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https://d.docs.live.net/24c881baad770099/Documentos/"/>
    </mc:Choice>
  </mc:AlternateContent>
  <xr:revisionPtr revIDLastSave="0" documentId="8_{2F1BED0B-C661-4F71-891E-6C84064052A1}" xr6:coauthVersionLast="36" xr6:coauthVersionMax="47" xr10:uidLastSave="{00000000-0000-0000-0000-000000000000}"/>
  <bookViews>
    <workbookView xWindow="0" yWindow="0" windowWidth="17256" windowHeight="5556" firstSheet="1" activeTab="6" xr2:uid="{00000000-000D-0000-FFFF-FFFF00000000}"/>
  </bookViews>
  <sheets>
    <sheet name="EJERCICIO Nº1" sheetId="1" r:id="rId1"/>
    <sheet name="EJERCICIO Nº2" sheetId="2" r:id="rId2"/>
    <sheet name="EJERCICIO Nº3" sheetId="3" r:id="rId3"/>
    <sheet name="EJERCICIO Nº4" sheetId="4" r:id="rId4"/>
    <sheet name="EJERCICIO Nº5" sheetId="5" r:id="rId5"/>
    <sheet name="EJERCICIO Nº6" sheetId="6" r:id="rId6"/>
    <sheet name="EJERCICIO Nº7" sheetId="7" r:id="rId7"/>
  </sheets>
  <calcPr calcId="191029"/>
  <extLst>
    <ext uri="GoogleSheetsCustomDataVersion2">
      <go:sheetsCustomData xmlns:go="http://customooxmlschemas.google.com/" r:id="rId11" roundtripDataChecksum="8RZJysWJXKmJAm7A8W5//S0I/ymbnr92mL2JYwfNw+Q="/>
    </ext>
  </extLst>
</workbook>
</file>

<file path=xl/calcChain.xml><?xml version="1.0" encoding="utf-8"?>
<calcChain xmlns="http://schemas.openxmlformats.org/spreadsheetml/2006/main">
  <c r="I29" i="7" l="1"/>
  <c r="I24" i="7"/>
  <c r="I21" i="7"/>
  <c r="D63" i="6"/>
  <c r="E63" i="6" s="1"/>
  <c r="D62" i="6"/>
  <c r="E62" i="6" s="1"/>
  <c r="D61" i="6"/>
  <c r="E61" i="6" s="1"/>
  <c r="E60" i="6"/>
  <c r="D60" i="6"/>
  <c r="D59" i="6"/>
  <c r="E59" i="6" s="1"/>
  <c r="D58" i="6"/>
  <c r="E58" i="6" s="1"/>
  <c r="D57" i="6"/>
  <c r="E57" i="6" s="1"/>
  <c r="D56" i="6"/>
  <c r="E56" i="6" s="1"/>
  <c r="D55" i="6"/>
  <c r="E55" i="6" s="1"/>
  <c r="D54" i="6"/>
  <c r="E54" i="6" s="1"/>
  <c r="D53" i="6"/>
  <c r="E53" i="6" s="1"/>
  <c r="D52" i="6"/>
  <c r="E52" i="6" s="1"/>
  <c r="D51" i="6"/>
  <c r="E51" i="6" s="1"/>
  <c r="E50" i="6"/>
  <c r="D50" i="6"/>
  <c r="D49" i="6"/>
  <c r="E49" i="6" s="1"/>
  <c r="D48" i="6"/>
  <c r="E48" i="6" s="1"/>
  <c r="D47" i="6"/>
  <c r="E47" i="6" s="1"/>
  <c r="D46" i="6"/>
  <c r="E46" i="6" s="1"/>
  <c r="D45" i="6"/>
  <c r="E45" i="6" s="1"/>
  <c r="D44" i="6"/>
  <c r="E44" i="6" s="1"/>
  <c r="D43" i="6"/>
  <c r="E43" i="6" s="1"/>
  <c r="D42" i="6"/>
  <c r="E42" i="6" s="1"/>
  <c r="D41" i="6"/>
  <c r="E41" i="6" s="1"/>
  <c r="E40" i="6"/>
  <c r="D40" i="6"/>
  <c r="D39" i="6"/>
  <c r="E39" i="6" s="1"/>
  <c r="D38" i="6"/>
  <c r="E38" i="6" s="1"/>
  <c r="D37" i="6"/>
  <c r="E37" i="6" s="1"/>
  <c r="D36" i="6"/>
  <c r="E36" i="6" s="1"/>
  <c r="D35" i="6"/>
  <c r="E35" i="6" s="1"/>
  <c r="D34" i="6"/>
  <c r="E34" i="6" s="1"/>
  <c r="E335" i="3"/>
  <c r="F335" i="3" s="1"/>
  <c r="E334" i="3"/>
  <c r="F334" i="3" s="1"/>
  <c r="E333" i="3"/>
  <c r="F333" i="3" s="1"/>
  <c r="F332" i="3"/>
  <c r="E332" i="3"/>
  <c r="E331" i="3"/>
  <c r="F331" i="3" s="1"/>
  <c r="E330" i="3"/>
  <c r="F330" i="3" s="1"/>
  <c r="E329" i="3"/>
  <c r="F329" i="3" s="1"/>
  <c r="E328" i="3"/>
  <c r="F328" i="3" s="1"/>
  <c r="E327" i="3"/>
  <c r="F327" i="3" s="1"/>
  <c r="E326" i="3"/>
  <c r="F326" i="3" s="1"/>
  <c r="E325" i="3"/>
  <c r="F325" i="3" s="1"/>
  <c r="E324" i="3"/>
  <c r="F324" i="3" s="1"/>
  <c r="E323" i="3"/>
  <c r="F323" i="3" s="1"/>
  <c r="F322" i="3"/>
  <c r="E322" i="3"/>
  <c r="E321" i="3"/>
  <c r="F321" i="3" s="1"/>
  <c r="E320" i="3"/>
  <c r="F320" i="3" s="1"/>
  <c r="E319" i="3"/>
  <c r="F319" i="3" s="1"/>
  <c r="E318" i="3"/>
  <c r="F318" i="3" s="1"/>
  <c r="E317" i="3"/>
  <c r="F317" i="3" s="1"/>
  <c r="E316" i="3"/>
  <c r="F316" i="3" s="1"/>
  <c r="E315" i="3"/>
  <c r="F315" i="3" s="1"/>
  <c r="E314" i="3"/>
  <c r="F314" i="3" s="1"/>
  <c r="E313" i="3"/>
  <c r="F313" i="3" s="1"/>
  <c r="F312" i="3"/>
  <c r="E312" i="3"/>
  <c r="E311" i="3"/>
  <c r="F311" i="3" s="1"/>
  <c r="E310" i="3"/>
  <c r="F310" i="3" s="1"/>
  <c r="E309" i="3"/>
  <c r="F309" i="3" s="1"/>
  <c r="E308" i="3"/>
  <c r="F308" i="3" s="1"/>
  <c r="E307" i="3"/>
  <c r="F307" i="3" s="1"/>
  <c r="F306" i="3"/>
  <c r="E306" i="3"/>
  <c r="E305" i="3"/>
  <c r="F305" i="3" s="1"/>
  <c r="E304" i="3"/>
  <c r="F304" i="3" s="1"/>
  <c r="E303" i="3"/>
  <c r="F303" i="3" s="1"/>
  <c r="F302" i="3"/>
  <c r="E302" i="3"/>
  <c r="E301" i="3"/>
  <c r="F301" i="3" s="1"/>
  <c r="E300" i="3"/>
  <c r="F300" i="3" s="1"/>
  <c r="E299" i="3"/>
  <c r="F299" i="3" s="1"/>
  <c r="E298" i="3"/>
  <c r="F298" i="3" s="1"/>
  <c r="E297" i="3"/>
  <c r="F297" i="3" s="1"/>
  <c r="E296" i="3"/>
  <c r="F296" i="3" s="1"/>
  <c r="E295" i="3"/>
  <c r="F295" i="3" s="1"/>
  <c r="E294" i="3"/>
  <c r="F294" i="3" s="1"/>
  <c r="E293" i="3"/>
  <c r="F293" i="3" s="1"/>
  <c r="F292" i="3"/>
  <c r="E292" i="3"/>
  <c r="E291" i="3"/>
  <c r="F291" i="3" s="1"/>
  <c r="E290" i="3"/>
  <c r="F290" i="3" s="1"/>
  <c r="E289" i="3"/>
  <c r="F289" i="3" s="1"/>
  <c r="E288" i="3"/>
  <c r="F288" i="3" s="1"/>
  <c r="E287" i="3"/>
  <c r="F287" i="3" s="1"/>
  <c r="E286" i="3"/>
  <c r="F286" i="3" s="1"/>
  <c r="E285" i="3"/>
  <c r="F285" i="3" s="1"/>
  <c r="E284" i="3"/>
  <c r="F284" i="3" s="1"/>
  <c r="E283" i="3"/>
  <c r="F283" i="3" s="1"/>
  <c r="F282" i="3"/>
  <c r="E282" i="3"/>
  <c r="E281" i="3"/>
  <c r="F281" i="3" s="1"/>
  <c r="E280" i="3"/>
  <c r="F280" i="3" s="1"/>
  <c r="E279" i="3"/>
  <c r="F279" i="3" s="1"/>
  <c r="E278" i="3"/>
  <c r="F278" i="3" s="1"/>
  <c r="F277" i="3"/>
  <c r="E277" i="3"/>
  <c r="E276" i="3"/>
  <c r="F276" i="3" s="1"/>
  <c r="E275" i="3"/>
  <c r="F275" i="3" s="1"/>
  <c r="E274" i="3"/>
  <c r="F274" i="3" s="1"/>
  <c r="E273" i="3"/>
  <c r="F273" i="3" s="1"/>
  <c r="F272" i="3"/>
  <c r="E272" i="3"/>
  <c r="E271" i="3"/>
  <c r="F271" i="3" s="1"/>
  <c r="E270" i="3"/>
  <c r="F270" i="3" s="1"/>
  <c r="E269" i="3"/>
  <c r="F269" i="3" s="1"/>
  <c r="E268" i="3"/>
  <c r="F268" i="3" s="1"/>
  <c r="E267" i="3"/>
  <c r="F267" i="3" s="1"/>
  <c r="E266" i="3"/>
  <c r="F266" i="3" s="1"/>
  <c r="E265" i="3"/>
  <c r="F265" i="3" s="1"/>
  <c r="E264" i="3"/>
  <c r="F264" i="3" s="1"/>
  <c r="E263" i="3"/>
  <c r="F263" i="3" s="1"/>
  <c r="F262" i="3"/>
  <c r="E262" i="3"/>
  <c r="E261" i="3"/>
  <c r="F261" i="3" s="1"/>
  <c r="E260" i="3"/>
  <c r="F260" i="3" s="1"/>
  <c r="E259" i="3"/>
  <c r="F259" i="3" s="1"/>
  <c r="E258" i="3"/>
  <c r="F258" i="3" s="1"/>
  <c r="E257" i="3"/>
  <c r="F257" i="3" s="1"/>
  <c r="E256" i="3"/>
  <c r="F256" i="3" s="1"/>
  <c r="E255" i="3"/>
  <c r="F255" i="3" s="1"/>
  <c r="E254" i="3"/>
  <c r="F254" i="3" s="1"/>
  <c r="E253" i="3"/>
  <c r="F253" i="3" s="1"/>
  <c r="F252" i="3"/>
  <c r="E252" i="3"/>
  <c r="E251" i="3"/>
  <c r="F251" i="3" s="1"/>
  <c r="E250" i="3"/>
  <c r="F250" i="3" s="1"/>
  <c r="E249" i="3"/>
  <c r="F249" i="3" s="1"/>
  <c r="F248" i="3"/>
  <c r="E248" i="3"/>
  <c r="E247" i="3"/>
  <c r="F247" i="3" s="1"/>
  <c r="E246" i="3"/>
  <c r="F246" i="3" s="1"/>
  <c r="E245" i="3"/>
  <c r="F245" i="3" s="1"/>
  <c r="E244" i="3"/>
  <c r="F244" i="3" s="1"/>
  <c r="E243" i="3"/>
  <c r="F243" i="3" s="1"/>
  <c r="F242" i="3"/>
  <c r="E242" i="3"/>
  <c r="E241" i="3"/>
  <c r="F241" i="3" s="1"/>
  <c r="E240" i="3"/>
  <c r="F240" i="3" s="1"/>
  <c r="E239" i="3"/>
  <c r="F239" i="3" s="1"/>
  <c r="E238" i="3"/>
  <c r="F238" i="3" s="1"/>
  <c r="E237" i="3"/>
  <c r="F237" i="3" s="1"/>
  <c r="E236" i="3"/>
  <c r="F236" i="3" s="1"/>
  <c r="E235" i="3"/>
  <c r="F235" i="3" s="1"/>
  <c r="E234" i="3"/>
  <c r="F234" i="3" s="1"/>
  <c r="E233" i="3"/>
  <c r="F233" i="3" s="1"/>
  <c r="F232" i="3"/>
  <c r="E232" i="3"/>
  <c r="E231" i="3"/>
  <c r="F231" i="3" s="1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F222" i="3"/>
  <c r="E222" i="3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F212" i="3"/>
  <c r="E212" i="3"/>
  <c r="E211" i="3"/>
  <c r="F211" i="3" s="1"/>
  <c r="E210" i="3"/>
  <c r="F210" i="3" s="1"/>
  <c r="E209" i="3"/>
  <c r="F209" i="3" s="1"/>
  <c r="E208" i="3"/>
  <c r="F208" i="3" s="1"/>
  <c r="E207" i="3"/>
  <c r="F207" i="3" s="1"/>
  <c r="F206" i="3"/>
  <c r="E206" i="3"/>
  <c r="E205" i="3"/>
  <c r="F205" i="3" s="1"/>
  <c r="E204" i="3"/>
  <c r="F204" i="3" s="1"/>
  <c r="E203" i="3"/>
  <c r="F203" i="3" s="1"/>
  <c r="F202" i="3"/>
  <c r="E202" i="3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F192" i="3"/>
  <c r="E192" i="3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F182" i="3"/>
  <c r="E182" i="3"/>
  <c r="E181" i="3"/>
  <c r="F181" i="3" s="1"/>
  <c r="E180" i="3"/>
  <c r="F180" i="3" s="1"/>
  <c r="E179" i="3"/>
  <c r="F179" i="3" s="1"/>
  <c r="F178" i="3"/>
  <c r="E178" i="3"/>
  <c r="E177" i="3"/>
  <c r="F177" i="3" s="1"/>
  <c r="E176" i="3"/>
  <c r="F176" i="3" s="1"/>
  <c r="E175" i="3"/>
  <c r="F175" i="3" s="1"/>
  <c r="E174" i="3"/>
  <c r="F174" i="3" s="1"/>
  <c r="E173" i="3"/>
  <c r="F173" i="3" s="1"/>
  <c r="F172" i="3"/>
  <c r="E172" i="3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F162" i="3"/>
  <c r="E162" i="3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3" i="3"/>
  <c r="F153" i="3" s="1"/>
  <c r="F152" i="3"/>
  <c r="E152" i="3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F142" i="3"/>
  <c r="E142" i="3"/>
  <c r="E141" i="3"/>
  <c r="F141" i="3" s="1"/>
  <c r="E140" i="3"/>
  <c r="F140" i="3" s="1"/>
  <c r="E139" i="3"/>
  <c r="F139" i="3" s="1"/>
  <c r="F138" i="3"/>
  <c r="E138" i="3"/>
  <c r="E137" i="3"/>
  <c r="F137" i="3" s="1"/>
  <c r="E136" i="3"/>
  <c r="F136" i="3" s="1"/>
  <c r="E135" i="3"/>
  <c r="F135" i="3" s="1"/>
  <c r="E134" i="3"/>
  <c r="F134" i="3" s="1"/>
  <c r="E133" i="3"/>
  <c r="F133" i="3" s="1"/>
  <c r="F132" i="3"/>
  <c r="E132" i="3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F122" i="3"/>
  <c r="E122" i="3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F112" i="3"/>
  <c r="E112" i="3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F102" i="3"/>
  <c r="E102" i="3"/>
  <c r="E101" i="3"/>
  <c r="F101" i="3" s="1"/>
  <c r="E100" i="3"/>
  <c r="F100" i="3" s="1"/>
  <c r="E99" i="3"/>
  <c r="F99" i="3" s="1"/>
  <c r="F98" i="3"/>
  <c r="E98" i="3"/>
  <c r="E97" i="3"/>
  <c r="F97" i="3" s="1"/>
  <c r="E96" i="3"/>
  <c r="F96" i="3" s="1"/>
  <c r="E95" i="3"/>
  <c r="F95" i="3" s="1"/>
  <c r="E94" i="3"/>
  <c r="F94" i="3" s="1"/>
  <c r="E93" i="3"/>
  <c r="F93" i="3" s="1"/>
  <c r="F92" i="3"/>
  <c r="E92" i="3"/>
  <c r="E91" i="3"/>
  <c r="F91" i="3" s="1"/>
  <c r="E90" i="3"/>
  <c r="F90" i="3" s="1"/>
  <c r="E89" i="3"/>
  <c r="F89" i="3" s="1"/>
  <c r="E88" i="3"/>
  <c r="F88" i="3" s="1"/>
  <c r="E87" i="3"/>
  <c r="F87" i="3" s="1"/>
  <c r="F86" i="3"/>
  <c r="E86" i="3"/>
  <c r="E85" i="3"/>
  <c r="F85" i="3" s="1"/>
  <c r="E84" i="3"/>
  <c r="F84" i="3" s="1"/>
  <c r="E83" i="3"/>
  <c r="F83" i="3" s="1"/>
  <c r="F82" i="3"/>
  <c r="E82" i="3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F73" i="3"/>
  <c r="E73" i="3"/>
  <c r="F72" i="3"/>
  <c r="E72" i="3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F62" i="3"/>
  <c r="E62" i="3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F52" i="3"/>
  <c r="E52" i="3"/>
  <c r="E51" i="3"/>
  <c r="F51" i="3" s="1"/>
  <c r="E50" i="3"/>
  <c r="F50" i="3" s="1"/>
  <c r="E49" i="3"/>
  <c r="F49" i="3" s="1"/>
  <c r="F48" i="3"/>
  <c r="E48" i="3"/>
  <c r="E47" i="3"/>
  <c r="F47" i="3" s="1"/>
  <c r="E46" i="3"/>
  <c r="F46" i="3" s="1"/>
  <c r="E45" i="3"/>
  <c r="F45" i="3" s="1"/>
  <c r="E44" i="3"/>
  <c r="F44" i="3" s="1"/>
  <c r="E43" i="3"/>
  <c r="F43" i="3" s="1"/>
  <c r="F42" i="3"/>
  <c r="E42" i="3"/>
  <c r="E41" i="3"/>
  <c r="F41" i="3" s="1"/>
  <c r="E40" i="3"/>
  <c r="F40" i="3" s="1"/>
  <c r="E39" i="3"/>
  <c r="F39" i="3" s="1"/>
  <c r="E38" i="3"/>
  <c r="F38" i="3" s="1"/>
  <c r="F37" i="3"/>
  <c r="E37" i="3"/>
  <c r="E36" i="3"/>
  <c r="F36" i="3" s="1"/>
  <c r="K6" i="2"/>
  <c r="K7" i="2"/>
  <c r="K8" i="2"/>
  <c r="K9" i="2"/>
  <c r="K10" i="2"/>
  <c r="K11" i="2"/>
  <c r="K12" i="2"/>
  <c r="K13" i="2"/>
  <c r="K14" i="2"/>
  <c r="K5" i="2"/>
  <c r="M38" i="3" l="1"/>
  <c r="M37" i="3"/>
  <c r="M36" i="3"/>
  <c r="I20" i="2" l="1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22" i="5"/>
  <c r="J6" i="2"/>
  <c r="J7" i="2"/>
  <c r="J8" i="2"/>
  <c r="L8" i="2" s="1"/>
  <c r="J9" i="2"/>
  <c r="J10" i="2"/>
  <c r="J11" i="2"/>
  <c r="J12" i="2"/>
  <c r="J13" i="2"/>
  <c r="J14" i="2"/>
  <c r="J5" i="2"/>
  <c r="G35" i="4"/>
  <c r="I6" i="2"/>
  <c r="L6" i="2" s="1"/>
  <c r="I7" i="2"/>
  <c r="I8" i="2"/>
  <c r="I9" i="2"/>
  <c r="I10" i="2"/>
  <c r="I11" i="2"/>
  <c r="I12" i="2"/>
  <c r="I13" i="2"/>
  <c r="I14" i="2"/>
  <c r="I26" i="2"/>
  <c r="I25" i="2"/>
  <c r="I5" i="2"/>
  <c r="G26" i="4"/>
  <c r="G29" i="4"/>
  <c r="G20" i="4"/>
  <c r="G23" i="4"/>
  <c r="I19" i="2"/>
  <c r="I18" i="2"/>
  <c r="I17" i="2"/>
  <c r="G26" i="1"/>
  <c r="G25" i="1"/>
  <c r="G24" i="1"/>
  <c r="G23" i="1"/>
  <c r="G20" i="1"/>
  <c r="G19" i="1"/>
  <c r="G18" i="1"/>
  <c r="G17" i="1"/>
  <c r="G16" i="1"/>
  <c r="H5" i="1"/>
  <c r="H6" i="1"/>
  <c r="H7" i="1"/>
  <c r="H8" i="1"/>
  <c r="H9" i="1"/>
  <c r="H10" i="1"/>
  <c r="H11" i="1"/>
  <c r="H12" i="1"/>
  <c r="H13" i="1"/>
  <c r="H4" i="1"/>
  <c r="G4" i="1"/>
  <c r="G5" i="1"/>
  <c r="G6" i="1"/>
  <c r="G7" i="1"/>
  <c r="G8" i="1"/>
  <c r="G9" i="1"/>
  <c r="G10" i="1"/>
  <c r="G11" i="1"/>
  <c r="G12" i="1"/>
  <c r="G13" i="1"/>
  <c r="L14" i="2" l="1"/>
  <c r="L13" i="2"/>
  <c r="L12" i="2"/>
  <c r="L11" i="2"/>
  <c r="L10" i="2"/>
  <c r="L9" i="2"/>
  <c r="L7" i="2"/>
  <c r="I28" i="2" s="1"/>
  <c r="I27" i="2"/>
  <c r="L5" i="2"/>
  <c r="I29" i="2" l="1"/>
  <c r="I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ID#AAABWP6FsPg
ANDRES VAFU    (2024-10-01 14:10:30)
Aplicar validación de datos</t>
        </r>
      </text>
    </comment>
    <comment ref="G3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ID#AAABWMo77CM
ANDRES VAFU    (2024-09-30 14:24:54)
Si las notas de los tres cursos fueron ingresadas, entonces hallar el promedio con dos decimales redondeados
Tener en cuenta que las notas ingresadas pueden ser de 0 a 20 y también NS = 0</t>
        </r>
      </text>
    </comment>
    <comment ref="H3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ID#AAABWYzUGKc
ANDRES VAFU    (2024-10-01 12:39:19)
Obtener los siguientes mensajes de acuerdo a los criterios:
Promedio entre 0 y 10 "Deficiente"
Promedio entre 11  y 15 "Regular"
Promedio entre 16 y 19 "Bueno"
Promedio 20 "Excelente"</t>
        </r>
      </text>
    </comment>
    <comment ref="D4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ID#AAABWP6FsPk
ANDRES VAFU    (2024-10-01 14:11:05)
Desproteger la celda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rwGFdijt73vJEIc4cXVLWlSh1/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ID#AAABWP6FsPc
ANDRES VAFU    (2024-10-01 14:10:17)
Aplicar validación de datos</t>
        </r>
      </text>
    </comment>
    <comment ref="G4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ID#AAABWP6FsPY
ANDRES VAFU    (2024-10-01 14:09:32)
Aplicar validación de datos</t>
        </r>
      </text>
    </comment>
    <comment ref="H4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ID#AAABWP6FsPU
ANDRES VAFU    (2024-10-01 14:09:05)
APLICAR VALIDACIÓN DE DATOS SEGÚN LOS SISTEMAS DE PENSIONES ACTUALES</t>
        </r>
      </text>
    </comment>
    <comment ref="I4" authorId="0" shapeId="0" xr:uid="{00000000-0006-0000-0100-000006000000}">
      <text>
        <r>
          <rPr>
            <sz val="10"/>
            <color rgb="FF000000"/>
            <rFont val="Arial"/>
            <scheme val="minor"/>
          </rPr>
          <t>======
ID#AAABWP6FsPI
ANDRES VAFU    (2024-10-01 14:03:21)
Aplicar 10% del haber básico si tiene más de 20 años de servicio y es nombrado</t>
        </r>
      </text>
    </comment>
    <comment ref="J4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ID#AAABWP6FsPM
ANDRES VAFU    (2024-10-01 14:05:45)
Aplicar 5% del haber básico para nombrado con 1 o más hijos; 
Aplicar 8% del haber básico para contratados con 2 o más hijos.</t>
        </r>
      </text>
    </comment>
    <comment ref="K4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ID#AAABWP6FsPQ
ANDRES VAFU    (2024-10-01 14:07:18)
10% del haber básico si es ONP
13% del haber básico si es AFP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qCacCJS1C7TCQy+UQriLPo4sVsQ=="/>
    </ext>
  </extLst>
</comments>
</file>

<file path=xl/sharedStrings.xml><?xml version="1.0" encoding="utf-8"?>
<sst xmlns="http://schemas.openxmlformats.org/spreadsheetml/2006/main" count="388" uniqueCount="182">
  <si>
    <t>REGISTRO DE NOTAS</t>
  </si>
  <si>
    <t>Nº</t>
  </si>
  <si>
    <t>APELLIDOS Y NOMBRES</t>
  </si>
  <si>
    <t>INTERNET</t>
  </si>
  <si>
    <t>WORD</t>
  </si>
  <si>
    <t>EXCEL</t>
  </si>
  <si>
    <t>PROMEDIO</t>
  </si>
  <si>
    <t>SITUACIÓN FINAL</t>
  </si>
  <si>
    <t>GUIMARAY GUTIERREZ, Bherta</t>
  </si>
  <si>
    <t>HUAMANI LAPA, Klisman</t>
  </si>
  <si>
    <t>LINO CRISPÍN, Martín</t>
  </si>
  <si>
    <t>LOAYZA BELTRAN, Hector</t>
  </si>
  <si>
    <t>LOPEZ RUCANA, Miriam Iris</t>
  </si>
  <si>
    <t>LUCUMBER BEDOYA, Estefania</t>
  </si>
  <si>
    <t>MELGAREJO MIÑANO, Alexander</t>
  </si>
  <si>
    <t>MERCEDES CALDERON, Virginia</t>
  </si>
  <si>
    <t>MONTOYA ORTIZ, Patricia</t>
  </si>
  <si>
    <t>MORON RIVEROS, Henrry</t>
  </si>
  <si>
    <t>OPERACIONES CON LA FUNCION CONTAR.SI</t>
  </si>
  <si>
    <t>RESULTADO</t>
  </si>
  <si>
    <t>¿Cuántas notas son iguales a 05 en el curso de Internet?</t>
  </si>
  <si>
    <t>¿Cuántas notas son iguales a 16 en el curso de Word?</t>
  </si>
  <si>
    <t>¿Cuántas notas son mayores a 15 en el curso de Excel?</t>
  </si>
  <si>
    <t>¿Cuántos notas son menores a 8 en el curso de EXcel?</t>
  </si>
  <si>
    <t>¿Cuántos aprobados hay en el promedio</t>
  </si>
  <si>
    <t>OPERACIONES CON LA FUNCION SUMAR.SI</t>
  </si>
  <si>
    <t>¿Cuánto es la suma  de todas las notas que tienen  6 en el curso de Internet?</t>
  </si>
  <si>
    <t>¿Cuánto es la suma de todas las notas mayores a 8 en el curso de Word?</t>
  </si>
  <si>
    <t>¿Cuánto es la suma de todas las notas menores que 15 en Excel?</t>
  </si>
  <si>
    <t>¿Cuánto es la suma de los aprobados en el promedio?</t>
  </si>
  <si>
    <t>PLANILLA DE REMUNERACIONES</t>
  </si>
  <si>
    <t>AÑOS DE SERVICIO</t>
  </si>
  <si>
    <t>ESTADO EN LA EMPRESA</t>
  </si>
  <si>
    <t>HABER BASICO</t>
  </si>
  <si>
    <t>HIJOS</t>
  </si>
  <si>
    <t>SISTEMA DE PENSIONES</t>
  </si>
  <si>
    <t>BONIFICACIÓN 1</t>
  </si>
  <si>
    <t>BONIFICACIÓN 2</t>
  </si>
  <si>
    <t>DESC. SISTEMA DE PENSIONES</t>
  </si>
  <si>
    <t>NETO A PAGAR</t>
  </si>
  <si>
    <t>ARREDONDO JUSTINIANO, Carlos</t>
  </si>
  <si>
    <t>NOMBRADO</t>
  </si>
  <si>
    <t>ONP</t>
  </si>
  <si>
    <t>BAZÁN POZO, José</t>
  </si>
  <si>
    <t>HABITAT</t>
  </si>
  <si>
    <t>BELTRAN MATTA, Yordan</t>
  </si>
  <si>
    <t>CONTRATADO</t>
  </si>
  <si>
    <t>PROFUTURO</t>
  </si>
  <si>
    <t>CAMPOS VARA, Esmit</t>
  </si>
  <si>
    <t>INTEGRA</t>
  </si>
  <si>
    <t>CANDIA VIDAL, Josselyn</t>
  </si>
  <si>
    <t>CASTRO DE LA CRUZ, Jack</t>
  </si>
  <si>
    <t>PRIMA</t>
  </si>
  <si>
    <t>COSTILLA HERRERA, Hector</t>
  </si>
  <si>
    <t>CRUZ AGUIRRE, Roland</t>
  </si>
  <si>
    <t>DIAZ CAMONES, Luis</t>
  </si>
  <si>
    <t>EGUIA SALDARRIAGA, Mishelle</t>
  </si>
  <si>
    <t>¿Cuántas personas tienen 19 años de servicio?</t>
  </si>
  <si>
    <t>¿Cuántos no tienen hijos?</t>
  </si>
  <si>
    <t>¿Cuántas personas tienen mas de 19 años de servicio?</t>
  </si>
  <si>
    <t>¿Cuántas personas ganan 1500 soles en el neto a pagar?</t>
  </si>
  <si>
    <t>¿Cuánto suman los anos de servicio iguales a 19?</t>
  </si>
  <si>
    <t>¿Cuánto suman los haberes basicos de los contratados?</t>
  </si>
  <si>
    <t>¿Cuánto suman los neto a pagar de los que estan solo en la AFP Integra?</t>
  </si>
  <si>
    <t>¿Cuánto suman las netos a pagar de los contratados?</t>
  </si>
  <si>
    <t>¿Cuánto suman los netos a pagar de los que no tiene hijos?</t>
  </si>
  <si>
    <t>Aspirante</t>
  </si>
  <si>
    <t>Matemáticas</t>
  </si>
  <si>
    <t>Estadística</t>
  </si>
  <si>
    <t>Lógica</t>
  </si>
  <si>
    <t>Preguntas:</t>
  </si>
  <si>
    <t>NP</t>
  </si>
  <si>
    <t>AP</t>
  </si>
  <si>
    <t>NA</t>
  </si>
  <si>
    <t>1)</t>
  </si>
  <si>
    <t>2)</t>
  </si>
  <si>
    <t>¿Cuántos no aprobaron (NA) el examen de Estadistica?</t>
  </si>
  <si>
    <t>3)</t>
  </si>
  <si>
    <t>¿Cuántos aspirantes se presentaron al examen (hayan aprobado o no)?</t>
  </si>
  <si>
    <t>4)</t>
  </si>
  <si>
    <t>¿Cuántos no se presentaron (NP) el examen de Logica?</t>
  </si>
  <si>
    <t>5)</t>
  </si>
  <si>
    <t>¿Qué porcentaje de alumnos no presentaron (NP)</t>
  </si>
  <si>
    <t>el examen de Lógica con respecto al total de</t>
  </si>
  <si>
    <t>aspirantes?</t>
  </si>
  <si>
    <t>Total</t>
  </si>
  <si>
    <t>EJERC</t>
  </si>
  <si>
    <t>Resultado</t>
  </si>
  <si>
    <t>Persona</t>
  </si>
  <si>
    <t>Minutos</t>
  </si>
  <si>
    <t>Precio_Minuto</t>
  </si>
  <si>
    <t>Cargo</t>
  </si>
  <si>
    <t>De…</t>
  </si>
  <si>
    <t>A…</t>
  </si>
  <si>
    <t>Precio por minuto</t>
  </si>
  <si>
    <t>S/ 3.00</t>
  </si>
  <si>
    <t>S/ 4.25</t>
  </si>
  <si>
    <t>S/ 5.00</t>
  </si>
  <si>
    <t>S/ 5.25</t>
  </si>
  <si>
    <t>S/ 6.75</t>
  </si>
  <si>
    <t>Fecha</t>
  </si>
  <si>
    <t>Clave del artículo</t>
  </si>
  <si>
    <t>Descripción</t>
  </si>
  <si>
    <t>Precio</t>
  </si>
  <si>
    <t>Unidades vendidas</t>
  </si>
  <si>
    <t>Monto diario</t>
  </si>
  <si>
    <t>Conteste las preguntas:</t>
  </si>
  <si>
    <t>Estanterías</t>
  </si>
  <si>
    <t>S/ 5,639.00</t>
  </si>
  <si>
    <t>S/ 50,751.00</t>
  </si>
  <si>
    <t>S/ 56,390.00</t>
  </si>
  <si>
    <t>Cuántas cajas de CD´s se vendieron en el mes de marzo?</t>
  </si>
  <si>
    <t>Portapapeles</t>
  </si>
  <si>
    <t>S/ 332.00</t>
  </si>
  <si>
    <t>S/ 3,320.00</t>
  </si>
  <si>
    <t>PC</t>
  </si>
  <si>
    <t>S/ 15,269.00</t>
  </si>
  <si>
    <t>S/ 76,345.00</t>
  </si>
  <si>
    <t>Agenda</t>
  </si>
  <si>
    <t>S/ 1,025.00</t>
  </si>
  <si>
    <t>S/ 8,200.00</t>
  </si>
  <si>
    <t>Cúal es la cantidad de estanterías vendidas?</t>
  </si>
  <si>
    <t>Calculadora</t>
  </si>
  <si>
    <t>S/ 2,165.00</t>
  </si>
  <si>
    <t>S/ 12,990.00</t>
  </si>
  <si>
    <t>PortaCD´s</t>
  </si>
  <si>
    <t>S/ 325.00</t>
  </si>
  <si>
    <t>S/ 650.00</t>
  </si>
  <si>
    <t>S/ 22,556.00</t>
  </si>
  <si>
    <t>De las ventas totales, qué porcentaje</t>
  </si>
  <si>
    <t>Caja de CD´s</t>
  </si>
  <si>
    <t>S/ 248.00</t>
  </si>
  <si>
    <t>S/ 1,736.00</t>
  </si>
  <si>
    <t>corresponde a las calculadoras?</t>
  </si>
  <si>
    <t>S/ 15,155.00</t>
  </si>
  <si>
    <t>Engrapadora</t>
  </si>
  <si>
    <t>S/ 152.00</t>
  </si>
  <si>
    <t>S/ 304.00</t>
  </si>
  <si>
    <t>Esquinero</t>
  </si>
  <si>
    <t>S/ 524.00</t>
  </si>
  <si>
    <t>S/ 4,716.00</t>
  </si>
  <si>
    <t>S/ 1,240.00</t>
  </si>
  <si>
    <t>Caja de disquetes</t>
  </si>
  <si>
    <t>S/ 75.00</t>
  </si>
  <si>
    <t>S/ 600.00</t>
  </si>
  <si>
    <t>Sillón</t>
  </si>
  <si>
    <t>S/ 1,245.00</t>
  </si>
  <si>
    <t>S/ 7,470.00</t>
  </si>
  <si>
    <t>S/ 912.00</t>
  </si>
  <si>
    <t>S/ 8,660.00</t>
  </si>
  <si>
    <t>Escritorio</t>
  </si>
  <si>
    <t>S/ 3,589.00</t>
  </si>
  <si>
    <t>S/ 21,534.00</t>
  </si>
  <si>
    <t>S/ 496.00</t>
  </si>
  <si>
    <t>S/ 21,650.00</t>
  </si>
  <si>
    <t>S/ 10,767.00</t>
  </si>
  <si>
    <t>Calendario</t>
  </si>
  <si>
    <t>S/ 89.00</t>
  </si>
  <si>
    <t>S/ 712.00</t>
  </si>
  <si>
    <t>S/ 2,600.00</t>
  </si>
  <si>
    <t>S/ 9,225.00</t>
  </si>
  <si>
    <t>Portaclips</t>
  </si>
  <si>
    <t>S/ 56.00</t>
  </si>
  <si>
    <t>S/ 224.00</t>
  </si>
  <si>
    <t>Grapas</t>
  </si>
  <si>
    <t>S/ 45.00</t>
  </si>
  <si>
    <t>NS</t>
  </si>
  <si>
    <t>T. NOTAS</t>
  </si>
  <si>
    <t>¿Cuántos no se presentaron (NP) el examen de Matemáticas?</t>
  </si>
  <si>
    <t>TABLA DE REFERENCIA</t>
  </si>
  <si>
    <t>SIS. PEN</t>
  </si>
  <si>
    <t>¿Cuantos nombrados hay en la empresa?</t>
  </si>
  <si>
    <t xml:space="preserve">Participantes </t>
  </si>
  <si>
    <t>DISTANCIA (KM)</t>
  </si>
  <si>
    <t>TIEMPO(MIN)</t>
  </si>
  <si>
    <t xml:space="preserve">VELOCIDAD </t>
  </si>
  <si>
    <t xml:space="preserve">RESULTADO </t>
  </si>
  <si>
    <t xml:space="preserve">PARTICIPANTES CALIFICADOS </t>
  </si>
  <si>
    <t xml:space="preserve">PARTICIPANTES NO CALIFICADOS </t>
  </si>
  <si>
    <t xml:space="preserve">PROMEDIO DE VELOCIDAD DE LOS PARTICIPANTES CALIFICADOS </t>
  </si>
  <si>
    <t>María</t>
  </si>
  <si>
    <t>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</si>
</sst>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S/&quot;\ * #,##0.00_-;\-&quot;S/&quot;\ * #,##0.00_-;_-&quot;S/&quot;\ * &quot;-&quot;??_-;_-@_-"/>
    <numFmt numFmtId="164" formatCode="00"/>
    <numFmt numFmtId="165" formatCode="d/m/yyyy"/>
    <numFmt numFmtId="167" formatCode="_-[$S/-280A]\ * #,##0.00_-;\-[$S/-280A]\ * #,##0.00_-;_-[$S/-280A]\ * &quot;-&quot;??_-;_-@_-"/>
    <numFmt numFmtId="173" formatCode="0.00000%"/>
  </numFmts>
  <fonts count="19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FFFFFF"/>
      <name val="Arial Narrow"/>
      <family val="2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0"/>
      <color rgb="FF333399"/>
      <name val="Arial"/>
      <family val="2"/>
    </font>
    <font>
      <sz val="10"/>
      <color rgb="FF333399"/>
      <name val="Arial"/>
      <family val="2"/>
    </font>
    <font>
      <b/>
      <sz val="10"/>
      <color rgb="FFFFFFFF"/>
      <name val="Arial"/>
      <family val="2"/>
    </font>
    <font>
      <b/>
      <i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33CCCC"/>
        <bgColor rgb="FF33CCCC"/>
      </patternFill>
    </fill>
    <fill>
      <patternFill patternType="solid">
        <fgColor rgb="FFCCFFFF"/>
        <bgColor rgb="FFCCFFFF"/>
      </patternFill>
    </fill>
    <fill>
      <patternFill patternType="solid">
        <fgColor rgb="FFFF99CC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rgb="FF800080"/>
        <bgColor rgb="FF800080"/>
      </patternFill>
    </fill>
    <fill>
      <patternFill patternType="solid">
        <fgColor rgb="FFFFCC00"/>
        <bgColor rgb="FFFFCC00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800080"/>
      </left>
      <right style="thin">
        <color rgb="FF800080"/>
      </right>
      <top style="thin">
        <color rgb="FF800080"/>
      </top>
      <bottom style="thin">
        <color rgb="FF800080"/>
      </bottom>
      <diagonal/>
    </border>
    <border>
      <left/>
      <right style="thin">
        <color rgb="FF800080"/>
      </right>
      <top style="thin">
        <color rgb="FF800080"/>
      </top>
      <bottom style="thin">
        <color rgb="FF800080"/>
      </bottom>
      <diagonal/>
    </border>
    <border>
      <left style="thin">
        <color rgb="FF800080"/>
      </left>
      <right style="thin">
        <color rgb="FF800080"/>
      </right>
      <top/>
      <bottom style="thin">
        <color rgb="FF800080"/>
      </bottom>
      <diagonal/>
    </border>
    <border>
      <left/>
      <right style="thin">
        <color rgb="FF800080"/>
      </right>
      <top/>
      <bottom style="thin">
        <color rgb="FF800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11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/>
    </xf>
    <xf numFmtId="0" fontId="9" fillId="0" borderId="0" xfId="0" applyFont="1"/>
    <xf numFmtId="165" fontId="3" fillId="0" borderId="0" xfId="0" applyNumberFormat="1" applyFont="1"/>
    <xf numFmtId="0" fontId="10" fillId="0" borderId="0" xfId="0" applyFont="1"/>
    <xf numFmtId="0" fontId="11" fillId="2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right"/>
    </xf>
    <xf numFmtId="0" fontId="10" fillId="3" borderId="2" xfId="0" applyFont="1" applyFill="1" applyBorder="1"/>
    <xf numFmtId="0" fontId="10" fillId="3" borderId="3" xfId="0" applyFont="1" applyFill="1" applyBorder="1" applyAlignment="1">
      <alignment horizontal="right"/>
    </xf>
    <xf numFmtId="0" fontId="10" fillId="3" borderId="4" xfId="0" applyFont="1" applyFill="1" applyBorder="1"/>
    <xf numFmtId="0" fontId="1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4" borderId="0" xfId="0" applyFont="1" applyFill="1"/>
    <xf numFmtId="0" fontId="11" fillId="0" borderId="0" xfId="0" applyFont="1"/>
    <xf numFmtId="0" fontId="10" fillId="3" borderId="5" xfId="0" applyFont="1" applyFill="1" applyBorder="1" applyAlignment="1">
      <alignment horizontal="right"/>
    </xf>
    <xf numFmtId="0" fontId="10" fillId="5" borderId="6" xfId="0" applyFont="1" applyFill="1" applyBorder="1"/>
    <xf numFmtId="0" fontId="10" fillId="5" borderId="2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6" borderId="2" xfId="0" applyFont="1" applyFill="1" applyBorder="1"/>
    <xf numFmtId="0" fontId="10" fillId="3" borderId="4" xfId="0" applyFont="1" applyFill="1" applyBorder="1" applyAlignment="1">
      <alignment horizontal="right"/>
    </xf>
    <xf numFmtId="0" fontId="10" fillId="0" borderId="0" xfId="0" applyFont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3" fillId="4" borderId="2" xfId="0" applyFont="1" applyFill="1" applyBorder="1"/>
    <xf numFmtId="0" fontId="14" fillId="0" borderId="0" xfId="0" applyFont="1"/>
    <xf numFmtId="0" fontId="13" fillId="4" borderId="3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right"/>
    </xf>
    <xf numFmtId="0" fontId="10" fillId="7" borderId="4" xfId="0" applyFont="1" applyFill="1" applyBorder="1" applyAlignment="1">
      <alignment horizontal="right"/>
    </xf>
    <xf numFmtId="0" fontId="10" fillId="7" borderId="4" xfId="0" applyFont="1" applyFill="1" applyBorder="1"/>
    <xf numFmtId="0" fontId="15" fillId="8" borderId="0" xfId="0" applyFont="1" applyFill="1" applyAlignment="1">
      <alignment horizontal="center"/>
    </xf>
    <xf numFmtId="14" fontId="10" fillId="3" borderId="7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righ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center"/>
    </xf>
    <xf numFmtId="14" fontId="10" fillId="3" borderId="9" xfId="0" applyNumberFormat="1" applyFont="1" applyFill="1" applyBorder="1" applyAlignment="1">
      <alignment horizontal="right"/>
    </xf>
    <xf numFmtId="0" fontId="10" fillId="3" borderId="10" xfId="0" applyFont="1" applyFill="1" applyBorder="1" applyAlignment="1">
      <alignment horizontal="right"/>
    </xf>
    <xf numFmtId="0" fontId="10" fillId="3" borderId="10" xfId="0" applyFont="1" applyFill="1" applyBorder="1"/>
    <xf numFmtId="0" fontId="10" fillId="3" borderId="10" xfId="0" applyFont="1" applyFill="1" applyBorder="1" applyAlignment="1">
      <alignment horizontal="center"/>
    </xf>
    <xf numFmtId="0" fontId="10" fillId="9" borderId="0" xfId="0" applyFont="1" applyFill="1"/>
    <xf numFmtId="0" fontId="10" fillId="0" borderId="0" xfId="0" applyFont="1" applyAlignment="1">
      <alignment horizontal="center"/>
    </xf>
    <xf numFmtId="0" fontId="0" fillId="0" borderId="0" xfId="0"/>
    <xf numFmtId="0" fontId="0" fillId="0" borderId="11" xfId="0" applyBorder="1"/>
    <xf numFmtId="164" fontId="2" fillId="0" borderId="11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17" fillId="0" borderId="11" xfId="0" applyFont="1" applyBorder="1"/>
    <xf numFmtId="0" fontId="17" fillId="0" borderId="11" xfId="0" applyFont="1" applyBorder="1" applyAlignment="1">
      <alignment horizontal="center"/>
    </xf>
    <xf numFmtId="0" fontId="17" fillId="10" borderId="11" xfId="0" applyFont="1" applyFill="1" applyBorder="1"/>
    <xf numFmtId="0" fontId="2" fillId="10" borderId="11" xfId="0" applyFont="1" applyFill="1" applyBorder="1" applyAlignment="1">
      <alignment horizontal="center" vertical="center"/>
    </xf>
    <xf numFmtId="164" fontId="2" fillId="10" borderId="11" xfId="0" applyNumberFormat="1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left" vertical="center" shrinkToFit="1"/>
    </xf>
    <xf numFmtId="0" fontId="2" fillId="10" borderId="11" xfId="0" applyFont="1" applyFill="1" applyBorder="1"/>
    <xf numFmtId="0" fontId="2" fillId="0" borderId="11" xfId="0" applyFont="1" applyBorder="1" applyAlignment="1">
      <alignment horizontal="left" vertical="center"/>
    </xf>
    <xf numFmtId="0" fontId="2" fillId="10" borderId="11" xfId="0" applyFont="1" applyFill="1" applyBorder="1" applyAlignment="1">
      <alignment horizontal="left" vertical="center"/>
    </xf>
    <xf numFmtId="0" fontId="5" fillId="11" borderId="11" xfId="0" applyFont="1" applyFill="1" applyBorder="1" applyAlignment="1">
      <alignment horizontal="center" vertical="center" wrapText="1"/>
    </xf>
    <xf numFmtId="0" fontId="17" fillId="12" borderId="11" xfId="0" applyFont="1" applyFill="1" applyBorder="1"/>
    <xf numFmtId="0" fontId="6" fillId="13" borderId="11" xfId="0" applyFont="1" applyFill="1" applyBorder="1" applyAlignment="1">
      <alignment horizontal="center" vertical="center" wrapText="1"/>
    </xf>
    <xf numFmtId="0" fontId="5" fillId="13" borderId="11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64" fontId="8" fillId="13" borderId="11" xfId="0" applyNumberFormat="1" applyFont="1" applyFill="1" applyBorder="1" applyAlignment="1">
      <alignment horizontal="center"/>
    </xf>
    <xf numFmtId="0" fontId="7" fillId="13" borderId="11" xfId="0" applyFont="1" applyFill="1" applyBorder="1" applyAlignment="1">
      <alignment horizontal="left" vertical="center" shrinkToFit="1"/>
    </xf>
    <xf numFmtId="2" fontId="11" fillId="4" borderId="0" xfId="0" applyNumberFormat="1" applyFont="1" applyFill="1"/>
    <xf numFmtId="0" fontId="5" fillId="14" borderId="11" xfId="0" applyFont="1" applyFill="1" applyBorder="1" applyAlignment="1">
      <alignment horizontal="center" vertical="center" wrapText="1"/>
    </xf>
    <xf numFmtId="0" fontId="9" fillId="0" borderId="11" xfId="0" applyFont="1" applyBorder="1"/>
    <xf numFmtId="0" fontId="0" fillId="15" borderId="11" xfId="0" applyFill="1" applyBorder="1"/>
    <xf numFmtId="0" fontId="8" fillId="15" borderId="11" xfId="0" applyFont="1" applyFill="1" applyBorder="1"/>
    <xf numFmtId="164" fontId="8" fillId="15" borderId="11" xfId="0" applyNumberFormat="1" applyFont="1" applyFill="1" applyBorder="1" applyAlignment="1">
      <alignment horizontal="center"/>
    </xf>
    <xf numFmtId="0" fontId="7" fillId="13" borderId="11" xfId="0" applyFont="1" applyFill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left" vertical="center"/>
    </xf>
    <xf numFmtId="0" fontId="0" fillId="10" borderId="11" xfId="0" applyFill="1" applyBorder="1"/>
    <xf numFmtId="0" fontId="2" fillId="0" borderId="0" xfId="0" applyFont="1" applyAlignment="1">
      <alignment horizontal="left" vertical="center"/>
    </xf>
    <xf numFmtId="0" fontId="0" fillId="0" borderId="0" xfId="0"/>
    <xf numFmtId="0" fontId="1" fillId="10" borderId="11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10" borderId="11" xfId="0" applyFont="1" applyFill="1" applyBorder="1" applyAlignment="1">
      <alignment horizontal="left" vertical="center" shrinkToFit="1"/>
    </xf>
    <xf numFmtId="0" fontId="4" fillId="10" borderId="11" xfId="0" applyFont="1" applyFill="1" applyBorder="1" applyAlignment="1">
      <alignment horizontal="left" vertical="center"/>
    </xf>
    <xf numFmtId="0" fontId="1" fillId="13" borderId="14" xfId="0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0" fontId="1" fillId="13" borderId="16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left"/>
    </xf>
    <xf numFmtId="0" fontId="0" fillId="15" borderId="11" xfId="0" applyFill="1" applyBorder="1"/>
    <xf numFmtId="0" fontId="9" fillId="0" borderId="0" xfId="0" applyFont="1" applyAlignment="1">
      <alignment horizontal="center"/>
    </xf>
    <xf numFmtId="0" fontId="10" fillId="0" borderId="0" xfId="0" applyFont="1"/>
    <xf numFmtId="0" fontId="12" fillId="0" borderId="0" xfId="0" applyFont="1"/>
    <xf numFmtId="0" fontId="9" fillId="0" borderId="0" xfId="0" applyFont="1"/>
    <xf numFmtId="0" fontId="16" fillId="0" borderId="0" xfId="0" applyFont="1"/>
    <xf numFmtId="0" fontId="17" fillId="15" borderId="11" xfId="0" applyFont="1" applyFill="1" applyBorder="1"/>
    <xf numFmtId="0" fontId="0" fillId="15" borderId="12" xfId="0" applyFill="1" applyBorder="1"/>
    <xf numFmtId="2" fontId="0" fillId="15" borderId="11" xfId="0" applyNumberFormat="1" applyFill="1" applyBorder="1"/>
    <xf numFmtId="0" fontId="0" fillId="16" borderId="11" xfId="0" applyFill="1" applyBorder="1"/>
    <xf numFmtId="0" fontId="17" fillId="16" borderId="11" xfId="0" applyFont="1" applyFill="1" applyBorder="1"/>
    <xf numFmtId="0" fontId="3" fillId="12" borderId="11" xfId="0" applyFont="1" applyFill="1" applyBorder="1"/>
    <xf numFmtId="0" fontId="17" fillId="10" borderId="11" xfId="0" applyFont="1" applyFill="1" applyBorder="1" applyAlignment="1">
      <alignment horizontal="left"/>
    </xf>
    <xf numFmtId="0" fontId="17" fillId="10" borderId="13" xfId="0" applyFont="1" applyFill="1" applyBorder="1" applyAlignment="1">
      <alignment horizontal="left"/>
    </xf>
    <xf numFmtId="0" fontId="0" fillId="17" borderId="11" xfId="0" applyFill="1" applyBorder="1"/>
    <xf numFmtId="2" fontId="0" fillId="17" borderId="11" xfId="0" applyNumberFormat="1" applyFill="1" applyBorder="1"/>
    <xf numFmtId="0" fontId="9" fillId="0" borderId="11" xfId="1" applyNumberFormat="1" applyFont="1" applyBorder="1"/>
    <xf numFmtId="167" fontId="0" fillId="0" borderId="11" xfId="0" applyNumberFormat="1" applyBorder="1" applyAlignment="1">
      <alignment horizontal="center" vertical="center"/>
    </xf>
    <xf numFmtId="167" fontId="9" fillId="0" borderId="11" xfId="1" applyNumberFormat="1" applyFont="1" applyBorder="1"/>
    <xf numFmtId="0" fontId="11" fillId="3" borderId="11" xfId="0" applyFont="1" applyFill="1" applyBorder="1" applyAlignment="1">
      <alignment horizontal="center"/>
    </xf>
    <xf numFmtId="173" fontId="10" fillId="9" borderId="0" xfId="2" applyNumberFormat="1" applyFont="1" applyFill="1"/>
  </cellXfs>
  <cellStyles count="3">
    <cellStyle name="Moneda" xfId="1" builtinId="4"/>
    <cellStyle name="Normal" xfId="0" builtinId="0"/>
    <cellStyle name="Porcentaje" xfId="2" builtinId="5"/>
  </cellStyles>
  <dxfs count="3"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6</xdr:row>
      <xdr:rowOff>47625</xdr:rowOff>
    </xdr:from>
    <xdr:ext cx="9725025" cy="3943350"/>
    <xdr:pic>
      <xdr:nvPicPr>
        <xdr:cNvPr id="2" name="image11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457200</xdr:colOff>
      <xdr:row>0</xdr:row>
      <xdr:rowOff>0</xdr:rowOff>
    </xdr:from>
    <xdr:ext cx="9239250" cy="1123950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57150</xdr:rowOff>
    </xdr:from>
    <xdr:ext cx="9067800" cy="1400175"/>
    <xdr:pic>
      <xdr:nvPicPr>
        <xdr:cNvPr id="2" name="image4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8</xdr:row>
      <xdr:rowOff>123825</xdr:rowOff>
    </xdr:from>
    <xdr:ext cx="8058150" cy="1123950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467850" cy="1409700"/>
    <xdr:pic>
      <xdr:nvPicPr>
        <xdr:cNvPr id="2" name="image6.png" title="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9525</xdr:rowOff>
    </xdr:from>
    <xdr:ext cx="9477375" cy="1685925"/>
    <xdr:pic>
      <xdr:nvPicPr>
        <xdr:cNvPr id="3" name="image8.png" title="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658225" cy="1962150"/>
    <xdr:pic>
      <xdr:nvPicPr>
        <xdr:cNvPr id="2" name="image9.png" title="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190500</xdr:rowOff>
    </xdr:from>
    <xdr:ext cx="8591550" cy="2419350"/>
    <xdr:pic>
      <xdr:nvPicPr>
        <xdr:cNvPr id="3" name="image10.png" title="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66675</xdr:rowOff>
    </xdr:from>
    <xdr:ext cx="7943850" cy="1200150"/>
    <xdr:pic>
      <xdr:nvPicPr>
        <xdr:cNvPr id="4" name="image3.png" title="Imagen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63100" cy="1562100"/>
    <xdr:pic>
      <xdr:nvPicPr>
        <xdr:cNvPr id="2" name="image7.png" title="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190500</xdr:rowOff>
    </xdr:from>
    <xdr:ext cx="9582150" cy="1047750"/>
    <xdr:pic>
      <xdr:nvPicPr>
        <xdr:cNvPr id="3" name="image5.png" title="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B1:L1000"/>
  <sheetViews>
    <sheetView workbookViewId="0">
      <selection activeCell="H13" sqref="H13:I13"/>
    </sheetView>
  </sheetViews>
  <sheetFormatPr baseColWidth="10" defaultColWidth="12.5546875" defaultRowHeight="15" customHeight="1" x14ac:dyDescent="0.25"/>
  <cols>
    <col min="1" max="1" width="3" customWidth="1"/>
    <col min="2" max="2" width="3.44140625" customWidth="1"/>
    <col min="3" max="3" width="34.88671875" customWidth="1"/>
    <col min="4" max="6" width="10.5546875" customWidth="1"/>
    <col min="7" max="7" width="12.44140625" customWidth="1"/>
    <col min="8" max="26" width="10.5546875" customWidth="1"/>
  </cols>
  <sheetData>
    <row r="1" spans="2:12" ht="12.75" customHeight="1" x14ac:dyDescent="0.25"/>
    <row r="2" spans="2:12" ht="24" customHeight="1" x14ac:dyDescent="0.25">
      <c r="B2" s="78" t="s">
        <v>0</v>
      </c>
      <c r="C2" s="78"/>
      <c r="D2" s="78"/>
      <c r="E2" s="78"/>
      <c r="F2" s="78"/>
      <c r="G2" s="78"/>
      <c r="H2" s="78"/>
      <c r="I2" s="78"/>
      <c r="L2" s="50" t="s">
        <v>167</v>
      </c>
    </row>
    <row r="3" spans="2:12" ht="20.25" customHeight="1" x14ac:dyDescent="0.25">
      <c r="B3" s="51" t="s">
        <v>1</v>
      </c>
      <c r="C3" s="51" t="s">
        <v>2</v>
      </c>
      <c r="D3" s="51" t="s">
        <v>3</v>
      </c>
      <c r="E3" s="51" t="s">
        <v>4</v>
      </c>
      <c r="F3" s="51" t="s">
        <v>5</v>
      </c>
      <c r="G3" s="51" t="s">
        <v>6</v>
      </c>
      <c r="H3" s="79" t="s">
        <v>7</v>
      </c>
      <c r="I3" s="80"/>
      <c r="L3" s="49" t="s">
        <v>166</v>
      </c>
    </row>
    <row r="4" spans="2:12" ht="12.75" customHeight="1" x14ac:dyDescent="0.25">
      <c r="B4" s="52">
        <v>1</v>
      </c>
      <c r="C4" s="53" t="s">
        <v>8</v>
      </c>
      <c r="D4" s="46">
        <v>14</v>
      </c>
      <c r="E4" s="46">
        <v>16</v>
      </c>
      <c r="F4" s="46">
        <v>14</v>
      </c>
      <c r="G4" s="46">
        <f>IF(OR(D4="",E4="",F4=""),"",ROUND(SUM(D4:F4)/3,2))</f>
        <v>14.67</v>
      </c>
      <c r="H4" s="81" t="str">
        <f>IF(G4&lt;=10, "Deficiente", IF(G4&lt;=15, "Regular", IF(G4&lt;=19, "Bueno", "Excelente")))</f>
        <v>Regular</v>
      </c>
      <c r="I4" s="82"/>
      <c r="L4" s="47">
        <v>0</v>
      </c>
    </row>
    <row r="5" spans="2:12" ht="12.75" customHeight="1" x14ac:dyDescent="0.25">
      <c r="B5" s="52">
        <v>2</v>
      </c>
      <c r="C5" s="53" t="s">
        <v>9</v>
      </c>
      <c r="D5" s="46">
        <v>5</v>
      </c>
      <c r="E5" s="46">
        <v>9</v>
      </c>
      <c r="F5" s="46">
        <v>8</v>
      </c>
      <c r="G5" s="46">
        <f t="shared" ref="G5:G13" si="0">IF(OR(D5="",E5="",F5=""),"",ROUND(SUM(D5:F5)/3,2))</f>
        <v>7.33</v>
      </c>
      <c r="H5" s="81" t="str">
        <f t="shared" ref="H5:H13" si="1">IF(G5&lt;=10, "Deficiente", IF(G5&lt;=15, "Regular", IF(G5&lt;=19, "Bueno", "Excelente")))</f>
        <v>Deficiente</v>
      </c>
      <c r="I5" s="82"/>
      <c r="L5" s="47">
        <v>1</v>
      </c>
    </row>
    <row r="6" spans="2:12" ht="12.75" customHeight="1" x14ac:dyDescent="0.25">
      <c r="B6" s="52">
        <v>3</v>
      </c>
      <c r="C6" s="53" t="s">
        <v>10</v>
      </c>
      <c r="D6" s="46">
        <v>5</v>
      </c>
      <c r="E6" s="46">
        <v>18</v>
      </c>
      <c r="F6" s="46">
        <v>17</v>
      </c>
      <c r="G6" s="46">
        <f t="shared" si="0"/>
        <v>13.33</v>
      </c>
      <c r="H6" s="81" t="str">
        <f t="shared" si="1"/>
        <v>Regular</v>
      </c>
      <c r="I6" s="82"/>
      <c r="L6" s="47">
        <v>2</v>
      </c>
    </row>
    <row r="7" spans="2:12" ht="12.75" customHeight="1" x14ac:dyDescent="0.25">
      <c r="B7" s="52">
        <v>4</v>
      </c>
      <c r="C7" s="53" t="s">
        <v>11</v>
      </c>
      <c r="D7" s="46">
        <v>10</v>
      </c>
      <c r="E7" s="46">
        <v>5</v>
      </c>
      <c r="F7" s="46">
        <v>8</v>
      </c>
      <c r="G7" s="46">
        <f t="shared" si="0"/>
        <v>7.67</v>
      </c>
      <c r="H7" s="81" t="str">
        <f t="shared" si="1"/>
        <v>Deficiente</v>
      </c>
      <c r="I7" s="82"/>
      <c r="L7" s="47">
        <v>3</v>
      </c>
    </row>
    <row r="8" spans="2:12" ht="12.75" customHeight="1" x14ac:dyDescent="0.25">
      <c r="B8" s="52">
        <v>5</v>
      </c>
      <c r="C8" s="53" t="s">
        <v>12</v>
      </c>
      <c r="D8" s="46">
        <v>16</v>
      </c>
      <c r="E8" s="46">
        <v>16</v>
      </c>
      <c r="F8" s="46">
        <v>19</v>
      </c>
      <c r="G8" s="46">
        <f t="shared" si="0"/>
        <v>17</v>
      </c>
      <c r="H8" s="81" t="str">
        <f t="shared" si="1"/>
        <v>Bueno</v>
      </c>
      <c r="I8" s="82"/>
      <c r="L8" s="47">
        <v>4</v>
      </c>
    </row>
    <row r="9" spans="2:12" ht="12.75" customHeight="1" x14ac:dyDescent="0.25">
      <c r="B9" s="52">
        <v>6</v>
      </c>
      <c r="C9" s="53" t="s">
        <v>13</v>
      </c>
      <c r="D9" s="46">
        <v>19</v>
      </c>
      <c r="E9" s="46">
        <v>16</v>
      </c>
      <c r="F9" s="46">
        <v>15</v>
      </c>
      <c r="G9" s="46">
        <f t="shared" si="0"/>
        <v>16.670000000000002</v>
      </c>
      <c r="H9" s="81" t="str">
        <f t="shared" si="1"/>
        <v>Bueno</v>
      </c>
      <c r="I9" s="82"/>
      <c r="L9" s="47">
        <v>5</v>
      </c>
    </row>
    <row r="10" spans="2:12" ht="12.75" customHeight="1" x14ac:dyDescent="0.25">
      <c r="B10" s="52">
        <v>7</v>
      </c>
      <c r="C10" s="53" t="s">
        <v>14</v>
      </c>
      <c r="D10" s="46">
        <v>20</v>
      </c>
      <c r="E10" s="46">
        <v>18</v>
      </c>
      <c r="F10" s="46">
        <v>14</v>
      </c>
      <c r="G10" s="46">
        <f t="shared" si="0"/>
        <v>17.329999999999998</v>
      </c>
      <c r="H10" s="81" t="str">
        <f t="shared" si="1"/>
        <v>Bueno</v>
      </c>
      <c r="I10" s="82"/>
      <c r="L10" s="47">
        <v>6</v>
      </c>
    </row>
    <row r="11" spans="2:12" ht="12.75" customHeight="1" x14ac:dyDescent="0.25">
      <c r="B11" s="52">
        <v>8</v>
      </c>
      <c r="C11" s="53" t="s">
        <v>15</v>
      </c>
      <c r="D11" s="46">
        <v>14</v>
      </c>
      <c r="E11" s="46">
        <v>17</v>
      </c>
      <c r="F11" s="46">
        <v>16</v>
      </c>
      <c r="G11" s="46">
        <f t="shared" si="0"/>
        <v>15.67</v>
      </c>
      <c r="H11" s="81" t="str">
        <f t="shared" si="1"/>
        <v>Bueno</v>
      </c>
      <c r="I11" s="82"/>
      <c r="L11" s="47">
        <v>7</v>
      </c>
    </row>
    <row r="12" spans="2:12" ht="12.75" customHeight="1" x14ac:dyDescent="0.25">
      <c r="B12" s="52">
        <v>9</v>
      </c>
      <c r="C12" s="53" t="s">
        <v>16</v>
      </c>
      <c r="D12" s="46">
        <v>18</v>
      </c>
      <c r="E12" s="46">
        <v>16</v>
      </c>
      <c r="F12" s="46">
        <v>19</v>
      </c>
      <c r="G12" s="46">
        <f t="shared" si="0"/>
        <v>17.670000000000002</v>
      </c>
      <c r="H12" s="81" t="str">
        <f t="shared" si="1"/>
        <v>Bueno</v>
      </c>
      <c r="I12" s="82"/>
      <c r="L12" s="47">
        <v>8</v>
      </c>
    </row>
    <row r="13" spans="2:12" ht="12.75" customHeight="1" x14ac:dyDescent="0.25">
      <c r="B13" s="52">
        <v>10</v>
      </c>
      <c r="C13" s="53" t="s">
        <v>17</v>
      </c>
      <c r="D13" s="46">
        <v>5</v>
      </c>
      <c r="E13" s="46">
        <v>15</v>
      </c>
      <c r="F13" s="46">
        <v>8</v>
      </c>
      <c r="G13" s="46">
        <f t="shared" si="0"/>
        <v>9.33</v>
      </c>
      <c r="H13" s="81" t="str">
        <f t="shared" si="1"/>
        <v>Deficiente</v>
      </c>
      <c r="I13" s="82"/>
      <c r="L13" s="47">
        <v>9</v>
      </c>
    </row>
    <row r="14" spans="2:12" ht="12.75" customHeight="1" x14ac:dyDescent="0.25">
      <c r="L14" s="47">
        <v>10</v>
      </c>
    </row>
    <row r="15" spans="2:12" ht="12.75" customHeight="1" x14ac:dyDescent="0.25">
      <c r="B15" s="83" t="s">
        <v>18</v>
      </c>
      <c r="C15" s="75"/>
      <c r="D15" s="75"/>
      <c r="E15" s="75"/>
      <c r="F15" s="75"/>
      <c r="G15" s="54" t="s">
        <v>19</v>
      </c>
      <c r="L15" s="47">
        <v>11</v>
      </c>
    </row>
    <row r="16" spans="2:12" ht="13.5" customHeight="1" x14ac:dyDescent="0.25">
      <c r="B16" s="51">
        <v>1</v>
      </c>
      <c r="C16" s="74" t="s">
        <v>20</v>
      </c>
      <c r="D16" s="75"/>
      <c r="E16" s="75"/>
      <c r="F16" s="75"/>
      <c r="G16" s="55">
        <f>COUNTIF(D4:D13, "=5")</f>
        <v>3</v>
      </c>
      <c r="L16" s="47">
        <v>12</v>
      </c>
    </row>
    <row r="17" spans="2:12" ht="13.5" customHeight="1" x14ac:dyDescent="0.25">
      <c r="B17" s="51">
        <v>2</v>
      </c>
      <c r="C17" s="74" t="s">
        <v>21</v>
      </c>
      <c r="D17" s="75"/>
      <c r="E17" s="75"/>
      <c r="F17" s="75"/>
      <c r="G17" s="55">
        <f>COUNTIF(E4:E13, "=16")</f>
        <v>4</v>
      </c>
      <c r="L17" s="47">
        <v>13</v>
      </c>
    </row>
    <row r="18" spans="2:12" ht="13.5" customHeight="1" x14ac:dyDescent="0.25">
      <c r="B18" s="51">
        <v>3</v>
      </c>
      <c r="C18" s="74" t="s">
        <v>22</v>
      </c>
      <c r="D18" s="75"/>
      <c r="E18" s="75"/>
      <c r="F18" s="75"/>
      <c r="G18" s="55">
        <f>COUNTIF(F4:F13,"&gt;15")</f>
        <v>4</v>
      </c>
      <c r="L18" s="47">
        <v>14</v>
      </c>
    </row>
    <row r="19" spans="2:12" ht="13.5" customHeight="1" x14ac:dyDescent="0.25">
      <c r="B19" s="51">
        <v>4</v>
      </c>
      <c r="C19" s="74" t="s">
        <v>23</v>
      </c>
      <c r="D19" s="75"/>
      <c r="E19" s="75"/>
      <c r="F19" s="75"/>
      <c r="G19" s="55">
        <f>COUNTIF(F4:F13,"&lt;8")</f>
        <v>0</v>
      </c>
      <c r="L19" s="47">
        <v>15</v>
      </c>
    </row>
    <row r="20" spans="2:12" ht="13.5" customHeight="1" x14ac:dyDescent="0.25">
      <c r="B20" s="51">
        <v>5</v>
      </c>
      <c r="C20" s="74" t="s">
        <v>24</v>
      </c>
      <c r="D20" s="75"/>
      <c r="E20" s="75"/>
      <c r="F20" s="75"/>
      <c r="G20" s="55">
        <f>COUNTIF(G4:G13,"&gt;10")</f>
        <v>7</v>
      </c>
      <c r="L20" s="47">
        <v>16</v>
      </c>
    </row>
    <row r="21" spans="2:12" ht="13.5" customHeight="1" x14ac:dyDescent="0.25">
      <c r="B21" s="76"/>
      <c r="C21" s="77"/>
      <c r="D21" s="77"/>
      <c r="E21" s="77"/>
      <c r="F21" s="77"/>
      <c r="G21" s="2"/>
      <c r="L21" s="47">
        <v>17</v>
      </c>
    </row>
    <row r="22" spans="2:12" ht="13.5" customHeight="1" x14ac:dyDescent="0.25">
      <c r="B22" s="74" t="s">
        <v>25</v>
      </c>
      <c r="C22" s="75"/>
      <c r="D22" s="75"/>
      <c r="E22" s="75"/>
      <c r="F22" s="75"/>
      <c r="G22" s="56" t="s">
        <v>19</v>
      </c>
      <c r="L22" s="47">
        <v>18</v>
      </c>
    </row>
    <row r="23" spans="2:12" ht="13.5" customHeight="1" x14ac:dyDescent="0.25">
      <c r="B23" s="51">
        <v>6</v>
      </c>
      <c r="C23" s="84" t="s">
        <v>26</v>
      </c>
      <c r="D23" s="75"/>
      <c r="E23" s="75"/>
      <c r="F23" s="75"/>
      <c r="G23" s="55">
        <f>SUMIF(D4:D13,"=6")</f>
        <v>0</v>
      </c>
      <c r="L23" s="47">
        <v>19</v>
      </c>
    </row>
    <row r="24" spans="2:12" ht="13.5" customHeight="1" x14ac:dyDescent="0.25">
      <c r="B24" s="51">
        <v>7</v>
      </c>
      <c r="C24" s="84" t="s">
        <v>27</v>
      </c>
      <c r="D24" s="75"/>
      <c r="E24" s="75"/>
      <c r="F24" s="75"/>
      <c r="G24" s="55">
        <f>SUMIF(E4:E13,"&gt;8")</f>
        <v>141</v>
      </c>
      <c r="L24" s="47">
        <v>20</v>
      </c>
    </row>
    <row r="25" spans="2:12" ht="13.5" customHeight="1" x14ac:dyDescent="0.25">
      <c r="B25" s="51">
        <v>8</v>
      </c>
      <c r="C25" s="84" t="s">
        <v>28</v>
      </c>
      <c r="D25" s="75"/>
      <c r="E25" s="75"/>
      <c r="F25" s="75"/>
      <c r="G25" s="55">
        <f>SUMIF(F4:F13,"&lt;15")</f>
        <v>52</v>
      </c>
    </row>
    <row r="26" spans="2:12" ht="13.5" customHeight="1" x14ac:dyDescent="0.25">
      <c r="B26" s="51">
        <v>9</v>
      </c>
      <c r="C26" s="84" t="s">
        <v>29</v>
      </c>
      <c r="D26" s="75"/>
      <c r="E26" s="75"/>
      <c r="F26" s="75"/>
      <c r="G26" s="55">
        <f>SUMIF(G4:G13,"&gt;12")</f>
        <v>112.34</v>
      </c>
    </row>
    <row r="27" spans="2:12" ht="12.75" customHeight="1" x14ac:dyDescent="0.25"/>
    <row r="28" spans="2:12" ht="12.75" customHeight="1" x14ac:dyDescent="0.25"/>
    <row r="29" spans="2:12" ht="12.75" customHeight="1" x14ac:dyDescent="0.25"/>
    <row r="30" spans="2:12" ht="12.75" customHeight="1" x14ac:dyDescent="0.25"/>
    <row r="31" spans="2:12" ht="12.75" customHeight="1" x14ac:dyDescent="0.25"/>
    <row r="32" spans="2:1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4">
    <mergeCell ref="C24:F24"/>
    <mergeCell ref="C25:F25"/>
    <mergeCell ref="C26:F26"/>
    <mergeCell ref="C17:F17"/>
    <mergeCell ref="C18:F18"/>
    <mergeCell ref="C19:F19"/>
    <mergeCell ref="B22:F22"/>
    <mergeCell ref="C23:F23"/>
    <mergeCell ref="C20:F20"/>
    <mergeCell ref="B21:F21"/>
    <mergeCell ref="B2:I2"/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B15:F15"/>
    <mergeCell ref="C16:F16"/>
  </mergeCells>
  <dataValidations count="1">
    <dataValidation type="list" allowBlank="1" showInputMessage="1" showErrorMessage="1" sqref="D4:F13" xr:uid="{F2AEE6B2-7B96-4356-930F-6776DA3C6263}">
      <formula1>$L$3:$L$24</formula1>
    </dataValidation>
  </dataValidations>
  <pageMargins left="0.75" right="0.75" top="1" bottom="1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</sheetPr>
  <dimension ref="A1:Y1000"/>
  <sheetViews>
    <sheetView workbookViewId="0">
      <selection activeCell="D32" sqref="D32"/>
    </sheetView>
  </sheetViews>
  <sheetFormatPr baseColWidth="10" defaultColWidth="12.5546875" defaultRowHeight="15" customHeight="1" x14ac:dyDescent="0.25"/>
  <cols>
    <col min="1" max="1" width="2.5546875" customWidth="1"/>
    <col min="2" max="2" width="4.5546875" customWidth="1"/>
    <col min="3" max="3" width="25.109375" customWidth="1"/>
    <col min="4" max="4" width="16.109375" customWidth="1"/>
    <col min="5" max="5" width="21.88671875" customWidth="1"/>
    <col min="6" max="6" width="17" customWidth="1"/>
    <col min="7" max="7" width="10.88671875" customWidth="1"/>
    <col min="8" max="8" width="17.109375" customWidth="1"/>
    <col min="9" max="9" width="16.33203125" customWidth="1"/>
    <col min="10" max="10" width="17.33203125" customWidth="1"/>
    <col min="11" max="11" width="17.109375" customWidth="1"/>
    <col min="12" max="12" width="14.6640625" customWidth="1"/>
    <col min="13" max="13" width="10.5546875" customWidth="1"/>
    <col min="14" max="14" width="15.33203125" customWidth="1"/>
    <col min="15" max="15" width="14.109375" customWidth="1"/>
    <col min="16" max="26" width="10.5546875" customWidth="1"/>
  </cols>
  <sheetData>
    <row r="1" spans="1:25" ht="12" customHeight="1" x14ac:dyDescent="0.25"/>
    <row r="2" spans="1:25" ht="12.75" customHeight="1" x14ac:dyDescent="0.25">
      <c r="B2" s="85" t="s">
        <v>30</v>
      </c>
      <c r="C2" s="86"/>
      <c r="D2" s="86"/>
      <c r="E2" s="86"/>
      <c r="F2" s="86"/>
      <c r="G2" s="86"/>
      <c r="H2" s="86"/>
      <c r="I2" s="86"/>
      <c r="J2" s="86"/>
      <c r="K2" s="86"/>
      <c r="L2" s="87"/>
    </row>
    <row r="3" spans="1:25" ht="12" customHeight="1" x14ac:dyDescent="0.25">
      <c r="B3" s="88"/>
      <c r="C3" s="89"/>
      <c r="D3" s="89"/>
      <c r="E3" s="89"/>
      <c r="F3" s="89"/>
      <c r="G3" s="89"/>
      <c r="H3" s="89"/>
      <c r="I3" s="89"/>
      <c r="J3" s="89"/>
      <c r="K3" s="89"/>
      <c r="L3" s="90"/>
    </row>
    <row r="4" spans="1:25" ht="32.25" customHeight="1" x14ac:dyDescent="0.3">
      <c r="A4" s="3"/>
      <c r="B4" s="59" t="s">
        <v>1</v>
      </c>
      <c r="C4" s="71" t="s">
        <v>2</v>
      </c>
      <c r="D4" s="71" t="s">
        <v>31</v>
      </c>
      <c r="E4" s="71" t="s">
        <v>32</v>
      </c>
      <c r="F4" s="71" t="s">
        <v>33</v>
      </c>
      <c r="G4" s="71" t="s">
        <v>34</v>
      </c>
      <c r="H4" s="73" t="s">
        <v>35</v>
      </c>
      <c r="I4" s="72" t="s">
        <v>36</v>
      </c>
      <c r="J4" s="60" t="s">
        <v>37</v>
      </c>
      <c r="K4" s="60" t="s">
        <v>38</v>
      </c>
      <c r="L4" s="71" t="s">
        <v>39</v>
      </c>
      <c r="M4" s="3"/>
      <c r="N4" s="57" t="s">
        <v>169</v>
      </c>
      <c r="O4" s="3"/>
      <c r="P4" s="66" t="s">
        <v>34</v>
      </c>
      <c r="Q4" s="3"/>
      <c r="R4" s="3"/>
      <c r="S4" s="3"/>
      <c r="T4" s="3"/>
      <c r="U4" s="3"/>
      <c r="V4" s="3"/>
      <c r="W4" s="3"/>
      <c r="X4" s="3"/>
      <c r="Y4" s="3"/>
    </row>
    <row r="5" spans="1:25" ht="12.75" customHeight="1" x14ac:dyDescent="0.3">
      <c r="B5" s="63">
        <v>1</v>
      </c>
      <c r="C5" s="64" t="s">
        <v>40</v>
      </c>
      <c r="D5" s="61">
        <v>19</v>
      </c>
      <c r="E5" s="62" t="s">
        <v>41</v>
      </c>
      <c r="F5" s="61">
        <v>1500</v>
      </c>
      <c r="G5" s="61">
        <v>1</v>
      </c>
      <c r="H5" s="62" t="s">
        <v>42</v>
      </c>
      <c r="I5" s="61">
        <f>IF(AND(D5&gt;20, E5="NOMBRADO"), F5*0.1, 0)</f>
        <v>0</v>
      </c>
      <c r="J5" s="45">
        <f>IF(AND(E5="NOMBRADO", G5&gt;=1), F5*0.05, IF(AND(E5="CONTRATADO", G5&gt;=2), F5*0.08, 0))</f>
        <v>75</v>
      </c>
      <c r="K5" s="45">
        <f>IF(H5="ONP", F5*0.1, IF(OR(H5="HABITAT", H5="PROFUTURO", H5="INTEGRA", H5="PRIMA"), F5*0.13, 0))</f>
        <v>150</v>
      </c>
      <c r="L5" s="45">
        <f>F5+I5+J5-K5</f>
        <v>1425</v>
      </c>
      <c r="N5" s="48" t="s">
        <v>41</v>
      </c>
      <c r="P5" s="45">
        <v>0</v>
      </c>
    </row>
    <row r="6" spans="1:25" ht="12.75" customHeight="1" x14ac:dyDescent="0.3">
      <c r="B6" s="63">
        <v>2</v>
      </c>
      <c r="C6" s="64" t="s">
        <v>43</v>
      </c>
      <c r="D6" s="61">
        <v>20</v>
      </c>
      <c r="E6" s="62" t="s">
        <v>41</v>
      </c>
      <c r="F6" s="61">
        <v>1500</v>
      </c>
      <c r="G6" s="61">
        <v>0</v>
      </c>
      <c r="H6" s="62" t="s">
        <v>44</v>
      </c>
      <c r="I6" s="61">
        <f t="shared" ref="I6:I14" si="0">IF(AND(D6&gt;20, E6="NOMBRADO"), F6*0.1, 0)</f>
        <v>0</v>
      </c>
      <c r="J6" s="45">
        <f t="shared" ref="J6:J14" si="1">IF(AND(E6="NOMBRADO", G6&gt;=1), F6*0.05, IF(AND(E6="CONTRATADO", G6&gt;=2), F6*0.08, 0))</f>
        <v>0</v>
      </c>
      <c r="K6" s="45">
        <f t="shared" ref="K6:K14" si="2">IF(H6="ONP", F6*0.1, IF(OR(H6="HABITAT", H6="PROFUTURO", H6="INTEGRA", H6="PRIMA"), F6*0.13, 0))</f>
        <v>195</v>
      </c>
      <c r="L6" s="45">
        <f t="shared" ref="L6:L14" si="3">F6+I6+J6-K6</f>
        <v>1305</v>
      </c>
      <c r="N6" s="48" t="s">
        <v>46</v>
      </c>
      <c r="P6" s="45">
        <v>1</v>
      </c>
    </row>
    <row r="7" spans="1:25" ht="12.75" customHeight="1" x14ac:dyDescent="0.3">
      <c r="B7" s="63">
        <v>3</v>
      </c>
      <c r="C7" s="64" t="s">
        <v>45</v>
      </c>
      <c r="D7" s="61">
        <v>19</v>
      </c>
      <c r="E7" s="62" t="s">
        <v>46</v>
      </c>
      <c r="F7" s="61">
        <v>1200</v>
      </c>
      <c r="G7" s="61">
        <v>4</v>
      </c>
      <c r="H7" s="62" t="s">
        <v>47</v>
      </c>
      <c r="I7" s="61">
        <f t="shared" si="0"/>
        <v>0</v>
      </c>
      <c r="J7" s="45">
        <f t="shared" si="1"/>
        <v>96</v>
      </c>
      <c r="K7" s="45">
        <f t="shared" si="2"/>
        <v>156</v>
      </c>
      <c r="L7" s="45">
        <f t="shared" si="3"/>
        <v>1140</v>
      </c>
      <c r="P7" s="45">
        <v>2</v>
      </c>
    </row>
    <row r="8" spans="1:25" ht="12.75" customHeight="1" x14ac:dyDescent="0.3">
      <c r="B8" s="63">
        <v>4</v>
      </c>
      <c r="C8" s="64" t="s">
        <v>48</v>
      </c>
      <c r="D8" s="61">
        <v>26</v>
      </c>
      <c r="E8" s="62" t="s">
        <v>41</v>
      </c>
      <c r="F8" s="61">
        <v>1500</v>
      </c>
      <c r="G8" s="61">
        <v>0</v>
      </c>
      <c r="H8" s="62" t="s">
        <v>49</v>
      </c>
      <c r="I8" s="61">
        <f t="shared" si="0"/>
        <v>150</v>
      </c>
      <c r="J8" s="45">
        <f t="shared" si="1"/>
        <v>0</v>
      </c>
      <c r="K8" s="45">
        <f t="shared" si="2"/>
        <v>195</v>
      </c>
      <c r="L8" s="45">
        <f t="shared" si="3"/>
        <v>1455</v>
      </c>
      <c r="N8" s="58" t="s">
        <v>170</v>
      </c>
      <c r="P8" s="45">
        <v>3</v>
      </c>
    </row>
    <row r="9" spans="1:25" ht="12.75" customHeight="1" x14ac:dyDescent="0.3">
      <c r="B9" s="63">
        <v>5</v>
      </c>
      <c r="C9" s="64" t="s">
        <v>50</v>
      </c>
      <c r="D9" s="61">
        <v>30</v>
      </c>
      <c r="E9" s="62" t="s">
        <v>46</v>
      </c>
      <c r="F9" s="61">
        <v>1200</v>
      </c>
      <c r="G9" s="61">
        <v>4</v>
      </c>
      <c r="H9" s="62" t="s">
        <v>49</v>
      </c>
      <c r="I9" s="61">
        <f t="shared" si="0"/>
        <v>0</v>
      </c>
      <c r="J9" s="45">
        <f t="shared" si="1"/>
        <v>96</v>
      </c>
      <c r="K9" s="45">
        <f t="shared" si="2"/>
        <v>156</v>
      </c>
      <c r="L9" s="45">
        <f t="shared" si="3"/>
        <v>1140</v>
      </c>
      <c r="N9" s="48" t="s">
        <v>42</v>
      </c>
      <c r="P9" s="45">
        <v>4</v>
      </c>
    </row>
    <row r="10" spans="1:25" ht="12.75" customHeight="1" x14ac:dyDescent="0.3">
      <c r="B10" s="63">
        <v>6</v>
      </c>
      <c r="C10" s="64" t="s">
        <v>51</v>
      </c>
      <c r="D10" s="61">
        <v>14</v>
      </c>
      <c r="E10" s="62" t="s">
        <v>46</v>
      </c>
      <c r="F10" s="61">
        <v>1200</v>
      </c>
      <c r="G10" s="61">
        <v>5</v>
      </c>
      <c r="H10" s="62" t="s">
        <v>52</v>
      </c>
      <c r="I10" s="61">
        <f t="shared" si="0"/>
        <v>0</v>
      </c>
      <c r="J10" s="45">
        <f t="shared" si="1"/>
        <v>96</v>
      </c>
      <c r="K10" s="45">
        <f t="shared" si="2"/>
        <v>156</v>
      </c>
      <c r="L10" s="45">
        <f t="shared" si="3"/>
        <v>1140</v>
      </c>
      <c r="N10" s="48" t="s">
        <v>49</v>
      </c>
      <c r="P10" s="45">
        <v>5</v>
      </c>
    </row>
    <row r="11" spans="1:25" ht="12.75" customHeight="1" x14ac:dyDescent="0.3">
      <c r="B11" s="63">
        <v>7</v>
      </c>
      <c r="C11" s="64" t="s">
        <v>53</v>
      </c>
      <c r="D11" s="61">
        <v>19</v>
      </c>
      <c r="E11" s="62" t="s">
        <v>41</v>
      </c>
      <c r="F11" s="61">
        <v>1500</v>
      </c>
      <c r="G11" s="61">
        <v>0</v>
      </c>
      <c r="H11" s="62" t="s">
        <v>42</v>
      </c>
      <c r="I11" s="61">
        <f t="shared" si="0"/>
        <v>0</v>
      </c>
      <c r="J11" s="45">
        <f t="shared" si="1"/>
        <v>0</v>
      </c>
      <c r="K11" s="45">
        <f t="shared" si="2"/>
        <v>150</v>
      </c>
      <c r="L11" s="45">
        <f t="shared" si="3"/>
        <v>1350</v>
      </c>
      <c r="N11" s="48" t="s">
        <v>44</v>
      </c>
    </row>
    <row r="12" spans="1:25" ht="12.75" customHeight="1" x14ac:dyDescent="0.3">
      <c r="B12" s="63">
        <v>8</v>
      </c>
      <c r="C12" s="64" t="s">
        <v>54</v>
      </c>
      <c r="D12" s="61">
        <v>21</v>
      </c>
      <c r="E12" s="62" t="s">
        <v>41</v>
      </c>
      <c r="F12" s="61">
        <v>1500</v>
      </c>
      <c r="G12" s="61">
        <v>0</v>
      </c>
      <c r="H12" s="62" t="s">
        <v>42</v>
      </c>
      <c r="I12" s="61">
        <f t="shared" si="0"/>
        <v>150</v>
      </c>
      <c r="J12" s="45">
        <f t="shared" si="1"/>
        <v>0</v>
      </c>
      <c r="K12" s="45">
        <f t="shared" si="2"/>
        <v>150</v>
      </c>
      <c r="L12" s="45">
        <f t="shared" si="3"/>
        <v>1500</v>
      </c>
      <c r="N12" s="48" t="s">
        <v>47</v>
      </c>
    </row>
    <row r="13" spans="1:25" ht="12.75" customHeight="1" x14ac:dyDescent="0.3">
      <c r="B13" s="63">
        <v>9</v>
      </c>
      <c r="C13" s="64" t="s">
        <v>55</v>
      </c>
      <c r="D13" s="61">
        <v>17</v>
      </c>
      <c r="E13" s="62" t="s">
        <v>41</v>
      </c>
      <c r="F13" s="61">
        <v>1500</v>
      </c>
      <c r="G13" s="61">
        <v>2</v>
      </c>
      <c r="H13" s="62" t="s">
        <v>49</v>
      </c>
      <c r="I13" s="61">
        <f t="shared" si="0"/>
        <v>0</v>
      </c>
      <c r="J13" s="45">
        <f t="shared" si="1"/>
        <v>75</v>
      </c>
      <c r="K13" s="45">
        <f t="shared" si="2"/>
        <v>195</v>
      </c>
      <c r="L13" s="45">
        <f t="shared" si="3"/>
        <v>1380</v>
      </c>
      <c r="N13" s="48" t="s">
        <v>52</v>
      </c>
    </row>
    <row r="14" spans="1:25" ht="12.75" customHeight="1" x14ac:dyDescent="0.3">
      <c r="B14" s="63">
        <v>10</v>
      </c>
      <c r="C14" s="64" t="s">
        <v>56</v>
      </c>
      <c r="D14" s="61">
        <v>19</v>
      </c>
      <c r="E14" s="62" t="s">
        <v>41</v>
      </c>
      <c r="F14" s="61">
        <v>1500</v>
      </c>
      <c r="G14" s="61">
        <v>5</v>
      </c>
      <c r="H14" s="62" t="s">
        <v>49</v>
      </c>
      <c r="I14" s="61">
        <f t="shared" si="0"/>
        <v>0</v>
      </c>
      <c r="J14" s="45">
        <f t="shared" si="1"/>
        <v>75</v>
      </c>
      <c r="K14" s="45">
        <f t="shared" si="2"/>
        <v>195</v>
      </c>
      <c r="L14" s="45">
        <f t="shared" si="3"/>
        <v>1380</v>
      </c>
    </row>
    <row r="15" spans="1:25" ht="12.75" customHeight="1" x14ac:dyDescent="0.25">
      <c r="B15" s="5"/>
      <c r="C15" s="5"/>
      <c r="D15" s="5"/>
      <c r="E15" s="5"/>
      <c r="F15" s="5"/>
      <c r="G15" s="5"/>
      <c r="H15" s="5"/>
      <c r="I15" s="5"/>
    </row>
    <row r="16" spans="1:25" ht="12.75" customHeight="1" x14ac:dyDescent="0.3">
      <c r="B16" s="91" t="s">
        <v>18</v>
      </c>
      <c r="C16" s="92"/>
      <c r="D16" s="92"/>
      <c r="E16" s="92"/>
      <c r="F16" s="92"/>
      <c r="G16" s="92"/>
      <c r="H16" s="92"/>
      <c r="I16" s="69" t="s">
        <v>19</v>
      </c>
    </row>
    <row r="17" spans="2:9" ht="12.75" customHeight="1" x14ac:dyDescent="0.3">
      <c r="B17" s="70">
        <v>1</v>
      </c>
      <c r="C17" s="91" t="s">
        <v>57</v>
      </c>
      <c r="D17" s="92"/>
      <c r="E17" s="92"/>
      <c r="F17" s="92"/>
      <c r="G17" s="92"/>
      <c r="H17" s="92"/>
      <c r="I17" s="67">
        <f>COUNTIF(D5:D14,"=19")</f>
        <v>4</v>
      </c>
    </row>
    <row r="18" spans="2:9" ht="12.75" customHeight="1" x14ac:dyDescent="0.3">
      <c r="B18" s="70">
        <v>2</v>
      </c>
      <c r="C18" s="91" t="s">
        <v>171</v>
      </c>
      <c r="D18" s="92"/>
      <c r="E18" s="92"/>
      <c r="F18" s="92"/>
      <c r="G18" s="92"/>
      <c r="H18" s="92"/>
      <c r="I18" s="67">
        <f>COUNTIF(E5:E14,"=NOMBRADO")</f>
        <v>7</v>
      </c>
    </row>
    <row r="19" spans="2:9" ht="12.75" customHeight="1" x14ac:dyDescent="0.3">
      <c r="B19" s="70">
        <v>3</v>
      </c>
      <c r="C19" s="91" t="s">
        <v>58</v>
      </c>
      <c r="D19" s="92"/>
      <c r="E19" s="92"/>
      <c r="F19" s="92"/>
      <c r="G19" s="92"/>
      <c r="H19" s="92"/>
      <c r="I19" s="67">
        <f>COUNTIF(D5:D14,"&gt;19")</f>
        <v>4</v>
      </c>
    </row>
    <row r="20" spans="2:9" ht="12.75" customHeight="1" x14ac:dyDescent="0.3">
      <c r="B20" s="70">
        <v>4</v>
      </c>
      <c r="C20" s="91" t="s">
        <v>59</v>
      </c>
      <c r="D20" s="92"/>
      <c r="E20" s="92"/>
      <c r="F20" s="92"/>
      <c r="G20" s="92"/>
      <c r="H20" s="92"/>
      <c r="I20" s="67">
        <f>COUNTIF(D5:D14,"&gt;19")</f>
        <v>4</v>
      </c>
    </row>
    <row r="21" spans="2:9" ht="12.75" customHeight="1" x14ac:dyDescent="0.3">
      <c r="B21" s="70">
        <v>5</v>
      </c>
      <c r="C21" s="91" t="s">
        <v>60</v>
      </c>
      <c r="D21" s="92"/>
      <c r="E21" s="92"/>
      <c r="F21" s="92"/>
      <c r="G21" s="92"/>
      <c r="H21" s="92"/>
      <c r="I21" s="67">
        <f>COUNTIF(L5:L14,"=1500")</f>
        <v>1</v>
      </c>
    </row>
    <row r="22" spans="2:9" ht="12.75" customHeight="1" x14ac:dyDescent="0.3">
      <c r="B22" s="4"/>
      <c r="C22" s="93"/>
      <c r="D22" s="77"/>
      <c r="E22" s="77"/>
      <c r="F22" s="77"/>
      <c r="G22" s="77"/>
      <c r="H22" s="77"/>
      <c r="I22" s="5"/>
    </row>
    <row r="23" spans="2:9" ht="12.75" customHeight="1" x14ac:dyDescent="0.25">
      <c r="B23" s="93"/>
      <c r="C23" s="77"/>
      <c r="D23" s="77"/>
      <c r="E23" s="77"/>
      <c r="F23" s="77"/>
      <c r="G23" s="77"/>
      <c r="H23" s="77"/>
      <c r="I23" s="77"/>
    </row>
    <row r="24" spans="2:9" ht="12.75" customHeight="1" x14ac:dyDescent="0.3">
      <c r="B24" s="91" t="s">
        <v>25</v>
      </c>
      <c r="C24" s="92"/>
      <c r="D24" s="92"/>
      <c r="E24" s="92"/>
      <c r="F24" s="92"/>
      <c r="G24" s="92"/>
      <c r="H24" s="92"/>
      <c r="I24" s="69" t="s">
        <v>19</v>
      </c>
    </row>
    <row r="25" spans="2:9" ht="12.75" customHeight="1" x14ac:dyDescent="0.3">
      <c r="B25" s="70">
        <v>6</v>
      </c>
      <c r="C25" s="91" t="s">
        <v>61</v>
      </c>
      <c r="D25" s="92"/>
      <c r="E25" s="92"/>
      <c r="F25" s="92"/>
      <c r="G25" s="92"/>
      <c r="H25" s="92"/>
      <c r="I25" s="67">
        <f>SUMIF(D5:D14,"=19")</f>
        <v>76</v>
      </c>
    </row>
    <row r="26" spans="2:9" ht="12.75" customHeight="1" x14ac:dyDescent="0.3">
      <c r="B26" s="70">
        <v>7</v>
      </c>
      <c r="C26" s="91" t="s">
        <v>62</v>
      </c>
      <c r="D26" s="92"/>
      <c r="E26" s="92"/>
      <c r="F26" s="92"/>
      <c r="G26" s="92"/>
      <c r="H26" s="92"/>
      <c r="I26" s="67">
        <f>SUMIF(E5:E14,"CONTRATADO",F5:F14)</f>
        <v>3600</v>
      </c>
    </row>
    <row r="27" spans="2:9" ht="12.75" customHeight="1" x14ac:dyDescent="0.3">
      <c r="B27" s="70">
        <v>8</v>
      </c>
      <c r="C27" s="91" t="s">
        <v>63</v>
      </c>
      <c r="D27" s="92"/>
      <c r="E27" s="92"/>
      <c r="F27" s="92"/>
      <c r="G27" s="92"/>
      <c r="H27" s="92"/>
      <c r="I27" s="67">
        <f>SUMIF(H5:H14,"=INTEGRA", L5:L14)</f>
        <v>5355</v>
      </c>
    </row>
    <row r="28" spans="2:9" ht="12.75" customHeight="1" x14ac:dyDescent="0.3">
      <c r="B28" s="70">
        <v>9</v>
      </c>
      <c r="C28" s="91" t="s">
        <v>64</v>
      </c>
      <c r="D28" s="92"/>
      <c r="E28" s="92"/>
      <c r="F28" s="92"/>
      <c r="G28" s="92"/>
      <c r="H28" s="92"/>
      <c r="I28" s="67">
        <f>SUMIF(E5:E14, "CONTRATADO", L5:L14)</f>
        <v>3420</v>
      </c>
    </row>
    <row r="29" spans="2:9" ht="12.75" customHeight="1" x14ac:dyDescent="0.3">
      <c r="B29" s="70">
        <v>10</v>
      </c>
      <c r="C29" s="91" t="s">
        <v>65</v>
      </c>
      <c r="D29" s="92"/>
      <c r="E29" s="92"/>
      <c r="F29" s="92"/>
      <c r="G29" s="92"/>
      <c r="H29" s="92"/>
      <c r="I29" s="67">
        <f>SUMIF(G5:G14, 0, L5:L14)</f>
        <v>5610</v>
      </c>
    </row>
    <row r="30" spans="2:9" ht="12.75" customHeight="1" x14ac:dyDescent="0.25"/>
    <row r="31" spans="2:9" ht="12.75" customHeight="1" x14ac:dyDescent="0.25"/>
    <row r="32" spans="2:9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5">
    <mergeCell ref="B2:L3"/>
    <mergeCell ref="C27:H27"/>
    <mergeCell ref="C28:H28"/>
    <mergeCell ref="C29:H29"/>
    <mergeCell ref="B16:H16"/>
    <mergeCell ref="C17:H17"/>
    <mergeCell ref="C18:H18"/>
    <mergeCell ref="C19:H19"/>
    <mergeCell ref="C20:H20"/>
    <mergeCell ref="C21:H21"/>
    <mergeCell ref="C22:H22"/>
    <mergeCell ref="B23:I23"/>
    <mergeCell ref="B24:H24"/>
    <mergeCell ref="C25:H25"/>
    <mergeCell ref="C26:H26"/>
  </mergeCells>
  <dataValidations count="1">
    <dataValidation type="list" allowBlank="1" showInputMessage="1" showErrorMessage="1" sqref="H5:H14" xr:uid="{DA6DFA34-15D2-4FBE-8DB9-8F7ED62A441D}">
      <formula1>$N$13</formula1>
    </dataValidation>
  </dataValidations>
  <pageMargins left="0.75" right="0.75" top="1" bottom="1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topLeftCell="A10" workbookViewId="0">
      <selection activeCell="H44" sqref="H44"/>
    </sheetView>
  </sheetViews>
  <sheetFormatPr baseColWidth="10" defaultColWidth="12.5546875" defaultRowHeight="15" customHeight="1" x14ac:dyDescent="0.25"/>
  <cols>
    <col min="1" max="1" width="10.5546875" customWidth="1"/>
    <col min="2" max="2" width="16" customWidth="1"/>
    <col min="3" max="3" width="16.109375" customWidth="1"/>
    <col min="4" max="4" width="17.109375" customWidth="1"/>
    <col min="5" max="5" width="16.109375" customWidth="1"/>
    <col min="6" max="6" width="19.44140625" customWidth="1"/>
    <col min="7" max="26" width="10.5546875" customWidth="1"/>
  </cols>
  <sheetData>
    <row r="1" spans="1:1" ht="12.75" customHeight="1" x14ac:dyDescent="0.25">
      <c r="A1" s="6"/>
    </row>
    <row r="2" spans="1:1" ht="12.75" customHeight="1" x14ac:dyDescent="0.25"/>
    <row r="3" spans="1:1" ht="12.75" customHeight="1" x14ac:dyDescent="0.25"/>
    <row r="4" spans="1:1" ht="12.75" customHeight="1" x14ac:dyDescent="0.25"/>
    <row r="5" spans="1:1" ht="12.75" customHeight="1" x14ac:dyDescent="0.25"/>
    <row r="6" spans="1:1" ht="12.75" customHeight="1" x14ac:dyDescent="0.25"/>
    <row r="7" spans="1:1" ht="12.75" customHeight="1" x14ac:dyDescent="0.25"/>
    <row r="8" spans="1:1" ht="12.75" customHeight="1" x14ac:dyDescent="0.25"/>
    <row r="9" spans="1:1" ht="12.75" customHeight="1" x14ac:dyDescent="0.25"/>
    <row r="10" spans="1:1" ht="12.75" customHeight="1" x14ac:dyDescent="0.25"/>
    <row r="11" spans="1:1" ht="12.75" customHeight="1" x14ac:dyDescent="0.25"/>
    <row r="12" spans="1:1" ht="12.75" customHeight="1" x14ac:dyDescent="0.25"/>
    <row r="13" spans="1:1" ht="12.75" customHeight="1" x14ac:dyDescent="0.25"/>
    <row r="14" spans="1:1" ht="12.75" customHeight="1" x14ac:dyDescent="0.25"/>
    <row r="15" spans="1:1" ht="12.75" customHeight="1" x14ac:dyDescent="0.25"/>
    <row r="16" spans="1:1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spans="2:13" ht="12.75" customHeight="1" x14ac:dyDescent="0.25"/>
    <row r="34" spans="2:13" ht="12.75" customHeight="1" x14ac:dyDescent="0.25"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</row>
    <row r="35" spans="2:13" ht="12.75" customHeight="1" x14ac:dyDescent="0.25">
      <c r="B35" s="101" t="s">
        <v>172</v>
      </c>
      <c r="C35" s="102" t="s">
        <v>173</v>
      </c>
      <c r="D35" s="102" t="s">
        <v>174</v>
      </c>
      <c r="E35" s="102" t="s">
        <v>175</v>
      </c>
      <c r="F35" s="102" t="s">
        <v>176</v>
      </c>
      <c r="G35" s="44"/>
      <c r="H35" s="44"/>
      <c r="I35" s="44"/>
      <c r="J35" s="44"/>
      <c r="K35" s="44"/>
      <c r="L35" s="44"/>
      <c r="M35" s="44"/>
    </row>
    <row r="36" spans="2:13" ht="12.75" customHeight="1" x14ac:dyDescent="0.25">
      <c r="B36" s="98">
        <v>1</v>
      </c>
      <c r="C36" s="68">
        <v>25</v>
      </c>
      <c r="D36" s="99">
        <v>60</v>
      </c>
      <c r="E36" s="100">
        <f>(C36*(D36/60))</f>
        <v>25</v>
      </c>
      <c r="F36" s="45" t="str">
        <f>IF(AND(C36&gt;=35,E36&gt;=18.26),"CALIFICADO","DESCALIFICADO")</f>
        <v>DESCALIFICADO</v>
      </c>
      <c r="G36" s="104" t="s">
        <v>177</v>
      </c>
      <c r="H36" s="104"/>
      <c r="I36" s="104"/>
      <c r="J36" s="104"/>
      <c r="K36" s="104"/>
      <c r="L36" s="104"/>
      <c r="M36" s="106">
        <f>COUNTIF(F37:F336,"CALIFICADO")</f>
        <v>191</v>
      </c>
    </row>
    <row r="37" spans="2:13" ht="12.75" customHeight="1" x14ac:dyDescent="0.25">
      <c r="B37" s="98">
        <v>2</v>
      </c>
      <c r="C37" s="68">
        <v>28</v>
      </c>
      <c r="D37" s="99">
        <v>88</v>
      </c>
      <c r="E37" s="100">
        <f t="shared" ref="E37:E100" si="0">(C37*(D37/60))</f>
        <v>41.066666666666663</v>
      </c>
      <c r="F37" s="45" t="str">
        <f t="shared" ref="F37:F100" si="1">IF(AND(C37&gt;=35,E37&gt;=18.26),"CALIFICADO","DESCALIFICADO")</f>
        <v>DESCALIFICADO</v>
      </c>
      <c r="G37" s="105" t="s">
        <v>178</v>
      </c>
      <c r="H37" s="104"/>
      <c r="I37" s="104"/>
      <c r="J37" s="104"/>
      <c r="K37" s="104"/>
      <c r="L37" s="104"/>
      <c r="M37" s="106">
        <f>COUNTIF(F37:F336,"DESCALIFICADO")</f>
        <v>108</v>
      </c>
    </row>
    <row r="38" spans="2:13" ht="12.75" customHeight="1" x14ac:dyDescent="0.25">
      <c r="B38" s="98">
        <v>3</v>
      </c>
      <c r="C38" s="68">
        <v>31</v>
      </c>
      <c r="D38" s="99">
        <v>91</v>
      </c>
      <c r="E38" s="100">
        <f t="shared" si="0"/>
        <v>47.016666666666666</v>
      </c>
      <c r="F38" s="45" t="str">
        <f t="shared" si="1"/>
        <v>DESCALIFICADO</v>
      </c>
      <c r="G38" s="105" t="s">
        <v>179</v>
      </c>
      <c r="H38" s="104"/>
      <c r="I38" s="104"/>
      <c r="J38" s="104"/>
      <c r="K38" s="104"/>
      <c r="L38" s="104"/>
      <c r="M38" s="107">
        <f>AVERAGEIF(F37:F336,"CALIFICADO",E37:E336)</f>
        <v>74.965183246073295</v>
      </c>
    </row>
    <row r="39" spans="2:13" ht="12.75" customHeight="1" x14ac:dyDescent="0.25">
      <c r="B39" s="98">
        <v>4</v>
      </c>
      <c r="C39" s="68">
        <v>34</v>
      </c>
      <c r="D39" s="99">
        <v>100</v>
      </c>
      <c r="E39" s="100">
        <f t="shared" si="0"/>
        <v>56.666666666666671</v>
      </c>
      <c r="F39" s="45" t="str">
        <f t="shared" si="1"/>
        <v>DESCALIFICADO</v>
      </c>
      <c r="G39" s="44"/>
      <c r="H39" s="44"/>
      <c r="I39" s="44"/>
      <c r="J39" s="44"/>
      <c r="K39" s="44"/>
      <c r="L39" s="44"/>
      <c r="M39" s="44"/>
    </row>
    <row r="40" spans="2:13" ht="12.75" customHeight="1" x14ac:dyDescent="0.25">
      <c r="B40" s="98">
        <v>5</v>
      </c>
      <c r="C40" s="103">
        <v>37</v>
      </c>
      <c r="D40" s="99">
        <v>125</v>
      </c>
      <c r="E40" s="107">
        <f t="shared" si="0"/>
        <v>77.083333333333343</v>
      </c>
      <c r="F40" s="45" t="str">
        <f t="shared" si="1"/>
        <v>CALIFICADO</v>
      </c>
      <c r="G40" s="44"/>
      <c r="H40" s="44"/>
      <c r="I40" s="44"/>
      <c r="J40" s="44"/>
      <c r="K40" s="44"/>
      <c r="L40" s="44"/>
      <c r="M40" s="44"/>
    </row>
    <row r="41" spans="2:13" ht="12.75" customHeight="1" x14ac:dyDescent="0.25">
      <c r="B41" s="98">
        <v>6</v>
      </c>
      <c r="C41" s="103">
        <v>40</v>
      </c>
      <c r="D41" s="99">
        <v>140</v>
      </c>
      <c r="E41" s="107">
        <f t="shared" si="0"/>
        <v>93.333333333333343</v>
      </c>
      <c r="F41" s="45" t="str">
        <f t="shared" si="1"/>
        <v>CALIFICADO</v>
      </c>
      <c r="G41" s="44"/>
      <c r="H41" s="44"/>
      <c r="I41" s="44"/>
      <c r="J41" s="44"/>
      <c r="K41" s="44"/>
      <c r="L41" s="44"/>
      <c r="M41" s="44"/>
    </row>
    <row r="42" spans="2:13" ht="12.75" customHeight="1" x14ac:dyDescent="0.25">
      <c r="B42" s="98">
        <v>7</v>
      </c>
      <c r="C42" s="103">
        <v>43</v>
      </c>
      <c r="D42" s="99">
        <v>114</v>
      </c>
      <c r="E42" s="107">
        <f t="shared" si="0"/>
        <v>81.7</v>
      </c>
      <c r="F42" s="45" t="str">
        <f t="shared" si="1"/>
        <v>CALIFICADO</v>
      </c>
      <c r="G42" s="44"/>
      <c r="H42" s="44"/>
      <c r="I42" s="44"/>
      <c r="J42" s="44"/>
      <c r="K42" s="44"/>
      <c r="L42" s="44"/>
      <c r="M42" s="44"/>
    </row>
    <row r="43" spans="2:13" ht="12.75" customHeight="1" x14ac:dyDescent="0.25">
      <c r="B43" s="98">
        <v>8</v>
      </c>
      <c r="C43" s="103">
        <v>42</v>
      </c>
      <c r="D43" s="99">
        <v>120</v>
      </c>
      <c r="E43" s="107">
        <f t="shared" si="0"/>
        <v>84</v>
      </c>
      <c r="F43" s="45" t="str">
        <f t="shared" si="1"/>
        <v>CALIFICADO</v>
      </c>
      <c r="G43" s="44"/>
      <c r="H43" s="44"/>
      <c r="I43" s="44"/>
      <c r="J43" s="44"/>
      <c r="K43" s="44"/>
      <c r="L43" s="44"/>
      <c r="M43" s="44"/>
    </row>
    <row r="44" spans="2:13" ht="12.75" customHeight="1" x14ac:dyDescent="0.25">
      <c r="B44" s="98">
        <v>9</v>
      </c>
      <c r="C44" s="103">
        <v>45</v>
      </c>
      <c r="D44" s="99">
        <v>90</v>
      </c>
      <c r="E44" s="107">
        <f t="shared" si="0"/>
        <v>67.5</v>
      </c>
      <c r="F44" s="45" t="str">
        <f t="shared" si="1"/>
        <v>CALIFICADO</v>
      </c>
      <c r="G44" s="44"/>
      <c r="H44" s="44"/>
      <c r="I44" s="44"/>
      <c r="J44" s="44"/>
      <c r="K44" s="44"/>
      <c r="L44" s="44"/>
      <c r="M44" s="44"/>
    </row>
    <row r="45" spans="2:13" ht="12.75" customHeight="1" x14ac:dyDescent="0.25">
      <c r="B45" s="98">
        <v>10</v>
      </c>
      <c r="C45" s="103">
        <v>48</v>
      </c>
      <c r="D45" s="99">
        <v>74</v>
      </c>
      <c r="E45" s="107">
        <f t="shared" si="0"/>
        <v>59.2</v>
      </c>
      <c r="F45" s="45" t="str">
        <f t="shared" si="1"/>
        <v>CALIFICADO</v>
      </c>
      <c r="G45" s="44"/>
      <c r="H45" s="44"/>
      <c r="I45" s="44"/>
      <c r="J45" s="44"/>
      <c r="K45" s="44"/>
      <c r="L45" s="44"/>
      <c r="M45" s="44"/>
    </row>
    <row r="46" spans="2:13" ht="12.75" customHeight="1" x14ac:dyDescent="0.25">
      <c r="B46" s="98">
        <v>11</v>
      </c>
      <c r="C46" s="103">
        <v>51</v>
      </c>
      <c r="D46" s="99">
        <v>78</v>
      </c>
      <c r="E46" s="107">
        <f t="shared" si="0"/>
        <v>66.3</v>
      </c>
      <c r="F46" s="45" t="str">
        <f t="shared" si="1"/>
        <v>CALIFICADO</v>
      </c>
      <c r="G46" s="44"/>
      <c r="H46" s="44"/>
      <c r="I46" s="44"/>
      <c r="J46" s="44"/>
      <c r="K46" s="44"/>
      <c r="L46" s="44"/>
      <c r="M46" s="44"/>
    </row>
    <row r="47" spans="2:13" ht="12.75" customHeight="1" x14ac:dyDescent="0.25">
      <c r="B47" s="98">
        <v>12</v>
      </c>
      <c r="C47" s="68">
        <v>25</v>
      </c>
      <c r="D47" s="99">
        <v>88</v>
      </c>
      <c r="E47" s="100">
        <f t="shared" si="0"/>
        <v>36.666666666666664</v>
      </c>
      <c r="F47" s="45" t="str">
        <f t="shared" si="1"/>
        <v>DESCALIFICADO</v>
      </c>
      <c r="G47" s="44"/>
      <c r="H47" s="44"/>
      <c r="I47" s="44"/>
      <c r="J47" s="44"/>
      <c r="K47" s="44"/>
      <c r="L47" s="44"/>
      <c r="M47" s="44"/>
    </row>
    <row r="48" spans="2:13" ht="12.75" customHeight="1" x14ac:dyDescent="0.25">
      <c r="B48" s="98">
        <v>13</v>
      </c>
      <c r="C48" s="68">
        <v>28</v>
      </c>
      <c r="D48" s="99">
        <v>165</v>
      </c>
      <c r="E48" s="100">
        <f t="shared" si="0"/>
        <v>77</v>
      </c>
      <c r="F48" s="45" t="str">
        <f t="shared" si="1"/>
        <v>DESCALIFICADO</v>
      </c>
      <c r="G48" s="44"/>
      <c r="H48" s="44"/>
      <c r="I48" s="44"/>
      <c r="J48" s="44"/>
      <c r="K48" s="44"/>
      <c r="L48" s="44"/>
      <c r="M48" s="44"/>
    </row>
    <row r="49" spans="2:13" ht="12.75" customHeight="1" x14ac:dyDescent="0.25">
      <c r="B49" s="98">
        <v>14</v>
      </c>
      <c r="C49" s="68">
        <v>31</v>
      </c>
      <c r="D49" s="99">
        <v>142</v>
      </c>
      <c r="E49" s="100">
        <f t="shared" si="0"/>
        <v>73.366666666666674</v>
      </c>
      <c r="F49" s="45" t="str">
        <f t="shared" si="1"/>
        <v>DESCALIFICADO</v>
      </c>
      <c r="G49" s="44"/>
      <c r="H49" s="44"/>
      <c r="I49" s="44"/>
      <c r="J49" s="44"/>
      <c r="K49" s="44"/>
      <c r="L49" s="44"/>
      <c r="M49" s="44"/>
    </row>
    <row r="50" spans="2:13" ht="12.75" customHeight="1" x14ac:dyDescent="0.25">
      <c r="B50" s="98">
        <v>15</v>
      </c>
      <c r="C50" s="68">
        <v>34</v>
      </c>
      <c r="D50" s="99">
        <v>79</v>
      </c>
      <c r="E50" s="100">
        <f t="shared" si="0"/>
        <v>44.766666666666666</v>
      </c>
      <c r="F50" s="45" t="str">
        <f t="shared" si="1"/>
        <v>DESCALIFICADO</v>
      </c>
      <c r="G50" s="44"/>
      <c r="H50" s="44"/>
      <c r="I50" s="44"/>
      <c r="J50" s="44"/>
      <c r="K50" s="44"/>
      <c r="L50" s="44"/>
      <c r="M50" s="44"/>
    </row>
    <row r="51" spans="2:13" ht="12.75" customHeight="1" x14ac:dyDescent="0.25">
      <c r="B51" s="98">
        <v>16</v>
      </c>
      <c r="C51" s="68">
        <v>37</v>
      </c>
      <c r="D51" s="99">
        <v>127</v>
      </c>
      <c r="E51" s="100">
        <f t="shared" si="0"/>
        <v>78.316666666666663</v>
      </c>
      <c r="F51" s="45" t="str">
        <f t="shared" si="1"/>
        <v>CALIFICADO</v>
      </c>
      <c r="G51" s="44"/>
      <c r="H51" s="44"/>
      <c r="I51" s="44"/>
      <c r="J51" s="44"/>
      <c r="K51" s="44"/>
      <c r="L51" s="44"/>
      <c r="M51" s="44"/>
    </row>
    <row r="52" spans="2:13" ht="12.75" customHeight="1" x14ac:dyDescent="0.25">
      <c r="B52" s="98">
        <v>17</v>
      </c>
      <c r="C52" s="68">
        <v>40</v>
      </c>
      <c r="D52" s="99">
        <v>118</v>
      </c>
      <c r="E52" s="100">
        <f t="shared" si="0"/>
        <v>78.666666666666657</v>
      </c>
      <c r="F52" s="45" t="str">
        <f t="shared" si="1"/>
        <v>CALIFICADO</v>
      </c>
      <c r="G52" s="44"/>
      <c r="H52" s="44"/>
      <c r="I52" s="44"/>
      <c r="J52" s="44"/>
      <c r="K52" s="44"/>
      <c r="L52" s="44"/>
      <c r="M52" s="44"/>
    </row>
    <row r="53" spans="2:13" ht="12.75" customHeight="1" x14ac:dyDescent="0.25">
      <c r="B53" s="98">
        <v>18</v>
      </c>
      <c r="C53" s="68">
        <v>43</v>
      </c>
      <c r="D53" s="99">
        <v>97</v>
      </c>
      <c r="E53" s="100">
        <f t="shared" si="0"/>
        <v>69.516666666666666</v>
      </c>
      <c r="F53" s="45" t="str">
        <f t="shared" si="1"/>
        <v>CALIFICADO</v>
      </c>
      <c r="G53" s="44"/>
      <c r="H53" s="44"/>
      <c r="I53" s="44"/>
      <c r="J53" s="44"/>
      <c r="K53" s="44"/>
      <c r="L53" s="44"/>
      <c r="M53" s="44"/>
    </row>
    <row r="54" spans="2:13" ht="12.75" customHeight="1" x14ac:dyDescent="0.25">
      <c r="B54" s="98">
        <v>19</v>
      </c>
      <c r="C54" s="68">
        <v>42</v>
      </c>
      <c r="D54" s="99">
        <v>73</v>
      </c>
      <c r="E54" s="100">
        <f t="shared" si="0"/>
        <v>51.099999999999994</v>
      </c>
      <c r="F54" s="45" t="str">
        <f t="shared" si="1"/>
        <v>CALIFICADO</v>
      </c>
      <c r="G54" s="44"/>
      <c r="H54" s="44"/>
      <c r="I54" s="44"/>
      <c r="J54" s="44"/>
      <c r="K54" s="44"/>
      <c r="L54" s="44"/>
      <c r="M54" s="44"/>
    </row>
    <row r="55" spans="2:13" ht="12.75" customHeight="1" x14ac:dyDescent="0.25">
      <c r="B55" s="98">
        <v>20</v>
      </c>
      <c r="C55" s="68">
        <v>45</v>
      </c>
      <c r="D55" s="99">
        <v>92</v>
      </c>
      <c r="E55" s="100">
        <f t="shared" si="0"/>
        <v>69</v>
      </c>
      <c r="F55" s="45" t="str">
        <f t="shared" si="1"/>
        <v>CALIFICADO</v>
      </c>
      <c r="G55" s="44"/>
      <c r="H55" s="44"/>
      <c r="I55" s="44"/>
      <c r="J55" s="44"/>
      <c r="K55" s="44"/>
      <c r="L55" s="44"/>
      <c r="M55" s="44"/>
    </row>
    <row r="56" spans="2:13" ht="12.75" customHeight="1" x14ac:dyDescent="0.25">
      <c r="B56" s="98">
        <v>21</v>
      </c>
      <c r="C56" s="68">
        <v>48</v>
      </c>
      <c r="D56" s="99">
        <v>60</v>
      </c>
      <c r="E56" s="100">
        <f t="shared" si="0"/>
        <v>48</v>
      </c>
      <c r="F56" s="45" t="str">
        <f t="shared" si="1"/>
        <v>CALIFICADO</v>
      </c>
      <c r="G56" s="44"/>
      <c r="H56" s="44"/>
      <c r="I56" s="44"/>
      <c r="J56" s="44"/>
      <c r="K56" s="44"/>
      <c r="L56" s="44"/>
      <c r="M56" s="44"/>
    </row>
    <row r="57" spans="2:13" ht="12.75" customHeight="1" x14ac:dyDescent="0.25">
      <c r="B57" s="98">
        <v>22</v>
      </c>
      <c r="C57" s="68">
        <v>51</v>
      </c>
      <c r="D57" s="99">
        <v>88</v>
      </c>
      <c r="E57" s="100">
        <f t="shared" si="0"/>
        <v>74.8</v>
      </c>
      <c r="F57" s="45" t="str">
        <f t="shared" si="1"/>
        <v>CALIFICADO</v>
      </c>
      <c r="G57" s="44"/>
      <c r="H57" s="44"/>
      <c r="I57" s="44"/>
      <c r="J57" s="44"/>
      <c r="K57" s="44"/>
      <c r="L57" s="44"/>
      <c r="M57" s="44"/>
    </row>
    <row r="58" spans="2:13" ht="12.75" customHeight="1" x14ac:dyDescent="0.25">
      <c r="B58" s="98">
        <v>23</v>
      </c>
      <c r="C58" s="68">
        <v>25</v>
      </c>
      <c r="D58" s="99">
        <v>91</v>
      </c>
      <c r="E58" s="100">
        <f t="shared" si="0"/>
        <v>37.916666666666664</v>
      </c>
      <c r="F58" s="45" t="str">
        <f t="shared" si="1"/>
        <v>DESCALIFICADO</v>
      </c>
      <c r="G58" s="44"/>
      <c r="H58" s="44"/>
      <c r="I58" s="44"/>
      <c r="J58" s="44"/>
      <c r="K58" s="44"/>
      <c r="L58" s="44"/>
      <c r="M58" s="44"/>
    </row>
    <row r="59" spans="2:13" ht="12.75" customHeight="1" x14ac:dyDescent="0.25">
      <c r="B59" s="98">
        <v>24</v>
      </c>
      <c r="C59" s="68">
        <v>28</v>
      </c>
      <c r="D59" s="99">
        <v>100</v>
      </c>
      <c r="E59" s="100">
        <f t="shared" si="0"/>
        <v>46.666666666666671</v>
      </c>
      <c r="F59" s="45" t="str">
        <f t="shared" si="1"/>
        <v>DESCALIFICADO</v>
      </c>
      <c r="G59" s="44"/>
      <c r="H59" s="44"/>
      <c r="I59" s="44"/>
      <c r="J59" s="44"/>
      <c r="K59" s="44"/>
      <c r="L59" s="44"/>
      <c r="M59" s="44"/>
    </row>
    <row r="60" spans="2:13" ht="12.75" customHeight="1" x14ac:dyDescent="0.25">
      <c r="B60" s="98">
        <v>25</v>
      </c>
      <c r="C60" s="68">
        <v>31</v>
      </c>
      <c r="D60" s="99">
        <v>125</v>
      </c>
      <c r="E60" s="100">
        <f t="shared" si="0"/>
        <v>64.583333333333343</v>
      </c>
      <c r="F60" s="45" t="str">
        <f t="shared" si="1"/>
        <v>DESCALIFICADO</v>
      </c>
      <c r="G60" s="44"/>
      <c r="H60" s="44"/>
      <c r="I60" s="44"/>
      <c r="J60" s="44"/>
      <c r="K60" s="44"/>
      <c r="L60" s="44"/>
      <c r="M60" s="44"/>
    </row>
    <row r="61" spans="2:13" ht="12.75" customHeight="1" x14ac:dyDescent="0.25">
      <c r="B61" s="98">
        <v>26</v>
      </c>
      <c r="C61" s="68">
        <v>34</v>
      </c>
      <c r="D61" s="99">
        <v>140</v>
      </c>
      <c r="E61" s="100">
        <f t="shared" si="0"/>
        <v>79.333333333333343</v>
      </c>
      <c r="F61" s="45" t="str">
        <f t="shared" si="1"/>
        <v>DESCALIFICADO</v>
      </c>
      <c r="G61" s="44"/>
      <c r="H61" s="44"/>
      <c r="I61" s="44"/>
      <c r="J61" s="44"/>
      <c r="K61" s="44"/>
      <c r="L61" s="44"/>
      <c r="M61" s="44"/>
    </row>
    <row r="62" spans="2:13" ht="12.75" customHeight="1" x14ac:dyDescent="0.25">
      <c r="B62" s="98">
        <v>27</v>
      </c>
      <c r="C62" s="68">
        <v>37</v>
      </c>
      <c r="D62" s="99">
        <v>114</v>
      </c>
      <c r="E62" s="100">
        <f t="shared" si="0"/>
        <v>70.3</v>
      </c>
      <c r="F62" s="45" t="str">
        <f t="shared" si="1"/>
        <v>CALIFICADO</v>
      </c>
      <c r="G62" s="44"/>
      <c r="H62" s="44"/>
      <c r="I62" s="44"/>
      <c r="J62" s="44"/>
      <c r="K62" s="44"/>
      <c r="L62" s="44"/>
      <c r="M62" s="44"/>
    </row>
    <row r="63" spans="2:13" ht="12.75" customHeight="1" x14ac:dyDescent="0.25">
      <c r="B63" s="98">
        <v>28</v>
      </c>
      <c r="C63" s="68">
        <v>40</v>
      </c>
      <c r="D63" s="99">
        <v>120</v>
      </c>
      <c r="E63" s="100">
        <f t="shared" si="0"/>
        <v>80</v>
      </c>
      <c r="F63" s="45" t="str">
        <f t="shared" si="1"/>
        <v>CALIFICADO</v>
      </c>
      <c r="G63" s="44"/>
      <c r="H63" s="44"/>
      <c r="I63" s="44"/>
      <c r="J63" s="44"/>
      <c r="K63" s="44"/>
      <c r="L63" s="44"/>
      <c r="M63" s="44"/>
    </row>
    <row r="64" spans="2:13" ht="12.75" customHeight="1" x14ac:dyDescent="0.25">
      <c r="B64" s="98">
        <v>29</v>
      </c>
      <c r="C64" s="68">
        <v>43</v>
      </c>
      <c r="D64" s="99">
        <v>90</v>
      </c>
      <c r="E64" s="100">
        <f t="shared" si="0"/>
        <v>64.5</v>
      </c>
      <c r="F64" s="45" t="str">
        <f t="shared" si="1"/>
        <v>CALIFICADO</v>
      </c>
      <c r="G64" s="44"/>
      <c r="H64" s="44"/>
      <c r="I64" s="44"/>
      <c r="J64" s="44"/>
      <c r="K64" s="44"/>
      <c r="L64" s="44"/>
      <c r="M64" s="44"/>
    </row>
    <row r="65" spans="2:13" ht="12.75" customHeight="1" x14ac:dyDescent="0.25">
      <c r="B65" s="98">
        <v>30</v>
      </c>
      <c r="C65" s="68">
        <v>42</v>
      </c>
      <c r="D65" s="99">
        <v>74</v>
      </c>
      <c r="E65" s="100">
        <f t="shared" si="0"/>
        <v>51.800000000000004</v>
      </c>
      <c r="F65" s="45" t="str">
        <f t="shared" si="1"/>
        <v>CALIFICADO</v>
      </c>
      <c r="G65" s="44"/>
      <c r="H65" s="44"/>
      <c r="I65" s="44"/>
      <c r="J65" s="44"/>
      <c r="K65" s="44"/>
      <c r="L65" s="44"/>
      <c r="M65" s="44"/>
    </row>
    <row r="66" spans="2:13" ht="12.75" customHeight="1" x14ac:dyDescent="0.25">
      <c r="B66" s="98">
        <v>31</v>
      </c>
      <c r="C66" s="68">
        <v>45</v>
      </c>
      <c r="D66" s="99">
        <v>78</v>
      </c>
      <c r="E66" s="100">
        <f t="shared" si="0"/>
        <v>58.5</v>
      </c>
      <c r="F66" s="45" t="str">
        <f t="shared" si="1"/>
        <v>CALIFICADO</v>
      </c>
      <c r="G66" s="44"/>
      <c r="H66" s="44"/>
      <c r="I66" s="44"/>
      <c r="J66" s="44"/>
      <c r="K66" s="44"/>
      <c r="L66" s="44"/>
      <c r="M66" s="44"/>
    </row>
    <row r="67" spans="2:13" ht="12.75" customHeight="1" x14ac:dyDescent="0.25">
      <c r="B67" s="98">
        <v>32</v>
      </c>
      <c r="C67" s="68">
        <v>48</v>
      </c>
      <c r="D67" s="99">
        <v>88</v>
      </c>
      <c r="E67" s="100">
        <f t="shared" si="0"/>
        <v>70.399999999999991</v>
      </c>
      <c r="F67" s="45" t="str">
        <f t="shared" si="1"/>
        <v>CALIFICADO</v>
      </c>
      <c r="G67" s="44"/>
      <c r="H67" s="44"/>
      <c r="I67" s="44"/>
      <c r="J67" s="44"/>
      <c r="K67" s="44"/>
      <c r="L67" s="44"/>
      <c r="M67" s="44"/>
    </row>
    <row r="68" spans="2:13" ht="12.75" customHeight="1" x14ac:dyDescent="0.25">
      <c r="B68" s="98">
        <v>33</v>
      </c>
      <c r="C68" s="68">
        <v>51</v>
      </c>
      <c r="D68" s="99">
        <v>165</v>
      </c>
      <c r="E68" s="100">
        <f t="shared" si="0"/>
        <v>140.25</v>
      </c>
      <c r="F68" s="45" t="str">
        <f t="shared" si="1"/>
        <v>CALIFICADO</v>
      </c>
      <c r="G68" s="44"/>
      <c r="H68" s="44"/>
      <c r="I68" s="44"/>
      <c r="J68" s="44"/>
      <c r="K68" s="44"/>
      <c r="L68" s="44"/>
      <c r="M68" s="44"/>
    </row>
    <row r="69" spans="2:13" ht="12.75" customHeight="1" x14ac:dyDescent="0.25">
      <c r="B69" s="98">
        <v>34</v>
      </c>
      <c r="C69" s="68">
        <v>25</v>
      </c>
      <c r="D69" s="99">
        <v>142</v>
      </c>
      <c r="E69" s="100">
        <f t="shared" si="0"/>
        <v>59.166666666666664</v>
      </c>
      <c r="F69" s="45" t="str">
        <f t="shared" si="1"/>
        <v>DESCALIFICADO</v>
      </c>
      <c r="G69" s="44"/>
      <c r="H69" s="44"/>
      <c r="I69" s="44"/>
      <c r="J69" s="44"/>
      <c r="K69" s="44"/>
      <c r="L69" s="44"/>
      <c r="M69" s="44"/>
    </row>
    <row r="70" spans="2:13" ht="12.75" customHeight="1" x14ac:dyDescent="0.25">
      <c r="B70" s="98">
        <v>35</v>
      </c>
      <c r="C70" s="68">
        <v>28</v>
      </c>
      <c r="D70" s="99">
        <v>79</v>
      </c>
      <c r="E70" s="100">
        <f t="shared" si="0"/>
        <v>36.866666666666667</v>
      </c>
      <c r="F70" s="45" t="str">
        <f t="shared" si="1"/>
        <v>DESCALIFICADO</v>
      </c>
      <c r="G70" s="44"/>
      <c r="H70" s="44"/>
      <c r="I70" s="44"/>
      <c r="J70" s="44"/>
      <c r="K70" s="44"/>
      <c r="L70" s="44"/>
      <c r="M70" s="44"/>
    </row>
    <row r="71" spans="2:13" ht="12.75" customHeight="1" x14ac:dyDescent="0.25">
      <c r="B71" s="98">
        <v>36</v>
      </c>
      <c r="C71" s="68">
        <v>31</v>
      </c>
      <c r="D71" s="99">
        <v>127</v>
      </c>
      <c r="E71" s="100">
        <f t="shared" si="0"/>
        <v>65.616666666666674</v>
      </c>
      <c r="F71" s="45" t="str">
        <f t="shared" si="1"/>
        <v>DESCALIFICADO</v>
      </c>
      <c r="G71" s="44"/>
      <c r="H71" s="44"/>
      <c r="I71" s="44"/>
      <c r="J71" s="44"/>
      <c r="K71" s="44"/>
      <c r="L71" s="44"/>
      <c r="M71" s="44"/>
    </row>
    <row r="72" spans="2:13" ht="12.75" customHeight="1" x14ac:dyDescent="0.25">
      <c r="B72" s="98">
        <v>37</v>
      </c>
      <c r="C72" s="68">
        <v>34</v>
      </c>
      <c r="D72" s="99">
        <v>118</v>
      </c>
      <c r="E72" s="100">
        <f t="shared" si="0"/>
        <v>66.86666666666666</v>
      </c>
      <c r="F72" s="45" t="str">
        <f t="shared" si="1"/>
        <v>DESCALIFICADO</v>
      </c>
      <c r="G72" s="44"/>
      <c r="H72" s="44"/>
      <c r="I72" s="44"/>
      <c r="J72" s="44"/>
      <c r="K72" s="44"/>
      <c r="L72" s="44"/>
      <c r="M72" s="44"/>
    </row>
    <row r="73" spans="2:13" ht="12.75" customHeight="1" x14ac:dyDescent="0.25">
      <c r="B73" s="98">
        <v>38</v>
      </c>
      <c r="C73" s="68">
        <v>37</v>
      </c>
      <c r="D73" s="99">
        <v>97</v>
      </c>
      <c r="E73" s="100">
        <f t="shared" si="0"/>
        <v>59.81666666666667</v>
      </c>
      <c r="F73" s="45" t="str">
        <f t="shared" si="1"/>
        <v>CALIFICADO</v>
      </c>
      <c r="G73" s="44"/>
      <c r="H73" s="44"/>
      <c r="I73" s="44"/>
      <c r="J73" s="44"/>
      <c r="K73" s="44"/>
      <c r="L73" s="44"/>
      <c r="M73" s="44"/>
    </row>
    <row r="74" spans="2:13" ht="12.75" customHeight="1" x14ac:dyDescent="0.25">
      <c r="B74" s="98">
        <v>39</v>
      </c>
      <c r="C74" s="68">
        <v>40</v>
      </c>
      <c r="D74" s="99">
        <v>73</v>
      </c>
      <c r="E74" s="100">
        <f t="shared" si="0"/>
        <v>48.666666666666664</v>
      </c>
      <c r="F74" s="45" t="str">
        <f t="shared" si="1"/>
        <v>CALIFICADO</v>
      </c>
      <c r="G74" s="44"/>
      <c r="H74" s="44"/>
      <c r="I74" s="44"/>
      <c r="J74" s="44"/>
      <c r="K74" s="44"/>
      <c r="L74" s="44"/>
      <c r="M74" s="44"/>
    </row>
    <row r="75" spans="2:13" ht="12.75" customHeight="1" x14ac:dyDescent="0.25">
      <c r="B75" s="98">
        <v>40</v>
      </c>
      <c r="C75" s="68">
        <v>43</v>
      </c>
      <c r="D75" s="99">
        <v>92</v>
      </c>
      <c r="E75" s="100">
        <f t="shared" si="0"/>
        <v>65.933333333333337</v>
      </c>
      <c r="F75" s="45" t="str">
        <f t="shared" si="1"/>
        <v>CALIFICADO</v>
      </c>
      <c r="G75" s="44"/>
      <c r="H75" s="44"/>
      <c r="I75" s="44"/>
      <c r="J75" s="44"/>
      <c r="K75" s="44"/>
      <c r="L75" s="44"/>
      <c r="M75" s="44"/>
    </row>
    <row r="76" spans="2:13" ht="12.75" customHeight="1" x14ac:dyDescent="0.25">
      <c r="B76" s="98">
        <v>41</v>
      </c>
      <c r="C76" s="68">
        <v>42</v>
      </c>
      <c r="D76" s="99">
        <v>60</v>
      </c>
      <c r="E76" s="100">
        <f t="shared" si="0"/>
        <v>42</v>
      </c>
      <c r="F76" s="45" t="str">
        <f t="shared" si="1"/>
        <v>CALIFICADO</v>
      </c>
      <c r="G76" s="44"/>
      <c r="H76" s="44"/>
      <c r="I76" s="44"/>
      <c r="J76" s="44"/>
      <c r="K76" s="44"/>
      <c r="L76" s="44"/>
      <c r="M76" s="44"/>
    </row>
    <row r="77" spans="2:13" ht="12.75" customHeight="1" x14ac:dyDescent="0.25">
      <c r="B77" s="98">
        <v>42</v>
      </c>
      <c r="C77" s="68">
        <v>45</v>
      </c>
      <c r="D77" s="99">
        <v>88</v>
      </c>
      <c r="E77" s="100">
        <f>(C77*(D77/60))</f>
        <v>66</v>
      </c>
      <c r="F77" s="45" t="str">
        <f t="shared" si="1"/>
        <v>CALIFICADO</v>
      </c>
      <c r="G77" s="44"/>
      <c r="H77" s="44"/>
      <c r="I77" s="44"/>
      <c r="J77" s="44"/>
      <c r="K77" s="44"/>
      <c r="L77" s="44"/>
      <c r="M77" s="44"/>
    </row>
    <row r="78" spans="2:13" ht="12.75" customHeight="1" x14ac:dyDescent="0.25">
      <c r="B78" s="98">
        <v>43</v>
      </c>
      <c r="C78" s="68">
        <v>48</v>
      </c>
      <c r="D78" s="99">
        <v>91</v>
      </c>
      <c r="E78" s="100">
        <f t="shared" si="0"/>
        <v>72.8</v>
      </c>
      <c r="F78" s="45" t="str">
        <f t="shared" si="1"/>
        <v>CALIFICADO</v>
      </c>
      <c r="G78" s="44"/>
      <c r="H78" s="44"/>
      <c r="I78" s="44"/>
      <c r="J78" s="44"/>
      <c r="K78" s="44"/>
      <c r="L78" s="44"/>
      <c r="M78" s="44"/>
    </row>
    <row r="79" spans="2:13" ht="12.75" customHeight="1" x14ac:dyDescent="0.25">
      <c r="B79" s="98">
        <v>44</v>
      </c>
      <c r="C79" s="68">
        <v>51</v>
      </c>
      <c r="D79" s="99">
        <v>100</v>
      </c>
      <c r="E79" s="100">
        <f t="shared" si="0"/>
        <v>85</v>
      </c>
      <c r="F79" s="45" t="str">
        <f t="shared" si="1"/>
        <v>CALIFICADO</v>
      </c>
      <c r="G79" s="44"/>
      <c r="H79" s="44"/>
      <c r="I79" s="44"/>
      <c r="J79" s="44"/>
      <c r="K79" s="44"/>
      <c r="L79" s="44"/>
      <c r="M79" s="44"/>
    </row>
    <row r="80" spans="2:13" ht="12.75" customHeight="1" x14ac:dyDescent="0.25">
      <c r="B80" s="98">
        <v>45</v>
      </c>
      <c r="C80" s="68">
        <v>25</v>
      </c>
      <c r="D80" s="99">
        <v>125</v>
      </c>
      <c r="E80" s="100">
        <f t="shared" si="0"/>
        <v>52.083333333333336</v>
      </c>
      <c r="F80" s="45" t="str">
        <f t="shared" si="1"/>
        <v>DESCALIFICADO</v>
      </c>
      <c r="G80" s="44"/>
      <c r="H80" s="44"/>
      <c r="I80" s="44"/>
      <c r="J80" s="44"/>
      <c r="K80" s="44"/>
      <c r="L80" s="44"/>
      <c r="M80" s="44"/>
    </row>
    <row r="81" spans="2:13" ht="12.75" customHeight="1" x14ac:dyDescent="0.25">
      <c r="B81" s="98">
        <v>46</v>
      </c>
      <c r="C81" s="68">
        <v>28</v>
      </c>
      <c r="D81" s="99">
        <v>140</v>
      </c>
      <c r="E81" s="100">
        <f t="shared" si="0"/>
        <v>65.333333333333343</v>
      </c>
      <c r="F81" s="45" t="str">
        <f t="shared" si="1"/>
        <v>DESCALIFICADO</v>
      </c>
      <c r="G81" s="44"/>
      <c r="H81" s="44"/>
      <c r="I81" s="44"/>
      <c r="J81" s="44"/>
      <c r="K81" s="44"/>
      <c r="L81" s="44"/>
      <c r="M81" s="44"/>
    </row>
    <row r="82" spans="2:13" ht="12.75" customHeight="1" x14ac:dyDescent="0.25">
      <c r="B82" s="98">
        <v>47</v>
      </c>
      <c r="C82" s="68">
        <v>31</v>
      </c>
      <c r="D82" s="99">
        <v>114</v>
      </c>
      <c r="E82" s="100">
        <f t="shared" si="0"/>
        <v>58.9</v>
      </c>
      <c r="F82" s="45" t="str">
        <f t="shared" si="1"/>
        <v>DESCALIFICADO</v>
      </c>
      <c r="G82" s="44"/>
      <c r="H82" s="44"/>
      <c r="I82" s="44"/>
      <c r="J82" s="44"/>
      <c r="K82" s="44"/>
      <c r="L82" s="44"/>
      <c r="M82" s="44"/>
    </row>
    <row r="83" spans="2:13" ht="12.75" customHeight="1" x14ac:dyDescent="0.25">
      <c r="B83" s="98">
        <v>48</v>
      </c>
      <c r="C83" s="68">
        <v>34</v>
      </c>
      <c r="D83" s="99">
        <v>120</v>
      </c>
      <c r="E83" s="100">
        <f t="shared" si="0"/>
        <v>68</v>
      </c>
      <c r="F83" s="45" t="str">
        <f t="shared" si="1"/>
        <v>DESCALIFICADO</v>
      </c>
      <c r="G83" s="44"/>
      <c r="H83" s="44"/>
      <c r="I83" s="44"/>
      <c r="J83" s="44"/>
      <c r="K83" s="44"/>
      <c r="L83" s="44"/>
      <c r="M83" s="44"/>
    </row>
    <row r="84" spans="2:13" ht="12.75" customHeight="1" x14ac:dyDescent="0.25">
      <c r="B84" s="98">
        <v>49</v>
      </c>
      <c r="C84" s="68">
        <v>37</v>
      </c>
      <c r="D84" s="99">
        <v>90</v>
      </c>
      <c r="E84" s="100">
        <f t="shared" si="0"/>
        <v>55.5</v>
      </c>
      <c r="F84" s="45" t="str">
        <f t="shared" si="1"/>
        <v>CALIFICADO</v>
      </c>
      <c r="G84" s="44"/>
      <c r="H84" s="44"/>
      <c r="I84" s="44"/>
      <c r="J84" s="44"/>
      <c r="K84" s="44"/>
      <c r="L84" s="44"/>
      <c r="M84" s="44"/>
    </row>
    <row r="85" spans="2:13" ht="12.75" customHeight="1" x14ac:dyDescent="0.25">
      <c r="B85" s="98">
        <v>50</v>
      </c>
      <c r="C85" s="68">
        <v>40</v>
      </c>
      <c r="D85" s="99">
        <v>74</v>
      </c>
      <c r="E85" s="100">
        <f t="shared" si="0"/>
        <v>49.333333333333336</v>
      </c>
      <c r="F85" s="45" t="str">
        <f t="shared" si="1"/>
        <v>CALIFICADO</v>
      </c>
      <c r="G85" s="44"/>
      <c r="H85" s="44"/>
      <c r="I85" s="44"/>
      <c r="J85" s="44"/>
      <c r="K85" s="44"/>
      <c r="L85" s="44"/>
      <c r="M85" s="44"/>
    </row>
    <row r="86" spans="2:13" ht="12.75" customHeight="1" x14ac:dyDescent="0.25">
      <c r="B86" s="98">
        <v>51</v>
      </c>
      <c r="C86" s="68">
        <v>43</v>
      </c>
      <c r="D86" s="99">
        <v>78</v>
      </c>
      <c r="E86" s="100">
        <f t="shared" si="0"/>
        <v>55.9</v>
      </c>
      <c r="F86" s="45" t="str">
        <f t="shared" si="1"/>
        <v>CALIFICADO</v>
      </c>
      <c r="G86" s="44"/>
      <c r="H86" s="44"/>
      <c r="I86" s="44"/>
      <c r="J86" s="44"/>
      <c r="K86" s="44"/>
      <c r="L86" s="44"/>
      <c r="M86" s="44"/>
    </row>
    <row r="87" spans="2:13" ht="12.75" customHeight="1" x14ac:dyDescent="0.25">
      <c r="B87" s="98">
        <v>52</v>
      </c>
      <c r="C87" s="68">
        <v>42</v>
      </c>
      <c r="D87" s="99">
        <v>88</v>
      </c>
      <c r="E87" s="100">
        <f t="shared" si="0"/>
        <v>61.599999999999994</v>
      </c>
      <c r="F87" s="45" t="str">
        <f t="shared" si="1"/>
        <v>CALIFICADO</v>
      </c>
      <c r="G87" s="44"/>
      <c r="H87" s="44"/>
      <c r="I87" s="44"/>
      <c r="J87" s="44"/>
      <c r="K87" s="44"/>
      <c r="L87" s="44"/>
      <c r="M87" s="44"/>
    </row>
    <row r="88" spans="2:13" ht="12.75" customHeight="1" x14ac:dyDescent="0.25">
      <c r="B88" s="98">
        <v>53</v>
      </c>
      <c r="C88" s="68">
        <v>45</v>
      </c>
      <c r="D88" s="99">
        <v>165</v>
      </c>
      <c r="E88" s="100">
        <f t="shared" si="0"/>
        <v>123.75</v>
      </c>
      <c r="F88" s="45" t="str">
        <f t="shared" si="1"/>
        <v>CALIFICADO</v>
      </c>
      <c r="G88" s="44"/>
      <c r="H88" s="44"/>
      <c r="I88" s="44"/>
      <c r="J88" s="44"/>
      <c r="K88" s="44"/>
      <c r="L88" s="44"/>
      <c r="M88" s="44"/>
    </row>
    <row r="89" spans="2:13" ht="12.75" customHeight="1" x14ac:dyDescent="0.25">
      <c r="B89" s="98">
        <v>54</v>
      </c>
      <c r="C89" s="68">
        <v>48</v>
      </c>
      <c r="D89" s="99">
        <v>142</v>
      </c>
      <c r="E89" s="100">
        <f t="shared" si="0"/>
        <v>113.6</v>
      </c>
      <c r="F89" s="45" t="str">
        <f t="shared" si="1"/>
        <v>CALIFICADO</v>
      </c>
      <c r="G89" s="44"/>
      <c r="H89" s="44"/>
      <c r="I89" s="44"/>
      <c r="J89" s="44"/>
      <c r="K89" s="44"/>
      <c r="L89" s="44"/>
      <c r="M89" s="44"/>
    </row>
    <row r="90" spans="2:13" ht="12.75" customHeight="1" x14ac:dyDescent="0.25">
      <c r="B90" s="98">
        <v>55</v>
      </c>
      <c r="C90" s="68">
        <v>51</v>
      </c>
      <c r="D90" s="99">
        <v>79</v>
      </c>
      <c r="E90" s="100">
        <f t="shared" si="0"/>
        <v>67.150000000000006</v>
      </c>
      <c r="F90" s="45" t="str">
        <f t="shared" si="1"/>
        <v>CALIFICADO</v>
      </c>
      <c r="G90" s="44"/>
      <c r="H90" s="44"/>
      <c r="I90" s="44"/>
      <c r="J90" s="44"/>
      <c r="K90" s="44"/>
      <c r="L90" s="44"/>
      <c r="M90" s="44"/>
    </row>
    <row r="91" spans="2:13" ht="12.75" customHeight="1" x14ac:dyDescent="0.25">
      <c r="B91" s="98">
        <v>56</v>
      </c>
      <c r="C91" s="68">
        <v>25</v>
      </c>
      <c r="D91" s="99">
        <v>127</v>
      </c>
      <c r="E91" s="100">
        <f t="shared" si="0"/>
        <v>52.916666666666664</v>
      </c>
      <c r="F91" s="45" t="str">
        <f t="shared" si="1"/>
        <v>DESCALIFICADO</v>
      </c>
      <c r="G91" s="44"/>
      <c r="H91" s="44"/>
      <c r="I91" s="44"/>
      <c r="J91" s="44"/>
      <c r="K91" s="44"/>
      <c r="L91" s="44"/>
      <c r="M91" s="44"/>
    </row>
    <row r="92" spans="2:13" ht="12.75" customHeight="1" x14ac:dyDescent="0.25">
      <c r="B92" s="98">
        <v>57</v>
      </c>
      <c r="C92" s="68">
        <v>28</v>
      </c>
      <c r="D92" s="99">
        <v>118</v>
      </c>
      <c r="E92" s="100">
        <f>(C92*(D92/60))</f>
        <v>55.066666666666663</v>
      </c>
      <c r="F92" s="45" t="str">
        <f t="shared" si="1"/>
        <v>DESCALIFICADO</v>
      </c>
      <c r="G92" s="44"/>
      <c r="H92" s="44"/>
      <c r="I92" s="44"/>
      <c r="J92" s="44"/>
      <c r="K92" s="44"/>
      <c r="L92" s="44"/>
      <c r="M92" s="44"/>
    </row>
    <row r="93" spans="2:13" ht="12.75" customHeight="1" x14ac:dyDescent="0.25">
      <c r="B93" s="98">
        <v>58</v>
      </c>
      <c r="C93" s="68">
        <v>31</v>
      </c>
      <c r="D93" s="99">
        <v>97</v>
      </c>
      <c r="E93" s="100">
        <f t="shared" si="0"/>
        <v>50.116666666666667</v>
      </c>
      <c r="F93" s="45" t="str">
        <f t="shared" si="1"/>
        <v>DESCALIFICADO</v>
      </c>
      <c r="G93" s="44"/>
      <c r="H93" s="44"/>
      <c r="I93" s="44"/>
      <c r="J93" s="44"/>
      <c r="K93" s="44"/>
      <c r="L93" s="44"/>
      <c r="M93" s="44"/>
    </row>
    <row r="94" spans="2:13" ht="12.75" customHeight="1" x14ac:dyDescent="0.25">
      <c r="B94" s="98">
        <v>59</v>
      </c>
      <c r="C94" s="68">
        <v>34</v>
      </c>
      <c r="D94" s="99">
        <v>73</v>
      </c>
      <c r="E94" s="100">
        <f t="shared" si="0"/>
        <v>41.36666666666666</v>
      </c>
      <c r="F94" s="45" t="str">
        <f t="shared" si="1"/>
        <v>DESCALIFICADO</v>
      </c>
      <c r="G94" s="44"/>
      <c r="H94" s="44"/>
      <c r="I94" s="44"/>
      <c r="J94" s="44"/>
      <c r="K94" s="44"/>
      <c r="L94" s="44"/>
      <c r="M94" s="44"/>
    </row>
    <row r="95" spans="2:13" ht="12.75" customHeight="1" x14ac:dyDescent="0.25">
      <c r="B95" s="98">
        <v>60</v>
      </c>
      <c r="C95" s="68">
        <v>37</v>
      </c>
      <c r="D95" s="99">
        <v>92</v>
      </c>
      <c r="E95" s="100">
        <f t="shared" si="0"/>
        <v>56.733333333333334</v>
      </c>
      <c r="F95" s="45" t="str">
        <f t="shared" si="1"/>
        <v>CALIFICADO</v>
      </c>
      <c r="G95" s="44"/>
      <c r="H95" s="44"/>
      <c r="I95" s="44"/>
      <c r="J95" s="44"/>
      <c r="K95" s="44"/>
      <c r="L95" s="44"/>
      <c r="M95" s="44"/>
    </row>
    <row r="96" spans="2:13" ht="12.75" customHeight="1" x14ac:dyDescent="0.25">
      <c r="B96" s="98">
        <v>61</v>
      </c>
      <c r="C96" s="68">
        <v>40</v>
      </c>
      <c r="D96" s="99">
        <v>60</v>
      </c>
      <c r="E96" s="100">
        <f t="shared" si="0"/>
        <v>40</v>
      </c>
      <c r="F96" s="45" t="str">
        <f t="shared" si="1"/>
        <v>CALIFICADO</v>
      </c>
      <c r="G96" s="44"/>
      <c r="H96" s="44"/>
      <c r="I96" s="44"/>
      <c r="J96" s="44"/>
      <c r="K96" s="44"/>
      <c r="L96" s="44"/>
      <c r="M96" s="44"/>
    </row>
    <row r="97" spans="2:13" ht="12.75" customHeight="1" x14ac:dyDescent="0.25">
      <c r="B97" s="98">
        <v>62</v>
      </c>
      <c r="C97" s="68">
        <v>43</v>
      </c>
      <c r="D97" s="99">
        <v>88</v>
      </c>
      <c r="E97" s="100">
        <f t="shared" si="0"/>
        <v>63.066666666666663</v>
      </c>
      <c r="F97" s="45" t="str">
        <f t="shared" si="1"/>
        <v>CALIFICADO</v>
      </c>
      <c r="G97" s="44"/>
      <c r="H97" s="44"/>
      <c r="I97" s="44"/>
      <c r="J97" s="44"/>
      <c r="K97" s="44"/>
      <c r="L97" s="44"/>
      <c r="M97" s="44"/>
    </row>
    <row r="98" spans="2:13" ht="12.75" customHeight="1" x14ac:dyDescent="0.25">
      <c r="B98" s="98">
        <v>63</v>
      </c>
      <c r="C98" s="68">
        <v>42</v>
      </c>
      <c r="D98" s="99">
        <v>91</v>
      </c>
      <c r="E98" s="100">
        <f t="shared" si="0"/>
        <v>63.699999999999996</v>
      </c>
      <c r="F98" s="45" t="str">
        <f t="shared" si="1"/>
        <v>CALIFICADO</v>
      </c>
      <c r="G98" s="44"/>
      <c r="H98" s="44"/>
      <c r="I98" s="44"/>
      <c r="J98" s="44"/>
      <c r="K98" s="44"/>
      <c r="L98" s="44"/>
      <c r="M98" s="44"/>
    </row>
    <row r="99" spans="2:13" ht="12.75" customHeight="1" x14ac:dyDescent="0.25">
      <c r="B99" s="98">
        <v>64</v>
      </c>
      <c r="C99" s="68">
        <v>45</v>
      </c>
      <c r="D99" s="99">
        <v>100</v>
      </c>
      <c r="E99" s="100">
        <f t="shared" si="0"/>
        <v>75</v>
      </c>
      <c r="F99" s="45" t="str">
        <f t="shared" si="1"/>
        <v>CALIFICADO</v>
      </c>
      <c r="G99" s="44"/>
      <c r="H99" s="44"/>
      <c r="I99" s="44"/>
      <c r="J99" s="44"/>
      <c r="K99" s="44"/>
      <c r="L99" s="44"/>
      <c r="M99" s="44"/>
    </row>
    <row r="100" spans="2:13" ht="12.75" customHeight="1" x14ac:dyDescent="0.25">
      <c r="B100" s="98">
        <v>65</v>
      </c>
      <c r="C100" s="68">
        <v>48</v>
      </c>
      <c r="D100" s="99">
        <v>125</v>
      </c>
      <c r="E100" s="100">
        <f t="shared" si="0"/>
        <v>100</v>
      </c>
      <c r="F100" s="45" t="str">
        <f t="shared" si="1"/>
        <v>CALIFICADO</v>
      </c>
      <c r="G100" s="44"/>
      <c r="H100" s="44"/>
      <c r="I100" s="44"/>
      <c r="J100" s="44"/>
      <c r="K100" s="44"/>
      <c r="L100" s="44"/>
      <c r="M100" s="44"/>
    </row>
    <row r="101" spans="2:13" ht="12.75" customHeight="1" x14ac:dyDescent="0.25">
      <c r="B101" s="98">
        <v>66</v>
      </c>
      <c r="C101" s="68">
        <v>51</v>
      </c>
      <c r="D101" s="99">
        <v>140</v>
      </c>
      <c r="E101" s="100">
        <f t="shared" ref="E101:E121" si="2">(C101*(D101/60))</f>
        <v>119.00000000000001</v>
      </c>
      <c r="F101" s="45" t="str">
        <f t="shared" ref="F101:F164" si="3">IF(AND(C101&gt;=35,E101&gt;=18.26),"CALIFICADO","DESCALIFICADO")</f>
        <v>CALIFICADO</v>
      </c>
      <c r="G101" s="44"/>
      <c r="H101" s="44"/>
      <c r="I101" s="44"/>
      <c r="J101" s="44"/>
      <c r="K101" s="44"/>
      <c r="L101" s="44"/>
      <c r="M101" s="44"/>
    </row>
    <row r="102" spans="2:13" ht="12.75" customHeight="1" x14ac:dyDescent="0.25">
      <c r="B102" s="98">
        <v>67</v>
      </c>
      <c r="C102" s="68">
        <v>25</v>
      </c>
      <c r="D102" s="99">
        <v>114</v>
      </c>
      <c r="E102" s="100">
        <f t="shared" si="2"/>
        <v>47.5</v>
      </c>
      <c r="F102" s="45" t="str">
        <f t="shared" si="3"/>
        <v>DESCALIFICADO</v>
      </c>
      <c r="G102" s="44"/>
      <c r="H102" s="44"/>
      <c r="I102" s="44"/>
      <c r="J102" s="44"/>
      <c r="K102" s="44"/>
      <c r="L102" s="44"/>
      <c r="M102" s="44"/>
    </row>
    <row r="103" spans="2:13" ht="12.75" customHeight="1" x14ac:dyDescent="0.25">
      <c r="B103" s="98">
        <v>68</v>
      </c>
      <c r="C103" s="68">
        <v>28</v>
      </c>
      <c r="D103" s="99">
        <v>120</v>
      </c>
      <c r="E103" s="100">
        <f t="shared" si="2"/>
        <v>56</v>
      </c>
      <c r="F103" s="45" t="str">
        <f t="shared" si="3"/>
        <v>DESCALIFICADO</v>
      </c>
      <c r="G103" s="44"/>
      <c r="H103" s="44"/>
      <c r="I103" s="44"/>
      <c r="J103" s="44"/>
      <c r="K103" s="44"/>
      <c r="L103" s="44"/>
      <c r="M103" s="44"/>
    </row>
    <row r="104" spans="2:13" ht="12.75" customHeight="1" x14ac:dyDescent="0.25">
      <c r="B104" s="98">
        <v>69</v>
      </c>
      <c r="C104" s="68">
        <v>31</v>
      </c>
      <c r="D104" s="99">
        <v>90</v>
      </c>
      <c r="E104" s="100">
        <f t="shared" si="2"/>
        <v>46.5</v>
      </c>
      <c r="F104" s="45" t="str">
        <f t="shared" si="3"/>
        <v>DESCALIFICADO</v>
      </c>
      <c r="G104" s="44"/>
      <c r="H104" s="44"/>
      <c r="I104" s="44"/>
      <c r="J104" s="44"/>
      <c r="K104" s="44"/>
      <c r="L104" s="44"/>
      <c r="M104" s="44"/>
    </row>
    <row r="105" spans="2:13" ht="12.75" customHeight="1" x14ac:dyDescent="0.25">
      <c r="B105" s="98">
        <v>70</v>
      </c>
      <c r="C105" s="68">
        <v>34</v>
      </c>
      <c r="D105" s="99">
        <v>74</v>
      </c>
      <c r="E105" s="100">
        <f t="shared" si="2"/>
        <v>41.933333333333337</v>
      </c>
      <c r="F105" s="45" t="str">
        <f t="shared" si="3"/>
        <v>DESCALIFICADO</v>
      </c>
      <c r="G105" s="44"/>
      <c r="H105" s="44"/>
      <c r="I105" s="44"/>
      <c r="J105" s="44"/>
      <c r="K105" s="44"/>
      <c r="L105" s="44"/>
      <c r="M105" s="44"/>
    </row>
    <row r="106" spans="2:13" ht="12.75" customHeight="1" x14ac:dyDescent="0.25">
      <c r="B106" s="98">
        <v>71</v>
      </c>
      <c r="C106" s="68">
        <v>37</v>
      </c>
      <c r="D106" s="99">
        <v>78</v>
      </c>
      <c r="E106" s="100">
        <f t="shared" si="2"/>
        <v>48.1</v>
      </c>
      <c r="F106" s="45" t="str">
        <f t="shared" si="3"/>
        <v>CALIFICADO</v>
      </c>
      <c r="G106" s="44"/>
      <c r="H106" s="44"/>
      <c r="I106" s="44"/>
      <c r="J106" s="44"/>
      <c r="K106" s="44"/>
      <c r="L106" s="44"/>
      <c r="M106" s="44"/>
    </row>
    <row r="107" spans="2:13" ht="12.75" customHeight="1" x14ac:dyDescent="0.25">
      <c r="B107" s="98">
        <v>72</v>
      </c>
      <c r="C107" s="68">
        <v>40</v>
      </c>
      <c r="D107" s="99">
        <v>88</v>
      </c>
      <c r="E107" s="100">
        <f t="shared" si="2"/>
        <v>58.666666666666664</v>
      </c>
      <c r="F107" s="45" t="str">
        <f t="shared" si="3"/>
        <v>CALIFICADO</v>
      </c>
      <c r="G107" s="44"/>
      <c r="H107" s="44"/>
      <c r="I107" s="44"/>
      <c r="J107" s="44"/>
      <c r="K107" s="44"/>
      <c r="L107" s="44"/>
      <c r="M107" s="44"/>
    </row>
    <row r="108" spans="2:13" ht="12.75" customHeight="1" x14ac:dyDescent="0.25">
      <c r="B108" s="98">
        <v>73</v>
      </c>
      <c r="C108" s="68">
        <v>43</v>
      </c>
      <c r="D108" s="99">
        <v>165</v>
      </c>
      <c r="E108" s="100">
        <f t="shared" si="2"/>
        <v>118.25</v>
      </c>
      <c r="F108" s="45" t="str">
        <f t="shared" si="3"/>
        <v>CALIFICADO</v>
      </c>
      <c r="G108" s="44"/>
      <c r="H108" s="44"/>
      <c r="I108" s="44"/>
      <c r="J108" s="44"/>
      <c r="K108" s="44"/>
      <c r="L108" s="44"/>
      <c r="M108" s="44"/>
    </row>
    <row r="109" spans="2:13" ht="12.75" customHeight="1" x14ac:dyDescent="0.25">
      <c r="B109" s="98">
        <v>74</v>
      </c>
      <c r="C109" s="68">
        <v>42</v>
      </c>
      <c r="D109" s="99">
        <v>142</v>
      </c>
      <c r="E109" s="100">
        <f t="shared" si="2"/>
        <v>99.4</v>
      </c>
      <c r="F109" s="45" t="str">
        <f t="shared" si="3"/>
        <v>CALIFICADO</v>
      </c>
      <c r="G109" s="44"/>
      <c r="H109" s="44"/>
      <c r="I109" s="44"/>
      <c r="J109" s="44"/>
      <c r="K109" s="44"/>
      <c r="L109" s="44"/>
      <c r="M109" s="44"/>
    </row>
    <row r="110" spans="2:13" ht="12.75" customHeight="1" x14ac:dyDescent="0.25">
      <c r="B110" s="98">
        <v>75</v>
      </c>
      <c r="C110" s="68">
        <v>45</v>
      </c>
      <c r="D110" s="99">
        <v>79</v>
      </c>
      <c r="E110" s="100">
        <f t="shared" si="2"/>
        <v>59.25</v>
      </c>
      <c r="F110" s="45" t="str">
        <f t="shared" si="3"/>
        <v>CALIFICADO</v>
      </c>
      <c r="G110" s="44"/>
      <c r="H110" s="44"/>
      <c r="I110" s="44"/>
      <c r="J110" s="44"/>
      <c r="K110" s="44"/>
      <c r="L110" s="44"/>
      <c r="M110" s="44"/>
    </row>
    <row r="111" spans="2:13" ht="12.75" customHeight="1" x14ac:dyDescent="0.25">
      <c r="B111" s="98">
        <v>76</v>
      </c>
      <c r="C111" s="68">
        <v>48</v>
      </c>
      <c r="D111" s="99">
        <v>127</v>
      </c>
      <c r="E111" s="100">
        <f t="shared" si="2"/>
        <v>101.6</v>
      </c>
      <c r="F111" s="45" t="str">
        <f t="shared" si="3"/>
        <v>CALIFICADO</v>
      </c>
      <c r="G111" s="44"/>
      <c r="H111" s="44"/>
      <c r="I111" s="44"/>
      <c r="J111" s="44"/>
      <c r="K111" s="44"/>
      <c r="L111" s="44"/>
      <c r="M111" s="44"/>
    </row>
    <row r="112" spans="2:13" ht="12.75" customHeight="1" x14ac:dyDescent="0.25">
      <c r="B112" s="98">
        <v>77</v>
      </c>
      <c r="C112" s="68">
        <v>51</v>
      </c>
      <c r="D112" s="99">
        <v>118</v>
      </c>
      <c r="E112" s="100">
        <f t="shared" si="2"/>
        <v>100.3</v>
      </c>
      <c r="F112" s="45" t="str">
        <f t="shared" si="3"/>
        <v>CALIFICADO</v>
      </c>
      <c r="G112" s="44"/>
      <c r="H112" s="44"/>
      <c r="I112" s="44"/>
      <c r="J112" s="44"/>
      <c r="K112" s="44"/>
      <c r="L112" s="44"/>
      <c r="M112" s="44"/>
    </row>
    <row r="113" spans="2:13" ht="12.75" customHeight="1" x14ac:dyDescent="0.25">
      <c r="B113" s="98">
        <v>78</v>
      </c>
      <c r="C113" s="68">
        <v>25</v>
      </c>
      <c r="D113" s="99">
        <v>97</v>
      </c>
      <c r="E113" s="100">
        <f t="shared" si="2"/>
        <v>40.416666666666664</v>
      </c>
      <c r="F113" s="45" t="str">
        <f t="shared" si="3"/>
        <v>DESCALIFICADO</v>
      </c>
      <c r="G113" s="44"/>
      <c r="H113" s="44"/>
      <c r="I113" s="44"/>
      <c r="J113" s="44"/>
      <c r="K113" s="44"/>
      <c r="L113" s="44"/>
      <c r="M113" s="44"/>
    </row>
    <row r="114" spans="2:13" ht="12.75" customHeight="1" x14ac:dyDescent="0.25">
      <c r="B114" s="98">
        <v>79</v>
      </c>
      <c r="C114" s="68">
        <v>28</v>
      </c>
      <c r="D114" s="99">
        <v>73</v>
      </c>
      <c r="E114" s="100">
        <f t="shared" si="2"/>
        <v>34.066666666666663</v>
      </c>
      <c r="F114" s="45" t="str">
        <f t="shared" si="3"/>
        <v>DESCALIFICADO</v>
      </c>
      <c r="G114" s="44"/>
      <c r="H114" s="44"/>
      <c r="I114" s="44"/>
      <c r="J114" s="44"/>
      <c r="K114" s="44"/>
      <c r="L114" s="44"/>
      <c r="M114" s="44"/>
    </row>
    <row r="115" spans="2:13" ht="12.75" customHeight="1" x14ac:dyDescent="0.25">
      <c r="B115" s="98">
        <v>80</v>
      </c>
      <c r="C115" s="68">
        <v>31</v>
      </c>
      <c r="D115" s="99">
        <v>92</v>
      </c>
      <c r="E115" s="100">
        <f t="shared" si="2"/>
        <v>47.533333333333339</v>
      </c>
      <c r="F115" s="45" t="str">
        <f t="shared" si="3"/>
        <v>DESCALIFICADO</v>
      </c>
      <c r="G115" s="44"/>
      <c r="H115" s="44"/>
      <c r="I115" s="44"/>
      <c r="J115" s="44"/>
      <c r="K115" s="44"/>
      <c r="L115" s="44"/>
      <c r="M115" s="44"/>
    </row>
    <row r="116" spans="2:13" ht="12.75" customHeight="1" x14ac:dyDescent="0.25">
      <c r="B116" s="98">
        <v>81</v>
      </c>
      <c r="C116" s="68">
        <v>34</v>
      </c>
      <c r="D116" s="99">
        <v>60</v>
      </c>
      <c r="E116" s="100">
        <f t="shared" si="2"/>
        <v>34</v>
      </c>
      <c r="F116" s="45" t="str">
        <f t="shared" si="3"/>
        <v>DESCALIFICADO</v>
      </c>
      <c r="G116" s="44"/>
      <c r="H116" s="44"/>
      <c r="I116" s="44"/>
      <c r="J116" s="44"/>
      <c r="K116" s="44"/>
      <c r="L116" s="44"/>
      <c r="M116" s="44"/>
    </row>
    <row r="117" spans="2:13" ht="12.75" customHeight="1" x14ac:dyDescent="0.25">
      <c r="B117" s="98">
        <v>82</v>
      </c>
      <c r="C117" s="68">
        <v>37</v>
      </c>
      <c r="D117" s="99">
        <v>88</v>
      </c>
      <c r="E117" s="100">
        <f t="shared" si="2"/>
        <v>54.266666666666666</v>
      </c>
      <c r="F117" s="45" t="str">
        <f t="shared" si="3"/>
        <v>CALIFICADO</v>
      </c>
      <c r="G117" s="44"/>
      <c r="H117" s="44"/>
      <c r="I117" s="44"/>
      <c r="J117" s="44"/>
      <c r="K117" s="44"/>
      <c r="L117" s="44"/>
      <c r="M117" s="44"/>
    </row>
    <row r="118" spans="2:13" ht="12.75" customHeight="1" x14ac:dyDescent="0.25">
      <c r="B118" s="98">
        <v>83</v>
      </c>
      <c r="C118" s="68">
        <v>40</v>
      </c>
      <c r="D118" s="99">
        <v>91</v>
      </c>
      <c r="E118" s="100">
        <f t="shared" si="2"/>
        <v>60.666666666666664</v>
      </c>
      <c r="F118" s="45" t="str">
        <f t="shared" si="3"/>
        <v>CALIFICADO</v>
      </c>
      <c r="G118" s="44"/>
      <c r="H118" s="44"/>
      <c r="I118" s="44"/>
      <c r="J118" s="44"/>
      <c r="K118" s="44"/>
      <c r="L118" s="44"/>
      <c r="M118" s="44"/>
    </row>
    <row r="119" spans="2:13" ht="12.75" customHeight="1" x14ac:dyDescent="0.25">
      <c r="B119" s="98">
        <v>84</v>
      </c>
      <c r="C119" s="68">
        <v>43</v>
      </c>
      <c r="D119" s="99">
        <v>100</v>
      </c>
      <c r="E119" s="100">
        <f t="shared" si="2"/>
        <v>71.666666666666671</v>
      </c>
      <c r="F119" s="45" t="str">
        <f t="shared" si="3"/>
        <v>CALIFICADO</v>
      </c>
      <c r="G119" s="44"/>
      <c r="H119" s="44"/>
      <c r="I119" s="44"/>
      <c r="J119" s="44"/>
      <c r="K119" s="44"/>
      <c r="L119" s="44"/>
      <c r="M119" s="44"/>
    </row>
    <row r="120" spans="2:13" ht="12.75" customHeight="1" x14ac:dyDescent="0.25">
      <c r="B120" s="98">
        <v>85</v>
      </c>
      <c r="C120" s="68">
        <v>42</v>
      </c>
      <c r="D120" s="99">
        <v>125</v>
      </c>
      <c r="E120" s="100">
        <f t="shared" si="2"/>
        <v>87.5</v>
      </c>
      <c r="F120" s="45" t="str">
        <f t="shared" si="3"/>
        <v>CALIFICADO</v>
      </c>
      <c r="G120" s="44"/>
      <c r="H120" s="44"/>
      <c r="I120" s="44"/>
      <c r="J120" s="44"/>
      <c r="K120" s="44"/>
      <c r="L120" s="44"/>
      <c r="M120" s="44"/>
    </row>
    <row r="121" spans="2:13" ht="12.75" customHeight="1" x14ac:dyDescent="0.25">
      <c r="B121" s="98">
        <v>86</v>
      </c>
      <c r="C121" s="68">
        <v>45</v>
      </c>
      <c r="D121" s="99">
        <v>140</v>
      </c>
      <c r="E121" s="100">
        <f t="shared" si="2"/>
        <v>105</v>
      </c>
      <c r="F121" s="45" t="str">
        <f t="shared" si="3"/>
        <v>CALIFICADO</v>
      </c>
      <c r="G121" s="44"/>
      <c r="H121" s="44"/>
      <c r="I121" s="44"/>
      <c r="J121" s="44"/>
      <c r="K121" s="44"/>
      <c r="L121" s="44"/>
      <c r="M121" s="44"/>
    </row>
    <row r="122" spans="2:13" ht="12.75" customHeight="1" x14ac:dyDescent="0.25">
      <c r="B122" s="98">
        <v>87</v>
      </c>
      <c r="C122" s="68">
        <v>48</v>
      </c>
      <c r="D122" s="99">
        <v>114</v>
      </c>
      <c r="E122" s="100">
        <f>(C122*(D122/60))</f>
        <v>91.199999999999989</v>
      </c>
      <c r="F122" s="45" t="str">
        <f t="shared" si="3"/>
        <v>CALIFICADO</v>
      </c>
      <c r="G122" s="44"/>
      <c r="H122" s="44"/>
      <c r="I122" s="44"/>
      <c r="J122" s="44"/>
      <c r="K122" s="44"/>
      <c r="L122" s="44"/>
      <c r="M122" s="44"/>
    </row>
    <row r="123" spans="2:13" ht="12.75" customHeight="1" x14ac:dyDescent="0.25">
      <c r="B123" s="98">
        <v>88</v>
      </c>
      <c r="C123" s="68">
        <v>51</v>
      </c>
      <c r="D123" s="99">
        <v>120</v>
      </c>
      <c r="E123" s="100">
        <f t="shared" ref="E123:E136" si="4">(C123*(D123/60))</f>
        <v>102</v>
      </c>
      <c r="F123" s="45" t="str">
        <f t="shared" si="3"/>
        <v>CALIFICADO</v>
      </c>
      <c r="G123" s="44"/>
      <c r="H123" s="44"/>
      <c r="I123" s="44"/>
      <c r="J123" s="44"/>
      <c r="K123" s="44"/>
      <c r="L123" s="44"/>
      <c r="M123" s="44"/>
    </row>
    <row r="124" spans="2:13" ht="12.75" customHeight="1" x14ac:dyDescent="0.25">
      <c r="B124" s="98">
        <v>89</v>
      </c>
      <c r="C124" s="68">
        <v>25</v>
      </c>
      <c r="D124" s="99">
        <v>90</v>
      </c>
      <c r="E124" s="100">
        <f t="shared" si="4"/>
        <v>37.5</v>
      </c>
      <c r="F124" s="45" t="str">
        <f t="shared" si="3"/>
        <v>DESCALIFICADO</v>
      </c>
      <c r="G124" s="44"/>
      <c r="H124" s="44"/>
      <c r="I124" s="44"/>
      <c r="J124" s="44"/>
      <c r="K124" s="44"/>
      <c r="L124" s="44"/>
      <c r="M124" s="44"/>
    </row>
    <row r="125" spans="2:13" ht="12.75" customHeight="1" x14ac:dyDescent="0.25">
      <c r="B125" s="98">
        <v>90</v>
      </c>
      <c r="C125" s="68">
        <v>28</v>
      </c>
      <c r="D125" s="99">
        <v>74</v>
      </c>
      <c r="E125" s="100">
        <f t="shared" si="4"/>
        <v>34.533333333333331</v>
      </c>
      <c r="F125" s="45" t="str">
        <f t="shared" si="3"/>
        <v>DESCALIFICADO</v>
      </c>
      <c r="G125" s="44"/>
      <c r="H125" s="44"/>
      <c r="I125" s="44"/>
      <c r="J125" s="44"/>
      <c r="K125" s="44"/>
      <c r="L125" s="44"/>
      <c r="M125" s="44"/>
    </row>
    <row r="126" spans="2:13" ht="12.75" customHeight="1" x14ac:dyDescent="0.25">
      <c r="B126" s="98">
        <v>91</v>
      </c>
      <c r="C126" s="68">
        <v>31</v>
      </c>
      <c r="D126" s="99">
        <v>78</v>
      </c>
      <c r="E126" s="100">
        <f t="shared" si="4"/>
        <v>40.300000000000004</v>
      </c>
      <c r="F126" s="45" t="str">
        <f t="shared" si="3"/>
        <v>DESCALIFICADO</v>
      </c>
      <c r="G126" s="44"/>
      <c r="H126" s="44"/>
      <c r="I126" s="44"/>
      <c r="J126" s="44"/>
      <c r="K126" s="44"/>
      <c r="L126" s="44"/>
      <c r="M126" s="44"/>
    </row>
    <row r="127" spans="2:13" ht="12.75" customHeight="1" x14ac:dyDescent="0.25">
      <c r="B127" s="98">
        <v>92</v>
      </c>
      <c r="C127" s="68">
        <v>34</v>
      </c>
      <c r="D127" s="99">
        <v>88</v>
      </c>
      <c r="E127" s="100">
        <f t="shared" si="4"/>
        <v>49.86666666666666</v>
      </c>
      <c r="F127" s="45" t="str">
        <f t="shared" si="3"/>
        <v>DESCALIFICADO</v>
      </c>
      <c r="G127" s="44"/>
      <c r="H127" s="44"/>
      <c r="I127" s="44"/>
      <c r="J127" s="44"/>
      <c r="K127" s="44"/>
      <c r="L127" s="44"/>
      <c r="M127" s="44"/>
    </row>
    <row r="128" spans="2:13" ht="12.75" customHeight="1" x14ac:dyDescent="0.25">
      <c r="B128" s="98">
        <v>93</v>
      </c>
      <c r="C128" s="68">
        <v>37</v>
      </c>
      <c r="D128" s="99">
        <v>165</v>
      </c>
      <c r="E128" s="100">
        <f t="shared" si="4"/>
        <v>101.75</v>
      </c>
      <c r="F128" s="45" t="str">
        <f t="shared" si="3"/>
        <v>CALIFICADO</v>
      </c>
      <c r="G128" s="44"/>
      <c r="H128" s="44"/>
      <c r="I128" s="44"/>
      <c r="J128" s="44"/>
      <c r="K128" s="44"/>
      <c r="L128" s="44"/>
      <c r="M128" s="44"/>
    </row>
    <row r="129" spans="2:13" ht="12.75" customHeight="1" x14ac:dyDescent="0.25">
      <c r="B129" s="98">
        <v>94</v>
      </c>
      <c r="C129" s="68">
        <v>40</v>
      </c>
      <c r="D129" s="99">
        <v>142</v>
      </c>
      <c r="E129" s="100">
        <f t="shared" si="4"/>
        <v>94.666666666666671</v>
      </c>
      <c r="F129" s="45" t="str">
        <f t="shared" si="3"/>
        <v>CALIFICADO</v>
      </c>
      <c r="G129" s="44"/>
      <c r="H129" s="44"/>
      <c r="I129" s="44"/>
      <c r="J129" s="44"/>
      <c r="K129" s="44"/>
      <c r="L129" s="44"/>
      <c r="M129" s="44"/>
    </row>
    <row r="130" spans="2:13" ht="12.75" customHeight="1" x14ac:dyDescent="0.25">
      <c r="B130" s="98">
        <v>95</v>
      </c>
      <c r="C130" s="68">
        <v>43</v>
      </c>
      <c r="D130" s="99">
        <v>79</v>
      </c>
      <c r="E130" s="100">
        <f t="shared" si="4"/>
        <v>56.616666666666667</v>
      </c>
      <c r="F130" s="45" t="str">
        <f t="shared" si="3"/>
        <v>CALIFICADO</v>
      </c>
      <c r="G130" s="44"/>
      <c r="H130" s="44"/>
      <c r="I130" s="44"/>
      <c r="J130" s="44"/>
      <c r="K130" s="44"/>
      <c r="L130" s="44"/>
      <c r="M130" s="44"/>
    </row>
    <row r="131" spans="2:13" ht="12.75" customHeight="1" x14ac:dyDescent="0.25">
      <c r="B131" s="98">
        <v>96</v>
      </c>
      <c r="C131" s="68">
        <v>42</v>
      </c>
      <c r="D131" s="99">
        <v>127</v>
      </c>
      <c r="E131" s="100">
        <f t="shared" si="4"/>
        <v>88.9</v>
      </c>
      <c r="F131" s="45" t="str">
        <f t="shared" si="3"/>
        <v>CALIFICADO</v>
      </c>
      <c r="G131" s="44"/>
      <c r="H131" s="44"/>
      <c r="I131" s="44"/>
      <c r="J131" s="44"/>
      <c r="K131" s="44"/>
      <c r="L131" s="44"/>
      <c r="M131" s="44"/>
    </row>
    <row r="132" spans="2:13" ht="12.75" customHeight="1" x14ac:dyDescent="0.25">
      <c r="B132" s="98">
        <v>97</v>
      </c>
      <c r="C132" s="68">
        <v>45</v>
      </c>
      <c r="D132" s="99">
        <v>118</v>
      </c>
      <c r="E132" s="100">
        <f t="shared" si="4"/>
        <v>88.5</v>
      </c>
      <c r="F132" s="45" t="str">
        <f t="shared" si="3"/>
        <v>CALIFICADO</v>
      </c>
      <c r="G132" s="44"/>
      <c r="H132" s="44"/>
      <c r="I132" s="44"/>
      <c r="J132" s="44"/>
      <c r="K132" s="44"/>
      <c r="L132" s="44"/>
      <c r="M132" s="44"/>
    </row>
    <row r="133" spans="2:13" ht="12.75" customHeight="1" x14ac:dyDescent="0.25">
      <c r="B133" s="98">
        <v>98</v>
      </c>
      <c r="C133" s="68">
        <v>48</v>
      </c>
      <c r="D133" s="99">
        <v>97</v>
      </c>
      <c r="E133" s="100">
        <f t="shared" si="4"/>
        <v>77.599999999999994</v>
      </c>
      <c r="F133" s="45" t="str">
        <f t="shared" si="3"/>
        <v>CALIFICADO</v>
      </c>
      <c r="G133" s="44"/>
      <c r="H133" s="44"/>
      <c r="I133" s="44"/>
      <c r="J133" s="44"/>
      <c r="K133" s="44"/>
      <c r="L133" s="44"/>
      <c r="M133" s="44"/>
    </row>
    <row r="134" spans="2:13" ht="12.75" customHeight="1" x14ac:dyDescent="0.25">
      <c r="B134" s="98">
        <v>99</v>
      </c>
      <c r="C134" s="68">
        <v>51</v>
      </c>
      <c r="D134" s="99">
        <v>73</v>
      </c>
      <c r="E134" s="100">
        <f t="shared" si="4"/>
        <v>62.05</v>
      </c>
      <c r="F134" s="45" t="str">
        <f t="shared" si="3"/>
        <v>CALIFICADO</v>
      </c>
      <c r="G134" s="44"/>
      <c r="H134" s="44"/>
      <c r="I134" s="44"/>
      <c r="J134" s="44"/>
      <c r="K134" s="44"/>
      <c r="L134" s="44"/>
      <c r="M134" s="44"/>
    </row>
    <row r="135" spans="2:13" ht="12.75" customHeight="1" x14ac:dyDescent="0.25">
      <c r="B135" s="98">
        <v>100</v>
      </c>
      <c r="C135" s="68">
        <v>25</v>
      </c>
      <c r="D135" s="99">
        <v>92</v>
      </c>
      <c r="E135" s="100">
        <f t="shared" si="4"/>
        <v>38.333333333333336</v>
      </c>
      <c r="F135" s="45" t="str">
        <f t="shared" si="3"/>
        <v>DESCALIFICADO</v>
      </c>
      <c r="G135" s="44"/>
      <c r="H135" s="44"/>
      <c r="I135" s="44"/>
      <c r="J135" s="44"/>
      <c r="K135" s="44"/>
      <c r="L135" s="44"/>
      <c r="M135" s="44"/>
    </row>
    <row r="136" spans="2:13" ht="12.75" customHeight="1" x14ac:dyDescent="0.25">
      <c r="B136" s="98">
        <v>101</v>
      </c>
      <c r="C136" s="68">
        <v>28</v>
      </c>
      <c r="D136" s="99">
        <v>60</v>
      </c>
      <c r="E136" s="100">
        <f t="shared" si="4"/>
        <v>28</v>
      </c>
      <c r="F136" s="45" t="str">
        <f t="shared" si="3"/>
        <v>DESCALIFICADO</v>
      </c>
      <c r="G136" s="44"/>
      <c r="H136" s="44"/>
      <c r="I136" s="44"/>
      <c r="J136" s="44"/>
      <c r="K136" s="44"/>
      <c r="L136" s="44"/>
      <c r="M136" s="44"/>
    </row>
    <row r="137" spans="2:13" ht="12.75" customHeight="1" x14ac:dyDescent="0.25">
      <c r="B137" s="98">
        <v>102</v>
      </c>
      <c r="C137" s="68">
        <v>31</v>
      </c>
      <c r="D137" s="99">
        <v>88</v>
      </c>
      <c r="E137" s="100">
        <f>(C137*(D137/60))</f>
        <v>45.466666666666661</v>
      </c>
      <c r="F137" s="45" t="str">
        <f t="shared" si="3"/>
        <v>DESCALIFICADO</v>
      </c>
      <c r="G137" s="44"/>
      <c r="H137" s="44"/>
      <c r="I137" s="44"/>
      <c r="J137" s="44"/>
      <c r="K137" s="44"/>
      <c r="L137" s="44"/>
      <c r="M137" s="44"/>
    </row>
    <row r="138" spans="2:13" ht="12.75" customHeight="1" x14ac:dyDescent="0.25">
      <c r="B138" s="98">
        <v>103</v>
      </c>
      <c r="C138" s="68">
        <v>34</v>
      </c>
      <c r="D138" s="99">
        <v>91</v>
      </c>
      <c r="E138" s="100">
        <f t="shared" ref="E138:E151" si="5">(C138*(D138/60))</f>
        <v>51.566666666666663</v>
      </c>
      <c r="F138" s="45" t="str">
        <f t="shared" si="3"/>
        <v>DESCALIFICADO</v>
      </c>
      <c r="G138" s="44"/>
      <c r="H138" s="44"/>
      <c r="I138" s="44"/>
      <c r="J138" s="44"/>
      <c r="K138" s="44"/>
      <c r="L138" s="44"/>
      <c r="M138" s="44"/>
    </row>
    <row r="139" spans="2:13" ht="12.75" customHeight="1" x14ac:dyDescent="0.25">
      <c r="B139" s="98">
        <v>104</v>
      </c>
      <c r="C139" s="68">
        <v>37</v>
      </c>
      <c r="D139" s="99">
        <v>100</v>
      </c>
      <c r="E139" s="100">
        <f t="shared" si="5"/>
        <v>61.666666666666671</v>
      </c>
      <c r="F139" s="45" t="str">
        <f t="shared" si="3"/>
        <v>CALIFICADO</v>
      </c>
      <c r="G139" s="44"/>
      <c r="H139" s="44"/>
      <c r="I139" s="44"/>
      <c r="J139" s="44"/>
      <c r="K139" s="44"/>
      <c r="L139" s="44"/>
      <c r="M139" s="44"/>
    </row>
    <row r="140" spans="2:13" ht="12.75" customHeight="1" x14ac:dyDescent="0.25">
      <c r="B140" s="98">
        <v>105</v>
      </c>
      <c r="C140" s="68">
        <v>40</v>
      </c>
      <c r="D140" s="99">
        <v>125</v>
      </c>
      <c r="E140" s="100">
        <f t="shared" si="5"/>
        <v>83.333333333333343</v>
      </c>
      <c r="F140" s="45" t="str">
        <f t="shared" si="3"/>
        <v>CALIFICADO</v>
      </c>
      <c r="G140" s="44"/>
      <c r="H140" s="44"/>
      <c r="I140" s="44"/>
      <c r="J140" s="44"/>
      <c r="K140" s="44"/>
      <c r="L140" s="44"/>
      <c r="M140" s="44"/>
    </row>
    <row r="141" spans="2:13" ht="12.75" customHeight="1" x14ac:dyDescent="0.25">
      <c r="B141" s="98">
        <v>106</v>
      </c>
      <c r="C141" s="68">
        <v>43</v>
      </c>
      <c r="D141" s="99">
        <v>140</v>
      </c>
      <c r="E141" s="100">
        <f t="shared" si="5"/>
        <v>100.33333333333334</v>
      </c>
      <c r="F141" s="45" t="str">
        <f t="shared" si="3"/>
        <v>CALIFICADO</v>
      </c>
      <c r="G141" s="44"/>
      <c r="H141" s="44"/>
      <c r="I141" s="44"/>
      <c r="J141" s="44"/>
      <c r="K141" s="44"/>
      <c r="L141" s="44"/>
      <c r="M141" s="44"/>
    </row>
    <row r="142" spans="2:13" ht="12.75" customHeight="1" x14ac:dyDescent="0.25">
      <c r="B142" s="98">
        <v>107</v>
      </c>
      <c r="C142" s="68">
        <v>42</v>
      </c>
      <c r="D142" s="99">
        <v>114</v>
      </c>
      <c r="E142" s="100">
        <f t="shared" si="5"/>
        <v>79.8</v>
      </c>
      <c r="F142" s="45" t="str">
        <f t="shared" si="3"/>
        <v>CALIFICADO</v>
      </c>
      <c r="G142" s="44"/>
      <c r="H142" s="44"/>
      <c r="I142" s="44"/>
      <c r="J142" s="44"/>
      <c r="K142" s="44"/>
      <c r="L142" s="44"/>
      <c r="M142" s="44"/>
    </row>
    <row r="143" spans="2:13" ht="12.75" customHeight="1" x14ac:dyDescent="0.25">
      <c r="B143" s="98">
        <v>108</v>
      </c>
      <c r="C143" s="68">
        <v>45</v>
      </c>
      <c r="D143" s="99">
        <v>120</v>
      </c>
      <c r="E143" s="100">
        <f t="shared" si="5"/>
        <v>90</v>
      </c>
      <c r="F143" s="45" t="str">
        <f t="shared" si="3"/>
        <v>CALIFICADO</v>
      </c>
      <c r="G143" s="44"/>
      <c r="H143" s="44"/>
      <c r="I143" s="44"/>
      <c r="J143" s="44"/>
      <c r="K143" s="44"/>
      <c r="L143" s="44"/>
      <c r="M143" s="44"/>
    </row>
    <row r="144" spans="2:13" ht="12.75" customHeight="1" x14ac:dyDescent="0.25">
      <c r="B144" s="98">
        <v>109</v>
      </c>
      <c r="C144" s="68">
        <v>48</v>
      </c>
      <c r="D144" s="99">
        <v>90</v>
      </c>
      <c r="E144" s="100">
        <f t="shared" si="5"/>
        <v>72</v>
      </c>
      <c r="F144" s="45" t="str">
        <f t="shared" si="3"/>
        <v>CALIFICADO</v>
      </c>
      <c r="G144" s="44"/>
      <c r="H144" s="44"/>
      <c r="I144" s="44"/>
      <c r="J144" s="44"/>
      <c r="K144" s="44"/>
      <c r="L144" s="44"/>
      <c r="M144" s="44"/>
    </row>
    <row r="145" spans="2:13" ht="12.75" customHeight="1" x14ac:dyDescent="0.25">
      <c r="B145" s="98">
        <v>110</v>
      </c>
      <c r="C145" s="68">
        <v>51</v>
      </c>
      <c r="D145" s="99">
        <v>74</v>
      </c>
      <c r="E145" s="100">
        <f t="shared" si="5"/>
        <v>62.900000000000006</v>
      </c>
      <c r="F145" s="45" t="str">
        <f t="shared" si="3"/>
        <v>CALIFICADO</v>
      </c>
      <c r="G145" s="44"/>
      <c r="H145" s="44"/>
      <c r="I145" s="44"/>
      <c r="J145" s="44"/>
      <c r="K145" s="44"/>
      <c r="L145" s="44"/>
      <c r="M145" s="44"/>
    </row>
    <row r="146" spans="2:13" ht="12.75" customHeight="1" x14ac:dyDescent="0.25">
      <c r="B146" s="98">
        <v>111</v>
      </c>
      <c r="C146" s="68">
        <v>25</v>
      </c>
      <c r="D146" s="99">
        <v>78</v>
      </c>
      <c r="E146" s="100">
        <f t="shared" si="5"/>
        <v>32.5</v>
      </c>
      <c r="F146" s="45" t="str">
        <f t="shared" si="3"/>
        <v>DESCALIFICADO</v>
      </c>
      <c r="G146" s="44"/>
      <c r="H146" s="44"/>
      <c r="I146" s="44"/>
      <c r="J146" s="44"/>
      <c r="K146" s="44"/>
      <c r="L146" s="44"/>
      <c r="M146" s="44"/>
    </row>
    <row r="147" spans="2:13" ht="12.75" customHeight="1" x14ac:dyDescent="0.25">
      <c r="B147" s="98">
        <v>112</v>
      </c>
      <c r="C147" s="68">
        <v>28</v>
      </c>
      <c r="D147" s="99">
        <v>88</v>
      </c>
      <c r="E147" s="100">
        <f t="shared" si="5"/>
        <v>41.066666666666663</v>
      </c>
      <c r="F147" s="45" t="str">
        <f t="shared" si="3"/>
        <v>DESCALIFICADO</v>
      </c>
      <c r="G147" s="44"/>
      <c r="H147" s="44"/>
      <c r="I147" s="44"/>
      <c r="J147" s="44"/>
      <c r="K147" s="44"/>
      <c r="L147" s="44"/>
      <c r="M147" s="44"/>
    </row>
    <row r="148" spans="2:13" ht="12.75" customHeight="1" x14ac:dyDescent="0.25">
      <c r="B148" s="98">
        <v>113</v>
      </c>
      <c r="C148" s="68">
        <v>31</v>
      </c>
      <c r="D148" s="99">
        <v>165</v>
      </c>
      <c r="E148" s="100">
        <f t="shared" si="5"/>
        <v>85.25</v>
      </c>
      <c r="F148" s="45" t="str">
        <f t="shared" si="3"/>
        <v>DESCALIFICADO</v>
      </c>
      <c r="G148" s="44"/>
      <c r="H148" s="44"/>
      <c r="I148" s="44"/>
      <c r="J148" s="44"/>
      <c r="K148" s="44"/>
      <c r="L148" s="44"/>
      <c r="M148" s="44"/>
    </row>
    <row r="149" spans="2:13" ht="12.75" customHeight="1" x14ac:dyDescent="0.25">
      <c r="B149" s="98">
        <v>114</v>
      </c>
      <c r="C149" s="68">
        <v>34</v>
      </c>
      <c r="D149" s="99">
        <v>142</v>
      </c>
      <c r="E149" s="100">
        <f t="shared" si="5"/>
        <v>80.466666666666669</v>
      </c>
      <c r="F149" s="45" t="str">
        <f t="shared" si="3"/>
        <v>DESCALIFICADO</v>
      </c>
      <c r="G149" s="44"/>
      <c r="H149" s="44"/>
      <c r="I149" s="44"/>
      <c r="J149" s="44"/>
      <c r="K149" s="44"/>
      <c r="L149" s="44"/>
      <c r="M149" s="44"/>
    </row>
    <row r="150" spans="2:13" ht="12.75" customHeight="1" x14ac:dyDescent="0.25">
      <c r="B150" s="98">
        <v>115</v>
      </c>
      <c r="C150" s="68">
        <v>37</v>
      </c>
      <c r="D150" s="99">
        <v>79</v>
      </c>
      <c r="E150" s="100">
        <f t="shared" si="5"/>
        <v>48.716666666666669</v>
      </c>
      <c r="F150" s="45" t="str">
        <f t="shared" si="3"/>
        <v>CALIFICADO</v>
      </c>
      <c r="G150" s="44"/>
      <c r="H150" s="44"/>
      <c r="I150" s="44"/>
      <c r="J150" s="44"/>
      <c r="K150" s="44"/>
      <c r="L150" s="44"/>
      <c r="M150" s="44"/>
    </row>
    <row r="151" spans="2:13" ht="12.75" customHeight="1" x14ac:dyDescent="0.25">
      <c r="B151" s="98">
        <v>116</v>
      </c>
      <c r="C151" s="68">
        <v>40</v>
      </c>
      <c r="D151" s="99">
        <v>127</v>
      </c>
      <c r="E151" s="100">
        <f t="shared" si="5"/>
        <v>84.666666666666671</v>
      </c>
      <c r="F151" s="45" t="str">
        <f t="shared" si="3"/>
        <v>CALIFICADO</v>
      </c>
      <c r="G151" s="44"/>
      <c r="H151" s="44"/>
      <c r="I151" s="44"/>
      <c r="J151" s="44"/>
      <c r="K151" s="44"/>
      <c r="L151" s="44"/>
      <c r="M151" s="44"/>
    </row>
    <row r="152" spans="2:13" ht="12.75" customHeight="1" x14ac:dyDescent="0.25">
      <c r="B152" s="98">
        <v>117</v>
      </c>
      <c r="C152" s="68">
        <v>43</v>
      </c>
      <c r="D152" s="99">
        <v>118</v>
      </c>
      <c r="E152" s="100">
        <f>(C152*(D152/60))</f>
        <v>84.566666666666663</v>
      </c>
      <c r="F152" s="45" t="str">
        <f t="shared" si="3"/>
        <v>CALIFICADO</v>
      </c>
      <c r="G152" s="44"/>
      <c r="H152" s="44"/>
      <c r="I152" s="44"/>
      <c r="J152" s="44"/>
      <c r="K152" s="44"/>
      <c r="L152" s="44"/>
      <c r="M152" s="44"/>
    </row>
    <row r="153" spans="2:13" ht="12.75" customHeight="1" x14ac:dyDescent="0.25">
      <c r="B153" s="98">
        <v>118</v>
      </c>
      <c r="C153" s="68">
        <v>42</v>
      </c>
      <c r="D153" s="99">
        <v>97</v>
      </c>
      <c r="E153" s="100">
        <f t="shared" ref="E153:E170" si="6">(C153*(D153/60))</f>
        <v>67.900000000000006</v>
      </c>
      <c r="F153" s="45" t="str">
        <f t="shared" si="3"/>
        <v>CALIFICADO</v>
      </c>
      <c r="G153" s="44"/>
      <c r="H153" s="44"/>
      <c r="I153" s="44"/>
      <c r="J153" s="44"/>
      <c r="K153" s="44"/>
      <c r="L153" s="44"/>
      <c r="M153" s="44"/>
    </row>
    <row r="154" spans="2:13" ht="12.75" customHeight="1" x14ac:dyDescent="0.25">
      <c r="B154" s="98">
        <v>119</v>
      </c>
      <c r="C154" s="68">
        <v>45</v>
      </c>
      <c r="D154" s="99">
        <v>73</v>
      </c>
      <c r="E154" s="100">
        <f t="shared" si="6"/>
        <v>54.749999999999993</v>
      </c>
      <c r="F154" s="45" t="str">
        <f t="shared" si="3"/>
        <v>CALIFICADO</v>
      </c>
      <c r="G154" s="44"/>
      <c r="H154" s="44"/>
      <c r="I154" s="44"/>
      <c r="J154" s="44"/>
      <c r="K154" s="44"/>
      <c r="L154" s="44"/>
      <c r="M154" s="44"/>
    </row>
    <row r="155" spans="2:13" ht="12.75" customHeight="1" x14ac:dyDescent="0.25">
      <c r="B155" s="98">
        <v>120</v>
      </c>
      <c r="C155" s="68">
        <v>48</v>
      </c>
      <c r="D155" s="99">
        <v>92</v>
      </c>
      <c r="E155" s="100">
        <f t="shared" si="6"/>
        <v>73.600000000000009</v>
      </c>
      <c r="F155" s="45" t="str">
        <f t="shared" si="3"/>
        <v>CALIFICADO</v>
      </c>
      <c r="G155" s="44"/>
      <c r="H155" s="44"/>
      <c r="I155" s="44"/>
      <c r="J155" s="44"/>
      <c r="K155" s="44"/>
      <c r="L155" s="44"/>
      <c r="M155" s="44"/>
    </row>
    <row r="156" spans="2:13" ht="12.75" customHeight="1" x14ac:dyDescent="0.25">
      <c r="B156" s="98">
        <v>121</v>
      </c>
      <c r="C156" s="68">
        <v>51</v>
      </c>
      <c r="D156" s="99">
        <v>60</v>
      </c>
      <c r="E156" s="100">
        <f t="shared" si="6"/>
        <v>51</v>
      </c>
      <c r="F156" s="45" t="str">
        <f t="shared" si="3"/>
        <v>CALIFICADO</v>
      </c>
      <c r="G156" s="44"/>
      <c r="H156" s="44"/>
      <c r="I156" s="44"/>
      <c r="J156" s="44"/>
      <c r="K156" s="44"/>
      <c r="L156" s="44"/>
      <c r="M156" s="44"/>
    </row>
    <row r="157" spans="2:13" ht="12.75" customHeight="1" x14ac:dyDescent="0.25">
      <c r="B157" s="98">
        <v>122</v>
      </c>
      <c r="C157" s="68">
        <v>25</v>
      </c>
      <c r="D157" s="99">
        <v>88</v>
      </c>
      <c r="E157" s="100">
        <f t="shared" si="6"/>
        <v>36.666666666666664</v>
      </c>
      <c r="F157" s="45" t="str">
        <f t="shared" si="3"/>
        <v>DESCALIFICADO</v>
      </c>
      <c r="G157" s="44"/>
      <c r="H157" s="44"/>
      <c r="I157" s="44"/>
      <c r="J157" s="44"/>
      <c r="K157" s="44"/>
      <c r="L157" s="44"/>
      <c r="M157" s="44"/>
    </row>
    <row r="158" spans="2:13" ht="12.75" customHeight="1" x14ac:dyDescent="0.25">
      <c r="B158" s="98">
        <v>123</v>
      </c>
      <c r="C158" s="68">
        <v>28</v>
      </c>
      <c r="D158" s="99">
        <v>91</v>
      </c>
      <c r="E158" s="100">
        <f t="shared" si="6"/>
        <v>42.466666666666669</v>
      </c>
      <c r="F158" s="45" t="str">
        <f t="shared" si="3"/>
        <v>DESCALIFICADO</v>
      </c>
      <c r="G158" s="44"/>
      <c r="H158" s="44"/>
      <c r="I158" s="44"/>
      <c r="J158" s="44"/>
      <c r="K158" s="44"/>
      <c r="L158" s="44"/>
      <c r="M158" s="44"/>
    </row>
    <row r="159" spans="2:13" ht="12.75" customHeight="1" x14ac:dyDescent="0.25">
      <c r="B159" s="98">
        <v>124</v>
      </c>
      <c r="C159" s="68">
        <v>31</v>
      </c>
      <c r="D159" s="99">
        <v>100</v>
      </c>
      <c r="E159" s="100">
        <f t="shared" si="6"/>
        <v>51.666666666666671</v>
      </c>
      <c r="F159" s="45" t="str">
        <f t="shared" si="3"/>
        <v>DESCALIFICADO</v>
      </c>
      <c r="G159" s="44"/>
      <c r="H159" s="44"/>
      <c r="I159" s="44"/>
      <c r="J159" s="44"/>
      <c r="K159" s="44"/>
      <c r="L159" s="44"/>
      <c r="M159" s="44"/>
    </row>
    <row r="160" spans="2:13" ht="12.75" customHeight="1" x14ac:dyDescent="0.25">
      <c r="B160" s="98">
        <v>125</v>
      </c>
      <c r="C160" s="68">
        <v>34</v>
      </c>
      <c r="D160" s="99">
        <v>125</v>
      </c>
      <c r="E160" s="100">
        <f t="shared" si="6"/>
        <v>70.833333333333343</v>
      </c>
      <c r="F160" s="45" t="str">
        <f t="shared" si="3"/>
        <v>DESCALIFICADO</v>
      </c>
      <c r="G160" s="44"/>
      <c r="H160" s="44"/>
      <c r="I160" s="44"/>
      <c r="J160" s="44"/>
      <c r="K160" s="44"/>
      <c r="L160" s="44"/>
      <c r="M160" s="44"/>
    </row>
    <row r="161" spans="2:13" ht="12.75" customHeight="1" x14ac:dyDescent="0.25">
      <c r="B161" s="98">
        <v>126</v>
      </c>
      <c r="C161" s="68">
        <v>37</v>
      </c>
      <c r="D161" s="99">
        <v>140</v>
      </c>
      <c r="E161" s="100">
        <f t="shared" si="6"/>
        <v>86.333333333333343</v>
      </c>
      <c r="F161" s="45" t="str">
        <f t="shared" si="3"/>
        <v>CALIFICADO</v>
      </c>
      <c r="G161" s="44"/>
      <c r="H161" s="44"/>
      <c r="I161" s="44"/>
      <c r="J161" s="44"/>
      <c r="K161" s="44"/>
      <c r="L161" s="44"/>
      <c r="M161" s="44"/>
    </row>
    <row r="162" spans="2:13" ht="12.75" customHeight="1" x14ac:dyDescent="0.25">
      <c r="B162" s="98">
        <v>127</v>
      </c>
      <c r="C162" s="68">
        <v>40</v>
      </c>
      <c r="D162" s="99">
        <v>114</v>
      </c>
      <c r="E162" s="100">
        <f t="shared" si="6"/>
        <v>76</v>
      </c>
      <c r="F162" s="45" t="str">
        <f t="shared" si="3"/>
        <v>CALIFICADO</v>
      </c>
      <c r="G162" s="44"/>
      <c r="H162" s="44"/>
      <c r="I162" s="44"/>
      <c r="J162" s="44"/>
      <c r="K162" s="44"/>
      <c r="L162" s="44"/>
      <c r="M162" s="44"/>
    </row>
    <row r="163" spans="2:13" ht="12.75" customHeight="1" x14ac:dyDescent="0.25">
      <c r="B163" s="98">
        <v>128</v>
      </c>
      <c r="C163" s="68">
        <v>43</v>
      </c>
      <c r="D163" s="99">
        <v>120</v>
      </c>
      <c r="E163" s="100">
        <f t="shared" si="6"/>
        <v>86</v>
      </c>
      <c r="F163" s="45" t="str">
        <f t="shared" si="3"/>
        <v>CALIFICADO</v>
      </c>
      <c r="G163" s="44"/>
      <c r="H163" s="44"/>
      <c r="I163" s="44"/>
      <c r="J163" s="44"/>
      <c r="K163" s="44"/>
      <c r="L163" s="44"/>
      <c r="M163" s="44"/>
    </row>
    <row r="164" spans="2:13" ht="12.75" customHeight="1" x14ac:dyDescent="0.25">
      <c r="B164" s="98">
        <v>129</v>
      </c>
      <c r="C164" s="68">
        <v>42</v>
      </c>
      <c r="D164" s="99">
        <v>90</v>
      </c>
      <c r="E164" s="100">
        <f t="shared" si="6"/>
        <v>63</v>
      </c>
      <c r="F164" s="45" t="str">
        <f t="shared" si="3"/>
        <v>CALIFICADO</v>
      </c>
      <c r="G164" s="44"/>
      <c r="H164" s="44"/>
      <c r="I164" s="44"/>
      <c r="J164" s="44"/>
      <c r="K164" s="44"/>
      <c r="L164" s="44"/>
      <c r="M164" s="44"/>
    </row>
    <row r="165" spans="2:13" ht="12.75" customHeight="1" x14ac:dyDescent="0.25">
      <c r="B165" s="98">
        <v>130</v>
      </c>
      <c r="C165" s="68">
        <v>45</v>
      </c>
      <c r="D165" s="99">
        <v>74</v>
      </c>
      <c r="E165" s="100">
        <f t="shared" si="6"/>
        <v>55.5</v>
      </c>
      <c r="F165" s="45" t="str">
        <f t="shared" ref="F165:F228" si="7">IF(AND(C165&gt;=35,E165&gt;=18.26),"CALIFICADO","DESCALIFICADO")</f>
        <v>CALIFICADO</v>
      </c>
      <c r="G165" s="44"/>
      <c r="H165" s="44"/>
      <c r="I165" s="44"/>
      <c r="J165" s="44"/>
      <c r="K165" s="44"/>
      <c r="L165" s="44"/>
      <c r="M165" s="44"/>
    </row>
    <row r="166" spans="2:13" ht="12.75" customHeight="1" x14ac:dyDescent="0.25">
      <c r="B166" s="98">
        <v>131</v>
      </c>
      <c r="C166" s="68">
        <v>48</v>
      </c>
      <c r="D166" s="99">
        <v>78</v>
      </c>
      <c r="E166" s="100">
        <f t="shared" si="6"/>
        <v>62.400000000000006</v>
      </c>
      <c r="F166" s="45" t="str">
        <f t="shared" si="7"/>
        <v>CALIFICADO</v>
      </c>
      <c r="G166" s="44"/>
      <c r="H166" s="44"/>
      <c r="I166" s="44"/>
      <c r="J166" s="44"/>
      <c r="K166" s="44"/>
      <c r="L166" s="44"/>
      <c r="M166" s="44"/>
    </row>
    <row r="167" spans="2:13" ht="12.75" customHeight="1" x14ac:dyDescent="0.25">
      <c r="B167" s="98">
        <v>132</v>
      </c>
      <c r="C167" s="68">
        <v>51</v>
      </c>
      <c r="D167" s="99">
        <v>88</v>
      </c>
      <c r="E167" s="100">
        <f t="shared" si="6"/>
        <v>74.8</v>
      </c>
      <c r="F167" s="45" t="str">
        <f t="shared" si="7"/>
        <v>CALIFICADO</v>
      </c>
      <c r="G167" s="44"/>
      <c r="H167" s="44"/>
      <c r="I167" s="44"/>
      <c r="J167" s="44"/>
      <c r="K167" s="44"/>
      <c r="L167" s="44"/>
      <c r="M167" s="44"/>
    </row>
    <row r="168" spans="2:13" ht="12.75" customHeight="1" x14ac:dyDescent="0.25">
      <c r="B168" s="98">
        <v>133</v>
      </c>
      <c r="C168" s="68">
        <v>25</v>
      </c>
      <c r="D168" s="99">
        <v>165</v>
      </c>
      <c r="E168" s="100">
        <f t="shared" si="6"/>
        <v>68.75</v>
      </c>
      <c r="F168" s="45" t="str">
        <f t="shared" si="7"/>
        <v>DESCALIFICADO</v>
      </c>
      <c r="G168" s="44"/>
      <c r="H168" s="44"/>
      <c r="I168" s="44"/>
      <c r="J168" s="44"/>
      <c r="K168" s="44"/>
      <c r="L168" s="44"/>
      <c r="M168" s="44"/>
    </row>
    <row r="169" spans="2:13" ht="12.75" customHeight="1" x14ac:dyDescent="0.25">
      <c r="B169" s="98">
        <v>134</v>
      </c>
      <c r="C169" s="68">
        <v>28</v>
      </c>
      <c r="D169" s="99">
        <v>142</v>
      </c>
      <c r="E169" s="100">
        <f t="shared" si="6"/>
        <v>66.266666666666666</v>
      </c>
      <c r="F169" s="45" t="str">
        <f t="shared" si="7"/>
        <v>DESCALIFICADO</v>
      </c>
      <c r="G169" s="44"/>
      <c r="H169" s="44"/>
      <c r="I169" s="44"/>
      <c r="J169" s="44"/>
      <c r="K169" s="44"/>
      <c r="L169" s="44"/>
      <c r="M169" s="44"/>
    </row>
    <row r="170" spans="2:13" ht="12.75" customHeight="1" x14ac:dyDescent="0.25">
      <c r="B170" s="98">
        <v>135</v>
      </c>
      <c r="C170" s="68">
        <v>31</v>
      </c>
      <c r="D170" s="99">
        <v>79</v>
      </c>
      <c r="E170" s="100">
        <f t="shared" si="6"/>
        <v>40.816666666666663</v>
      </c>
      <c r="F170" s="45" t="str">
        <f t="shared" si="7"/>
        <v>DESCALIFICADO</v>
      </c>
      <c r="G170" s="44"/>
      <c r="H170" s="44"/>
      <c r="I170" s="44"/>
      <c r="J170" s="44"/>
      <c r="K170" s="44"/>
      <c r="L170" s="44"/>
      <c r="M170" s="44"/>
    </row>
    <row r="171" spans="2:13" ht="12.75" customHeight="1" x14ac:dyDescent="0.25">
      <c r="B171" s="98">
        <v>136</v>
      </c>
      <c r="C171" s="68">
        <v>34</v>
      </c>
      <c r="D171" s="99">
        <v>127</v>
      </c>
      <c r="E171" s="100">
        <f>(C171*(D171/60))</f>
        <v>71.966666666666669</v>
      </c>
      <c r="F171" s="45" t="str">
        <f t="shared" si="7"/>
        <v>DESCALIFICADO</v>
      </c>
      <c r="G171" s="44"/>
      <c r="H171" s="44"/>
      <c r="I171" s="44"/>
      <c r="J171" s="44"/>
      <c r="K171" s="44"/>
      <c r="L171" s="44"/>
      <c r="M171" s="44"/>
    </row>
    <row r="172" spans="2:13" ht="12.75" customHeight="1" x14ac:dyDescent="0.25">
      <c r="B172" s="98">
        <v>137</v>
      </c>
      <c r="C172" s="68">
        <v>37</v>
      </c>
      <c r="D172" s="99">
        <v>118</v>
      </c>
      <c r="E172" s="100">
        <f t="shared" ref="E172:E187" si="8">(C172*(D172/60))</f>
        <v>72.766666666666666</v>
      </c>
      <c r="F172" s="45" t="str">
        <f t="shared" si="7"/>
        <v>CALIFICADO</v>
      </c>
      <c r="G172" s="44"/>
      <c r="H172" s="44"/>
      <c r="I172" s="44"/>
      <c r="J172" s="44"/>
      <c r="K172" s="44"/>
      <c r="L172" s="44"/>
      <c r="M172" s="44"/>
    </row>
    <row r="173" spans="2:13" ht="12.75" customHeight="1" x14ac:dyDescent="0.25">
      <c r="B173" s="98">
        <v>138</v>
      </c>
      <c r="C173" s="68">
        <v>40</v>
      </c>
      <c r="D173" s="99">
        <v>97</v>
      </c>
      <c r="E173" s="100">
        <f t="shared" si="8"/>
        <v>64.666666666666671</v>
      </c>
      <c r="F173" s="45" t="str">
        <f t="shared" si="7"/>
        <v>CALIFICADO</v>
      </c>
      <c r="G173" s="44"/>
      <c r="H173" s="44"/>
      <c r="I173" s="44"/>
      <c r="J173" s="44"/>
      <c r="K173" s="44"/>
      <c r="L173" s="44"/>
      <c r="M173" s="44"/>
    </row>
    <row r="174" spans="2:13" ht="12.75" customHeight="1" x14ac:dyDescent="0.25">
      <c r="B174" s="98">
        <v>139</v>
      </c>
      <c r="C174" s="68">
        <v>43</v>
      </c>
      <c r="D174" s="99">
        <v>73</v>
      </c>
      <c r="E174" s="100">
        <f t="shared" si="8"/>
        <v>52.316666666666663</v>
      </c>
      <c r="F174" s="45" t="str">
        <f t="shared" si="7"/>
        <v>CALIFICADO</v>
      </c>
      <c r="G174" s="44"/>
      <c r="H174" s="44"/>
      <c r="I174" s="44"/>
      <c r="J174" s="44"/>
      <c r="K174" s="44"/>
      <c r="L174" s="44"/>
      <c r="M174" s="44"/>
    </row>
    <row r="175" spans="2:13" ht="12.75" customHeight="1" x14ac:dyDescent="0.25">
      <c r="B175" s="98">
        <v>140</v>
      </c>
      <c r="C175" s="68">
        <v>42</v>
      </c>
      <c r="D175" s="99">
        <v>92</v>
      </c>
      <c r="E175" s="100">
        <f t="shared" si="8"/>
        <v>64.400000000000006</v>
      </c>
      <c r="F175" s="45" t="str">
        <f t="shared" si="7"/>
        <v>CALIFICADO</v>
      </c>
      <c r="G175" s="44"/>
      <c r="H175" s="44"/>
      <c r="I175" s="44"/>
      <c r="J175" s="44"/>
      <c r="K175" s="44"/>
      <c r="L175" s="44"/>
      <c r="M175" s="44"/>
    </row>
    <row r="176" spans="2:13" ht="12.75" customHeight="1" x14ac:dyDescent="0.25">
      <c r="B176" s="98">
        <v>141</v>
      </c>
      <c r="C176" s="68">
        <v>45</v>
      </c>
      <c r="D176" s="99">
        <v>60</v>
      </c>
      <c r="E176" s="100">
        <f t="shared" si="8"/>
        <v>45</v>
      </c>
      <c r="F176" s="45" t="str">
        <f t="shared" si="7"/>
        <v>CALIFICADO</v>
      </c>
      <c r="G176" s="44"/>
      <c r="H176" s="44"/>
      <c r="I176" s="44"/>
      <c r="J176" s="44"/>
      <c r="K176" s="44"/>
      <c r="L176" s="44"/>
      <c r="M176" s="44"/>
    </row>
    <row r="177" spans="2:13" ht="12.75" customHeight="1" x14ac:dyDescent="0.25">
      <c r="B177" s="98">
        <v>142</v>
      </c>
      <c r="C177" s="68">
        <v>48</v>
      </c>
      <c r="D177" s="99">
        <v>88</v>
      </c>
      <c r="E177" s="100">
        <f t="shared" si="8"/>
        <v>70.399999999999991</v>
      </c>
      <c r="F177" s="45" t="str">
        <f t="shared" si="7"/>
        <v>CALIFICADO</v>
      </c>
      <c r="G177" s="44"/>
      <c r="H177" s="44"/>
      <c r="I177" s="44"/>
      <c r="J177" s="44"/>
      <c r="K177" s="44"/>
      <c r="L177" s="44"/>
      <c r="M177" s="44"/>
    </row>
    <row r="178" spans="2:13" ht="12.75" customHeight="1" x14ac:dyDescent="0.25">
      <c r="B178" s="98">
        <v>143</v>
      </c>
      <c r="C178" s="68">
        <v>51</v>
      </c>
      <c r="D178" s="99">
        <v>91</v>
      </c>
      <c r="E178" s="100">
        <f t="shared" si="8"/>
        <v>77.349999999999994</v>
      </c>
      <c r="F178" s="45" t="str">
        <f t="shared" si="7"/>
        <v>CALIFICADO</v>
      </c>
      <c r="G178" s="44"/>
      <c r="H178" s="44"/>
      <c r="I178" s="44"/>
      <c r="J178" s="44"/>
      <c r="K178" s="44"/>
      <c r="L178" s="44"/>
      <c r="M178" s="44"/>
    </row>
    <row r="179" spans="2:13" ht="12.75" customHeight="1" x14ac:dyDescent="0.25">
      <c r="B179" s="98">
        <v>144</v>
      </c>
      <c r="C179" s="68">
        <v>25</v>
      </c>
      <c r="D179" s="99">
        <v>100</v>
      </c>
      <c r="E179" s="100">
        <f t="shared" si="8"/>
        <v>41.666666666666671</v>
      </c>
      <c r="F179" s="45" t="str">
        <f t="shared" si="7"/>
        <v>DESCALIFICADO</v>
      </c>
      <c r="G179" s="44"/>
      <c r="H179" s="44"/>
      <c r="I179" s="44"/>
      <c r="J179" s="44"/>
      <c r="K179" s="44"/>
      <c r="L179" s="44"/>
      <c r="M179" s="44"/>
    </row>
    <row r="180" spans="2:13" ht="12.75" customHeight="1" x14ac:dyDescent="0.25">
      <c r="B180" s="98">
        <v>145</v>
      </c>
      <c r="C180" s="68">
        <v>28</v>
      </c>
      <c r="D180" s="99">
        <v>125</v>
      </c>
      <c r="E180" s="100">
        <f t="shared" si="8"/>
        <v>58.333333333333336</v>
      </c>
      <c r="F180" s="45" t="str">
        <f t="shared" si="7"/>
        <v>DESCALIFICADO</v>
      </c>
      <c r="G180" s="44"/>
      <c r="H180" s="44"/>
      <c r="I180" s="44"/>
      <c r="J180" s="44"/>
      <c r="K180" s="44"/>
      <c r="L180" s="44"/>
      <c r="M180" s="44"/>
    </row>
    <row r="181" spans="2:13" ht="12.75" customHeight="1" x14ac:dyDescent="0.25">
      <c r="B181" s="98">
        <v>146</v>
      </c>
      <c r="C181" s="68">
        <v>31</v>
      </c>
      <c r="D181" s="99">
        <v>140</v>
      </c>
      <c r="E181" s="100">
        <f t="shared" si="8"/>
        <v>72.333333333333343</v>
      </c>
      <c r="F181" s="45" t="str">
        <f t="shared" si="7"/>
        <v>DESCALIFICADO</v>
      </c>
      <c r="G181" s="44"/>
      <c r="H181" s="44"/>
      <c r="I181" s="44"/>
      <c r="J181" s="44"/>
      <c r="K181" s="44"/>
      <c r="L181" s="44"/>
      <c r="M181" s="44"/>
    </row>
    <row r="182" spans="2:13" ht="12.75" customHeight="1" x14ac:dyDescent="0.25">
      <c r="B182" s="98">
        <v>147</v>
      </c>
      <c r="C182" s="68">
        <v>34</v>
      </c>
      <c r="D182" s="99">
        <v>114</v>
      </c>
      <c r="E182" s="100">
        <f t="shared" si="8"/>
        <v>64.599999999999994</v>
      </c>
      <c r="F182" s="45" t="str">
        <f t="shared" si="7"/>
        <v>DESCALIFICADO</v>
      </c>
      <c r="G182" s="44"/>
      <c r="H182" s="44"/>
      <c r="I182" s="44"/>
      <c r="J182" s="44"/>
      <c r="K182" s="44"/>
      <c r="L182" s="44"/>
      <c r="M182" s="44"/>
    </row>
    <row r="183" spans="2:13" ht="12.75" customHeight="1" x14ac:dyDescent="0.25">
      <c r="B183" s="98">
        <v>148</v>
      </c>
      <c r="C183" s="68">
        <v>37</v>
      </c>
      <c r="D183" s="99">
        <v>120</v>
      </c>
      <c r="E183" s="100">
        <f t="shared" si="8"/>
        <v>74</v>
      </c>
      <c r="F183" s="45" t="str">
        <f t="shared" si="7"/>
        <v>CALIFICADO</v>
      </c>
      <c r="G183" s="44"/>
      <c r="H183" s="44"/>
      <c r="I183" s="44"/>
      <c r="J183" s="44"/>
      <c r="K183" s="44"/>
      <c r="L183" s="44"/>
      <c r="M183" s="44"/>
    </row>
    <row r="184" spans="2:13" ht="12.75" customHeight="1" x14ac:dyDescent="0.25">
      <c r="B184" s="98">
        <v>149</v>
      </c>
      <c r="C184" s="68">
        <v>40</v>
      </c>
      <c r="D184" s="99">
        <v>90</v>
      </c>
      <c r="E184" s="100">
        <f t="shared" si="8"/>
        <v>60</v>
      </c>
      <c r="F184" s="45" t="str">
        <f t="shared" si="7"/>
        <v>CALIFICADO</v>
      </c>
      <c r="G184" s="44"/>
      <c r="H184" s="44"/>
      <c r="I184" s="44"/>
      <c r="J184" s="44"/>
      <c r="K184" s="44"/>
      <c r="L184" s="44"/>
      <c r="M184" s="44"/>
    </row>
    <row r="185" spans="2:13" ht="12.75" customHeight="1" x14ac:dyDescent="0.25">
      <c r="B185" s="98">
        <v>150</v>
      </c>
      <c r="C185" s="68">
        <v>43</v>
      </c>
      <c r="D185" s="99">
        <v>74</v>
      </c>
      <c r="E185" s="100">
        <f t="shared" si="8"/>
        <v>53.033333333333339</v>
      </c>
      <c r="F185" s="45" t="str">
        <f t="shared" si="7"/>
        <v>CALIFICADO</v>
      </c>
      <c r="G185" s="44"/>
      <c r="H185" s="44"/>
      <c r="I185" s="44"/>
      <c r="J185" s="44"/>
      <c r="K185" s="44"/>
      <c r="L185" s="44"/>
      <c r="M185" s="44"/>
    </row>
    <row r="186" spans="2:13" ht="12.75" customHeight="1" x14ac:dyDescent="0.25">
      <c r="B186" s="98">
        <v>151</v>
      </c>
      <c r="C186" s="68">
        <v>42</v>
      </c>
      <c r="D186" s="99">
        <v>78</v>
      </c>
      <c r="E186" s="100">
        <f t="shared" si="8"/>
        <v>54.6</v>
      </c>
      <c r="F186" s="45" t="str">
        <f t="shared" si="7"/>
        <v>CALIFICADO</v>
      </c>
      <c r="G186" s="44"/>
      <c r="H186" s="44"/>
      <c r="I186" s="44"/>
      <c r="J186" s="44"/>
      <c r="K186" s="44"/>
      <c r="L186" s="44"/>
      <c r="M186" s="44"/>
    </row>
    <row r="187" spans="2:13" ht="12.75" customHeight="1" x14ac:dyDescent="0.25">
      <c r="B187" s="98">
        <v>152</v>
      </c>
      <c r="C187" s="68">
        <v>45</v>
      </c>
      <c r="D187" s="99">
        <v>88</v>
      </c>
      <c r="E187" s="100">
        <f t="shared" si="8"/>
        <v>66</v>
      </c>
      <c r="F187" s="45" t="str">
        <f t="shared" si="7"/>
        <v>CALIFICADO</v>
      </c>
      <c r="G187" s="44"/>
      <c r="H187" s="44"/>
      <c r="I187" s="44"/>
      <c r="J187" s="44"/>
      <c r="K187" s="44"/>
      <c r="L187" s="44"/>
      <c r="M187" s="44"/>
    </row>
    <row r="188" spans="2:13" ht="12.75" customHeight="1" x14ac:dyDescent="0.25">
      <c r="B188" s="98">
        <v>153</v>
      </c>
      <c r="C188" s="68">
        <v>48</v>
      </c>
      <c r="D188" s="99">
        <v>165</v>
      </c>
      <c r="E188" s="100">
        <f>(C188*(D188/60))</f>
        <v>132</v>
      </c>
      <c r="F188" s="45" t="str">
        <f t="shared" si="7"/>
        <v>CALIFICADO</v>
      </c>
      <c r="G188" s="44"/>
      <c r="H188" s="44"/>
      <c r="I188" s="44"/>
      <c r="J188" s="44"/>
      <c r="K188" s="44"/>
      <c r="L188" s="44"/>
      <c r="M188" s="44"/>
    </row>
    <row r="189" spans="2:13" ht="12.75" customHeight="1" x14ac:dyDescent="0.25">
      <c r="B189" s="98">
        <v>154</v>
      </c>
      <c r="C189" s="68">
        <v>51</v>
      </c>
      <c r="D189" s="99">
        <v>142</v>
      </c>
      <c r="E189" s="100">
        <f t="shared" ref="E189:E199" si="9">(C189*(D189/60))</f>
        <v>120.7</v>
      </c>
      <c r="F189" s="45" t="str">
        <f t="shared" si="7"/>
        <v>CALIFICADO</v>
      </c>
      <c r="G189" s="44"/>
      <c r="H189" s="44"/>
      <c r="I189" s="44"/>
      <c r="J189" s="44"/>
      <c r="K189" s="44"/>
      <c r="L189" s="44"/>
      <c r="M189" s="44"/>
    </row>
    <row r="190" spans="2:13" ht="12.75" customHeight="1" x14ac:dyDescent="0.25">
      <c r="B190" s="98">
        <v>155</v>
      </c>
      <c r="C190" s="68">
        <v>25</v>
      </c>
      <c r="D190" s="99">
        <v>79</v>
      </c>
      <c r="E190" s="100">
        <f t="shared" si="9"/>
        <v>32.916666666666664</v>
      </c>
      <c r="F190" s="45" t="str">
        <f t="shared" si="7"/>
        <v>DESCALIFICADO</v>
      </c>
      <c r="G190" s="44"/>
      <c r="H190" s="44"/>
      <c r="I190" s="44"/>
      <c r="J190" s="44"/>
      <c r="K190" s="44"/>
      <c r="L190" s="44"/>
      <c r="M190" s="44"/>
    </row>
    <row r="191" spans="2:13" ht="12.75" customHeight="1" x14ac:dyDescent="0.25">
      <c r="B191" s="98">
        <v>156</v>
      </c>
      <c r="C191" s="68">
        <v>28</v>
      </c>
      <c r="D191" s="99">
        <v>127</v>
      </c>
      <c r="E191" s="100">
        <f t="shared" si="9"/>
        <v>59.266666666666666</v>
      </c>
      <c r="F191" s="45" t="str">
        <f t="shared" si="7"/>
        <v>DESCALIFICADO</v>
      </c>
      <c r="G191" s="44"/>
      <c r="H191" s="44"/>
      <c r="I191" s="44"/>
      <c r="J191" s="44"/>
      <c r="K191" s="44"/>
      <c r="L191" s="44"/>
      <c r="M191" s="44"/>
    </row>
    <row r="192" spans="2:13" ht="12.75" customHeight="1" x14ac:dyDescent="0.25">
      <c r="B192" s="98">
        <v>157</v>
      </c>
      <c r="C192" s="68">
        <v>31</v>
      </c>
      <c r="D192" s="99">
        <v>118</v>
      </c>
      <c r="E192" s="100">
        <f t="shared" si="9"/>
        <v>60.966666666666661</v>
      </c>
      <c r="F192" s="45" t="str">
        <f t="shared" si="7"/>
        <v>DESCALIFICADO</v>
      </c>
      <c r="G192" s="44"/>
      <c r="H192" s="44"/>
      <c r="I192" s="44"/>
      <c r="J192" s="44"/>
      <c r="K192" s="44"/>
      <c r="L192" s="44"/>
      <c r="M192" s="44"/>
    </row>
    <row r="193" spans="2:13" ht="12.75" customHeight="1" x14ac:dyDescent="0.25">
      <c r="B193" s="98">
        <v>158</v>
      </c>
      <c r="C193" s="68">
        <v>34</v>
      </c>
      <c r="D193" s="99">
        <v>97</v>
      </c>
      <c r="E193" s="100">
        <f t="shared" si="9"/>
        <v>54.966666666666669</v>
      </c>
      <c r="F193" s="45" t="str">
        <f t="shared" si="7"/>
        <v>DESCALIFICADO</v>
      </c>
      <c r="G193" s="44"/>
      <c r="H193" s="44"/>
      <c r="I193" s="44"/>
      <c r="J193" s="44"/>
      <c r="K193" s="44"/>
      <c r="L193" s="44"/>
      <c r="M193" s="44"/>
    </row>
    <row r="194" spans="2:13" ht="12.75" customHeight="1" x14ac:dyDescent="0.25">
      <c r="B194" s="98">
        <v>159</v>
      </c>
      <c r="C194" s="68">
        <v>37</v>
      </c>
      <c r="D194" s="99">
        <v>73</v>
      </c>
      <c r="E194" s="100">
        <f t="shared" si="9"/>
        <v>45.016666666666666</v>
      </c>
      <c r="F194" s="45" t="str">
        <f t="shared" si="7"/>
        <v>CALIFICADO</v>
      </c>
      <c r="G194" s="44"/>
      <c r="H194" s="44"/>
      <c r="I194" s="44"/>
      <c r="J194" s="44"/>
      <c r="K194" s="44"/>
      <c r="L194" s="44"/>
      <c r="M194" s="44"/>
    </row>
    <row r="195" spans="2:13" ht="12.75" customHeight="1" x14ac:dyDescent="0.25">
      <c r="B195" s="98">
        <v>160</v>
      </c>
      <c r="C195" s="68">
        <v>40</v>
      </c>
      <c r="D195" s="99">
        <v>92</v>
      </c>
      <c r="E195" s="100">
        <f t="shared" si="9"/>
        <v>61.333333333333336</v>
      </c>
      <c r="F195" s="45" t="str">
        <f t="shared" si="7"/>
        <v>CALIFICADO</v>
      </c>
      <c r="G195" s="44"/>
      <c r="H195" s="44"/>
      <c r="I195" s="44"/>
      <c r="J195" s="44"/>
      <c r="K195" s="44"/>
      <c r="L195" s="44"/>
      <c r="M195" s="44"/>
    </row>
    <row r="196" spans="2:13" ht="12.75" customHeight="1" x14ac:dyDescent="0.25">
      <c r="B196" s="98">
        <v>161</v>
      </c>
      <c r="C196" s="68">
        <v>43</v>
      </c>
      <c r="D196" s="99">
        <v>60</v>
      </c>
      <c r="E196" s="100">
        <f t="shared" si="9"/>
        <v>43</v>
      </c>
      <c r="F196" s="45" t="str">
        <f t="shared" si="7"/>
        <v>CALIFICADO</v>
      </c>
      <c r="G196" s="44"/>
      <c r="H196" s="44"/>
      <c r="I196" s="44"/>
      <c r="J196" s="44"/>
      <c r="K196" s="44"/>
      <c r="L196" s="44"/>
      <c r="M196" s="44"/>
    </row>
    <row r="197" spans="2:13" ht="12.75" customHeight="1" x14ac:dyDescent="0.25">
      <c r="B197" s="98">
        <v>162</v>
      </c>
      <c r="C197" s="68">
        <v>42</v>
      </c>
      <c r="D197" s="99">
        <v>88</v>
      </c>
      <c r="E197" s="100">
        <f t="shared" si="9"/>
        <v>61.599999999999994</v>
      </c>
      <c r="F197" s="45" t="str">
        <f t="shared" si="7"/>
        <v>CALIFICADO</v>
      </c>
      <c r="G197" s="44"/>
      <c r="H197" s="44"/>
      <c r="I197" s="44"/>
      <c r="J197" s="44"/>
      <c r="K197" s="44"/>
      <c r="L197" s="44"/>
      <c r="M197" s="44"/>
    </row>
    <row r="198" spans="2:13" ht="12.75" customHeight="1" x14ac:dyDescent="0.25">
      <c r="B198" s="98">
        <v>163</v>
      </c>
      <c r="C198" s="68">
        <v>45</v>
      </c>
      <c r="D198" s="99">
        <v>91</v>
      </c>
      <c r="E198" s="100">
        <f t="shared" si="9"/>
        <v>68.25</v>
      </c>
      <c r="F198" s="45" t="str">
        <f t="shared" si="7"/>
        <v>CALIFICADO</v>
      </c>
      <c r="G198" s="44"/>
      <c r="H198" s="44"/>
      <c r="I198" s="44"/>
      <c r="J198" s="44"/>
      <c r="K198" s="44"/>
      <c r="L198" s="44"/>
      <c r="M198" s="44"/>
    </row>
    <row r="199" spans="2:13" ht="12.75" customHeight="1" x14ac:dyDescent="0.25">
      <c r="B199" s="98">
        <v>164</v>
      </c>
      <c r="C199" s="68">
        <v>48</v>
      </c>
      <c r="D199" s="99">
        <v>100</v>
      </c>
      <c r="E199" s="100">
        <f t="shared" si="9"/>
        <v>80</v>
      </c>
      <c r="F199" s="45" t="str">
        <f t="shared" si="7"/>
        <v>CALIFICADO</v>
      </c>
      <c r="G199" s="44"/>
      <c r="H199" s="44"/>
      <c r="I199" s="44"/>
      <c r="J199" s="44"/>
      <c r="K199" s="44"/>
      <c r="L199" s="44"/>
      <c r="M199" s="44"/>
    </row>
    <row r="200" spans="2:13" ht="12.75" customHeight="1" x14ac:dyDescent="0.25">
      <c r="B200" s="98">
        <v>165</v>
      </c>
      <c r="C200" s="68">
        <v>51</v>
      </c>
      <c r="D200" s="99">
        <v>125</v>
      </c>
      <c r="E200" s="100">
        <f>(C200*(D200/60))</f>
        <v>106.25000000000001</v>
      </c>
      <c r="F200" s="45" t="str">
        <f t="shared" si="7"/>
        <v>CALIFICADO</v>
      </c>
      <c r="G200" s="44"/>
      <c r="H200" s="44"/>
      <c r="I200" s="44"/>
      <c r="J200" s="44"/>
      <c r="K200" s="44"/>
      <c r="L200" s="44"/>
      <c r="M200" s="44"/>
    </row>
    <row r="201" spans="2:13" ht="12.75" customHeight="1" x14ac:dyDescent="0.25">
      <c r="B201" s="98">
        <v>166</v>
      </c>
      <c r="C201" s="68">
        <v>25</v>
      </c>
      <c r="D201" s="99">
        <v>140</v>
      </c>
      <c r="E201" s="100">
        <f t="shared" ref="E201:E217" si="10">(C201*(D201/60))</f>
        <v>58.333333333333336</v>
      </c>
      <c r="F201" s="45" t="str">
        <f t="shared" si="7"/>
        <v>DESCALIFICADO</v>
      </c>
      <c r="G201" s="44"/>
      <c r="H201" s="44"/>
      <c r="I201" s="44"/>
      <c r="J201" s="44"/>
      <c r="K201" s="44"/>
      <c r="L201" s="44"/>
      <c r="M201" s="44"/>
    </row>
    <row r="202" spans="2:13" ht="12.75" customHeight="1" x14ac:dyDescent="0.25">
      <c r="B202" s="98">
        <v>167</v>
      </c>
      <c r="C202" s="68">
        <v>28</v>
      </c>
      <c r="D202" s="99">
        <v>114</v>
      </c>
      <c r="E202" s="100">
        <f t="shared" si="10"/>
        <v>53.199999999999996</v>
      </c>
      <c r="F202" s="45" t="str">
        <f t="shared" si="7"/>
        <v>DESCALIFICADO</v>
      </c>
      <c r="G202" s="44"/>
      <c r="H202" s="44"/>
      <c r="I202" s="44"/>
      <c r="J202" s="44"/>
      <c r="K202" s="44"/>
      <c r="L202" s="44"/>
      <c r="M202" s="44"/>
    </row>
    <row r="203" spans="2:13" ht="12.75" customHeight="1" x14ac:dyDescent="0.25">
      <c r="B203" s="98">
        <v>168</v>
      </c>
      <c r="C203" s="68">
        <v>31</v>
      </c>
      <c r="D203" s="99">
        <v>120</v>
      </c>
      <c r="E203" s="100">
        <f t="shared" si="10"/>
        <v>62</v>
      </c>
      <c r="F203" s="45" t="str">
        <f t="shared" si="7"/>
        <v>DESCALIFICADO</v>
      </c>
      <c r="G203" s="44"/>
      <c r="H203" s="44"/>
      <c r="I203" s="44"/>
      <c r="J203" s="44"/>
      <c r="K203" s="44"/>
      <c r="L203" s="44"/>
      <c r="M203" s="44"/>
    </row>
    <row r="204" spans="2:13" ht="12.75" customHeight="1" x14ac:dyDescent="0.25">
      <c r="B204" s="98">
        <v>169</v>
      </c>
      <c r="C204" s="68">
        <v>34</v>
      </c>
      <c r="D204" s="99">
        <v>90</v>
      </c>
      <c r="E204" s="100">
        <f t="shared" si="10"/>
        <v>51</v>
      </c>
      <c r="F204" s="45" t="str">
        <f t="shared" si="7"/>
        <v>DESCALIFICADO</v>
      </c>
      <c r="G204" s="44"/>
      <c r="H204" s="44"/>
      <c r="I204" s="44"/>
      <c r="J204" s="44"/>
      <c r="K204" s="44"/>
      <c r="L204" s="44"/>
      <c r="M204" s="44"/>
    </row>
    <row r="205" spans="2:13" ht="12.75" customHeight="1" x14ac:dyDescent="0.25">
      <c r="B205" s="98">
        <v>170</v>
      </c>
      <c r="C205" s="68">
        <v>37</v>
      </c>
      <c r="D205" s="99">
        <v>74</v>
      </c>
      <c r="E205" s="100">
        <f t="shared" si="10"/>
        <v>45.633333333333333</v>
      </c>
      <c r="F205" s="45" t="str">
        <f t="shared" si="7"/>
        <v>CALIFICADO</v>
      </c>
      <c r="G205" s="44"/>
      <c r="H205" s="44"/>
      <c r="I205" s="44"/>
      <c r="J205" s="44"/>
      <c r="K205" s="44"/>
      <c r="L205" s="44"/>
      <c r="M205" s="44"/>
    </row>
    <row r="206" spans="2:13" ht="12.75" customHeight="1" x14ac:dyDescent="0.25">
      <c r="B206" s="98">
        <v>171</v>
      </c>
      <c r="C206" s="68">
        <v>40</v>
      </c>
      <c r="D206" s="99">
        <v>78</v>
      </c>
      <c r="E206" s="100">
        <f t="shared" si="10"/>
        <v>52</v>
      </c>
      <c r="F206" s="45" t="str">
        <f t="shared" si="7"/>
        <v>CALIFICADO</v>
      </c>
      <c r="G206" s="44"/>
      <c r="H206" s="44"/>
      <c r="I206" s="44"/>
      <c r="J206" s="44"/>
      <c r="K206" s="44"/>
      <c r="L206" s="44"/>
      <c r="M206" s="44"/>
    </row>
    <row r="207" spans="2:13" ht="12.75" customHeight="1" x14ac:dyDescent="0.25">
      <c r="B207" s="98">
        <v>172</v>
      </c>
      <c r="C207" s="68">
        <v>43</v>
      </c>
      <c r="D207" s="99">
        <v>88</v>
      </c>
      <c r="E207" s="100">
        <f t="shared" si="10"/>
        <v>63.066666666666663</v>
      </c>
      <c r="F207" s="45" t="str">
        <f t="shared" si="7"/>
        <v>CALIFICADO</v>
      </c>
      <c r="G207" s="44"/>
      <c r="H207" s="44"/>
      <c r="I207" s="44"/>
      <c r="J207" s="44"/>
      <c r="K207" s="44"/>
      <c r="L207" s="44"/>
      <c r="M207" s="44"/>
    </row>
    <row r="208" spans="2:13" ht="12.75" customHeight="1" x14ac:dyDescent="0.25">
      <c r="B208" s="98">
        <v>173</v>
      </c>
      <c r="C208" s="68">
        <v>42</v>
      </c>
      <c r="D208" s="99">
        <v>165</v>
      </c>
      <c r="E208" s="100">
        <f t="shared" si="10"/>
        <v>115.5</v>
      </c>
      <c r="F208" s="45" t="str">
        <f t="shared" si="7"/>
        <v>CALIFICADO</v>
      </c>
      <c r="G208" s="44"/>
      <c r="H208" s="44"/>
      <c r="I208" s="44"/>
      <c r="J208" s="44"/>
      <c r="K208" s="44"/>
      <c r="L208" s="44"/>
      <c r="M208" s="44"/>
    </row>
    <row r="209" spans="2:13" ht="12.75" customHeight="1" x14ac:dyDescent="0.25">
      <c r="B209" s="98">
        <v>174</v>
      </c>
      <c r="C209" s="68">
        <v>45</v>
      </c>
      <c r="D209" s="99">
        <v>142</v>
      </c>
      <c r="E209" s="100">
        <f t="shared" si="10"/>
        <v>106.5</v>
      </c>
      <c r="F209" s="45" t="str">
        <f t="shared" si="7"/>
        <v>CALIFICADO</v>
      </c>
      <c r="G209" s="44"/>
      <c r="H209" s="44"/>
      <c r="I209" s="44"/>
      <c r="J209" s="44"/>
      <c r="K209" s="44"/>
      <c r="L209" s="44"/>
      <c r="M209" s="44"/>
    </row>
    <row r="210" spans="2:13" ht="12.75" customHeight="1" x14ac:dyDescent="0.25">
      <c r="B210" s="98">
        <v>175</v>
      </c>
      <c r="C210" s="68">
        <v>48</v>
      </c>
      <c r="D210" s="99">
        <v>79</v>
      </c>
      <c r="E210" s="100">
        <f t="shared" si="10"/>
        <v>63.2</v>
      </c>
      <c r="F210" s="45" t="str">
        <f t="shared" si="7"/>
        <v>CALIFICADO</v>
      </c>
      <c r="G210" s="44"/>
      <c r="H210" s="44"/>
      <c r="I210" s="44"/>
      <c r="J210" s="44"/>
      <c r="K210" s="44"/>
      <c r="L210" s="44"/>
      <c r="M210" s="44"/>
    </row>
    <row r="211" spans="2:13" ht="12.75" customHeight="1" x14ac:dyDescent="0.25">
      <c r="B211" s="98">
        <v>176</v>
      </c>
      <c r="C211" s="68">
        <v>51</v>
      </c>
      <c r="D211" s="99">
        <v>127</v>
      </c>
      <c r="E211" s="100">
        <f t="shared" si="10"/>
        <v>107.95</v>
      </c>
      <c r="F211" s="45" t="str">
        <f t="shared" si="7"/>
        <v>CALIFICADO</v>
      </c>
      <c r="G211" s="44"/>
      <c r="H211" s="44"/>
      <c r="I211" s="44"/>
      <c r="J211" s="44"/>
      <c r="K211" s="44"/>
      <c r="L211" s="44"/>
      <c r="M211" s="44"/>
    </row>
    <row r="212" spans="2:13" ht="12.75" customHeight="1" x14ac:dyDescent="0.25">
      <c r="B212" s="98">
        <v>177</v>
      </c>
      <c r="C212" s="68">
        <v>25</v>
      </c>
      <c r="D212" s="99">
        <v>118</v>
      </c>
      <c r="E212" s="100">
        <f t="shared" si="10"/>
        <v>49.166666666666664</v>
      </c>
      <c r="F212" s="45" t="str">
        <f t="shared" si="7"/>
        <v>DESCALIFICADO</v>
      </c>
      <c r="G212" s="44"/>
      <c r="H212" s="44"/>
      <c r="I212" s="44"/>
      <c r="J212" s="44"/>
      <c r="K212" s="44"/>
      <c r="L212" s="44"/>
      <c r="M212" s="44"/>
    </row>
    <row r="213" spans="2:13" ht="12.75" customHeight="1" x14ac:dyDescent="0.25">
      <c r="B213" s="98">
        <v>178</v>
      </c>
      <c r="C213" s="68">
        <v>28</v>
      </c>
      <c r="D213" s="99">
        <v>97</v>
      </c>
      <c r="E213" s="100">
        <f t="shared" si="10"/>
        <v>45.266666666666666</v>
      </c>
      <c r="F213" s="45" t="str">
        <f t="shared" si="7"/>
        <v>DESCALIFICADO</v>
      </c>
      <c r="G213" s="44"/>
      <c r="H213" s="44"/>
      <c r="I213" s="44"/>
      <c r="J213" s="44"/>
      <c r="K213" s="44"/>
      <c r="L213" s="44"/>
      <c r="M213" s="44"/>
    </row>
    <row r="214" spans="2:13" ht="12.75" customHeight="1" x14ac:dyDescent="0.25">
      <c r="B214" s="98">
        <v>179</v>
      </c>
      <c r="C214" s="68">
        <v>31</v>
      </c>
      <c r="D214" s="99">
        <v>73</v>
      </c>
      <c r="E214" s="100">
        <f t="shared" si="10"/>
        <v>37.716666666666661</v>
      </c>
      <c r="F214" s="45" t="str">
        <f t="shared" si="7"/>
        <v>DESCALIFICADO</v>
      </c>
      <c r="G214" s="44"/>
      <c r="H214" s="44"/>
      <c r="I214" s="44"/>
      <c r="J214" s="44"/>
      <c r="K214" s="44"/>
      <c r="L214" s="44"/>
      <c r="M214" s="44"/>
    </row>
    <row r="215" spans="2:13" ht="12.75" customHeight="1" x14ac:dyDescent="0.25">
      <c r="B215" s="98">
        <v>180</v>
      </c>
      <c r="C215" s="68">
        <v>34</v>
      </c>
      <c r="D215" s="99">
        <v>92</v>
      </c>
      <c r="E215" s="100">
        <f t="shared" si="10"/>
        <v>52.13333333333334</v>
      </c>
      <c r="F215" s="45" t="str">
        <f t="shared" si="7"/>
        <v>DESCALIFICADO</v>
      </c>
      <c r="G215" s="44"/>
      <c r="H215" s="44"/>
      <c r="I215" s="44"/>
      <c r="J215" s="44"/>
      <c r="K215" s="44"/>
      <c r="L215" s="44"/>
      <c r="M215" s="44"/>
    </row>
    <row r="216" spans="2:13" ht="12.75" customHeight="1" x14ac:dyDescent="0.25">
      <c r="B216" s="98">
        <v>181</v>
      </c>
      <c r="C216" s="68">
        <v>37</v>
      </c>
      <c r="D216" s="99">
        <v>60</v>
      </c>
      <c r="E216" s="100">
        <f t="shared" si="10"/>
        <v>37</v>
      </c>
      <c r="F216" s="45" t="str">
        <f t="shared" si="7"/>
        <v>CALIFICADO</v>
      </c>
      <c r="G216" s="44"/>
      <c r="H216" s="44"/>
      <c r="I216" s="44"/>
      <c r="J216" s="44"/>
      <c r="K216" s="44"/>
      <c r="L216" s="44"/>
      <c r="M216" s="44"/>
    </row>
    <row r="217" spans="2:13" ht="12.75" customHeight="1" x14ac:dyDescent="0.25">
      <c r="B217" s="98">
        <v>182</v>
      </c>
      <c r="C217" s="68">
        <v>40</v>
      </c>
      <c r="D217" s="99">
        <v>88</v>
      </c>
      <c r="E217" s="100">
        <f t="shared" si="10"/>
        <v>58.666666666666664</v>
      </c>
      <c r="F217" s="45" t="str">
        <f t="shared" si="7"/>
        <v>CALIFICADO</v>
      </c>
      <c r="G217" s="44"/>
      <c r="H217" s="44"/>
      <c r="I217" s="44"/>
      <c r="J217" s="44"/>
      <c r="K217" s="44"/>
      <c r="L217" s="44"/>
      <c r="M217" s="44"/>
    </row>
    <row r="218" spans="2:13" ht="12.75" customHeight="1" x14ac:dyDescent="0.25">
      <c r="B218" s="98">
        <v>183</v>
      </c>
      <c r="C218" s="68">
        <v>43</v>
      </c>
      <c r="D218" s="99">
        <v>91</v>
      </c>
      <c r="E218" s="100">
        <f>(C218*(D218/60))</f>
        <v>65.216666666666669</v>
      </c>
      <c r="F218" s="45" t="str">
        <f t="shared" si="7"/>
        <v>CALIFICADO</v>
      </c>
      <c r="G218" s="44"/>
      <c r="H218" s="44"/>
      <c r="I218" s="44"/>
      <c r="J218" s="44"/>
      <c r="K218" s="44"/>
      <c r="L218" s="44"/>
      <c r="M218" s="44"/>
    </row>
    <row r="219" spans="2:13" ht="12.75" customHeight="1" x14ac:dyDescent="0.25">
      <c r="B219" s="98">
        <v>184</v>
      </c>
      <c r="C219" s="68">
        <v>42</v>
      </c>
      <c r="D219" s="99">
        <v>100</v>
      </c>
      <c r="E219" s="100">
        <f t="shared" ref="E219:E233" si="11">(C219*(D219/60))</f>
        <v>70</v>
      </c>
      <c r="F219" s="45" t="str">
        <f t="shared" si="7"/>
        <v>CALIFICADO</v>
      </c>
      <c r="G219" s="44"/>
      <c r="H219" s="44"/>
      <c r="I219" s="44"/>
      <c r="J219" s="44"/>
      <c r="K219" s="44"/>
      <c r="L219" s="44"/>
      <c r="M219" s="44"/>
    </row>
    <row r="220" spans="2:13" ht="12.75" customHeight="1" x14ac:dyDescent="0.25">
      <c r="B220" s="98">
        <v>185</v>
      </c>
      <c r="C220" s="68">
        <v>45</v>
      </c>
      <c r="D220" s="99">
        <v>125</v>
      </c>
      <c r="E220" s="100">
        <f t="shared" si="11"/>
        <v>93.75</v>
      </c>
      <c r="F220" s="45" t="str">
        <f t="shared" si="7"/>
        <v>CALIFICADO</v>
      </c>
      <c r="G220" s="44"/>
      <c r="H220" s="44"/>
      <c r="I220" s="44"/>
      <c r="J220" s="44"/>
      <c r="K220" s="44"/>
      <c r="L220" s="44"/>
      <c r="M220" s="44"/>
    </row>
    <row r="221" spans="2:13" ht="12.75" customHeight="1" x14ac:dyDescent="0.25">
      <c r="B221" s="98">
        <v>186</v>
      </c>
      <c r="C221" s="68">
        <v>48</v>
      </c>
      <c r="D221" s="99">
        <v>140</v>
      </c>
      <c r="E221" s="100">
        <f t="shared" si="11"/>
        <v>112</v>
      </c>
      <c r="F221" s="45" t="str">
        <f t="shared" si="7"/>
        <v>CALIFICADO</v>
      </c>
      <c r="G221" s="44"/>
      <c r="H221" s="44"/>
      <c r="I221" s="44"/>
      <c r="J221" s="44"/>
      <c r="K221" s="44"/>
      <c r="L221" s="44"/>
      <c r="M221" s="44"/>
    </row>
    <row r="222" spans="2:13" ht="12.75" customHeight="1" x14ac:dyDescent="0.25">
      <c r="B222" s="98">
        <v>187</v>
      </c>
      <c r="C222" s="68">
        <v>51</v>
      </c>
      <c r="D222" s="99">
        <v>114</v>
      </c>
      <c r="E222" s="100">
        <f t="shared" si="11"/>
        <v>96.899999999999991</v>
      </c>
      <c r="F222" s="45" t="str">
        <f t="shared" si="7"/>
        <v>CALIFICADO</v>
      </c>
      <c r="G222" s="44"/>
      <c r="H222" s="44"/>
      <c r="I222" s="44"/>
      <c r="J222" s="44"/>
      <c r="K222" s="44"/>
      <c r="L222" s="44"/>
      <c r="M222" s="44"/>
    </row>
    <row r="223" spans="2:13" ht="12.75" customHeight="1" x14ac:dyDescent="0.25">
      <c r="B223" s="98">
        <v>188</v>
      </c>
      <c r="C223" s="68">
        <v>25</v>
      </c>
      <c r="D223" s="99">
        <v>120</v>
      </c>
      <c r="E223" s="100">
        <f t="shared" si="11"/>
        <v>50</v>
      </c>
      <c r="F223" s="45" t="str">
        <f t="shared" si="7"/>
        <v>DESCALIFICADO</v>
      </c>
      <c r="G223" s="44"/>
      <c r="H223" s="44"/>
      <c r="I223" s="44"/>
      <c r="J223" s="44"/>
      <c r="K223" s="44"/>
      <c r="L223" s="44"/>
      <c r="M223" s="44"/>
    </row>
    <row r="224" spans="2:13" ht="12.75" customHeight="1" x14ac:dyDescent="0.25">
      <c r="B224" s="98">
        <v>189</v>
      </c>
      <c r="C224" s="68">
        <v>28</v>
      </c>
      <c r="D224" s="99">
        <v>90</v>
      </c>
      <c r="E224" s="100">
        <f t="shared" si="11"/>
        <v>42</v>
      </c>
      <c r="F224" s="45" t="str">
        <f t="shared" si="7"/>
        <v>DESCALIFICADO</v>
      </c>
      <c r="G224" s="44"/>
      <c r="H224" s="44"/>
      <c r="I224" s="44"/>
      <c r="J224" s="44"/>
      <c r="K224" s="44"/>
      <c r="L224" s="44"/>
      <c r="M224" s="44"/>
    </row>
    <row r="225" spans="2:13" ht="12.75" customHeight="1" x14ac:dyDescent="0.25">
      <c r="B225" s="98">
        <v>190</v>
      </c>
      <c r="C225" s="68">
        <v>31</v>
      </c>
      <c r="D225" s="99">
        <v>74</v>
      </c>
      <c r="E225" s="100">
        <f t="shared" si="11"/>
        <v>38.233333333333334</v>
      </c>
      <c r="F225" s="45" t="str">
        <f t="shared" si="7"/>
        <v>DESCALIFICADO</v>
      </c>
      <c r="G225" s="44"/>
      <c r="H225" s="44"/>
      <c r="I225" s="44"/>
      <c r="J225" s="44"/>
      <c r="K225" s="44"/>
      <c r="L225" s="44"/>
      <c r="M225" s="44"/>
    </row>
    <row r="226" spans="2:13" ht="12.75" customHeight="1" x14ac:dyDescent="0.25">
      <c r="B226" s="98">
        <v>191</v>
      </c>
      <c r="C226" s="68">
        <v>34</v>
      </c>
      <c r="D226" s="99">
        <v>78</v>
      </c>
      <c r="E226" s="100">
        <f t="shared" si="11"/>
        <v>44.2</v>
      </c>
      <c r="F226" s="45" t="str">
        <f t="shared" si="7"/>
        <v>DESCALIFICADO</v>
      </c>
      <c r="G226" s="44"/>
      <c r="H226" s="44"/>
      <c r="I226" s="44"/>
      <c r="J226" s="44"/>
      <c r="K226" s="44"/>
      <c r="L226" s="44"/>
      <c r="M226" s="44"/>
    </row>
    <row r="227" spans="2:13" ht="12.75" customHeight="1" x14ac:dyDescent="0.25">
      <c r="B227" s="98">
        <v>192</v>
      </c>
      <c r="C227" s="68">
        <v>37</v>
      </c>
      <c r="D227" s="99">
        <v>88</v>
      </c>
      <c r="E227" s="100">
        <f t="shared" si="11"/>
        <v>54.266666666666666</v>
      </c>
      <c r="F227" s="45" t="str">
        <f t="shared" si="7"/>
        <v>CALIFICADO</v>
      </c>
      <c r="G227" s="44"/>
      <c r="H227" s="44"/>
      <c r="I227" s="44"/>
      <c r="J227" s="44"/>
      <c r="K227" s="44"/>
      <c r="L227" s="44"/>
      <c r="M227" s="44"/>
    </row>
    <row r="228" spans="2:13" ht="12.75" customHeight="1" x14ac:dyDescent="0.25">
      <c r="B228" s="98">
        <v>193</v>
      </c>
      <c r="C228" s="68">
        <v>40</v>
      </c>
      <c r="D228" s="99">
        <v>165</v>
      </c>
      <c r="E228" s="100">
        <f t="shared" si="11"/>
        <v>110</v>
      </c>
      <c r="F228" s="45" t="str">
        <f t="shared" si="7"/>
        <v>CALIFICADO</v>
      </c>
      <c r="G228" s="44"/>
      <c r="H228" s="44"/>
      <c r="I228" s="44"/>
      <c r="J228" s="44"/>
      <c r="K228" s="44"/>
      <c r="L228" s="44"/>
      <c r="M228" s="44"/>
    </row>
    <row r="229" spans="2:13" ht="12.75" customHeight="1" x14ac:dyDescent="0.25">
      <c r="B229" s="98">
        <v>194</v>
      </c>
      <c r="C229" s="68">
        <v>43</v>
      </c>
      <c r="D229" s="99">
        <v>142</v>
      </c>
      <c r="E229" s="100">
        <f t="shared" si="11"/>
        <v>101.76666666666667</v>
      </c>
      <c r="F229" s="45" t="str">
        <f t="shared" ref="F229:F292" si="12">IF(AND(C229&gt;=35,E229&gt;=18.26),"CALIFICADO","DESCALIFICADO")</f>
        <v>CALIFICADO</v>
      </c>
      <c r="G229" s="44"/>
      <c r="H229" s="44"/>
      <c r="I229" s="44"/>
      <c r="J229" s="44"/>
      <c r="K229" s="44"/>
      <c r="L229" s="44"/>
      <c r="M229" s="44"/>
    </row>
    <row r="230" spans="2:13" ht="12.75" customHeight="1" x14ac:dyDescent="0.25">
      <c r="B230" s="98">
        <v>195</v>
      </c>
      <c r="C230" s="68">
        <v>42</v>
      </c>
      <c r="D230" s="99">
        <v>79</v>
      </c>
      <c r="E230" s="100">
        <f t="shared" si="11"/>
        <v>55.3</v>
      </c>
      <c r="F230" s="45" t="str">
        <f t="shared" si="12"/>
        <v>CALIFICADO</v>
      </c>
      <c r="G230" s="44"/>
      <c r="H230" s="44"/>
      <c r="I230" s="44"/>
      <c r="J230" s="44"/>
      <c r="K230" s="44"/>
      <c r="L230" s="44"/>
      <c r="M230" s="44"/>
    </row>
    <row r="231" spans="2:13" ht="12.75" customHeight="1" x14ac:dyDescent="0.25">
      <c r="B231" s="98">
        <v>196</v>
      </c>
      <c r="C231" s="68">
        <v>45</v>
      </c>
      <c r="D231" s="99">
        <v>127</v>
      </c>
      <c r="E231" s="100">
        <f t="shared" si="11"/>
        <v>95.25</v>
      </c>
      <c r="F231" s="45" t="str">
        <f t="shared" si="12"/>
        <v>CALIFICADO</v>
      </c>
      <c r="G231" s="44"/>
      <c r="H231" s="44"/>
      <c r="I231" s="44"/>
      <c r="J231" s="44"/>
      <c r="K231" s="44"/>
      <c r="L231" s="44"/>
      <c r="M231" s="44"/>
    </row>
    <row r="232" spans="2:13" ht="12.75" customHeight="1" x14ac:dyDescent="0.25">
      <c r="B232" s="98">
        <v>197</v>
      </c>
      <c r="C232" s="68">
        <v>48</v>
      </c>
      <c r="D232" s="99">
        <v>118</v>
      </c>
      <c r="E232" s="100">
        <f t="shared" si="11"/>
        <v>94.399999999999991</v>
      </c>
      <c r="F232" s="45" t="str">
        <f t="shared" si="12"/>
        <v>CALIFICADO</v>
      </c>
      <c r="G232" s="44"/>
      <c r="H232" s="44"/>
      <c r="I232" s="44"/>
      <c r="J232" s="44"/>
      <c r="K232" s="44"/>
      <c r="L232" s="44"/>
      <c r="M232" s="44"/>
    </row>
    <row r="233" spans="2:13" ht="12.75" customHeight="1" x14ac:dyDescent="0.25">
      <c r="B233" s="98">
        <v>198</v>
      </c>
      <c r="C233" s="68">
        <v>51</v>
      </c>
      <c r="D233" s="99">
        <v>97</v>
      </c>
      <c r="E233" s="100">
        <f t="shared" si="11"/>
        <v>82.45</v>
      </c>
      <c r="F233" s="45" t="str">
        <f t="shared" si="12"/>
        <v>CALIFICADO</v>
      </c>
      <c r="G233" s="44"/>
      <c r="H233" s="44"/>
      <c r="I233" s="44"/>
      <c r="J233" s="44"/>
      <c r="K233" s="44"/>
      <c r="L233" s="44"/>
      <c r="M233" s="44"/>
    </row>
    <row r="234" spans="2:13" ht="12.75" customHeight="1" x14ac:dyDescent="0.25">
      <c r="B234" s="98">
        <v>199</v>
      </c>
      <c r="C234" s="68">
        <v>25</v>
      </c>
      <c r="D234" s="99">
        <v>73</v>
      </c>
      <c r="E234" s="100">
        <f>(C234*(D234/60))</f>
        <v>30.416666666666664</v>
      </c>
      <c r="F234" s="45" t="str">
        <f t="shared" si="12"/>
        <v>DESCALIFICADO</v>
      </c>
      <c r="G234" s="44"/>
      <c r="H234" s="44"/>
      <c r="I234" s="44"/>
      <c r="J234" s="44"/>
      <c r="K234" s="44"/>
      <c r="L234" s="44"/>
      <c r="M234" s="44"/>
    </row>
    <row r="235" spans="2:13" ht="12.75" customHeight="1" x14ac:dyDescent="0.25">
      <c r="B235" s="98">
        <v>200</v>
      </c>
      <c r="C235" s="68">
        <v>28</v>
      </c>
      <c r="D235" s="99">
        <v>92</v>
      </c>
      <c r="E235" s="100">
        <f t="shared" ref="E235:E248" si="13">(C235*(D235/60))</f>
        <v>42.933333333333337</v>
      </c>
      <c r="F235" s="45" t="str">
        <f t="shared" si="12"/>
        <v>DESCALIFICADO</v>
      </c>
      <c r="G235" s="44"/>
      <c r="H235" s="44"/>
      <c r="I235" s="44"/>
      <c r="J235" s="44"/>
      <c r="K235" s="44"/>
      <c r="L235" s="44"/>
      <c r="M235" s="44"/>
    </row>
    <row r="236" spans="2:13" ht="12.75" customHeight="1" x14ac:dyDescent="0.25">
      <c r="B236" s="98">
        <v>201</v>
      </c>
      <c r="C236" s="68">
        <v>31</v>
      </c>
      <c r="D236" s="99">
        <v>60</v>
      </c>
      <c r="E236" s="100">
        <f t="shared" si="13"/>
        <v>31</v>
      </c>
      <c r="F236" s="45" t="str">
        <f t="shared" si="12"/>
        <v>DESCALIFICADO</v>
      </c>
      <c r="G236" s="44"/>
      <c r="H236" s="44"/>
      <c r="I236" s="44"/>
      <c r="J236" s="44"/>
      <c r="K236" s="44"/>
      <c r="L236" s="44"/>
      <c r="M236" s="44"/>
    </row>
    <row r="237" spans="2:13" ht="12.75" customHeight="1" x14ac:dyDescent="0.25">
      <c r="B237" s="98">
        <v>202</v>
      </c>
      <c r="C237" s="68">
        <v>34</v>
      </c>
      <c r="D237" s="99">
        <v>88</v>
      </c>
      <c r="E237" s="100">
        <f t="shared" si="13"/>
        <v>49.86666666666666</v>
      </c>
      <c r="F237" s="45" t="str">
        <f t="shared" si="12"/>
        <v>DESCALIFICADO</v>
      </c>
      <c r="G237" s="44"/>
      <c r="H237" s="44"/>
      <c r="I237" s="44"/>
      <c r="J237" s="44"/>
      <c r="K237" s="44"/>
      <c r="L237" s="44"/>
      <c r="M237" s="44"/>
    </row>
    <row r="238" spans="2:13" ht="12.75" customHeight="1" x14ac:dyDescent="0.25">
      <c r="B238" s="98">
        <v>203</v>
      </c>
      <c r="C238" s="68">
        <v>37</v>
      </c>
      <c r="D238" s="99">
        <v>91</v>
      </c>
      <c r="E238" s="100">
        <f t="shared" si="13"/>
        <v>56.116666666666667</v>
      </c>
      <c r="F238" s="45" t="str">
        <f t="shared" si="12"/>
        <v>CALIFICADO</v>
      </c>
      <c r="G238" s="44"/>
      <c r="H238" s="44"/>
      <c r="I238" s="44"/>
      <c r="J238" s="44"/>
      <c r="K238" s="44"/>
      <c r="L238" s="44"/>
      <c r="M238" s="44"/>
    </row>
    <row r="239" spans="2:13" ht="12.75" customHeight="1" x14ac:dyDescent="0.25">
      <c r="B239" s="98">
        <v>204</v>
      </c>
      <c r="C239" s="68">
        <v>40</v>
      </c>
      <c r="D239" s="99">
        <v>100</v>
      </c>
      <c r="E239" s="100">
        <f t="shared" si="13"/>
        <v>66.666666666666671</v>
      </c>
      <c r="F239" s="45" t="str">
        <f t="shared" si="12"/>
        <v>CALIFICADO</v>
      </c>
      <c r="G239" s="44"/>
      <c r="H239" s="44"/>
      <c r="I239" s="44"/>
      <c r="J239" s="44"/>
      <c r="K239" s="44"/>
      <c r="L239" s="44"/>
      <c r="M239" s="44"/>
    </row>
    <row r="240" spans="2:13" ht="12.75" customHeight="1" x14ac:dyDescent="0.25">
      <c r="B240" s="98">
        <v>205</v>
      </c>
      <c r="C240" s="68">
        <v>43</v>
      </c>
      <c r="D240" s="99">
        <v>125</v>
      </c>
      <c r="E240" s="100">
        <f t="shared" si="13"/>
        <v>89.583333333333343</v>
      </c>
      <c r="F240" s="45" t="str">
        <f t="shared" si="12"/>
        <v>CALIFICADO</v>
      </c>
      <c r="G240" s="44"/>
      <c r="H240" s="44"/>
      <c r="I240" s="44"/>
      <c r="J240" s="44"/>
      <c r="K240" s="44"/>
      <c r="L240" s="44"/>
      <c r="M240" s="44"/>
    </row>
    <row r="241" spans="2:13" ht="12.75" customHeight="1" x14ac:dyDescent="0.25">
      <c r="B241" s="98">
        <v>206</v>
      </c>
      <c r="C241" s="68">
        <v>42</v>
      </c>
      <c r="D241" s="99">
        <v>140</v>
      </c>
      <c r="E241" s="100">
        <f t="shared" si="13"/>
        <v>98</v>
      </c>
      <c r="F241" s="45" t="str">
        <f t="shared" si="12"/>
        <v>CALIFICADO</v>
      </c>
      <c r="G241" s="44"/>
      <c r="H241" s="44"/>
      <c r="I241" s="44"/>
      <c r="J241" s="44"/>
      <c r="K241" s="44"/>
      <c r="L241" s="44"/>
      <c r="M241" s="44"/>
    </row>
    <row r="242" spans="2:13" ht="12.75" customHeight="1" x14ac:dyDescent="0.25">
      <c r="B242" s="98">
        <v>207</v>
      </c>
      <c r="C242" s="68">
        <v>45</v>
      </c>
      <c r="D242" s="99">
        <v>114</v>
      </c>
      <c r="E242" s="100">
        <f t="shared" si="13"/>
        <v>85.5</v>
      </c>
      <c r="F242" s="45" t="str">
        <f t="shared" si="12"/>
        <v>CALIFICADO</v>
      </c>
      <c r="G242" s="44"/>
      <c r="H242" s="44"/>
      <c r="I242" s="44"/>
      <c r="J242" s="44"/>
      <c r="K242" s="44"/>
      <c r="L242" s="44"/>
      <c r="M242" s="44"/>
    </row>
    <row r="243" spans="2:13" ht="12.75" customHeight="1" x14ac:dyDescent="0.25">
      <c r="B243" s="98">
        <v>208</v>
      </c>
      <c r="C243" s="68">
        <v>48</v>
      </c>
      <c r="D243" s="99">
        <v>120</v>
      </c>
      <c r="E243" s="100">
        <f t="shared" si="13"/>
        <v>96</v>
      </c>
      <c r="F243" s="45" t="str">
        <f t="shared" si="12"/>
        <v>CALIFICADO</v>
      </c>
      <c r="G243" s="44"/>
      <c r="H243" s="44"/>
      <c r="I243" s="44"/>
      <c r="J243" s="44"/>
      <c r="K243" s="44"/>
      <c r="L243" s="44"/>
      <c r="M243" s="44"/>
    </row>
    <row r="244" spans="2:13" ht="12.75" customHeight="1" x14ac:dyDescent="0.25">
      <c r="B244" s="98">
        <v>209</v>
      </c>
      <c r="C244" s="68">
        <v>51</v>
      </c>
      <c r="D244" s="99">
        <v>90</v>
      </c>
      <c r="E244" s="100">
        <f t="shared" si="13"/>
        <v>76.5</v>
      </c>
      <c r="F244" s="45" t="str">
        <f t="shared" si="12"/>
        <v>CALIFICADO</v>
      </c>
      <c r="G244" s="44"/>
      <c r="H244" s="44"/>
      <c r="I244" s="44"/>
      <c r="J244" s="44"/>
      <c r="K244" s="44"/>
      <c r="L244" s="44"/>
      <c r="M244" s="44"/>
    </row>
    <row r="245" spans="2:13" ht="12.75" customHeight="1" x14ac:dyDescent="0.25">
      <c r="B245" s="98">
        <v>210</v>
      </c>
      <c r="C245" s="68">
        <v>25</v>
      </c>
      <c r="D245" s="99">
        <v>74</v>
      </c>
      <c r="E245" s="100">
        <f t="shared" si="13"/>
        <v>30.833333333333336</v>
      </c>
      <c r="F245" s="45" t="str">
        <f t="shared" si="12"/>
        <v>DESCALIFICADO</v>
      </c>
      <c r="G245" s="44"/>
      <c r="H245" s="44"/>
      <c r="I245" s="44"/>
      <c r="J245" s="44"/>
      <c r="K245" s="44"/>
      <c r="L245" s="44"/>
      <c r="M245" s="44"/>
    </row>
    <row r="246" spans="2:13" ht="12.75" customHeight="1" x14ac:dyDescent="0.25">
      <c r="B246" s="98">
        <v>211</v>
      </c>
      <c r="C246" s="68">
        <v>28</v>
      </c>
      <c r="D246" s="99">
        <v>78</v>
      </c>
      <c r="E246" s="100">
        <f t="shared" si="13"/>
        <v>36.4</v>
      </c>
      <c r="F246" s="45" t="str">
        <f t="shared" si="12"/>
        <v>DESCALIFICADO</v>
      </c>
      <c r="G246" s="44"/>
      <c r="H246" s="44"/>
      <c r="I246" s="44"/>
      <c r="J246" s="44"/>
      <c r="K246" s="44"/>
      <c r="L246" s="44"/>
      <c r="M246" s="44"/>
    </row>
    <row r="247" spans="2:13" ht="12.75" customHeight="1" x14ac:dyDescent="0.25">
      <c r="B247" s="98">
        <v>212</v>
      </c>
      <c r="C247" s="68">
        <v>31</v>
      </c>
      <c r="D247" s="99">
        <v>88</v>
      </c>
      <c r="E247" s="100">
        <f t="shared" si="13"/>
        <v>45.466666666666661</v>
      </c>
      <c r="F247" s="45" t="str">
        <f t="shared" si="12"/>
        <v>DESCALIFICADO</v>
      </c>
      <c r="G247" s="44"/>
      <c r="H247" s="44"/>
      <c r="I247" s="44"/>
      <c r="J247" s="44"/>
      <c r="K247" s="44"/>
      <c r="L247" s="44"/>
      <c r="M247" s="44"/>
    </row>
    <row r="248" spans="2:13" ht="12.75" customHeight="1" x14ac:dyDescent="0.25">
      <c r="B248" s="98">
        <v>213</v>
      </c>
      <c r="C248" s="68">
        <v>34</v>
      </c>
      <c r="D248" s="99">
        <v>165</v>
      </c>
      <c r="E248" s="100">
        <f t="shared" si="13"/>
        <v>93.5</v>
      </c>
      <c r="F248" s="45" t="str">
        <f t="shared" si="12"/>
        <v>DESCALIFICADO</v>
      </c>
      <c r="G248" s="44"/>
      <c r="H248" s="44"/>
      <c r="I248" s="44"/>
      <c r="J248" s="44"/>
      <c r="K248" s="44"/>
      <c r="L248" s="44"/>
      <c r="M248" s="44"/>
    </row>
    <row r="249" spans="2:13" ht="12.75" customHeight="1" x14ac:dyDescent="0.25">
      <c r="B249" s="98">
        <v>214</v>
      </c>
      <c r="C249" s="68">
        <v>37</v>
      </c>
      <c r="D249" s="99">
        <v>142</v>
      </c>
      <c r="E249" s="100">
        <f>(C249*(D249/60))</f>
        <v>87.566666666666663</v>
      </c>
      <c r="F249" s="45" t="str">
        <f t="shared" si="12"/>
        <v>CALIFICADO</v>
      </c>
      <c r="G249" s="44"/>
      <c r="H249" s="44"/>
      <c r="I249" s="44"/>
      <c r="J249" s="44"/>
      <c r="K249" s="44"/>
      <c r="L249" s="44"/>
      <c r="M249" s="44"/>
    </row>
    <row r="250" spans="2:13" ht="12.75" customHeight="1" x14ac:dyDescent="0.25">
      <c r="B250" s="98">
        <v>215</v>
      </c>
      <c r="C250" s="68">
        <v>40</v>
      </c>
      <c r="D250" s="99">
        <v>79</v>
      </c>
      <c r="E250" s="100">
        <f t="shared" ref="E250:E261" si="14">(C250*(D250/60))</f>
        <v>52.666666666666664</v>
      </c>
      <c r="F250" s="45" t="str">
        <f t="shared" si="12"/>
        <v>CALIFICADO</v>
      </c>
      <c r="G250" s="44"/>
      <c r="H250" s="44"/>
      <c r="I250" s="44"/>
      <c r="J250" s="44"/>
      <c r="K250" s="44"/>
      <c r="L250" s="44"/>
      <c r="M250" s="44"/>
    </row>
    <row r="251" spans="2:13" ht="12.75" customHeight="1" x14ac:dyDescent="0.25">
      <c r="B251" s="98">
        <v>216</v>
      </c>
      <c r="C251" s="68">
        <v>43</v>
      </c>
      <c r="D251" s="99">
        <v>127</v>
      </c>
      <c r="E251" s="100">
        <f t="shared" si="14"/>
        <v>91.016666666666666</v>
      </c>
      <c r="F251" s="45" t="str">
        <f t="shared" si="12"/>
        <v>CALIFICADO</v>
      </c>
      <c r="G251" s="44"/>
      <c r="H251" s="44"/>
      <c r="I251" s="44"/>
      <c r="J251" s="44"/>
      <c r="K251" s="44"/>
      <c r="L251" s="44"/>
      <c r="M251" s="44"/>
    </row>
    <row r="252" spans="2:13" ht="12.75" customHeight="1" x14ac:dyDescent="0.25">
      <c r="B252" s="98">
        <v>217</v>
      </c>
      <c r="C252" s="68">
        <v>42</v>
      </c>
      <c r="D252" s="99">
        <v>118</v>
      </c>
      <c r="E252" s="100">
        <f t="shared" si="14"/>
        <v>82.6</v>
      </c>
      <c r="F252" s="45" t="str">
        <f t="shared" si="12"/>
        <v>CALIFICADO</v>
      </c>
      <c r="G252" s="44"/>
      <c r="H252" s="44"/>
      <c r="I252" s="44"/>
      <c r="J252" s="44"/>
      <c r="K252" s="44"/>
      <c r="L252" s="44"/>
      <c r="M252" s="44"/>
    </row>
    <row r="253" spans="2:13" ht="12.75" customHeight="1" x14ac:dyDescent="0.25">
      <c r="B253" s="98">
        <v>218</v>
      </c>
      <c r="C253" s="68">
        <v>45</v>
      </c>
      <c r="D253" s="99">
        <v>97</v>
      </c>
      <c r="E253" s="100">
        <f t="shared" si="14"/>
        <v>72.75</v>
      </c>
      <c r="F253" s="45" t="str">
        <f t="shared" si="12"/>
        <v>CALIFICADO</v>
      </c>
      <c r="G253" s="44"/>
      <c r="H253" s="44"/>
      <c r="I253" s="44"/>
      <c r="J253" s="44"/>
      <c r="K253" s="44"/>
      <c r="L253" s="44"/>
      <c r="M253" s="44"/>
    </row>
    <row r="254" spans="2:13" ht="12.75" customHeight="1" x14ac:dyDescent="0.25">
      <c r="B254" s="98">
        <v>219</v>
      </c>
      <c r="C254" s="68">
        <v>48</v>
      </c>
      <c r="D254" s="99">
        <v>73</v>
      </c>
      <c r="E254" s="100">
        <f t="shared" si="14"/>
        <v>58.399999999999991</v>
      </c>
      <c r="F254" s="45" t="str">
        <f t="shared" si="12"/>
        <v>CALIFICADO</v>
      </c>
      <c r="G254" s="44"/>
      <c r="H254" s="44"/>
      <c r="I254" s="44"/>
      <c r="J254" s="44"/>
      <c r="K254" s="44"/>
      <c r="L254" s="44"/>
      <c r="M254" s="44"/>
    </row>
    <row r="255" spans="2:13" ht="12.75" customHeight="1" x14ac:dyDescent="0.25">
      <c r="B255" s="98">
        <v>220</v>
      </c>
      <c r="C255" s="68">
        <v>51</v>
      </c>
      <c r="D255" s="99">
        <v>92</v>
      </c>
      <c r="E255" s="100">
        <f t="shared" si="14"/>
        <v>78.2</v>
      </c>
      <c r="F255" s="45" t="str">
        <f t="shared" si="12"/>
        <v>CALIFICADO</v>
      </c>
      <c r="G255" s="44"/>
      <c r="H255" s="44"/>
      <c r="I255" s="44"/>
      <c r="J255" s="44"/>
      <c r="K255" s="44"/>
      <c r="L255" s="44"/>
      <c r="M255" s="44"/>
    </row>
    <row r="256" spans="2:13" ht="12.75" customHeight="1" x14ac:dyDescent="0.25">
      <c r="B256" s="98">
        <v>221</v>
      </c>
      <c r="C256" s="68"/>
      <c r="D256" s="99">
        <v>60</v>
      </c>
      <c r="E256" s="100">
        <f t="shared" si="14"/>
        <v>0</v>
      </c>
      <c r="F256" s="45" t="str">
        <f t="shared" si="12"/>
        <v>DESCALIFICADO</v>
      </c>
      <c r="G256" s="44"/>
      <c r="H256" s="44"/>
      <c r="I256" s="44"/>
      <c r="J256" s="44"/>
      <c r="K256" s="44"/>
      <c r="L256" s="44"/>
      <c r="M256" s="44"/>
    </row>
    <row r="257" spans="2:13" ht="12.75" customHeight="1" x14ac:dyDescent="0.25">
      <c r="B257" s="98">
        <v>222</v>
      </c>
      <c r="C257" s="68">
        <v>25</v>
      </c>
      <c r="D257" s="99">
        <v>88</v>
      </c>
      <c r="E257" s="100">
        <f t="shared" si="14"/>
        <v>36.666666666666664</v>
      </c>
      <c r="F257" s="45" t="str">
        <f t="shared" si="12"/>
        <v>DESCALIFICADO</v>
      </c>
      <c r="G257" s="44"/>
      <c r="H257" s="44"/>
      <c r="I257" s="44"/>
      <c r="J257" s="44"/>
      <c r="K257" s="44"/>
      <c r="L257" s="44"/>
      <c r="M257" s="44"/>
    </row>
    <row r="258" spans="2:13" ht="12.75" customHeight="1" x14ac:dyDescent="0.25">
      <c r="B258" s="98">
        <v>223</v>
      </c>
      <c r="C258" s="68">
        <v>28</v>
      </c>
      <c r="D258" s="99">
        <v>91</v>
      </c>
      <c r="E258" s="100">
        <f t="shared" si="14"/>
        <v>42.466666666666669</v>
      </c>
      <c r="F258" s="45" t="str">
        <f t="shared" si="12"/>
        <v>DESCALIFICADO</v>
      </c>
      <c r="G258" s="44"/>
      <c r="H258" s="44"/>
      <c r="I258" s="44"/>
      <c r="J258" s="44"/>
      <c r="K258" s="44"/>
      <c r="L258" s="44"/>
      <c r="M258" s="44"/>
    </row>
    <row r="259" spans="2:13" ht="12.75" customHeight="1" x14ac:dyDescent="0.25">
      <c r="B259" s="98">
        <v>224</v>
      </c>
      <c r="C259" s="68">
        <v>31</v>
      </c>
      <c r="D259" s="99">
        <v>100</v>
      </c>
      <c r="E259" s="100">
        <f t="shared" si="14"/>
        <v>51.666666666666671</v>
      </c>
      <c r="F259" s="45" t="str">
        <f t="shared" si="12"/>
        <v>DESCALIFICADO</v>
      </c>
      <c r="G259" s="44"/>
      <c r="H259" s="44"/>
      <c r="I259" s="44"/>
      <c r="J259" s="44"/>
      <c r="K259" s="44"/>
      <c r="L259" s="44"/>
      <c r="M259" s="44"/>
    </row>
    <row r="260" spans="2:13" ht="12.75" customHeight="1" x14ac:dyDescent="0.25">
      <c r="B260" s="98">
        <v>225</v>
      </c>
      <c r="C260" s="68">
        <v>34</v>
      </c>
      <c r="D260" s="99">
        <v>125</v>
      </c>
      <c r="E260" s="100">
        <f t="shared" si="14"/>
        <v>70.833333333333343</v>
      </c>
      <c r="F260" s="45" t="str">
        <f t="shared" si="12"/>
        <v>DESCALIFICADO</v>
      </c>
      <c r="G260" s="44"/>
      <c r="H260" s="44"/>
      <c r="I260" s="44"/>
      <c r="J260" s="44"/>
      <c r="K260" s="44"/>
      <c r="L260" s="44"/>
      <c r="M260" s="44"/>
    </row>
    <row r="261" spans="2:13" ht="12.75" customHeight="1" x14ac:dyDescent="0.25">
      <c r="B261" s="98">
        <v>226</v>
      </c>
      <c r="C261" s="68">
        <v>37</v>
      </c>
      <c r="D261" s="99">
        <v>140</v>
      </c>
      <c r="E261" s="100">
        <f t="shared" si="14"/>
        <v>86.333333333333343</v>
      </c>
      <c r="F261" s="45" t="str">
        <f t="shared" si="12"/>
        <v>CALIFICADO</v>
      </c>
      <c r="G261" s="44"/>
      <c r="H261" s="44"/>
      <c r="I261" s="44"/>
      <c r="J261" s="44"/>
      <c r="K261" s="44"/>
      <c r="L261" s="44"/>
      <c r="M261" s="44"/>
    </row>
    <row r="262" spans="2:13" ht="12.75" customHeight="1" x14ac:dyDescent="0.25">
      <c r="B262" s="98">
        <v>227</v>
      </c>
      <c r="C262" s="68">
        <v>40</v>
      </c>
      <c r="D262" s="99">
        <v>114</v>
      </c>
      <c r="E262" s="100">
        <f>(C262*(D262/60))</f>
        <v>76</v>
      </c>
      <c r="F262" s="45" t="str">
        <f t="shared" si="12"/>
        <v>CALIFICADO</v>
      </c>
      <c r="G262" s="44"/>
      <c r="H262" s="44"/>
      <c r="I262" s="44"/>
      <c r="J262" s="44"/>
      <c r="K262" s="44"/>
      <c r="L262" s="44"/>
      <c r="M262" s="44"/>
    </row>
    <row r="263" spans="2:13" ht="12.75" customHeight="1" x14ac:dyDescent="0.25">
      <c r="B263" s="98">
        <v>228</v>
      </c>
      <c r="C263" s="68">
        <v>43</v>
      </c>
      <c r="D263" s="99">
        <v>120</v>
      </c>
      <c r="E263" s="100">
        <f t="shared" ref="E263:E275" si="15">(C263*(D263/60))</f>
        <v>86</v>
      </c>
      <c r="F263" s="45" t="str">
        <f t="shared" si="12"/>
        <v>CALIFICADO</v>
      </c>
      <c r="G263" s="44"/>
      <c r="H263" s="44"/>
      <c r="I263" s="44"/>
      <c r="J263" s="44"/>
      <c r="K263" s="44"/>
      <c r="L263" s="44"/>
      <c r="M263" s="44"/>
    </row>
    <row r="264" spans="2:13" ht="12.75" customHeight="1" x14ac:dyDescent="0.25">
      <c r="B264" s="98">
        <v>229</v>
      </c>
      <c r="C264" s="68">
        <v>42</v>
      </c>
      <c r="D264" s="99">
        <v>90</v>
      </c>
      <c r="E264" s="100">
        <f t="shared" si="15"/>
        <v>63</v>
      </c>
      <c r="F264" s="45" t="str">
        <f t="shared" si="12"/>
        <v>CALIFICADO</v>
      </c>
      <c r="G264" s="44"/>
      <c r="H264" s="44"/>
      <c r="I264" s="44"/>
      <c r="J264" s="44"/>
      <c r="K264" s="44"/>
      <c r="L264" s="44"/>
      <c r="M264" s="44"/>
    </row>
    <row r="265" spans="2:13" ht="12.75" customHeight="1" x14ac:dyDescent="0.25">
      <c r="B265" s="98">
        <v>230</v>
      </c>
      <c r="C265" s="68">
        <v>45</v>
      </c>
      <c r="D265" s="99">
        <v>74</v>
      </c>
      <c r="E265" s="100">
        <f t="shared" si="15"/>
        <v>55.5</v>
      </c>
      <c r="F265" s="45" t="str">
        <f t="shared" si="12"/>
        <v>CALIFICADO</v>
      </c>
      <c r="G265" s="44"/>
      <c r="H265" s="44"/>
      <c r="I265" s="44"/>
      <c r="J265" s="44"/>
      <c r="K265" s="44"/>
      <c r="L265" s="44"/>
      <c r="M265" s="44"/>
    </row>
    <row r="266" spans="2:13" ht="12.75" customHeight="1" x14ac:dyDescent="0.25">
      <c r="B266" s="98">
        <v>231</v>
      </c>
      <c r="C266" s="68">
        <v>48</v>
      </c>
      <c r="D266" s="99">
        <v>78</v>
      </c>
      <c r="E266" s="100">
        <f t="shared" si="15"/>
        <v>62.400000000000006</v>
      </c>
      <c r="F266" s="45" t="str">
        <f t="shared" si="12"/>
        <v>CALIFICADO</v>
      </c>
      <c r="G266" s="44"/>
      <c r="H266" s="44"/>
      <c r="I266" s="44"/>
      <c r="J266" s="44"/>
      <c r="K266" s="44"/>
      <c r="L266" s="44"/>
      <c r="M266" s="44"/>
    </row>
    <row r="267" spans="2:13" ht="12.75" customHeight="1" x14ac:dyDescent="0.25">
      <c r="B267" s="98">
        <v>232</v>
      </c>
      <c r="C267" s="68">
        <v>51</v>
      </c>
      <c r="D267" s="99">
        <v>88</v>
      </c>
      <c r="E267" s="100">
        <f t="shared" si="15"/>
        <v>74.8</v>
      </c>
      <c r="F267" s="45" t="str">
        <f t="shared" si="12"/>
        <v>CALIFICADO</v>
      </c>
      <c r="G267" s="44"/>
      <c r="H267" s="44"/>
      <c r="I267" s="44"/>
      <c r="J267" s="44"/>
      <c r="K267" s="44"/>
      <c r="L267" s="44"/>
      <c r="M267" s="44"/>
    </row>
    <row r="268" spans="2:13" ht="12.75" customHeight="1" x14ac:dyDescent="0.25">
      <c r="B268" s="98">
        <v>233</v>
      </c>
      <c r="C268" s="68">
        <v>25</v>
      </c>
      <c r="D268" s="99">
        <v>165</v>
      </c>
      <c r="E268" s="100">
        <f t="shared" si="15"/>
        <v>68.75</v>
      </c>
      <c r="F268" s="45" t="str">
        <f t="shared" si="12"/>
        <v>DESCALIFICADO</v>
      </c>
      <c r="G268" s="44"/>
      <c r="H268" s="44"/>
      <c r="I268" s="44"/>
      <c r="J268" s="44"/>
      <c r="K268" s="44"/>
      <c r="L268" s="44"/>
      <c r="M268" s="44"/>
    </row>
    <row r="269" spans="2:13" ht="12.75" customHeight="1" x14ac:dyDescent="0.25">
      <c r="B269" s="98">
        <v>234</v>
      </c>
      <c r="C269" s="68">
        <v>28</v>
      </c>
      <c r="D269" s="99">
        <v>142</v>
      </c>
      <c r="E269" s="100">
        <f t="shared" si="15"/>
        <v>66.266666666666666</v>
      </c>
      <c r="F269" s="45" t="str">
        <f t="shared" si="12"/>
        <v>DESCALIFICADO</v>
      </c>
      <c r="G269" s="44"/>
      <c r="H269" s="44"/>
      <c r="I269" s="44"/>
      <c r="J269" s="44"/>
      <c r="K269" s="44"/>
      <c r="L269" s="44"/>
      <c r="M269" s="44"/>
    </row>
    <row r="270" spans="2:13" ht="12.75" customHeight="1" x14ac:dyDescent="0.25">
      <c r="B270" s="98">
        <v>235</v>
      </c>
      <c r="C270" s="68">
        <v>31</v>
      </c>
      <c r="D270" s="99">
        <v>79</v>
      </c>
      <c r="E270" s="100">
        <f t="shared" si="15"/>
        <v>40.816666666666663</v>
      </c>
      <c r="F270" s="45" t="str">
        <f t="shared" si="12"/>
        <v>DESCALIFICADO</v>
      </c>
      <c r="G270" s="44"/>
      <c r="H270" s="44"/>
      <c r="I270" s="44"/>
      <c r="J270" s="44"/>
      <c r="K270" s="44"/>
      <c r="L270" s="44"/>
      <c r="M270" s="44"/>
    </row>
    <row r="271" spans="2:13" ht="12.75" customHeight="1" x14ac:dyDescent="0.25">
      <c r="B271" s="98">
        <v>236</v>
      </c>
      <c r="C271" s="68">
        <v>34</v>
      </c>
      <c r="D271" s="99">
        <v>127</v>
      </c>
      <c r="E271" s="100">
        <f t="shared" si="15"/>
        <v>71.966666666666669</v>
      </c>
      <c r="F271" s="45" t="str">
        <f t="shared" si="12"/>
        <v>DESCALIFICADO</v>
      </c>
      <c r="G271" s="44"/>
      <c r="H271" s="44"/>
      <c r="I271" s="44"/>
      <c r="J271" s="44"/>
      <c r="K271" s="44"/>
      <c r="L271" s="44"/>
      <c r="M271" s="44"/>
    </row>
    <row r="272" spans="2:13" ht="12.75" customHeight="1" x14ac:dyDescent="0.25">
      <c r="B272" s="98">
        <v>237</v>
      </c>
      <c r="C272" s="68">
        <v>37</v>
      </c>
      <c r="D272" s="99">
        <v>118</v>
      </c>
      <c r="E272" s="100">
        <f t="shared" si="15"/>
        <v>72.766666666666666</v>
      </c>
      <c r="F272" s="45" t="str">
        <f t="shared" si="12"/>
        <v>CALIFICADO</v>
      </c>
      <c r="G272" s="44"/>
      <c r="H272" s="44"/>
      <c r="I272" s="44"/>
      <c r="J272" s="44"/>
      <c r="K272" s="44"/>
      <c r="L272" s="44"/>
      <c r="M272" s="44"/>
    </row>
    <row r="273" spans="2:13" ht="12.75" customHeight="1" x14ac:dyDescent="0.25">
      <c r="B273" s="98">
        <v>238</v>
      </c>
      <c r="C273" s="68">
        <v>40</v>
      </c>
      <c r="D273" s="99">
        <v>97</v>
      </c>
      <c r="E273" s="100">
        <f t="shared" si="15"/>
        <v>64.666666666666671</v>
      </c>
      <c r="F273" s="45" t="str">
        <f t="shared" si="12"/>
        <v>CALIFICADO</v>
      </c>
      <c r="G273" s="44"/>
      <c r="H273" s="44"/>
      <c r="I273" s="44"/>
      <c r="J273" s="44"/>
      <c r="K273" s="44"/>
      <c r="L273" s="44"/>
      <c r="M273" s="44"/>
    </row>
    <row r="274" spans="2:13" ht="12.75" customHeight="1" x14ac:dyDescent="0.25">
      <c r="B274" s="98">
        <v>239</v>
      </c>
      <c r="C274" s="68">
        <v>43</v>
      </c>
      <c r="D274" s="99">
        <v>73</v>
      </c>
      <c r="E274" s="100">
        <f t="shared" si="15"/>
        <v>52.316666666666663</v>
      </c>
      <c r="F274" s="45" t="str">
        <f t="shared" si="12"/>
        <v>CALIFICADO</v>
      </c>
      <c r="G274" s="44"/>
      <c r="H274" s="44"/>
      <c r="I274" s="44"/>
      <c r="J274" s="44"/>
      <c r="K274" s="44"/>
      <c r="L274" s="44"/>
      <c r="M274" s="44"/>
    </row>
    <row r="275" spans="2:13" ht="12.75" customHeight="1" x14ac:dyDescent="0.25">
      <c r="B275" s="98">
        <v>240</v>
      </c>
      <c r="C275" s="68">
        <v>42</v>
      </c>
      <c r="D275" s="99">
        <v>92</v>
      </c>
      <c r="E275" s="100">
        <f t="shared" si="15"/>
        <v>64.400000000000006</v>
      </c>
      <c r="F275" s="45" t="str">
        <f t="shared" si="12"/>
        <v>CALIFICADO</v>
      </c>
      <c r="G275" s="44"/>
      <c r="H275" s="44"/>
      <c r="I275" s="44"/>
      <c r="J275" s="44"/>
      <c r="K275" s="44"/>
      <c r="L275" s="44"/>
      <c r="M275" s="44"/>
    </row>
    <row r="276" spans="2:13" ht="12.75" customHeight="1" x14ac:dyDescent="0.25">
      <c r="B276" s="98">
        <v>241</v>
      </c>
      <c r="C276" s="68">
        <v>45</v>
      </c>
      <c r="D276" s="99">
        <v>60</v>
      </c>
      <c r="E276" s="100">
        <f>(C276*(D276/60))</f>
        <v>45</v>
      </c>
      <c r="F276" s="45" t="str">
        <f t="shared" si="12"/>
        <v>CALIFICADO</v>
      </c>
      <c r="G276" s="44"/>
      <c r="H276" s="44"/>
      <c r="I276" s="44"/>
      <c r="J276" s="44"/>
      <c r="K276" s="44"/>
      <c r="L276" s="44"/>
      <c r="M276" s="44"/>
    </row>
    <row r="277" spans="2:13" ht="12.75" customHeight="1" x14ac:dyDescent="0.25">
      <c r="B277" s="98">
        <v>242</v>
      </c>
      <c r="C277" s="68">
        <v>48</v>
      </c>
      <c r="D277" s="99">
        <v>88</v>
      </c>
      <c r="E277" s="100">
        <f t="shared" ref="E277:E291" si="16">(C277*(D277/60))</f>
        <v>70.399999999999991</v>
      </c>
      <c r="F277" s="45" t="str">
        <f t="shared" si="12"/>
        <v>CALIFICADO</v>
      </c>
      <c r="G277" s="44"/>
      <c r="H277" s="44"/>
      <c r="I277" s="44"/>
      <c r="J277" s="44"/>
      <c r="K277" s="44"/>
      <c r="L277" s="44"/>
      <c r="M277" s="44"/>
    </row>
    <row r="278" spans="2:13" ht="12.75" customHeight="1" x14ac:dyDescent="0.25">
      <c r="B278" s="98">
        <v>243</v>
      </c>
      <c r="C278" s="68">
        <v>51</v>
      </c>
      <c r="D278" s="99">
        <v>91</v>
      </c>
      <c r="E278" s="100">
        <f t="shared" si="16"/>
        <v>77.349999999999994</v>
      </c>
      <c r="F278" s="45" t="str">
        <f t="shared" si="12"/>
        <v>CALIFICADO</v>
      </c>
      <c r="G278" s="44"/>
      <c r="H278" s="44"/>
      <c r="I278" s="44"/>
      <c r="J278" s="44"/>
      <c r="K278" s="44"/>
      <c r="L278" s="44"/>
      <c r="M278" s="44"/>
    </row>
    <row r="279" spans="2:13" ht="12.75" customHeight="1" x14ac:dyDescent="0.25">
      <c r="B279" s="98">
        <v>244</v>
      </c>
      <c r="C279" s="68">
        <v>25</v>
      </c>
      <c r="D279" s="99">
        <v>100</v>
      </c>
      <c r="E279" s="100">
        <f t="shared" si="16"/>
        <v>41.666666666666671</v>
      </c>
      <c r="F279" s="45" t="str">
        <f t="shared" si="12"/>
        <v>DESCALIFICADO</v>
      </c>
      <c r="G279" s="44"/>
      <c r="H279" s="44"/>
      <c r="I279" s="44"/>
      <c r="J279" s="44"/>
      <c r="K279" s="44"/>
      <c r="L279" s="44"/>
      <c r="M279" s="44"/>
    </row>
    <row r="280" spans="2:13" ht="12.75" customHeight="1" x14ac:dyDescent="0.25">
      <c r="B280" s="98">
        <v>245</v>
      </c>
      <c r="C280" s="68">
        <v>28</v>
      </c>
      <c r="D280" s="99">
        <v>125</v>
      </c>
      <c r="E280" s="100">
        <f t="shared" si="16"/>
        <v>58.333333333333336</v>
      </c>
      <c r="F280" s="45" t="str">
        <f t="shared" si="12"/>
        <v>DESCALIFICADO</v>
      </c>
      <c r="G280" s="44"/>
      <c r="H280" s="44"/>
      <c r="I280" s="44"/>
      <c r="J280" s="44"/>
      <c r="K280" s="44"/>
      <c r="L280" s="44"/>
      <c r="M280" s="44"/>
    </row>
    <row r="281" spans="2:13" ht="12.75" customHeight="1" x14ac:dyDescent="0.25">
      <c r="B281" s="98">
        <v>246</v>
      </c>
      <c r="C281" s="68">
        <v>31</v>
      </c>
      <c r="D281" s="99">
        <v>140</v>
      </c>
      <c r="E281" s="100">
        <f t="shared" si="16"/>
        <v>72.333333333333343</v>
      </c>
      <c r="F281" s="45" t="str">
        <f t="shared" si="12"/>
        <v>DESCALIFICADO</v>
      </c>
      <c r="G281" s="44"/>
      <c r="H281" s="44"/>
      <c r="I281" s="44"/>
      <c r="J281" s="44"/>
      <c r="K281" s="44"/>
      <c r="L281" s="44"/>
      <c r="M281" s="44"/>
    </row>
    <row r="282" spans="2:13" ht="12.75" customHeight="1" x14ac:dyDescent="0.25">
      <c r="B282" s="98">
        <v>247</v>
      </c>
      <c r="C282" s="68">
        <v>34</v>
      </c>
      <c r="D282" s="99">
        <v>114</v>
      </c>
      <c r="E282" s="100">
        <f t="shared" si="16"/>
        <v>64.599999999999994</v>
      </c>
      <c r="F282" s="45" t="str">
        <f t="shared" si="12"/>
        <v>DESCALIFICADO</v>
      </c>
      <c r="G282" s="44"/>
      <c r="H282" s="44"/>
      <c r="I282" s="44"/>
      <c r="J282" s="44"/>
      <c r="K282" s="44"/>
      <c r="L282" s="44"/>
      <c r="M282" s="44"/>
    </row>
    <row r="283" spans="2:13" ht="12.75" customHeight="1" x14ac:dyDescent="0.25">
      <c r="B283" s="98">
        <v>248</v>
      </c>
      <c r="C283" s="68">
        <v>37</v>
      </c>
      <c r="D283" s="99">
        <v>120</v>
      </c>
      <c r="E283" s="100">
        <f t="shared" si="16"/>
        <v>74</v>
      </c>
      <c r="F283" s="45" t="str">
        <f t="shared" si="12"/>
        <v>CALIFICADO</v>
      </c>
      <c r="G283" s="44"/>
      <c r="H283" s="44"/>
      <c r="I283" s="44"/>
      <c r="J283" s="44"/>
      <c r="K283" s="44"/>
      <c r="L283" s="44"/>
      <c r="M283" s="44"/>
    </row>
    <row r="284" spans="2:13" ht="12.75" customHeight="1" x14ac:dyDescent="0.25">
      <c r="B284" s="98">
        <v>249</v>
      </c>
      <c r="C284" s="68">
        <v>40</v>
      </c>
      <c r="D284" s="99">
        <v>90</v>
      </c>
      <c r="E284" s="100">
        <f t="shared" si="16"/>
        <v>60</v>
      </c>
      <c r="F284" s="45" t="str">
        <f t="shared" si="12"/>
        <v>CALIFICADO</v>
      </c>
      <c r="G284" s="44"/>
      <c r="H284" s="44"/>
      <c r="I284" s="44"/>
      <c r="J284" s="44"/>
      <c r="K284" s="44"/>
      <c r="L284" s="44"/>
      <c r="M284" s="44"/>
    </row>
    <row r="285" spans="2:13" ht="12.75" customHeight="1" x14ac:dyDescent="0.25">
      <c r="B285" s="98">
        <v>250</v>
      </c>
      <c r="C285" s="68">
        <v>43</v>
      </c>
      <c r="D285" s="99">
        <v>74</v>
      </c>
      <c r="E285" s="100">
        <f t="shared" si="16"/>
        <v>53.033333333333339</v>
      </c>
      <c r="F285" s="45" t="str">
        <f t="shared" si="12"/>
        <v>CALIFICADO</v>
      </c>
      <c r="G285" s="44"/>
      <c r="H285" s="44"/>
      <c r="I285" s="44"/>
      <c r="J285" s="44"/>
      <c r="K285" s="44"/>
      <c r="L285" s="44"/>
      <c r="M285" s="44"/>
    </row>
    <row r="286" spans="2:13" ht="12.75" customHeight="1" x14ac:dyDescent="0.25">
      <c r="B286" s="98">
        <v>251</v>
      </c>
      <c r="C286" s="68">
        <v>42</v>
      </c>
      <c r="D286" s="99">
        <v>78</v>
      </c>
      <c r="E286" s="100">
        <f t="shared" si="16"/>
        <v>54.6</v>
      </c>
      <c r="F286" s="45" t="str">
        <f t="shared" si="12"/>
        <v>CALIFICADO</v>
      </c>
      <c r="G286" s="44"/>
      <c r="H286" s="44"/>
      <c r="I286" s="44"/>
      <c r="J286" s="44"/>
      <c r="K286" s="44"/>
      <c r="L286" s="44"/>
      <c r="M286" s="44"/>
    </row>
    <row r="287" spans="2:13" ht="12.75" customHeight="1" x14ac:dyDescent="0.25">
      <c r="B287" s="98">
        <v>252</v>
      </c>
      <c r="C287" s="68">
        <v>45</v>
      </c>
      <c r="D287" s="99">
        <v>88</v>
      </c>
      <c r="E287" s="100">
        <f t="shared" si="16"/>
        <v>66</v>
      </c>
      <c r="F287" s="45" t="str">
        <f t="shared" si="12"/>
        <v>CALIFICADO</v>
      </c>
      <c r="G287" s="44"/>
      <c r="H287" s="44"/>
      <c r="I287" s="44"/>
      <c r="J287" s="44"/>
      <c r="K287" s="44"/>
      <c r="L287" s="44"/>
      <c r="M287" s="44"/>
    </row>
    <row r="288" spans="2:13" ht="12.75" customHeight="1" x14ac:dyDescent="0.25">
      <c r="B288" s="98">
        <v>253</v>
      </c>
      <c r="C288" s="68">
        <v>48</v>
      </c>
      <c r="D288" s="99">
        <v>165</v>
      </c>
      <c r="E288" s="100">
        <f t="shared" si="16"/>
        <v>132</v>
      </c>
      <c r="F288" s="45" t="str">
        <f t="shared" si="12"/>
        <v>CALIFICADO</v>
      </c>
      <c r="G288" s="44"/>
      <c r="H288" s="44"/>
      <c r="I288" s="44"/>
      <c r="J288" s="44"/>
      <c r="K288" s="44"/>
      <c r="L288" s="44"/>
      <c r="M288" s="44"/>
    </row>
    <row r="289" spans="2:13" ht="12.75" customHeight="1" x14ac:dyDescent="0.25">
      <c r="B289" s="98">
        <v>254</v>
      </c>
      <c r="C289" s="68">
        <v>51</v>
      </c>
      <c r="D289" s="99">
        <v>142</v>
      </c>
      <c r="E289" s="100">
        <f t="shared" si="16"/>
        <v>120.7</v>
      </c>
      <c r="F289" s="45" t="str">
        <f t="shared" si="12"/>
        <v>CALIFICADO</v>
      </c>
      <c r="G289" s="44"/>
      <c r="H289" s="44"/>
      <c r="I289" s="44"/>
      <c r="J289" s="44"/>
      <c r="K289" s="44"/>
      <c r="L289" s="44"/>
      <c r="M289" s="44"/>
    </row>
    <row r="290" spans="2:13" ht="12.75" customHeight="1" x14ac:dyDescent="0.25">
      <c r="B290" s="98">
        <v>255</v>
      </c>
      <c r="C290" s="68">
        <v>25</v>
      </c>
      <c r="D290" s="99">
        <v>79</v>
      </c>
      <c r="E290" s="100">
        <f t="shared" si="16"/>
        <v>32.916666666666664</v>
      </c>
      <c r="F290" s="45" t="str">
        <f t="shared" si="12"/>
        <v>DESCALIFICADO</v>
      </c>
      <c r="G290" s="44"/>
      <c r="H290" s="44"/>
      <c r="I290" s="44"/>
      <c r="J290" s="44"/>
      <c r="K290" s="44"/>
      <c r="L290" s="44"/>
      <c r="M290" s="44"/>
    </row>
    <row r="291" spans="2:13" ht="12.75" customHeight="1" x14ac:dyDescent="0.25">
      <c r="B291" s="98">
        <v>256</v>
      </c>
      <c r="C291" s="68">
        <v>28</v>
      </c>
      <c r="D291" s="99">
        <v>127</v>
      </c>
      <c r="E291" s="100">
        <f t="shared" si="16"/>
        <v>59.266666666666666</v>
      </c>
      <c r="F291" s="45" t="str">
        <f t="shared" si="12"/>
        <v>DESCALIFICADO</v>
      </c>
      <c r="G291" s="44"/>
      <c r="H291" s="44"/>
      <c r="I291" s="44"/>
      <c r="J291" s="44"/>
      <c r="K291" s="44"/>
      <c r="L291" s="44"/>
      <c r="M291" s="44"/>
    </row>
    <row r="292" spans="2:13" ht="12.75" customHeight="1" x14ac:dyDescent="0.25">
      <c r="B292" s="98">
        <v>257</v>
      </c>
      <c r="C292" s="68">
        <v>31</v>
      </c>
      <c r="D292" s="99">
        <v>118</v>
      </c>
      <c r="E292" s="100">
        <f>(C292*(D292/60))</f>
        <v>60.966666666666661</v>
      </c>
      <c r="F292" s="45" t="str">
        <f t="shared" si="12"/>
        <v>DESCALIFICADO</v>
      </c>
      <c r="G292" s="44"/>
      <c r="H292" s="44"/>
      <c r="I292" s="44"/>
      <c r="J292" s="44"/>
      <c r="K292" s="44"/>
      <c r="L292" s="44"/>
      <c r="M292" s="44"/>
    </row>
    <row r="293" spans="2:13" ht="12.75" customHeight="1" x14ac:dyDescent="0.25">
      <c r="B293" s="98">
        <v>258</v>
      </c>
      <c r="C293" s="68">
        <v>34</v>
      </c>
      <c r="D293" s="99">
        <v>97</v>
      </c>
      <c r="E293" s="100">
        <f t="shared" ref="E293:E307" si="17">(C293*(D293/60))</f>
        <v>54.966666666666669</v>
      </c>
      <c r="F293" s="45" t="str">
        <f t="shared" ref="F293:F335" si="18">IF(AND(C293&gt;=35,E293&gt;=18.26),"CALIFICADO","DESCALIFICADO")</f>
        <v>DESCALIFICADO</v>
      </c>
      <c r="G293" s="44"/>
      <c r="H293" s="44"/>
      <c r="I293" s="44"/>
      <c r="J293" s="44"/>
      <c r="K293" s="44"/>
      <c r="L293" s="44"/>
      <c r="M293" s="44"/>
    </row>
    <row r="294" spans="2:13" ht="12.75" customHeight="1" x14ac:dyDescent="0.25">
      <c r="B294" s="98">
        <v>259</v>
      </c>
      <c r="C294" s="68">
        <v>37</v>
      </c>
      <c r="D294" s="99">
        <v>73</v>
      </c>
      <c r="E294" s="100">
        <f t="shared" si="17"/>
        <v>45.016666666666666</v>
      </c>
      <c r="F294" s="45" t="str">
        <f t="shared" si="18"/>
        <v>CALIFICADO</v>
      </c>
      <c r="G294" s="44"/>
      <c r="H294" s="44"/>
      <c r="I294" s="44"/>
      <c r="J294" s="44"/>
      <c r="K294" s="44"/>
      <c r="L294" s="44"/>
      <c r="M294" s="44"/>
    </row>
    <row r="295" spans="2:13" ht="12.75" customHeight="1" x14ac:dyDescent="0.25">
      <c r="B295" s="98">
        <v>260</v>
      </c>
      <c r="C295" s="68">
        <v>40</v>
      </c>
      <c r="D295" s="99">
        <v>92</v>
      </c>
      <c r="E295" s="100">
        <f t="shared" si="17"/>
        <v>61.333333333333336</v>
      </c>
      <c r="F295" s="45" t="str">
        <f t="shared" si="18"/>
        <v>CALIFICADO</v>
      </c>
      <c r="G295" s="44"/>
      <c r="H295" s="44"/>
      <c r="I295" s="44"/>
      <c r="J295" s="44"/>
      <c r="K295" s="44"/>
      <c r="L295" s="44"/>
      <c r="M295" s="44"/>
    </row>
    <row r="296" spans="2:13" ht="12.75" customHeight="1" x14ac:dyDescent="0.25">
      <c r="B296" s="98">
        <v>261</v>
      </c>
      <c r="C296" s="68">
        <v>43</v>
      </c>
      <c r="D296" s="99">
        <v>60</v>
      </c>
      <c r="E296" s="100">
        <f t="shared" si="17"/>
        <v>43</v>
      </c>
      <c r="F296" s="45" t="str">
        <f t="shared" si="18"/>
        <v>CALIFICADO</v>
      </c>
      <c r="G296" s="44"/>
      <c r="H296" s="44"/>
      <c r="I296" s="44"/>
      <c r="J296" s="44"/>
      <c r="K296" s="44"/>
      <c r="L296" s="44"/>
      <c r="M296" s="44"/>
    </row>
    <row r="297" spans="2:13" ht="12.75" customHeight="1" x14ac:dyDescent="0.25">
      <c r="B297" s="98">
        <v>262</v>
      </c>
      <c r="C297" s="68">
        <v>42</v>
      </c>
      <c r="D297" s="99">
        <v>88</v>
      </c>
      <c r="E297" s="100">
        <f t="shared" si="17"/>
        <v>61.599999999999994</v>
      </c>
      <c r="F297" s="45" t="str">
        <f t="shared" si="18"/>
        <v>CALIFICADO</v>
      </c>
      <c r="G297" s="44"/>
      <c r="H297" s="44"/>
      <c r="I297" s="44"/>
      <c r="J297" s="44"/>
      <c r="K297" s="44"/>
      <c r="L297" s="44"/>
      <c r="M297" s="44"/>
    </row>
    <row r="298" spans="2:13" ht="12.75" customHeight="1" x14ac:dyDescent="0.25">
      <c r="B298" s="98">
        <v>263</v>
      </c>
      <c r="C298" s="68">
        <v>45</v>
      </c>
      <c r="D298" s="99">
        <v>91</v>
      </c>
      <c r="E298" s="100">
        <f t="shared" si="17"/>
        <v>68.25</v>
      </c>
      <c r="F298" s="45" t="str">
        <f t="shared" si="18"/>
        <v>CALIFICADO</v>
      </c>
      <c r="G298" s="44"/>
      <c r="H298" s="44"/>
      <c r="I298" s="44"/>
      <c r="J298" s="44"/>
      <c r="K298" s="44"/>
      <c r="L298" s="44"/>
      <c r="M298" s="44"/>
    </row>
    <row r="299" spans="2:13" ht="12.75" customHeight="1" x14ac:dyDescent="0.25">
      <c r="B299" s="98">
        <v>264</v>
      </c>
      <c r="C299" s="68">
        <v>48</v>
      </c>
      <c r="D299" s="99">
        <v>100</v>
      </c>
      <c r="E299" s="100">
        <f t="shared" si="17"/>
        <v>80</v>
      </c>
      <c r="F299" s="45" t="str">
        <f t="shared" si="18"/>
        <v>CALIFICADO</v>
      </c>
      <c r="G299" s="44"/>
      <c r="H299" s="44"/>
      <c r="I299" s="44"/>
      <c r="J299" s="44"/>
      <c r="K299" s="44"/>
      <c r="L299" s="44"/>
      <c r="M299" s="44"/>
    </row>
    <row r="300" spans="2:13" ht="12.75" customHeight="1" x14ac:dyDescent="0.25">
      <c r="B300" s="98">
        <v>265</v>
      </c>
      <c r="C300" s="68">
        <v>51</v>
      </c>
      <c r="D300" s="99">
        <v>125</v>
      </c>
      <c r="E300" s="100">
        <f t="shared" si="17"/>
        <v>106.25000000000001</v>
      </c>
      <c r="F300" s="45" t="str">
        <f t="shared" si="18"/>
        <v>CALIFICADO</v>
      </c>
      <c r="G300" s="44"/>
      <c r="H300" s="44"/>
      <c r="I300" s="44"/>
      <c r="J300" s="44"/>
      <c r="K300" s="44"/>
      <c r="L300" s="44"/>
      <c r="M300" s="44"/>
    </row>
    <row r="301" spans="2:13" ht="12.75" customHeight="1" x14ac:dyDescent="0.25">
      <c r="B301" s="98">
        <v>266</v>
      </c>
      <c r="C301" s="68">
        <v>25</v>
      </c>
      <c r="D301" s="99">
        <v>140</v>
      </c>
      <c r="E301" s="100">
        <f t="shared" si="17"/>
        <v>58.333333333333336</v>
      </c>
      <c r="F301" s="45" t="str">
        <f t="shared" si="18"/>
        <v>DESCALIFICADO</v>
      </c>
      <c r="G301" s="44"/>
      <c r="H301" s="44"/>
      <c r="I301" s="44"/>
      <c r="J301" s="44"/>
      <c r="K301" s="44"/>
      <c r="L301" s="44"/>
      <c r="M301" s="44"/>
    </row>
    <row r="302" spans="2:13" ht="12.75" customHeight="1" x14ac:dyDescent="0.25">
      <c r="B302" s="98">
        <v>267</v>
      </c>
      <c r="C302" s="68">
        <v>28</v>
      </c>
      <c r="D302" s="99">
        <v>114</v>
      </c>
      <c r="E302" s="100">
        <f t="shared" si="17"/>
        <v>53.199999999999996</v>
      </c>
      <c r="F302" s="45" t="str">
        <f t="shared" si="18"/>
        <v>DESCALIFICADO</v>
      </c>
      <c r="G302" s="44"/>
      <c r="H302" s="44"/>
      <c r="I302" s="44"/>
      <c r="J302" s="44"/>
      <c r="K302" s="44"/>
      <c r="L302" s="44"/>
      <c r="M302" s="44"/>
    </row>
    <row r="303" spans="2:13" ht="12.75" customHeight="1" x14ac:dyDescent="0.25">
      <c r="B303" s="98">
        <v>268</v>
      </c>
      <c r="C303" s="68">
        <v>31</v>
      </c>
      <c r="D303" s="99">
        <v>120</v>
      </c>
      <c r="E303" s="100">
        <f t="shared" si="17"/>
        <v>62</v>
      </c>
      <c r="F303" s="45" t="str">
        <f t="shared" si="18"/>
        <v>DESCALIFICADO</v>
      </c>
      <c r="G303" s="44"/>
      <c r="H303" s="44"/>
      <c r="I303" s="44"/>
      <c r="J303" s="44"/>
      <c r="K303" s="44"/>
      <c r="L303" s="44"/>
      <c r="M303" s="44"/>
    </row>
    <row r="304" spans="2:13" ht="12.75" customHeight="1" x14ac:dyDescent="0.25">
      <c r="B304" s="98">
        <v>269</v>
      </c>
      <c r="C304" s="68">
        <v>34</v>
      </c>
      <c r="D304" s="99">
        <v>90</v>
      </c>
      <c r="E304" s="100">
        <f t="shared" si="17"/>
        <v>51</v>
      </c>
      <c r="F304" s="45" t="str">
        <f t="shared" si="18"/>
        <v>DESCALIFICADO</v>
      </c>
      <c r="G304" s="44"/>
      <c r="H304" s="44"/>
      <c r="I304" s="44"/>
      <c r="J304" s="44"/>
      <c r="K304" s="44"/>
      <c r="L304" s="44"/>
      <c r="M304" s="44"/>
    </row>
    <row r="305" spans="2:13" ht="12.75" customHeight="1" x14ac:dyDescent="0.25">
      <c r="B305" s="98">
        <v>270</v>
      </c>
      <c r="C305" s="68">
        <v>37</v>
      </c>
      <c r="D305" s="99">
        <v>74</v>
      </c>
      <c r="E305" s="100">
        <f t="shared" si="17"/>
        <v>45.633333333333333</v>
      </c>
      <c r="F305" s="45" t="str">
        <f t="shared" si="18"/>
        <v>CALIFICADO</v>
      </c>
      <c r="G305" s="44"/>
      <c r="H305" s="44"/>
      <c r="I305" s="44"/>
      <c r="J305" s="44"/>
      <c r="K305" s="44"/>
      <c r="L305" s="44"/>
      <c r="M305" s="44"/>
    </row>
    <row r="306" spans="2:13" ht="12.75" customHeight="1" x14ac:dyDescent="0.25">
      <c r="B306" s="98">
        <v>271</v>
      </c>
      <c r="C306" s="68">
        <v>40</v>
      </c>
      <c r="D306" s="99">
        <v>78</v>
      </c>
      <c r="E306" s="100">
        <f t="shared" si="17"/>
        <v>52</v>
      </c>
      <c r="F306" s="45" t="str">
        <f t="shared" si="18"/>
        <v>CALIFICADO</v>
      </c>
      <c r="G306" s="44"/>
      <c r="H306" s="44"/>
      <c r="I306" s="44"/>
      <c r="J306" s="44"/>
      <c r="K306" s="44"/>
      <c r="L306" s="44"/>
      <c r="M306" s="44"/>
    </row>
    <row r="307" spans="2:13" ht="12.75" customHeight="1" x14ac:dyDescent="0.25">
      <c r="B307" s="98">
        <v>272</v>
      </c>
      <c r="C307" s="68">
        <v>43</v>
      </c>
      <c r="D307" s="99">
        <v>88</v>
      </c>
      <c r="E307" s="100">
        <f t="shared" si="17"/>
        <v>63.066666666666663</v>
      </c>
      <c r="F307" s="45" t="str">
        <f t="shared" si="18"/>
        <v>CALIFICADO</v>
      </c>
      <c r="G307" s="44"/>
      <c r="H307" s="44"/>
      <c r="I307" s="44"/>
      <c r="J307" s="44"/>
      <c r="K307" s="44"/>
      <c r="L307" s="44"/>
      <c r="M307" s="44"/>
    </row>
    <row r="308" spans="2:13" ht="12.75" customHeight="1" x14ac:dyDescent="0.25">
      <c r="B308" s="98">
        <v>273</v>
      </c>
      <c r="C308" s="68">
        <v>42</v>
      </c>
      <c r="D308" s="99">
        <v>165</v>
      </c>
      <c r="E308" s="100">
        <f>(C308*(D308/60))</f>
        <v>115.5</v>
      </c>
      <c r="F308" s="45" t="str">
        <f t="shared" si="18"/>
        <v>CALIFICADO</v>
      </c>
      <c r="G308" s="44"/>
      <c r="H308" s="44"/>
      <c r="I308" s="44"/>
      <c r="J308" s="44"/>
      <c r="K308" s="44"/>
      <c r="L308" s="44"/>
      <c r="M308" s="44"/>
    </row>
    <row r="309" spans="2:13" ht="12.75" customHeight="1" x14ac:dyDescent="0.25">
      <c r="B309" s="98">
        <v>274</v>
      </c>
      <c r="C309" s="68">
        <v>45</v>
      </c>
      <c r="D309" s="99">
        <v>142</v>
      </c>
      <c r="E309" s="100">
        <f t="shared" ref="E309:E321" si="19">(C309*(D309/60))</f>
        <v>106.5</v>
      </c>
      <c r="F309" s="45" t="str">
        <f t="shared" si="18"/>
        <v>CALIFICADO</v>
      </c>
      <c r="G309" s="44"/>
      <c r="H309" s="44"/>
      <c r="I309" s="44"/>
      <c r="J309" s="44"/>
      <c r="K309" s="44"/>
      <c r="L309" s="44"/>
      <c r="M309" s="44"/>
    </row>
    <row r="310" spans="2:13" ht="12.75" customHeight="1" x14ac:dyDescent="0.25">
      <c r="B310" s="98">
        <v>275</v>
      </c>
      <c r="C310" s="68">
        <v>48</v>
      </c>
      <c r="D310" s="99">
        <v>79</v>
      </c>
      <c r="E310" s="100">
        <f t="shared" si="19"/>
        <v>63.2</v>
      </c>
      <c r="F310" s="45" t="str">
        <f t="shared" si="18"/>
        <v>CALIFICADO</v>
      </c>
      <c r="G310" s="44"/>
      <c r="H310" s="44"/>
      <c r="I310" s="44"/>
      <c r="J310" s="44"/>
      <c r="K310" s="44"/>
      <c r="L310" s="44"/>
      <c r="M310" s="44"/>
    </row>
    <row r="311" spans="2:13" ht="12.75" customHeight="1" x14ac:dyDescent="0.25">
      <c r="B311" s="98">
        <v>276</v>
      </c>
      <c r="C311" s="68">
        <v>51</v>
      </c>
      <c r="D311" s="99">
        <v>127</v>
      </c>
      <c r="E311" s="100">
        <f t="shared" si="19"/>
        <v>107.95</v>
      </c>
      <c r="F311" s="45" t="str">
        <f t="shared" si="18"/>
        <v>CALIFICADO</v>
      </c>
      <c r="G311" s="44"/>
      <c r="H311" s="44"/>
      <c r="I311" s="44"/>
      <c r="J311" s="44"/>
      <c r="K311" s="44"/>
      <c r="L311" s="44"/>
      <c r="M311" s="44"/>
    </row>
    <row r="312" spans="2:13" ht="12.75" customHeight="1" x14ac:dyDescent="0.25">
      <c r="B312" s="98">
        <v>277</v>
      </c>
      <c r="C312" s="68">
        <v>25</v>
      </c>
      <c r="D312" s="99">
        <v>118</v>
      </c>
      <c r="E312" s="100">
        <f t="shared" si="19"/>
        <v>49.166666666666664</v>
      </c>
      <c r="F312" s="45" t="str">
        <f t="shared" si="18"/>
        <v>DESCALIFICADO</v>
      </c>
      <c r="G312" s="44"/>
      <c r="H312" s="44"/>
      <c r="I312" s="44"/>
      <c r="J312" s="44"/>
      <c r="K312" s="44"/>
      <c r="L312" s="44"/>
      <c r="M312" s="44"/>
    </row>
    <row r="313" spans="2:13" ht="12.75" customHeight="1" x14ac:dyDescent="0.25">
      <c r="B313" s="98">
        <v>278</v>
      </c>
      <c r="C313" s="68">
        <v>28</v>
      </c>
      <c r="D313" s="99">
        <v>97</v>
      </c>
      <c r="E313" s="100">
        <f t="shared" si="19"/>
        <v>45.266666666666666</v>
      </c>
      <c r="F313" s="45" t="str">
        <f t="shared" si="18"/>
        <v>DESCALIFICADO</v>
      </c>
      <c r="G313" s="44"/>
      <c r="H313" s="44"/>
      <c r="I313" s="44"/>
      <c r="J313" s="44"/>
      <c r="K313" s="44"/>
      <c r="L313" s="44"/>
      <c r="M313" s="44"/>
    </row>
    <row r="314" spans="2:13" ht="12.75" customHeight="1" x14ac:dyDescent="0.25">
      <c r="B314" s="98">
        <v>279</v>
      </c>
      <c r="C314" s="68">
        <v>31</v>
      </c>
      <c r="D314" s="99">
        <v>73</v>
      </c>
      <c r="E314" s="100">
        <f t="shared" si="19"/>
        <v>37.716666666666661</v>
      </c>
      <c r="F314" s="45" t="str">
        <f t="shared" si="18"/>
        <v>DESCALIFICADO</v>
      </c>
      <c r="G314" s="44"/>
      <c r="H314" s="44"/>
      <c r="I314" s="44"/>
      <c r="J314" s="44"/>
      <c r="K314" s="44"/>
      <c r="L314" s="44"/>
      <c r="M314" s="44"/>
    </row>
    <row r="315" spans="2:13" ht="12.75" customHeight="1" x14ac:dyDescent="0.25">
      <c r="B315" s="98">
        <v>280</v>
      </c>
      <c r="C315" s="68">
        <v>34</v>
      </c>
      <c r="D315" s="99">
        <v>92</v>
      </c>
      <c r="E315" s="100">
        <f t="shared" si="19"/>
        <v>52.13333333333334</v>
      </c>
      <c r="F315" s="45" t="str">
        <f t="shared" si="18"/>
        <v>DESCALIFICADO</v>
      </c>
      <c r="G315" s="44"/>
      <c r="H315" s="44"/>
      <c r="I315" s="44"/>
      <c r="J315" s="44"/>
      <c r="K315" s="44"/>
      <c r="L315" s="44"/>
      <c r="M315" s="44"/>
    </row>
    <row r="316" spans="2:13" ht="12.75" customHeight="1" x14ac:dyDescent="0.25">
      <c r="B316" s="98">
        <v>281</v>
      </c>
      <c r="C316" s="68">
        <v>37</v>
      </c>
      <c r="D316" s="99">
        <v>60</v>
      </c>
      <c r="E316" s="100">
        <f t="shared" si="19"/>
        <v>37</v>
      </c>
      <c r="F316" s="45" t="str">
        <f t="shared" si="18"/>
        <v>CALIFICADO</v>
      </c>
      <c r="G316" s="44"/>
      <c r="H316" s="44"/>
      <c r="I316" s="44"/>
      <c r="J316" s="44"/>
      <c r="K316" s="44"/>
      <c r="L316" s="44"/>
      <c r="M316" s="44"/>
    </row>
    <row r="317" spans="2:13" ht="12.75" customHeight="1" x14ac:dyDescent="0.25">
      <c r="B317" s="98">
        <v>282</v>
      </c>
      <c r="C317" s="68">
        <v>40</v>
      </c>
      <c r="D317" s="99">
        <v>88</v>
      </c>
      <c r="E317" s="100">
        <f t="shared" si="19"/>
        <v>58.666666666666664</v>
      </c>
      <c r="F317" s="45" t="str">
        <f t="shared" si="18"/>
        <v>CALIFICADO</v>
      </c>
      <c r="G317" s="44"/>
      <c r="H317" s="44"/>
      <c r="I317" s="44"/>
      <c r="J317" s="44"/>
      <c r="K317" s="44"/>
      <c r="L317" s="44"/>
      <c r="M317" s="44"/>
    </row>
    <row r="318" spans="2:13" ht="12.75" customHeight="1" x14ac:dyDescent="0.25">
      <c r="B318" s="98">
        <v>283</v>
      </c>
      <c r="C318" s="68">
        <v>43</v>
      </c>
      <c r="D318" s="99">
        <v>91</v>
      </c>
      <c r="E318" s="100">
        <f t="shared" si="19"/>
        <v>65.216666666666669</v>
      </c>
      <c r="F318" s="45" t="str">
        <f t="shared" si="18"/>
        <v>CALIFICADO</v>
      </c>
      <c r="G318" s="44"/>
      <c r="H318" s="44"/>
      <c r="I318" s="44"/>
      <c r="J318" s="44"/>
      <c r="K318" s="44"/>
      <c r="L318" s="44"/>
      <c r="M318" s="44"/>
    </row>
    <row r="319" spans="2:13" ht="12.75" customHeight="1" x14ac:dyDescent="0.25">
      <c r="B319" s="98">
        <v>284</v>
      </c>
      <c r="C319" s="68">
        <v>42</v>
      </c>
      <c r="D319" s="99">
        <v>100</v>
      </c>
      <c r="E319" s="100">
        <f t="shared" si="19"/>
        <v>70</v>
      </c>
      <c r="F319" s="45" t="str">
        <f t="shared" si="18"/>
        <v>CALIFICADO</v>
      </c>
      <c r="G319" s="44"/>
      <c r="H319" s="44"/>
      <c r="I319" s="44"/>
      <c r="J319" s="44"/>
      <c r="K319" s="44"/>
      <c r="L319" s="44"/>
      <c r="M319" s="44"/>
    </row>
    <row r="320" spans="2:13" ht="12.75" customHeight="1" x14ac:dyDescent="0.25">
      <c r="B320" s="98">
        <v>285</v>
      </c>
      <c r="C320" s="68">
        <v>45</v>
      </c>
      <c r="D320" s="99">
        <v>125</v>
      </c>
      <c r="E320" s="100">
        <f t="shared" si="19"/>
        <v>93.75</v>
      </c>
      <c r="F320" s="45" t="str">
        <f t="shared" si="18"/>
        <v>CALIFICADO</v>
      </c>
      <c r="G320" s="44"/>
      <c r="H320" s="44"/>
      <c r="I320" s="44"/>
      <c r="J320" s="44"/>
      <c r="K320" s="44"/>
      <c r="L320" s="44"/>
      <c r="M320" s="44"/>
    </row>
    <row r="321" spans="2:13" ht="12.75" customHeight="1" x14ac:dyDescent="0.25">
      <c r="B321" s="98">
        <v>286</v>
      </c>
      <c r="C321" s="68">
        <v>48</v>
      </c>
      <c r="D321" s="99">
        <v>140</v>
      </c>
      <c r="E321" s="100">
        <f t="shared" si="19"/>
        <v>112</v>
      </c>
      <c r="F321" s="45" t="str">
        <f t="shared" si="18"/>
        <v>CALIFICADO</v>
      </c>
      <c r="G321" s="44"/>
      <c r="H321" s="44"/>
      <c r="I321" s="44"/>
      <c r="J321" s="44"/>
      <c r="K321" s="44"/>
      <c r="L321" s="44"/>
      <c r="M321" s="44"/>
    </row>
    <row r="322" spans="2:13" ht="12.75" customHeight="1" x14ac:dyDescent="0.25">
      <c r="B322" s="98">
        <v>287</v>
      </c>
      <c r="C322" s="68">
        <v>51</v>
      </c>
      <c r="D322" s="99">
        <v>114</v>
      </c>
      <c r="E322" s="100">
        <f>(C322*(D322/60))</f>
        <v>96.899999999999991</v>
      </c>
      <c r="F322" s="45" t="str">
        <f t="shared" si="18"/>
        <v>CALIFICADO</v>
      </c>
      <c r="G322" s="44"/>
      <c r="H322" s="44"/>
      <c r="I322" s="44"/>
      <c r="J322" s="44"/>
      <c r="K322" s="44"/>
      <c r="L322" s="44"/>
      <c r="M322" s="44"/>
    </row>
    <row r="323" spans="2:13" ht="12.75" customHeight="1" x14ac:dyDescent="0.25">
      <c r="B323" s="98">
        <v>288</v>
      </c>
      <c r="C323" s="68">
        <v>25</v>
      </c>
      <c r="D323" s="99">
        <v>120</v>
      </c>
      <c r="E323" s="100">
        <f t="shared" ref="E323:E335" si="20">(C323*(D323/60))</f>
        <v>50</v>
      </c>
      <c r="F323" s="45" t="str">
        <f t="shared" si="18"/>
        <v>DESCALIFICADO</v>
      </c>
      <c r="G323" s="44"/>
      <c r="H323" s="44"/>
      <c r="I323" s="44"/>
      <c r="J323" s="44"/>
      <c r="K323" s="44"/>
      <c r="L323" s="44"/>
      <c r="M323" s="44"/>
    </row>
    <row r="324" spans="2:13" ht="12.75" customHeight="1" x14ac:dyDescent="0.25">
      <c r="B324" s="98">
        <v>289</v>
      </c>
      <c r="C324" s="68">
        <v>28</v>
      </c>
      <c r="D324" s="99">
        <v>90</v>
      </c>
      <c r="E324" s="100">
        <f t="shared" si="20"/>
        <v>42</v>
      </c>
      <c r="F324" s="45" t="str">
        <f t="shared" si="18"/>
        <v>DESCALIFICADO</v>
      </c>
      <c r="G324" s="44"/>
      <c r="H324" s="44"/>
      <c r="I324" s="44"/>
      <c r="J324" s="44"/>
      <c r="K324" s="44"/>
      <c r="L324" s="44"/>
      <c r="M324" s="44"/>
    </row>
    <row r="325" spans="2:13" ht="12.75" customHeight="1" x14ac:dyDescent="0.25">
      <c r="B325" s="98">
        <v>290</v>
      </c>
      <c r="C325" s="68">
        <v>31</v>
      </c>
      <c r="D325" s="99">
        <v>74</v>
      </c>
      <c r="E325" s="100">
        <f t="shared" si="20"/>
        <v>38.233333333333334</v>
      </c>
      <c r="F325" s="45" t="str">
        <f t="shared" si="18"/>
        <v>DESCALIFICADO</v>
      </c>
      <c r="G325" s="44"/>
      <c r="H325" s="44"/>
      <c r="I325" s="44"/>
      <c r="J325" s="44"/>
      <c r="K325" s="44"/>
      <c r="L325" s="44"/>
      <c r="M325" s="44"/>
    </row>
    <row r="326" spans="2:13" ht="12.75" customHeight="1" x14ac:dyDescent="0.25">
      <c r="B326" s="98">
        <v>291</v>
      </c>
      <c r="C326" s="68">
        <v>34</v>
      </c>
      <c r="D326" s="99">
        <v>78</v>
      </c>
      <c r="E326" s="100">
        <f t="shared" si="20"/>
        <v>44.2</v>
      </c>
      <c r="F326" s="45" t="str">
        <f t="shared" si="18"/>
        <v>DESCALIFICADO</v>
      </c>
      <c r="G326" s="44"/>
      <c r="H326" s="44"/>
      <c r="I326" s="44"/>
      <c r="J326" s="44"/>
      <c r="K326" s="44"/>
      <c r="L326" s="44"/>
      <c r="M326" s="44"/>
    </row>
    <row r="327" spans="2:13" ht="12.75" customHeight="1" x14ac:dyDescent="0.25">
      <c r="B327" s="98">
        <v>292</v>
      </c>
      <c r="C327" s="68">
        <v>37</v>
      </c>
      <c r="D327" s="99">
        <v>88</v>
      </c>
      <c r="E327" s="100">
        <f t="shared" si="20"/>
        <v>54.266666666666666</v>
      </c>
      <c r="F327" s="45" t="str">
        <f t="shared" si="18"/>
        <v>CALIFICADO</v>
      </c>
      <c r="G327" s="44"/>
      <c r="H327" s="44"/>
      <c r="I327" s="44"/>
      <c r="J327" s="44"/>
      <c r="K327" s="44"/>
      <c r="L327" s="44"/>
      <c r="M327" s="44"/>
    </row>
    <row r="328" spans="2:13" ht="12.75" customHeight="1" x14ac:dyDescent="0.25">
      <c r="B328" s="98">
        <v>293</v>
      </c>
      <c r="C328" s="68">
        <v>40</v>
      </c>
      <c r="D328" s="99">
        <v>165</v>
      </c>
      <c r="E328" s="100">
        <f t="shared" si="20"/>
        <v>110</v>
      </c>
      <c r="F328" s="45" t="str">
        <f t="shared" si="18"/>
        <v>CALIFICADO</v>
      </c>
      <c r="G328" s="44"/>
      <c r="H328" s="44"/>
      <c r="I328" s="44"/>
      <c r="J328" s="44"/>
      <c r="K328" s="44"/>
      <c r="L328" s="44"/>
      <c r="M328" s="44"/>
    </row>
    <row r="329" spans="2:13" ht="12.75" customHeight="1" x14ac:dyDescent="0.25">
      <c r="B329" s="98">
        <v>294</v>
      </c>
      <c r="C329" s="68">
        <v>43</v>
      </c>
      <c r="D329" s="99">
        <v>142</v>
      </c>
      <c r="E329" s="100">
        <f t="shared" si="20"/>
        <v>101.76666666666667</v>
      </c>
      <c r="F329" s="45" t="str">
        <f t="shared" si="18"/>
        <v>CALIFICADO</v>
      </c>
      <c r="G329" s="44"/>
      <c r="H329" s="44"/>
      <c r="I329" s="44"/>
      <c r="J329" s="44"/>
      <c r="K329" s="44"/>
      <c r="L329" s="44"/>
      <c r="M329" s="44"/>
    </row>
    <row r="330" spans="2:13" ht="12.75" customHeight="1" x14ac:dyDescent="0.25">
      <c r="B330" s="98">
        <v>295</v>
      </c>
      <c r="C330" s="68">
        <v>42</v>
      </c>
      <c r="D330" s="99">
        <v>79</v>
      </c>
      <c r="E330" s="100">
        <f t="shared" si="20"/>
        <v>55.3</v>
      </c>
      <c r="F330" s="45" t="str">
        <f t="shared" si="18"/>
        <v>CALIFICADO</v>
      </c>
      <c r="G330" s="44"/>
      <c r="H330" s="44"/>
      <c r="I330" s="44"/>
      <c r="J330" s="44"/>
      <c r="K330" s="44"/>
      <c r="L330" s="44"/>
      <c r="M330" s="44"/>
    </row>
    <row r="331" spans="2:13" ht="12.75" customHeight="1" x14ac:dyDescent="0.25">
      <c r="B331" s="98">
        <v>296</v>
      </c>
      <c r="C331" s="68">
        <v>45</v>
      </c>
      <c r="D331" s="99">
        <v>127</v>
      </c>
      <c r="E331" s="100">
        <f t="shared" si="20"/>
        <v>95.25</v>
      </c>
      <c r="F331" s="45" t="str">
        <f t="shared" si="18"/>
        <v>CALIFICADO</v>
      </c>
      <c r="G331" s="44"/>
      <c r="H331" s="44"/>
      <c r="I331" s="44"/>
      <c r="J331" s="44"/>
      <c r="K331" s="44"/>
      <c r="L331" s="44"/>
      <c r="M331" s="44"/>
    </row>
    <row r="332" spans="2:13" ht="12.75" customHeight="1" x14ac:dyDescent="0.25">
      <c r="B332" s="98">
        <v>297</v>
      </c>
      <c r="C332" s="68">
        <v>48</v>
      </c>
      <c r="D332" s="99">
        <v>118</v>
      </c>
      <c r="E332" s="100">
        <f t="shared" si="20"/>
        <v>94.399999999999991</v>
      </c>
      <c r="F332" s="45" t="str">
        <f t="shared" si="18"/>
        <v>CALIFICADO</v>
      </c>
      <c r="G332" s="44"/>
      <c r="H332" s="44"/>
      <c r="I332" s="44"/>
      <c r="J332" s="44"/>
      <c r="K332" s="44"/>
      <c r="L332" s="44"/>
      <c r="M332" s="44"/>
    </row>
    <row r="333" spans="2:13" ht="12.75" customHeight="1" x14ac:dyDescent="0.25">
      <c r="B333" s="98">
        <v>298</v>
      </c>
      <c r="C333" s="68">
        <v>51</v>
      </c>
      <c r="D333" s="99">
        <v>97</v>
      </c>
      <c r="E333" s="100">
        <f t="shared" si="20"/>
        <v>82.45</v>
      </c>
      <c r="F333" s="45" t="str">
        <f t="shared" si="18"/>
        <v>CALIFICADO</v>
      </c>
      <c r="G333" s="44"/>
      <c r="H333" s="44"/>
      <c r="I333" s="44"/>
      <c r="J333" s="44"/>
      <c r="K333" s="44"/>
      <c r="L333" s="44"/>
      <c r="M333" s="44"/>
    </row>
    <row r="334" spans="2:13" ht="12.75" customHeight="1" x14ac:dyDescent="0.25">
      <c r="B334" s="98">
        <v>299</v>
      </c>
      <c r="C334" s="68">
        <v>55</v>
      </c>
      <c r="D334" s="99">
        <v>73</v>
      </c>
      <c r="E334" s="100">
        <f t="shared" si="20"/>
        <v>66.916666666666657</v>
      </c>
      <c r="F334" s="45" t="str">
        <f t="shared" si="18"/>
        <v>CALIFICADO</v>
      </c>
      <c r="G334" s="44"/>
      <c r="H334" s="44"/>
      <c r="I334" s="44"/>
      <c r="J334" s="44"/>
      <c r="K334" s="44"/>
      <c r="L334" s="44"/>
      <c r="M334" s="44"/>
    </row>
    <row r="335" spans="2:13" ht="12.75" customHeight="1" x14ac:dyDescent="0.25">
      <c r="B335" s="98">
        <v>300</v>
      </c>
      <c r="C335" s="68">
        <v>54</v>
      </c>
      <c r="D335" s="99">
        <v>92</v>
      </c>
      <c r="E335" s="100">
        <f t="shared" si="20"/>
        <v>82.800000000000011</v>
      </c>
      <c r="F335" s="45" t="str">
        <f t="shared" si="18"/>
        <v>CALIFICADO</v>
      </c>
      <c r="G335" s="44"/>
      <c r="H335" s="44"/>
      <c r="I335" s="44"/>
      <c r="J335" s="44"/>
      <c r="K335" s="44"/>
      <c r="L335" s="44"/>
      <c r="M335" s="44"/>
    </row>
    <row r="336" spans="2:13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3">
    <mergeCell ref="G36:L36"/>
    <mergeCell ref="G37:L37"/>
    <mergeCell ref="G38:L38"/>
  </mergeCells>
  <conditionalFormatting sqref="C36:C335">
    <cfRule type="cellIs" dxfId="2" priority="3" operator="greaterThan">
      <formula>35</formula>
    </cfRule>
  </conditionalFormatting>
  <conditionalFormatting sqref="E36 C36:C335 E40:E46 E51:E57 E62:E68 E73:E79 E84:E90 E95:E101 E106:E112 E117:E123 E128:E134 E139:E146 E150:E156 E161:E167 E172:E178 E183:E189 E194:E200 E205:E211 E216:E222 E227:E233 E238:E244 E249:E255 E261:E267 E272:E278 E283:E289 E294:E300 E305:E311 E316:E322 E327:E335">
    <cfRule type="cellIs" dxfId="1" priority="2" operator="between">
      <formula>35</formula>
      <formula>"18.26"</formula>
    </cfRule>
  </conditionalFormatting>
  <conditionalFormatting sqref="F36:F335">
    <cfRule type="cellIs" dxfId="0" priority="1" operator="equal">
      <formula>"CALIFICADO"</formula>
    </cfRule>
  </conditionalFormatting>
  <pageMargins left="0.75" right="0.75" top="1" bottom="1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7:O56"/>
  <sheetViews>
    <sheetView topLeftCell="A16" workbookViewId="0">
      <selection activeCell="G35" sqref="G35"/>
    </sheetView>
  </sheetViews>
  <sheetFormatPr baseColWidth="10" defaultColWidth="12.5546875" defaultRowHeight="15" customHeight="1" x14ac:dyDescent="0.25"/>
  <sheetData>
    <row r="17" spans="1:15" ht="15" customHeight="1" x14ac:dyDescent="0.3">
      <c r="A17" s="7"/>
      <c r="B17" s="8" t="s">
        <v>66</v>
      </c>
      <c r="C17" s="8" t="s">
        <v>67</v>
      </c>
      <c r="D17" s="8" t="s">
        <v>68</v>
      </c>
      <c r="E17" s="8" t="s">
        <v>69</v>
      </c>
      <c r="F17" s="7"/>
      <c r="G17" s="95" t="s">
        <v>70</v>
      </c>
      <c r="H17" s="77"/>
      <c r="I17" s="7"/>
      <c r="J17" s="7"/>
      <c r="K17" s="7"/>
      <c r="L17" s="7"/>
      <c r="M17" s="7"/>
      <c r="N17" s="7"/>
      <c r="O17" s="7"/>
    </row>
    <row r="18" spans="1:15" ht="15" customHeight="1" x14ac:dyDescent="0.25">
      <c r="A18" s="7"/>
      <c r="B18" s="9">
        <v>1325</v>
      </c>
      <c r="C18" s="10" t="s">
        <v>71</v>
      </c>
      <c r="D18" s="10" t="s">
        <v>71</v>
      </c>
      <c r="E18" s="10" t="s">
        <v>72</v>
      </c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ht="15" customHeight="1" x14ac:dyDescent="0.25">
      <c r="A19" s="7"/>
      <c r="B19" s="11">
        <v>1326</v>
      </c>
      <c r="C19" s="12" t="s">
        <v>72</v>
      </c>
      <c r="D19" s="12" t="s">
        <v>72</v>
      </c>
      <c r="E19" s="12" t="s">
        <v>73</v>
      </c>
      <c r="F19" s="13" t="s">
        <v>74</v>
      </c>
      <c r="G19" s="96" t="s">
        <v>168</v>
      </c>
      <c r="H19" s="77"/>
      <c r="I19" s="77"/>
      <c r="J19" s="77"/>
      <c r="K19" s="77"/>
      <c r="L19" s="77"/>
      <c r="M19" s="7"/>
      <c r="N19" s="7"/>
      <c r="O19" s="7"/>
    </row>
    <row r="20" spans="1:15" ht="15" customHeight="1" x14ac:dyDescent="0.25">
      <c r="A20" s="7"/>
      <c r="B20" s="11">
        <v>1327</v>
      </c>
      <c r="C20" s="12" t="s">
        <v>71</v>
      </c>
      <c r="D20" s="12" t="s">
        <v>73</v>
      </c>
      <c r="E20" s="12" t="s">
        <v>71</v>
      </c>
      <c r="F20" s="14"/>
      <c r="G20" s="15">
        <f>COUNTIF(C18:C53,"NP")</f>
        <v>20</v>
      </c>
      <c r="H20" s="7"/>
      <c r="I20" s="7"/>
      <c r="J20" s="7"/>
      <c r="K20" s="7"/>
      <c r="L20" s="7"/>
      <c r="M20" s="7"/>
      <c r="N20" s="7"/>
      <c r="O20" s="7"/>
    </row>
    <row r="21" spans="1:15" ht="15" customHeight="1" x14ac:dyDescent="0.25">
      <c r="A21" s="7"/>
      <c r="B21" s="11">
        <v>1328</v>
      </c>
      <c r="C21" s="12" t="s">
        <v>73</v>
      </c>
      <c r="D21" s="12" t="s">
        <v>72</v>
      </c>
      <c r="E21" s="12" t="s">
        <v>73</v>
      </c>
      <c r="F21" s="14"/>
      <c r="G21" s="7"/>
      <c r="H21" s="7"/>
      <c r="I21" s="7"/>
      <c r="J21" s="7"/>
      <c r="K21" s="7"/>
      <c r="L21" s="7"/>
      <c r="M21" s="7"/>
      <c r="N21" s="7"/>
      <c r="O21" s="7"/>
    </row>
    <row r="22" spans="1:15" ht="15" customHeight="1" x14ac:dyDescent="0.25">
      <c r="A22" s="7"/>
      <c r="B22" s="11">
        <v>1329</v>
      </c>
      <c r="C22" s="12" t="s">
        <v>71</v>
      </c>
      <c r="D22" s="12" t="s">
        <v>71</v>
      </c>
      <c r="E22" s="12" t="s">
        <v>71</v>
      </c>
      <c r="F22" s="13" t="s">
        <v>75</v>
      </c>
      <c r="G22" s="94" t="s">
        <v>76</v>
      </c>
      <c r="H22" s="77"/>
      <c r="I22" s="77"/>
      <c r="J22" s="77"/>
      <c r="K22" s="77"/>
      <c r="L22" s="77"/>
      <c r="M22" s="7"/>
      <c r="N22" s="7"/>
      <c r="O22" s="7"/>
    </row>
    <row r="23" spans="1:15" ht="15" customHeight="1" x14ac:dyDescent="0.25">
      <c r="A23" s="7"/>
      <c r="B23" s="11">
        <v>1330</v>
      </c>
      <c r="C23" s="12" t="s">
        <v>72</v>
      </c>
      <c r="D23" s="12" t="s">
        <v>71</v>
      </c>
      <c r="E23" s="12" t="s">
        <v>72</v>
      </c>
      <c r="F23" s="14"/>
      <c r="G23" s="15">
        <f>COUNTIF(D18:D53,"NA")</f>
        <v>9</v>
      </c>
      <c r="H23" s="7"/>
      <c r="I23" s="7"/>
      <c r="J23" s="7"/>
      <c r="K23" s="7"/>
      <c r="L23" s="7"/>
      <c r="M23" s="7"/>
      <c r="N23" s="7"/>
      <c r="O23" s="7"/>
    </row>
    <row r="24" spans="1:15" ht="13.2" x14ac:dyDescent="0.25">
      <c r="A24" s="7"/>
      <c r="B24" s="11">
        <v>1331</v>
      </c>
      <c r="C24" s="12" t="s">
        <v>71</v>
      </c>
      <c r="D24" s="12" t="s">
        <v>72</v>
      </c>
      <c r="E24" s="12" t="s">
        <v>71</v>
      </c>
      <c r="F24" s="14"/>
      <c r="G24" s="7"/>
      <c r="H24" s="7"/>
      <c r="I24" s="7"/>
      <c r="J24" s="7"/>
      <c r="K24" s="7"/>
      <c r="L24" s="7"/>
      <c r="M24" s="7"/>
      <c r="N24" s="7"/>
      <c r="O24" s="7"/>
    </row>
    <row r="25" spans="1:15" ht="13.2" x14ac:dyDescent="0.25">
      <c r="A25" s="7"/>
      <c r="B25" s="11">
        <v>1332</v>
      </c>
      <c r="C25" s="12" t="s">
        <v>71</v>
      </c>
      <c r="D25" s="12" t="s">
        <v>72</v>
      </c>
      <c r="E25" s="12" t="s">
        <v>71</v>
      </c>
      <c r="F25" s="13" t="s">
        <v>77</v>
      </c>
      <c r="G25" s="94" t="s">
        <v>78</v>
      </c>
      <c r="H25" s="77"/>
      <c r="I25" s="77"/>
      <c r="J25" s="77"/>
      <c r="K25" s="77"/>
      <c r="L25" s="77"/>
      <c r="M25" s="77"/>
      <c r="N25" s="7"/>
      <c r="O25" s="7"/>
    </row>
    <row r="26" spans="1:15" ht="13.2" x14ac:dyDescent="0.25">
      <c r="A26" s="7"/>
      <c r="B26" s="11">
        <v>1333</v>
      </c>
      <c r="C26" s="12" t="s">
        <v>72</v>
      </c>
      <c r="D26" s="12" t="s">
        <v>72</v>
      </c>
      <c r="E26" s="12" t="s">
        <v>73</v>
      </c>
      <c r="F26" s="14"/>
      <c r="G26" s="15">
        <f>COUNT(B18:B53)</f>
        <v>36</v>
      </c>
      <c r="H26" s="7"/>
      <c r="I26" s="7"/>
      <c r="J26" s="7"/>
      <c r="K26" s="7"/>
      <c r="L26" s="7"/>
      <c r="M26" s="7"/>
      <c r="N26" s="7"/>
      <c r="O26" s="7"/>
    </row>
    <row r="27" spans="1:15" ht="13.2" x14ac:dyDescent="0.25">
      <c r="A27" s="7"/>
      <c r="B27" s="11">
        <v>1334</v>
      </c>
      <c r="C27" s="12" t="s">
        <v>72</v>
      </c>
      <c r="D27" s="12" t="s">
        <v>72</v>
      </c>
      <c r="E27" s="12" t="s">
        <v>73</v>
      </c>
      <c r="F27" s="14"/>
      <c r="G27" s="7"/>
      <c r="H27" s="7"/>
      <c r="I27" s="7"/>
      <c r="J27" s="7"/>
      <c r="K27" s="7"/>
      <c r="L27" s="7"/>
      <c r="M27" s="7"/>
      <c r="N27" s="7"/>
      <c r="O27" s="7"/>
    </row>
    <row r="28" spans="1:15" ht="13.2" x14ac:dyDescent="0.25">
      <c r="A28" s="7"/>
      <c r="B28" s="11">
        <v>1335</v>
      </c>
      <c r="C28" s="12" t="s">
        <v>72</v>
      </c>
      <c r="D28" s="12" t="s">
        <v>73</v>
      </c>
      <c r="E28" s="12" t="s">
        <v>72</v>
      </c>
      <c r="F28" s="13" t="s">
        <v>79</v>
      </c>
      <c r="G28" s="94" t="s">
        <v>80</v>
      </c>
      <c r="H28" s="77"/>
      <c r="I28" s="77"/>
      <c r="J28" s="77"/>
      <c r="K28" s="77"/>
      <c r="L28" s="77"/>
      <c r="M28" s="7"/>
      <c r="N28" s="7"/>
      <c r="O28" s="7"/>
    </row>
    <row r="29" spans="1:15" ht="13.2" x14ac:dyDescent="0.25">
      <c r="A29" s="7"/>
      <c r="B29" s="11">
        <v>1336</v>
      </c>
      <c r="C29" s="12" t="s">
        <v>71</v>
      </c>
      <c r="D29" s="12" t="s">
        <v>72</v>
      </c>
      <c r="E29" s="12" t="s">
        <v>71</v>
      </c>
      <c r="F29" s="16"/>
      <c r="G29" s="15">
        <f>COUNTIF(E18:E53, "NP")</f>
        <v>14</v>
      </c>
      <c r="H29" s="7"/>
      <c r="I29" s="7"/>
      <c r="J29" s="7"/>
      <c r="K29" s="7"/>
      <c r="L29" s="7"/>
      <c r="M29" s="7"/>
      <c r="N29" s="7"/>
      <c r="O29" s="7"/>
    </row>
    <row r="30" spans="1:15" ht="13.2" x14ac:dyDescent="0.25">
      <c r="A30" s="7"/>
      <c r="B30" s="11">
        <v>1337</v>
      </c>
      <c r="C30" s="12" t="s">
        <v>72</v>
      </c>
      <c r="D30" s="12" t="s">
        <v>71</v>
      </c>
      <c r="E30" s="12" t="s">
        <v>71</v>
      </c>
      <c r="F30" s="16"/>
      <c r="G30" s="7"/>
      <c r="H30" s="7"/>
      <c r="I30" s="7"/>
      <c r="J30" s="7"/>
      <c r="K30" s="7"/>
      <c r="L30" s="7"/>
      <c r="M30" s="7"/>
      <c r="N30" s="7"/>
      <c r="O30" s="7"/>
    </row>
    <row r="31" spans="1:15" ht="13.2" x14ac:dyDescent="0.25">
      <c r="A31" s="7"/>
      <c r="B31" s="11">
        <v>1338</v>
      </c>
      <c r="C31" s="12" t="s">
        <v>71</v>
      </c>
      <c r="D31" s="12" t="s">
        <v>71</v>
      </c>
      <c r="E31" s="12" t="s">
        <v>71</v>
      </c>
      <c r="F31" s="16"/>
      <c r="G31" s="7"/>
      <c r="H31" s="7"/>
      <c r="I31" s="7"/>
      <c r="J31" s="7"/>
      <c r="K31" s="7"/>
      <c r="L31" s="7"/>
      <c r="M31" s="7"/>
      <c r="N31" s="7"/>
      <c r="O31" s="7"/>
    </row>
    <row r="32" spans="1:15" ht="13.2" x14ac:dyDescent="0.25">
      <c r="A32" s="7"/>
      <c r="B32" s="11">
        <v>1339</v>
      </c>
      <c r="C32" s="12" t="s">
        <v>71</v>
      </c>
      <c r="D32" s="12" t="s">
        <v>73</v>
      </c>
      <c r="E32" s="12" t="s">
        <v>72</v>
      </c>
      <c r="F32" s="13" t="s">
        <v>81</v>
      </c>
      <c r="G32" s="94" t="s">
        <v>82</v>
      </c>
      <c r="H32" s="77"/>
      <c r="I32" s="77"/>
      <c r="J32" s="77"/>
      <c r="K32" s="77"/>
      <c r="L32" s="7"/>
      <c r="M32" s="7"/>
      <c r="N32" s="7"/>
      <c r="O32" s="7"/>
    </row>
    <row r="33" spans="1:15" ht="13.2" x14ac:dyDescent="0.25">
      <c r="A33" s="7"/>
      <c r="B33" s="11">
        <v>1340</v>
      </c>
      <c r="C33" s="12" t="s">
        <v>71</v>
      </c>
      <c r="D33" s="12" t="s">
        <v>71</v>
      </c>
      <c r="E33" s="12" t="s">
        <v>72</v>
      </c>
      <c r="F33" s="16"/>
      <c r="G33" s="94" t="s">
        <v>83</v>
      </c>
      <c r="H33" s="77"/>
      <c r="I33" s="77"/>
      <c r="J33" s="77"/>
      <c r="K33" s="77"/>
      <c r="L33" s="7"/>
      <c r="M33" s="7"/>
      <c r="N33" s="7"/>
      <c r="O33" s="7"/>
    </row>
    <row r="34" spans="1:15" ht="13.2" x14ac:dyDescent="0.25">
      <c r="A34" s="7"/>
      <c r="B34" s="11">
        <v>1341</v>
      </c>
      <c r="C34" s="12" t="s">
        <v>71</v>
      </c>
      <c r="D34" s="12" t="s">
        <v>71</v>
      </c>
      <c r="E34" s="12" t="s">
        <v>73</v>
      </c>
      <c r="F34" s="7"/>
      <c r="G34" s="94" t="s">
        <v>84</v>
      </c>
      <c r="H34" s="77"/>
      <c r="I34" s="7"/>
      <c r="J34" s="7"/>
      <c r="K34" s="7"/>
      <c r="L34" s="7"/>
      <c r="M34" s="7"/>
      <c r="N34" s="7"/>
      <c r="O34" s="7"/>
    </row>
    <row r="35" spans="1:15" ht="13.2" x14ac:dyDescent="0.25">
      <c r="A35" s="7"/>
      <c r="B35" s="11">
        <v>1342</v>
      </c>
      <c r="C35" s="12" t="s">
        <v>71</v>
      </c>
      <c r="D35" s="12" t="s">
        <v>72</v>
      </c>
      <c r="E35" s="12" t="s">
        <v>72</v>
      </c>
      <c r="F35" s="7"/>
      <c r="G35" s="65">
        <f>(G29*100)/G26</f>
        <v>38.888888888888886</v>
      </c>
      <c r="H35" s="7"/>
      <c r="I35" s="7"/>
      <c r="J35" s="7"/>
      <c r="K35" s="7"/>
      <c r="L35" s="7"/>
      <c r="M35" s="7"/>
      <c r="N35" s="7"/>
      <c r="O35" s="7"/>
    </row>
    <row r="36" spans="1:15" ht="13.2" x14ac:dyDescent="0.25">
      <c r="A36" s="7"/>
      <c r="B36" s="11">
        <v>1343</v>
      </c>
      <c r="C36" s="12" t="s">
        <v>71</v>
      </c>
      <c r="D36" s="12" t="s">
        <v>71</v>
      </c>
      <c r="E36" s="12" t="s">
        <v>71</v>
      </c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ht="13.2" x14ac:dyDescent="0.25">
      <c r="A37" s="7"/>
      <c r="B37" s="11">
        <v>1344</v>
      </c>
      <c r="C37" s="12" t="s">
        <v>73</v>
      </c>
      <c r="D37" s="12" t="s">
        <v>72</v>
      </c>
      <c r="E37" s="12" t="s">
        <v>71</v>
      </c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ht="13.2" x14ac:dyDescent="0.25">
      <c r="A38" s="7"/>
      <c r="B38" s="11">
        <v>1345</v>
      </c>
      <c r="C38" s="12" t="s">
        <v>71</v>
      </c>
      <c r="D38" s="12" t="s">
        <v>73</v>
      </c>
      <c r="E38" s="12" t="s">
        <v>73</v>
      </c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ht="13.2" x14ac:dyDescent="0.25">
      <c r="A39" s="7"/>
      <c r="B39" s="11">
        <v>1346</v>
      </c>
      <c r="C39" s="12" t="s">
        <v>71</v>
      </c>
      <c r="D39" s="12" t="s">
        <v>71</v>
      </c>
      <c r="E39" s="12" t="s">
        <v>71</v>
      </c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ht="13.2" x14ac:dyDescent="0.25">
      <c r="A40" s="7"/>
      <c r="B40" s="11">
        <v>1347</v>
      </c>
      <c r="C40" s="12" t="s">
        <v>72</v>
      </c>
      <c r="D40" s="12" t="s">
        <v>73</v>
      </c>
      <c r="E40" s="12" t="s">
        <v>71</v>
      </c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ht="13.2" x14ac:dyDescent="0.25">
      <c r="A41" s="7"/>
      <c r="B41" s="11">
        <v>1348</v>
      </c>
      <c r="C41" s="12" t="s">
        <v>72</v>
      </c>
      <c r="D41" s="12" t="s">
        <v>73</v>
      </c>
      <c r="E41" s="12" t="s">
        <v>73</v>
      </c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ht="13.2" x14ac:dyDescent="0.25">
      <c r="A42" s="7"/>
      <c r="B42" s="11">
        <v>1349</v>
      </c>
      <c r="C42" s="12" t="s">
        <v>73</v>
      </c>
      <c r="D42" s="12" t="s">
        <v>72</v>
      </c>
      <c r="E42" s="12" t="s">
        <v>73</v>
      </c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ht="13.2" x14ac:dyDescent="0.25">
      <c r="A43" s="7"/>
      <c r="B43" s="11">
        <v>1350</v>
      </c>
      <c r="C43" s="12" t="s">
        <v>71</v>
      </c>
      <c r="D43" s="12" t="s">
        <v>72</v>
      </c>
      <c r="E43" s="12" t="s">
        <v>72</v>
      </c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ht="13.2" x14ac:dyDescent="0.25">
      <c r="A44" s="7"/>
      <c r="B44" s="11">
        <v>1351</v>
      </c>
      <c r="C44" s="12" t="s">
        <v>73</v>
      </c>
      <c r="D44" s="12" t="s">
        <v>71</v>
      </c>
      <c r="E44" s="12" t="s">
        <v>72</v>
      </c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ht="13.2" x14ac:dyDescent="0.25">
      <c r="A45" s="7"/>
      <c r="B45" s="11">
        <v>1352</v>
      </c>
      <c r="C45" s="12" t="s">
        <v>71</v>
      </c>
      <c r="D45" s="12" t="s">
        <v>71</v>
      </c>
      <c r="E45" s="12" t="s">
        <v>73</v>
      </c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ht="13.2" x14ac:dyDescent="0.25">
      <c r="A46" s="7"/>
      <c r="B46" s="11">
        <v>1353</v>
      </c>
      <c r="C46" s="12" t="s">
        <v>72</v>
      </c>
      <c r="D46" s="12" t="s">
        <v>72</v>
      </c>
      <c r="E46" s="12" t="s">
        <v>71</v>
      </c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ht="13.2" x14ac:dyDescent="0.25">
      <c r="A47" s="7"/>
      <c r="B47" s="11">
        <v>1354</v>
      </c>
      <c r="C47" s="12" t="s">
        <v>71</v>
      </c>
      <c r="D47" s="12" t="s">
        <v>72</v>
      </c>
      <c r="E47" s="12" t="s">
        <v>73</v>
      </c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ht="13.2" x14ac:dyDescent="0.25">
      <c r="A48" s="7"/>
      <c r="B48" s="11">
        <v>1355</v>
      </c>
      <c r="C48" s="12" t="s">
        <v>71</v>
      </c>
      <c r="D48" s="12" t="s">
        <v>73</v>
      </c>
      <c r="E48" s="12" t="s">
        <v>73</v>
      </c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ht="13.2" x14ac:dyDescent="0.25">
      <c r="A49" s="7"/>
      <c r="B49" s="11">
        <v>1356</v>
      </c>
      <c r="C49" s="12" t="s">
        <v>71</v>
      </c>
      <c r="D49" s="12" t="s">
        <v>72</v>
      </c>
      <c r="E49" s="12" t="s">
        <v>72</v>
      </c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ht="13.2" x14ac:dyDescent="0.25">
      <c r="A50" s="7"/>
      <c r="B50" s="11">
        <v>1357</v>
      </c>
      <c r="C50" s="12" t="s">
        <v>71</v>
      </c>
      <c r="D50" s="12" t="s">
        <v>73</v>
      </c>
      <c r="E50" s="12" t="s">
        <v>71</v>
      </c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ht="13.2" x14ac:dyDescent="0.25">
      <c r="A51" s="7"/>
      <c r="B51" s="11">
        <v>1358</v>
      </c>
      <c r="C51" s="12" t="s">
        <v>73</v>
      </c>
      <c r="D51" s="12" t="s">
        <v>71</v>
      </c>
      <c r="E51" s="12" t="s">
        <v>71</v>
      </c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ht="13.2" x14ac:dyDescent="0.25">
      <c r="A52" s="7"/>
      <c r="B52" s="11">
        <v>1359</v>
      </c>
      <c r="C52" s="12" t="s">
        <v>73</v>
      </c>
      <c r="D52" s="12" t="s">
        <v>71</v>
      </c>
      <c r="E52" s="12" t="s">
        <v>73</v>
      </c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ht="13.2" x14ac:dyDescent="0.25">
      <c r="A53" s="7"/>
      <c r="B53" s="17">
        <v>1360</v>
      </c>
      <c r="C53" s="12" t="s">
        <v>73</v>
      </c>
      <c r="D53" s="12" t="s">
        <v>73</v>
      </c>
      <c r="E53" s="12" t="s">
        <v>72</v>
      </c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ht="13.2" x14ac:dyDescent="0.25">
      <c r="A54" s="18" t="s">
        <v>85</v>
      </c>
      <c r="B54" s="19">
        <v>36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ht="13.2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ht="13.2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</sheetData>
  <mergeCells count="8">
    <mergeCell ref="G32:K32"/>
    <mergeCell ref="G33:K33"/>
    <mergeCell ref="G34:H34"/>
    <mergeCell ref="G17:H17"/>
    <mergeCell ref="G19:L19"/>
    <mergeCell ref="G22:L22"/>
    <mergeCell ref="G25:M25"/>
    <mergeCell ref="G28:L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57"/>
  <sheetViews>
    <sheetView topLeftCell="A7" workbookViewId="0">
      <selection activeCell="G46" sqref="G46"/>
    </sheetView>
  </sheetViews>
  <sheetFormatPr baseColWidth="10" defaultColWidth="12.5546875" defaultRowHeight="15" customHeight="1" x14ac:dyDescent="0.25"/>
  <sheetData>
    <row r="1" spans="1:1" ht="15" customHeight="1" x14ac:dyDescent="0.25">
      <c r="A1" s="1" t="s">
        <v>86</v>
      </c>
    </row>
    <row r="21" spans="2:5" ht="13.2" x14ac:dyDescent="0.25">
      <c r="B21" s="8" t="s">
        <v>66</v>
      </c>
      <c r="C21" s="8" t="s">
        <v>67</v>
      </c>
      <c r="D21" s="8" t="s">
        <v>68</v>
      </c>
      <c r="E21" s="8" t="s">
        <v>87</v>
      </c>
    </row>
    <row r="22" spans="2:5" ht="13.2" x14ac:dyDescent="0.25">
      <c r="B22" s="9">
        <v>1325</v>
      </c>
      <c r="C22" s="20">
        <v>125</v>
      </c>
      <c r="D22" s="20">
        <v>81</v>
      </c>
      <c r="E22" s="21" t="str">
        <f>IF(AND(C22&gt;=100,D22&gt;=100),"AC",IF(AND(C22&lt;100,D22&gt;=100),"M",IF(AND(C22&gt;=100,D22&lt;100),"E",IF(AND(C22&lt;=100,D22&lt;=100),"NA"))))</f>
        <v>E</v>
      </c>
    </row>
    <row r="23" spans="2:5" ht="13.2" x14ac:dyDescent="0.25">
      <c r="B23" s="11">
        <v>1326</v>
      </c>
      <c r="C23" s="22">
        <v>10</v>
      </c>
      <c r="D23" s="22">
        <v>119</v>
      </c>
      <c r="E23" s="21" t="str">
        <f t="shared" ref="E23:E57" si="0">IF(AND(C23&gt;=100,D23&gt;=100),"AC",IF(AND(C23&lt;100,D23&gt;=100),"M",IF(AND(C23&gt;=100,D23&lt;100),"E",IF(AND(C23&lt;=100,D23&lt;=100),"NA"))))</f>
        <v>M</v>
      </c>
    </row>
    <row r="24" spans="2:5" ht="13.2" x14ac:dyDescent="0.25">
      <c r="B24" s="11">
        <v>1327</v>
      </c>
      <c r="C24" s="22">
        <v>48</v>
      </c>
      <c r="D24" s="22">
        <v>116</v>
      </c>
      <c r="E24" s="21" t="str">
        <f t="shared" si="0"/>
        <v>M</v>
      </c>
    </row>
    <row r="25" spans="2:5" ht="13.2" x14ac:dyDescent="0.25">
      <c r="B25" s="11">
        <v>1328</v>
      </c>
      <c r="C25" s="22">
        <v>169</v>
      </c>
      <c r="D25" s="22">
        <v>43</v>
      </c>
      <c r="E25" s="21" t="str">
        <f t="shared" si="0"/>
        <v>E</v>
      </c>
    </row>
    <row r="26" spans="2:5" ht="13.2" x14ac:dyDescent="0.25">
      <c r="B26" s="11">
        <v>1329</v>
      </c>
      <c r="C26" s="22">
        <v>32</v>
      </c>
      <c r="D26" s="22">
        <v>106</v>
      </c>
      <c r="E26" s="21" t="str">
        <f t="shared" si="0"/>
        <v>M</v>
      </c>
    </row>
    <row r="27" spans="2:5" ht="13.2" x14ac:dyDescent="0.25">
      <c r="B27" s="11">
        <v>1330</v>
      </c>
      <c r="C27" s="22">
        <v>46</v>
      </c>
      <c r="D27" s="22">
        <v>127</v>
      </c>
      <c r="E27" s="21" t="str">
        <f t="shared" si="0"/>
        <v>M</v>
      </c>
    </row>
    <row r="28" spans="2:5" ht="13.2" x14ac:dyDescent="0.25">
      <c r="B28" s="11">
        <v>1331</v>
      </c>
      <c r="C28" s="22">
        <v>133</v>
      </c>
      <c r="D28" s="22">
        <v>131</v>
      </c>
      <c r="E28" s="21" t="str">
        <f t="shared" si="0"/>
        <v>AC</v>
      </c>
    </row>
    <row r="29" spans="2:5" ht="13.2" x14ac:dyDescent="0.25">
      <c r="B29" s="11">
        <v>1332</v>
      </c>
      <c r="C29" s="22">
        <v>26</v>
      </c>
      <c r="D29" s="22">
        <v>35</v>
      </c>
      <c r="E29" s="21" t="str">
        <f t="shared" si="0"/>
        <v>NA</v>
      </c>
    </row>
    <row r="30" spans="2:5" ht="13.2" x14ac:dyDescent="0.25">
      <c r="B30" s="11">
        <v>1333</v>
      </c>
      <c r="C30" s="22">
        <v>23</v>
      </c>
      <c r="D30" s="22">
        <v>36</v>
      </c>
      <c r="E30" s="21" t="str">
        <f t="shared" si="0"/>
        <v>NA</v>
      </c>
    </row>
    <row r="31" spans="2:5" ht="13.2" x14ac:dyDescent="0.25">
      <c r="B31" s="11">
        <v>1334</v>
      </c>
      <c r="C31" s="22">
        <v>49</v>
      </c>
      <c r="D31" s="22">
        <v>51</v>
      </c>
      <c r="E31" s="21" t="str">
        <f t="shared" si="0"/>
        <v>NA</v>
      </c>
    </row>
    <row r="32" spans="2:5" ht="13.2" x14ac:dyDescent="0.25">
      <c r="B32" s="11">
        <v>1335</v>
      </c>
      <c r="C32" s="22">
        <v>38</v>
      </c>
      <c r="D32" s="22">
        <v>109</v>
      </c>
      <c r="E32" s="21" t="str">
        <f t="shared" si="0"/>
        <v>M</v>
      </c>
    </row>
    <row r="33" spans="2:5" ht="13.2" x14ac:dyDescent="0.25">
      <c r="B33" s="11">
        <v>1336</v>
      </c>
      <c r="C33" s="22">
        <v>124</v>
      </c>
      <c r="D33" s="22">
        <v>99</v>
      </c>
      <c r="E33" s="21" t="str">
        <f t="shared" si="0"/>
        <v>E</v>
      </c>
    </row>
    <row r="34" spans="2:5" ht="13.2" x14ac:dyDescent="0.25">
      <c r="B34" s="11">
        <v>1337</v>
      </c>
      <c r="C34" s="22">
        <v>100</v>
      </c>
      <c r="D34" s="22">
        <v>20</v>
      </c>
      <c r="E34" s="21" t="str">
        <f t="shared" si="0"/>
        <v>E</v>
      </c>
    </row>
    <row r="35" spans="2:5" ht="13.2" x14ac:dyDescent="0.25">
      <c r="B35" s="11">
        <v>1338</v>
      </c>
      <c r="C35" s="22">
        <v>121</v>
      </c>
      <c r="D35" s="22">
        <v>96</v>
      </c>
      <c r="E35" s="21" t="str">
        <f t="shared" si="0"/>
        <v>E</v>
      </c>
    </row>
    <row r="36" spans="2:5" ht="13.2" x14ac:dyDescent="0.25">
      <c r="B36" s="11">
        <v>1339</v>
      </c>
      <c r="C36" s="22">
        <v>13</v>
      </c>
      <c r="D36" s="22">
        <v>65</v>
      </c>
      <c r="E36" s="21" t="str">
        <f t="shared" si="0"/>
        <v>NA</v>
      </c>
    </row>
    <row r="37" spans="2:5" ht="13.2" x14ac:dyDescent="0.25">
      <c r="B37" s="11">
        <v>1340</v>
      </c>
      <c r="C37" s="22">
        <v>141</v>
      </c>
      <c r="D37" s="22">
        <v>58</v>
      </c>
      <c r="E37" s="21" t="str">
        <f t="shared" si="0"/>
        <v>E</v>
      </c>
    </row>
    <row r="38" spans="2:5" ht="13.2" x14ac:dyDescent="0.25">
      <c r="B38" s="11">
        <v>1341</v>
      </c>
      <c r="C38" s="22">
        <v>116</v>
      </c>
      <c r="D38" s="22">
        <v>38</v>
      </c>
      <c r="E38" s="21" t="str">
        <f t="shared" si="0"/>
        <v>E</v>
      </c>
    </row>
    <row r="39" spans="2:5" ht="13.2" x14ac:dyDescent="0.25">
      <c r="B39" s="11">
        <v>1342</v>
      </c>
      <c r="C39" s="22">
        <v>138</v>
      </c>
      <c r="D39" s="22">
        <v>45</v>
      </c>
      <c r="E39" s="21" t="str">
        <f t="shared" si="0"/>
        <v>E</v>
      </c>
    </row>
    <row r="40" spans="2:5" ht="13.2" x14ac:dyDescent="0.25">
      <c r="B40" s="11">
        <v>1343</v>
      </c>
      <c r="C40" s="22">
        <v>102</v>
      </c>
      <c r="D40" s="22">
        <v>159</v>
      </c>
      <c r="E40" s="21" t="str">
        <f t="shared" si="0"/>
        <v>AC</v>
      </c>
    </row>
    <row r="41" spans="2:5" ht="13.2" x14ac:dyDescent="0.25">
      <c r="B41" s="11">
        <v>1344</v>
      </c>
      <c r="C41" s="22">
        <v>124</v>
      </c>
      <c r="D41" s="22">
        <v>63</v>
      </c>
      <c r="E41" s="21" t="str">
        <f t="shared" si="0"/>
        <v>E</v>
      </c>
    </row>
    <row r="42" spans="2:5" ht="13.2" x14ac:dyDescent="0.25">
      <c r="B42" s="11">
        <v>1345</v>
      </c>
      <c r="C42" s="22">
        <v>68</v>
      </c>
      <c r="D42" s="22">
        <v>97</v>
      </c>
      <c r="E42" s="21" t="str">
        <f t="shared" si="0"/>
        <v>NA</v>
      </c>
    </row>
    <row r="43" spans="2:5" ht="13.2" x14ac:dyDescent="0.25">
      <c r="B43" s="11">
        <v>1346</v>
      </c>
      <c r="C43" s="22">
        <v>137</v>
      </c>
      <c r="D43" s="22">
        <v>49</v>
      </c>
      <c r="E43" s="21" t="str">
        <f t="shared" si="0"/>
        <v>E</v>
      </c>
    </row>
    <row r="44" spans="2:5" ht="13.2" x14ac:dyDescent="0.25">
      <c r="B44" s="11">
        <v>1347</v>
      </c>
      <c r="C44" s="22">
        <v>90</v>
      </c>
      <c r="D44" s="22">
        <v>136</v>
      </c>
      <c r="E44" s="21" t="str">
        <f t="shared" si="0"/>
        <v>M</v>
      </c>
    </row>
    <row r="45" spans="2:5" ht="13.2" x14ac:dyDescent="0.25">
      <c r="B45" s="11">
        <v>1348</v>
      </c>
      <c r="C45" s="22">
        <v>94</v>
      </c>
      <c r="D45" s="22">
        <v>104</v>
      </c>
      <c r="E45" s="21" t="str">
        <f t="shared" si="0"/>
        <v>M</v>
      </c>
    </row>
    <row r="46" spans="2:5" ht="13.2" x14ac:dyDescent="0.25">
      <c r="B46" s="11">
        <v>1349</v>
      </c>
      <c r="C46" s="22">
        <v>139</v>
      </c>
      <c r="D46" s="22">
        <v>87</v>
      </c>
      <c r="E46" s="21" t="str">
        <f t="shared" si="0"/>
        <v>E</v>
      </c>
    </row>
    <row r="47" spans="2:5" ht="13.2" x14ac:dyDescent="0.25">
      <c r="B47" s="11">
        <v>1350</v>
      </c>
      <c r="C47" s="22">
        <v>10</v>
      </c>
      <c r="D47" s="22">
        <v>34</v>
      </c>
      <c r="E47" s="21" t="str">
        <f t="shared" si="0"/>
        <v>NA</v>
      </c>
    </row>
    <row r="48" spans="2:5" ht="13.2" x14ac:dyDescent="0.25">
      <c r="B48" s="11">
        <v>1351</v>
      </c>
      <c r="C48" s="22">
        <v>26</v>
      </c>
      <c r="D48" s="22">
        <v>113</v>
      </c>
      <c r="E48" s="21" t="str">
        <f t="shared" si="0"/>
        <v>M</v>
      </c>
    </row>
    <row r="49" spans="2:5" ht="13.2" x14ac:dyDescent="0.25">
      <c r="B49" s="11">
        <v>1352</v>
      </c>
      <c r="C49" s="22">
        <v>153</v>
      </c>
      <c r="D49" s="22">
        <v>61</v>
      </c>
      <c r="E49" s="21" t="str">
        <f t="shared" si="0"/>
        <v>E</v>
      </c>
    </row>
    <row r="50" spans="2:5" ht="13.2" x14ac:dyDescent="0.25">
      <c r="B50" s="11">
        <v>1353</v>
      </c>
      <c r="C50" s="22">
        <v>106</v>
      </c>
      <c r="D50" s="22">
        <v>79</v>
      </c>
      <c r="E50" s="21" t="str">
        <f t="shared" si="0"/>
        <v>E</v>
      </c>
    </row>
    <row r="51" spans="2:5" ht="13.2" x14ac:dyDescent="0.25">
      <c r="B51" s="11">
        <v>1354</v>
      </c>
      <c r="C51" s="22">
        <v>68</v>
      </c>
      <c r="D51" s="22">
        <v>134</v>
      </c>
      <c r="E51" s="21" t="str">
        <f t="shared" si="0"/>
        <v>M</v>
      </c>
    </row>
    <row r="52" spans="2:5" ht="13.2" x14ac:dyDescent="0.25">
      <c r="B52" s="11">
        <v>1355</v>
      </c>
      <c r="C52" s="22">
        <v>140</v>
      </c>
      <c r="D52" s="22">
        <v>62</v>
      </c>
      <c r="E52" s="21" t="str">
        <f t="shared" si="0"/>
        <v>E</v>
      </c>
    </row>
    <row r="53" spans="2:5" ht="13.2" x14ac:dyDescent="0.25">
      <c r="B53" s="11">
        <v>1356</v>
      </c>
      <c r="C53" s="22">
        <v>36</v>
      </c>
      <c r="D53" s="22">
        <v>67</v>
      </c>
      <c r="E53" s="21" t="str">
        <f t="shared" si="0"/>
        <v>NA</v>
      </c>
    </row>
    <row r="54" spans="2:5" ht="13.2" x14ac:dyDescent="0.25">
      <c r="B54" s="11">
        <v>1357</v>
      </c>
      <c r="C54" s="22">
        <v>102</v>
      </c>
      <c r="D54" s="22">
        <v>10</v>
      </c>
      <c r="E54" s="21" t="str">
        <f t="shared" si="0"/>
        <v>E</v>
      </c>
    </row>
    <row r="55" spans="2:5" ht="13.2" x14ac:dyDescent="0.25">
      <c r="B55" s="11">
        <v>1358</v>
      </c>
      <c r="C55" s="22">
        <v>52</v>
      </c>
      <c r="D55" s="22">
        <v>83</v>
      </c>
      <c r="E55" s="21" t="str">
        <f t="shared" si="0"/>
        <v>NA</v>
      </c>
    </row>
    <row r="56" spans="2:5" ht="13.2" x14ac:dyDescent="0.25">
      <c r="B56" s="11">
        <v>1359</v>
      </c>
      <c r="C56" s="22">
        <v>168</v>
      </c>
      <c r="D56" s="22">
        <v>78</v>
      </c>
      <c r="E56" s="21" t="str">
        <f t="shared" si="0"/>
        <v>E</v>
      </c>
    </row>
    <row r="57" spans="2:5" ht="13.2" x14ac:dyDescent="0.25">
      <c r="B57" s="11">
        <v>1360</v>
      </c>
      <c r="C57" s="22">
        <v>118</v>
      </c>
      <c r="D57" s="22">
        <v>27</v>
      </c>
      <c r="E57" s="21" t="str">
        <f t="shared" si="0"/>
        <v>E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8:J63"/>
  <sheetViews>
    <sheetView topLeftCell="A29" workbookViewId="0">
      <selection activeCell="D34" sqref="D34"/>
    </sheetView>
  </sheetViews>
  <sheetFormatPr baseColWidth="10" defaultColWidth="12.5546875" defaultRowHeight="15" customHeight="1" x14ac:dyDescent="0.25"/>
  <cols>
    <col min="1" max="1" width="15.44140625" customWidth="1"/>
    <col min="2" max="2" width="19" customWidth="1"/>
    <col min="3" max="3" width="18.5546875" customWidth="1"/>
    <col min="4" max="4" width="27.44140625" customWidth="1"/>
    <col min="5" max="5" width="25.109375" customWidth="1"/>
    <col min="8" max="8" width="21.5546875" customWidth="1"/>
    <col min="9" max="9" width="21.109375" customWidth="1"/>
  </cols>
  <sheetData>
    <row r="28" spans="1:10" ht="1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0" ht="1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0" ht="15" customHeight="1" x14ac:dyDescent="0.25">
      <c r="A30" s="23"/>
      <c r="B30" s="7"/>
      <c r="C30" s="94"/>
      <c r="D30" s="94"/>
      <c r="E30" s="7"/>
      <c r="F30" s="7"/>
      <c r="G30" s="7"/>
      <c r="H30" s="7"/>
      <c r="I30" s="7"/>
      <c r="J30" s="7"/>
    </row>
    <row r="31" spans="1:10" ht="15" customHeight="1" x14ac:dyDescent="0.25">
      <c r="A31" s="7"/>
      <c r="B31" s="94"/>
      <c r="C31" s="77"/>
      <c r="D31" s="77"/>
      <c r="E31" s="94"/>
      <c r="F31" s="7"/>
      <c r="G31" s="7"/>
      <c r="H31" s="7"/>
      <c r="I31" s="7"/>
      <c r="J31" s="7"/>
    </row>
    <row r="32" spans="1:10" ht="15" customHeight="1" x14ac:dyDescent="0.25">
      <c r="A32" s="7"/>
      <c r="B32" s="77"/>
      <c r="C32" s="77"/>
      <c r="D32" s="77"/>
      <c r="E32" s="77"/>
      <c r="F32" s="7"/>
      <c r="G32" s="7"/>
      <c r="H32" s="7"/>
      <c r="I32" s="7"/>
      <c r="J32" s="7"/>
    </row>
    <row r="33" spans="1:10" ht="15" customHeight="1" x14ac:dyDescent="0.25">
      <c r="A33" s="111"/>
      <c r="B33" s="111" t="s">
        <v>88</v>
      </c>
      <c r="C33" s="111" t="s">
        <v>89</v>
      </c>
      <c r="D33" s="111" t="s">
        <v>90</v>
      </c>
      <c r="E33" s="111" t="s">
        <v>91</v>
      </c>
      <c r="F33" s="7"/>
      <c r="G33" s="24" t="s">
        <v>89</v>
      </c>
      <c r="H33" s="25"/>
      <c r="I33" s="26"/>
      <c r="J33" s="7"/>
    </row>
    <row r="34" spans="1:10" ht="15" customHeight="1" x14ac:dyDescent="0.25">
      <c r="A34" s="67">
        <v>1</v>
      </c>
      <c r="B34" s="67" t="s">
        <v>180</v>
      </c>
      <c r="C34" s="108">
        <v>350</v>
      </c>
      <c r="D34" s="109" t="str">
        <f t="shared" ref="D34:D63" si="0">IF(AND(C34&gt;1,C34&lt;=9),$I$35,IF(AND(C34&gt;=$G$36,C34&lt;=$H$36),$I$36,IF(AND(C34&gt;=$G$37,C34&lt;=$H$37),$I$37,IF(AND(C34&gt;=$G$38,C34&lt;=$H$38),$I$38,IF(AND(C34&gt;=$G$39,C34&lt;=$H$39),$I$39)))))</f>
        <v>S/ 6.75</v>
      </c>
      <c r="E34" s="110">
        <f>PRODUCT(C34,D34)</f>
        <v>350</v>
      </c>
      <c r="F34" s="7"/>
      <c r="G34" s="27" t="s">
        <v>92</v>
      </c>
      <c r="H34" s="28" t="s">
        <v>93</v>
      </c>
      <c r="I34" s="29" t="s">
        <v>94</v>
      </c>
      <c r="J34" s="7"/>
    </row>
    <row r="35" spans="1:10" ht="15" customHeight="1" x14ac:dyDescent="0.25">
      <c r="A35" s="67">
        <v>2</v>
      </c>
      <c r="B35" s="67" t="s">
        <v>181</v>
      </c>
      <c r="C35" s="67">
        <v>15</v>
      </c>
      <c r="D35" s="109" t="str">
        <f t="shared" si="0"/>
        <v>S/ 4.25</v>
      </c>
      <c r="E35" s="110">
        <f t="shared" ref="E35:E63" si="1">PRODUCT(C35,D35)</f>
        <v>15</v>
      </c>
      <c r="F35" s="7"/>
      <c r="G35" s="30">
        <v>1</v>
      </c>
      <c r="H35" s="31">
        <v>9</v>
      </c>
      <c r="I35" s="32" t="s">
        <v>95</v>
      </c>
      <c r="J35" s="7"/>
    </row>
    <row r="36" spans="1:10" ht="15" customHeight="1" x14ac:dyDescent="0.25">
      <c r="A36" s="67">
        <v>3</v>
      </c>
      <c r="B36" s="67" t="s">
        <v>180</v>
      </c>
      <c r="C36" s="67">
        <v>11</v>
      </c>
      <c r="D36" s="109" t="str">
        <f t="shared" si="0"/>
        <v>S/ 4.25</v>
      </c>
      <c r="E36" s="110">
        <f t="shared" si="1"/>
        <v>11</v>
      </c>
      <c r="F36" s="7"/>
      <c r="G36" s="30">
        <v>10</v>
      </c>
      <c r="H36" s="31">
        <v>29</v>
      </c>
      <c r="I36" s="32" t="s">
        <v>96</v>
      </c>
      <c r="J36" s="7"/>
    </row>
    <row r="37" spans="1:10" ht="15" customHeight="1" x14ac:dyDescent="0.25">
      <c r="A37" s="67">
        <v>4</v>
      </c>
      <c r="B37" s="67" t="s">
        <v>180</v>
      </c>
      <c r="C37" s="67">
        <v>89</v>
      </c>
      <c r="D37" s="109" t="str">
        <f t="shared" si="0"/>
        <v>S/ 5.25</v>
      </c>
      <c r="E37" s="110">
        <f t="shared" si="1"/>
        <v>89</v>
      </c>
      <c r="F37" s="7"/>
      <c r="G37" s="30">
        <v>30</v>
      </c>
      <c r="H37" s="31">
        <v>59</v>
      </c>
      <c r="I37" s="32" t="s">
        <v>97</v>
      </c>
      <c r="J37" s="7"/>
    </row>
    <row r="38" spans="1:10" ht="15" customHeight="1" x14ac:dyDescent="0.25">
      <c r="A38" s="67">
        <v>5</v>
      </c>
      <c r="B38" s="67" t="s">
        <v>181</v>
      </c>
      <c r="C38" s="67">
        <v>43</v>
      </c>
      <c r="D38" s="109" t="str">
        <f t="shared" si="0"/>
        <v>S/ 5.00</v>
      </c>
      <c r="E38" s="110">
        <f t="shared" si="1"/>
        <v>43</v>
      </c>
      <c r="F38" s="7"/>
      <c r="G38" s="30">
        <v>60</v>
      </c>
      <c r="H38" s="31">
        <v>299</v>
      </c>
      <c r="I38" s="32" t="s">
        <v>98</v>
      </c>
      <c r="J38" s="7"/>
    </row>
    <row r="39" spans="1:10" ht="15" customHeight="1" x14ac:dyDescent="0.25">
      <c r="A39" s="67">
        <v>6</v>
      </c>
      <c r="B39" s="67" t="s">
        <v>181</v>
      </c>
      <c r="C39" s="67">
        <v>5</v>
      </c>
      <c r="D39" s="109" t="str">
        <f t="shared" si="0"/>
        <v>S/ 3.00</v>
      </c>
      <c r="E39" s="110">
        <f t="shared" si="1"/>
        <v>5</v>
      </c>
      <c r="F39" s="7"/>
      <c r="G39" s="30">
        <v>300</v>
      </c>
      <c r="H39" s="31">
        <v>1000</v>
      </c>
      <c r="I39" s="32" t="s">
        <v>99</v>
      </c>
      <c r="J39" s="7"/>
    </row>
    <row r="40" spans="1:10" ht="15" customHeight="1" x14ac:dyDescent="0.25">
      <c r="A40" s="67">
        <v>7</v>
      </c>
      <c r="B40" s="67" t="s">
        <v>180</v>
      </c>
      <c r="C40" s="67">
        <v>17</v>
      </c>
      <c r="D40" s="109" t="str">
        <f t="shared" si="0"/>
        <v>S/ 4.25</v>
      </c>
      <c r="E40" s="110">
        <f t="shared" si="1"/>
        <v>17</v>
      </c>
      <c r="F40" s="7"/>
      <c r="G40" s="7"/>
      <c r="H40" s="7"/>
      <c r="I40" s="7"/>
      <c r="J40" s="7"/>
    </row>
    <row r="41" spans="1:10" ht="15" customHeight="1" x14ac:dyDescent="0.25">
      <c r="A41" s="67">
        <v>8</v>
      </c>
      <c r="B41" s="67" t="s">
        <v>181</v>
      </c>
      <c r="C41" s="67">
        <v>28</v>
      </c>
      <c r="D41" s="109" t="str">
        <f t="shared" si="0"/>
        <v>S/ 4.25</v>
      </c>
      <c r="E41" s="110">
        <f t="shared" si="1"/>
        <v>28</v>
      </c>
      <c r="F41" s="7"/>
      <c r="G41" s="7"/>
      <c r="H41" s="7"/>
      <c r="I41" s="7"/>
      <c r="J41" s="7"/>
    </row>
    <row r="42" spans="1:10" ht="15" customHeight="1" x14ac:dyDescent="0.25">
      <c r="A42" s="67">
        <v>9</v>
      </c>
      <c r="B42" s="67" t="s">
        <v>180</v>
      </c>
      <c r="C42" s="67">
        <v>50</v>
      </c>
      <c r="D42" s="109" t="str">
        <f t="shared" si="0"/>
        <v>S/ 5.00</v>
      </c>
      <c r="E42" s="110">
        <f t="shared" si="1"/>
        <v>50</v>
      </c>
      <c r="F42" s="7"/>
      <c r="G42" s="7"/>
      <c r="H42" s="7"/>
      <c r="I42" s="7"/>
      <c r="J42" s="7"/>
    </row>
    <row r="43" spans="1:10" ht="15" customHeight="1" x14ac:dyDescent="0.25">
      <c r="A43" s="67">
        <v>10</v>
      </c>
      <c r="B43" s="67" t="s">
        <v>180</v>
      </c>
      <c r="C43" s="67">
        <v>36</v>
      </c>
      <c r="D43" s="109" t="str">
        <f t="shared" si="0"/>
        <v>S/ 5.00</v>
      </c>
      <c r="E43" s="110">
        <f t="shared" si="1"/>
        <v>36</v>
      </c>
      <c r="F43" s="7"/>
      <c r="G43" s="7"/>
      <c r="H43" s="7"/>
      <c r="I43" s="7"/>
      <c r="J43" s="7"/>
    </row>
    <row r="44" spans="1:10" ht="15" customHeight="1" x14ac:dyDescent="0.25">
      <c r="A44" s="67">
        <v>11</v>
      </c>
      <c r="B44" s="67" t="s">
        <v>181</v>
      </c>
      <c r="C44" s="67">
        <v>82</v>
      </c>
      <c r="D44" s="109" t="str">
        <f t="shared" si="0"/>
        <v>S/ 5.25</v>
      </c>
      <c r="E44" s="110">
        <f t="shared" si="1"/>
        <v>82</v>
      </c>
      <c r="F44" s="7"/>
      <c r="G44" s="7"/>
      <c r="H44" s="7"/>
      <c r="I44" s="7"/>
      <c r="J44" s="7"/>
    </row>
    <row r="45" spans="1:10" ht="15" customHeight="1" x14ac:dyDescent="0.25">
      <c r="A45" s="67">
        <v>12</v>
      </c>
      <c r="B45" s="67" t="s">
        <v>181</v>
      </c>
      <c r="C45" s="67">
        <v>95</v>
      </c>
      <c r="D45" s="109" t="str">
        <f t="shared" si="0"/>
        <v>S/ 5.25</v>
      </c>
      <c r="E45" s="110">
        <f t="shared" si="1"/>
        <v>95</v>
      </c>
    </row>
    <row r="46" spans="1:10" ht="15" customHeight="1" x14ac:dyDescent="0.25">
      <c r="A46" s="67">
        <v>13</v>
      </c>
      <c r="B46" s="67" t="s">
        <v>181</v>
      </c>
      <c r="C46" s="67">
        <v>100</v>
      </c>
      <c r="D46" s="109" t="str">
        <f t="shared" si="0"/>
        <v>S/ 5.25</v>
      </c>
      <c r="E46" s="110">
        <f t="shared" si="1"/>
        <v>100</v>
      </c>
    </row>
    <row r="47" spans="1:10" ht="15" customHeight="1" x14ac:dyDescent="0.25">
      <c r="A47" s="67">
        <v>14</v>
      </c>
      <c r="B47" s="67" t="s">
        <v>180</v>
      </c>
      <c r="C47" s="67">
        <v>12</v>
      </c>
      <c r="D47" s="109" t="str">
        <f t="shared" si="0"/>
        <v>S/ 4.25</v>
      </c>
      <c r="E47" s="110">
        <f t="shared" si="1"/>
        <v>12</v>
      </c>
    </row>
    <row r="48" spans="1:10" ht="15" customHeight="1" x14ac:dyDescent="0.25">
      <c r="A48" s="67">
        <v>15</v>
      </c>
      <c r="B48" s="67" t="s">
        <v>180</v>
      </c>
      <c r="C48" s="67">
        <v>110</v>
      </c>
      <c r="D48" s="109" t="str">
        <f t="shared" si="0"/>
        <v>S/ 5.25</v>
      </c>
      <c r="E48" s="110">
        <f t="shared" si="1"/>
        <v>110</v>
      </c>
    </row>
    <row r="49" spans="1:5" ht="15" customHeight="1" x14ac:dyDescent="0.25">
      <c r="A49" s="67">
        <v>16</v>
      </c>
      <c r="B49" s="67" t="s">
        <v>181</v>
      </c>
      <c r="C49" s="67">
        <v>18</v>
      </c>
      <c r="D49" s="109" t="str">
        <f t="shared" si="0"/>
        <v>S/ 4.25</v>
      </c>
      <c r="E49" s="110">
        <f t="shared" si="1"/>
        <v>18</v>
      </c>
    </row>
    <row r="50" spans="1:5" ht="15" customHeight="1" x14ac:dyDescent="0.25">
      <c r="A50" s="67">
        <v>17</v>
      </c>
      <c r="B50" s="67" t="s">
        <v>180</v>
      </c>
      <c r="C50" s="67">
        <v>54</v>
      </c>
      <c r="D50" s="109" t="str">
        <f t="shared" si="0"/>
        <v>S/ 5.00</v>
      </c>
      <c r="E50" s="110">
        <f t="shared" si="1"/>
        <v>54</v>
      </c>
    </row>
    <row r="51" spans="1:5" ht="15" customHeight="1" x14ac:dyDescent="0.25">
      <c r="A51" s="67">
        <v>18</v>
      </c>
      <c r="B51" s="67" t="s">
        <v>181</v>
      </c>
      <c r="C51" s="67">
        <v>32</v>
      </c>
      <c r="D51" s="109" t="str">
        <f t="shared" si="0"/>
        <v>S/ 5.00</v>
      </c>
      <c r="E51" s="110">
        <f t="shared" si="1"/>
        <v>32</v>
      </c>
    </row>
    <row r="52" spans="1:5" ht="15" customHeight="1" x14ac:dyDescent="0.25">
      <c r="A52" s="67">
        <v>19</v>
      </c>
      <c r="B52" s="67" t="s">
        <v>180</v>
      </c>
      <c r="C52" s="67">
        <v>25</v>
      </c>
      <c r="D52" s="109" t="str">
        <f t="shared" si="0"/>
        <v>S/ 4.25</v>
      </c>
      <c r="E52" s="110">
        <f t="shared" si="1"/>
        <v>25</v>
      </c>
    </row>
    <row r="53" spans="1:5" ht="15" customHeight="1" x14ac:dyDescent="0.25">
      <c r="A53" s="67">
        <v>20</v>
      </c>
      <c r="B53" s="67" t="s">
        <v>181</v>
      </c>
      <c r="C53" s="67">
        <v>14</v>
      </c>
      <c r="D53" s="109" t="str">
        <f t="shared" si="0"/>
        <v>S/ 4.25</v>
      </c>
      <c r="E53" s="110">
        <f t="shared" si="1"/>
        <v>14</v>
      </c>
    </row>
    <row r="54" spans="1:5" ht="15" customHeight="1" x14ac:dyDescent="0.25">
      <c r="A54" s="67">
        <v>21</v>
      </c>
      <c r="B54" s="67" t="s">
        <v>180</v>
      </c>
      <c r="C54" s="67">
        <v>11</v>
      </c>
      <c r="D54" s="109" t="str">
        <f t="shared" si="0"/>
        <v>S/ 4.25</v>
      </c>
      <c r="E54" s="110">
        <f t="shared" si="1"/>
        <v>11</v>
      </c>
    </row>
    <row r="55" spans="1:5" ht="15" customHeight="1" x14ac:dyDescent="0.25">
      <c r="A55" s="67">
        <v>22</v>
      </c>
      <c r="B55" s="67" t="s">
        <v>180</v>
      </c>
      <c r="C55" s="67">
        <v>26</v>
      </c>
      <c r="D55" s="109" t="str">
        <f t="shared" si="0"/>
        <v>S/ 4.25</v>
      </c>
      <c r="E55" s="110">
        <f t="shared" si="1"/>
        <v>26</v>
      </c>
    </row>
    <row r="56" spans="1:5" ht="15" customHeight="1" x14ac:dyDescent="0.25">
      <c r="A56" s="67">
        <v>23</v>
      </c>
      <c r="B56" s="67" t="s">
        <v>181</v>
      </c>
      <c r="C56" s="67">
        <v>98</v>
      </c>
      <c r="D56" s="109" t="str">
        <f t="shared" si="0"/>
        <v>S/ 5.25</v>
      </c>
      <c r="E56" s="110">
        <f t="shared" si="1"/>
        <v>98</v>
      </c>
    </row>
    <row r="57" spans="1:5" ht="15" customHeight="1" x14ac:dyDescent="0.25">
      <c r="A57" s="67">
        <v>24</v>
      </c>
      <c r="B57" s="67" t="s">
        <v>181</v>
      </c>
      <c r="C57" s="67">
        <v>8</v>
      </c>
      <c r="D57" s="109" t="str">
        <f t="shared" si="0"/>
        <v>S/ 3.00</v>
      </c>
      <c r="E57" s="110">
        <f t="shared" si="1"/>
        <v>8</v>
      </c>
    </row>
    <row r="58" spans="1:5" ht="15" customHeight="1" x14ac:dyDescent="0.25">
      <c r="A58" s="67">
        <v>25</v>
      </c>
      <c r="B58" s="67" t="s">
        <v>181</v>
      </c>
      <c r="C58" s="67">
        <v>11</v>
      </c>
      <c r="D58" s="109" t="str">
        <f t="shared" si="0"/>
        <v>S/ 4.25</v>
      </c>
      <c r="E58" s="110">
        <f t="shared" si="1"/>
        <v>11</v>
      </c>
    </row>
    <row r="59" spans="1:5" ht="15" customHeight="1" x14ac:dyDescent="0.25">
      <c r="A59" s="67">
        <v>26</v>
      </c>
      <c r="B59" s="67" t="s">
        <v>180</v>
      </c>
      <c r="C59" s="67">
        <v>74</v>
      </c>
      <c r="D59" s="109" t="str">
        <f t="shared" si="0"/>
        <v>S/ 5.25</v>
      </c>
      <c r="E59" s="110">
        <f t="shared" si="1"/>
        <v>74</v>
      </c>
    </row>
    <row r="60" spans="1:5" ht="15" customHeight="1" x14ac:dyDescent="0.25">
      <c r="A60" s="67">
        <v>27</v>
      </c>
      <c r="B60" s="67" t="s">
        <v>180</v>
      </c>
      <c r="C60" s="67">
        <v>24</v>
      </c>
      <c r="D60" s="109" t="str">
        <f t="shared" si="0"/>
        <v>S/ 4.25</v>
      </c>
      <c r="E60" s="110">
        <f t="shared" si="1"/>
        <v>24</v>
      </c>
    </row>
    <row r="61" spans="1:5" ht="15" customHeight="1" x14ac:dyDescent="0.25">
      <c r="A61" s="67">
        <v>28</v>
      </c>
      <c r="B61" s="67" t="s">
        <v>181</v>
      </c>
      <c r="C61" s="67">
        <v>47</v>
      </c>
      <c r="D61" s="109" t="str">
        <f t="shared" si="0"/>
        <v>S/ 5.00</v>
      </c>
      <c r="E61" s="110">
        <f t="shared" si="1"/>
        <v>47</v>
      </c>
    </row>
    <row r="62" spans="1:5" ht="15" customHeight="1" x14ac:dyDescent="0.25">
      <c r="A62" s="67">
        <v>29</v>
      </c>
      <c r="B62" s="67" t="s">
        <v>180</v>
      </c>
      <c r="C62" s="67">
        <v>85</v>
      </c>
      <c r="D62" s="109" t="str">
        <f t="shared" si="0"/>
        <v>S/ 5.25</v>
      </c>
      <c r="E62" s="110">
        <f t="shared" si="1"/>
        <v>85</v>
      </c>
    </row>
    <row r="63" spans="1:5" ht="15" customHeight="1" x14ac:dyDescent="0.25">
      <c r="A63" s="67">
        <v>30</v>
      </c>
      <c r="B63" s="67" t="s">
        <v>181</v>
      </c>
      <c r="C63" s="67">
        <v>32</v>
      </c>
      <c r="D63" s="109" t="str">
        <f t="shared" si="0"/>
        <v>S/ 5.00</v>
      </c>
      <c r="E63" s="110">
        <f t="shared" si="1"/>
        <v>32</v>
      </c>
    </row>
  </sheetData>
  <mergeCells count="4">
    <mergeCell ref="C30:C32"/>
    <mergeCell ref="D30:D32"/>
    <mergeCell ref="B31:B32"/>
    <mergeCell ref="E31:E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8:N52"/>
  <sheetViews>
    <sheetView tabSelected="1" topLeftCell="A22" workbookViewId="0">
      <selection activeCell="F19" sqref="F19"/>
    </sheetView>
  </sheetViews>
  <sheetFormatPr baseColWidth="10" defaultColWidth="12.5546875" defaultRowHeight="15" customHeight="1" x14ac:dyDescent="0.25"/>
  <cols>
    <col min="3" max="3" width="17.109375" customWidth="1"/>
    <col min="4" max="4" width="17.5546875" customWidth="1"/>
  </cols>
  <sheetData>
    <row r="18" spans="1:14" ht="15" customHeight="1" x14ac:dyDescent="0.25">
      <c r="A18" s="7"/>
      <c r="B18" s="33" t="s">
        <v>100</v>
      </c>
      <c r="C18" s="33" t="s">
        <v>101</v>
      </c>
      <c r="D18" s="33" t="s">
        <v>102</v>
      </c>
      <c r="E18" s="33" t="s">
        <v>103</v>
      </c>
      <c r="F18" s="33" t="s">
        <v>104</v>
      </c>
      <c r="G18" s="33" t="s">
        <v>105</v>
      </c>
      <c r="H18" s="7"/>
      <c r="I18" s="97" t="s">
        <v>106</v>
      </c>
      <c r="J18" s="77"/>
      <c r="K18" s="77"/>
      <c r="L18" s="7"/>
      <c r="M18" s="7"/>
      <c r="N18" s="7"/>
    </row>
    <row r="19" spans="1:14" ht="15" customHeight="1" x14ac:dyDescent="0.25">
      <c r="A19" s="7"/>
      <c r="B19" s="34">
        <v>36220</v>
      </c>
      <c r="C19" s="35">
        <v>224</v>
      </c>
      <c r="D19" s="36" t="s">
        <v>107</v>
      </c>
      <c r="E19" s="36" t="s">
        <v>108</v>
      </c>
      <c r="F19" s="37">
        <v>9</v>
      </c>
      <c r="G19" s="36" t="s">
        <v>109</v>
      </c>
      <c r="H19" s="7"/>
      <c r="I19" s="7"/>
      <c r="J19" s="7"/>
      <c r="K19" s="7"/>
      <c r="L19" s="7"/>
      <c r="M19" s="7"/>
      <c r="N19" s="7"/>
    </row>
    <row r="20" spans="1:14" ht="15" customHeight="1" x14ac:dyDescent="0.25">
      <c r="A20" s="7"/>
      <c r="B20" s="38">
        <v>36221</v>
      </c>
      <c r="C20" s="39">
        <v>224</v>
      </c>
      <c r="D20" s="40" t="s">
        <v>107</v>
      </c>
      <c r="E20" s="40" t="s">
        <v>108</v>
      </c>
      <c r="F20" s="41">
        <v>10</v>
      </c>
      <c r="G20" s="40" t="s">
        <v>110</v>
      </c>
      <c r="H20" s="13" t="s">
        <v>74</v>
      </c>
      <c r="I20" s="94" t="s">
        <v>111</v>
      </c>
      <c r="J20" s="77"/>
      <c r="K20" s="77"/>
      <c r="L20" s="77"/>
      <c r="M20" s="77"/>
      <c r="N20" s="77"/>
    </row>
    <row r="21" spans="1:14" ht="15" customHeight="1" x14ac:dyDescent="0.25">
      <c r="A21" s="7"/>
      <c r="B21" s="38">
        <v>36222</v>
      </c>
      <c r="C21" s="39">
        <v>227</v>
      </c>
      <c r="D21" s="40" t="s">
        <v>112</v>
      </c>
      <c r="E21" s="40" t="s">
        <v>113</v>
      </c>
      <c r="F21" s="41">
        <v>10</v>
      </c>
      <c r="G21" s="40" t="s">
        <v>114</v>
      </c>
      <c r="H21" s="13"/>
      <c r="I21" s="42">
        <f>SUMIFS(F19:F49,D19:D49,"Caja de CD´s")</f>
        <v>24</v>
      </c>
      <c r="J21" s="7"/>
      <c r="K21" s="7"/>
      <c r="L21" s="7"/>
      <c r="M21" s="7"/>
      <c r="N21" s="7"/>
    </row>
    <row r="22" spans="1:14" ht="15" customHeight="1" x14ac:dyDescent="0.25">
      <c r="A22" s="7"/>
      <c r="B22" s="38">
        <v>36223</v>
      </c>
      <c r="C22" s="39">
        <v>218</v>
      </c>
      <c r="D22" s="40" t="s">
        <v>115</v>
      </c>
      <c r="E22" s="40" t="s">
        <v>116</v>
      </c>
      <c r="F22" s="41">
        <v>5</v>
      </c>
      <c r="G22" s="40" t="s">
        <v>117</v>
      </c>
      <c r="H22" s="13"/>
      <c r="I22" s="7"/>
      <c r="J22" s="7"/>
      <c r="K22" s="7"/>
      <c r="L22" s="7"/>
      <c r="M22" s="7"/>
      <c r="N22" s="7"/>
    </row>
    <row r="23" spans="1:14" ht="15" customHeight="1" x14ac:dyDescent="0.25">
      <c r="A23" s="7"/>
      <c r="B23" s="38">
        <v>36224</v>
      </c>
      <c r="C23" s="39">
        <v>229</v>
      </c>
      <c r="D23" s="40" t="s">
        <v>118</v>
      </c>
      <c r="E23" s="40" t="s">
        <v>119</v>
      </c>
      <c r="F23" s="41">
        <v>8</v>
      </c>
      <c r="G23" s="40" t="s">
        <v>120</v>
      </c>
      <c r="H23" s="13" t="s">
        <v>75</v>
      </c>
      <c r="I23" s="94" t="s">
        <v>121</v>
      </c>
      <c r="J23" s="77"/>
      <c r="K23" s="77"/>
      <c r="L23" s="77"/>
      <c r="M23" s="77"/>
      <c r="N23" s="7"/>
    </row>
    <row r="24" spans="1:14" ht="15" customHeight="1" x14ac:dyDescent="0.25">
      <c r="A24" s="7"/>
      <c r="B24" s="38">
        <v>36225</v>
      </c>
      <c r="C24" s="39">
        <v>215</v>
      </c>
      <c r="D24" s="40" t="s">
        <v>122</v>
      </c>
      <c r="E24" s="40" t="s">
        <v>123</v>
      </c>
      <c r="F24" s="41">
        <v>6</v>
      </c>
      <c r="G24" s="40" t="s">
        <v>124</v>
      </c>
      <c r="H24" s="13"/>
      <c r="I24" s="42">
        <f>SUMIFS(F19:F49,D19:D49,"Estanterías")</f>
        <v>23</v>
      </c>
      <c r="J24" s="7"/>
      <c r="K24" s="7"/>
      <c r="L24" s="7"/>
      <c r="M24" s="7"/>
      <c r="N24" s="7"/>
    </row>
    <row r="25" spans="1:14" ht="15" customHeight="1" x14ac:dyDescent="0.25">
      <c r="A25" s="7"/>
      <c r="B25" s="38">
        <v>36226</v>
      </c>
      <c r="C25" s="39">
        <v>223</v>
      </c>
      <c r="D25" s="40" t="s">
        <v>125</v>
      </c>
      <c r="E25" s="40" t="s">
        <v>126</v>
      </c>
      <c r="F25" s="41">
        <v>2</v>
      </c>
      <c r="G25" s="40" t="s">
        <v>127</v>
      </c>
      <c r="H25" s="13"/>
      <c r="I25" s="7"/>
      <c r="J25" s="7"/>
      <c r="K25" s="7"/>
      <c r="L25" s="7"/>
      <c r="M25" s="7"/>
      <c r="N25" s="7"/>
    </row>
    <row r="26" spans="1:14" ht="15" customHeight="1" x14ac:dyDescent="0.25">
      <c r="A26" s="7"/>
      <c r="B26" s="38">
        <v>36227</v>
      </c>
      <c r="C26" s="39">
        <v>224</v>
      </c>
      <c r="D26" s="40" t="s">
        <v>107</v>
      </c>
      <c r="E26" s="40" t="s">
        <v>108</v>
      </c>
      <c r="F26" s="41">
        <v>4</v>
      </c>
      <c r="G26" s="40" t="s">
        <v>128</v>
      </c>
      <c r="H26" s="13" t="s">
        <v>77</v>
      </c>
      <c r="I26" s="94" t="s">
        <v>129</v>
      </c>
      <c r="J26" s="77"/>
      <c r="K26" s="77"/>
      <c r="L26" s="77"/>
      <c r="M26" s="7"/>
      <c r="N26" s="7"/>
    </row>
    <row r="27" spans="1:14" ht="15" customHeight="1" x14ac:dyDescent="0.25">
      <c r="A27" s="7"/>
      <c r="B27" s="38">
        <v>36228</v>
      </c>
      <c r="C27" s="39">
        <v>221</v>
      </c>
      <c r="D27" s="40" t="s">
        <v>130</v>
      </c>
      <c r="E27" s="40" t="s">
        <v>131</v>
      </c>
      <c r="F27" s="41">
        <v>7</v>
      </c>
      <c r="G27" s="40" t="s">
        <v>132</v>
      </c>
      <c r="H27" s="13"/>
      <c r="I27" s="94" t="s">
        <v>133</v>
      </c>
      <c r="J27" s="77"/>
      <c r="K27" s="77"/>
      <c r="L27" s="7"/>
      <c r="M27" s="7"/>
      <c r="N27" s="7"/>
    </row>
    <row r="28" spans="1:14" ht="13.2" x14ac:dyDescent="0.25">
      <c r="A28" s="7"/>
      <c r="B28" s="38">
        <v>36229</v>
      </c>
      <c r="C28" s="39">
        <v>215</v>
      </c>
      <c r="D28" s="40" t="s">
        <v>122</v>
      </c>
      <c r="E28" s="40" t="s">
        <v>123</v>
      </c>
      <c r="F28" s="41">
        <v>7</v>
      </c>
      <c r="G28" s="40" t="s">
        <v>134</v>
      </c>
      <c r="H28" s="13"/>
      <c r="I28" s="7"/>
      <c r="J28" s="7"/>
      <c r="K28" s="7"/>
      <c r="L28" s="7"/>
      <c r="M28" s="7"/>
      <c r="N28" s="7"/>
    </row>
    <row r="29" spans="1:14" ht="13.2" x14ac:dyDescent="0.25">
      <c r="A29" s="7"/>
      <c r="B29" s="38">
        <v>36230</v>
      </c>
      <c r="C29" s="39">
        <v>216</v>
      </c>
      <c r="D29" s="40" t="s">
        <v>135</v>
      </c>
      <c r="E29" s="40" t="s">
        <v>136</v>
      </c>
      <c r="F29" s="41">
        <v>2</v>
      </c>
      <c r="G29" s="40" t="s">
        <v>137</v>
      </c>
      <c r="H29" s="13"/>
      <c r="I29" s="112">
        <f>(SUMIFS(F19:F49,D19:D49,"Calculadora")*1)/SUM(F19:F49)</f>
        <v>0.14594594594594595</v>
      </c>
      <c r="J29" s="7"/>
      <c r="K29" s="7"/>
      <c r="L29" s="7"/>
      <c r="M29" s="7"/>
      <c r="N29" s="7"/>
    </row>
    <row r="30" spans="1:14" ht="13.2" x14ac:dyDescent="0.25">
      <c r="A30" s="7"/>
      <c r="B30" s="38">
        <v>36231</v>
      </c>
      <c r="C30" s="39">
        <v>225</v>
      </c>
      <c r="D30" s="40" t="s">
        <v>138</v>
      </c>
      <c r="E30" s="40" t="s">
        <v>139</v>
      </c>
      <c r="F30" s="41">
        <v>9</v>
      </c>
      <c r="G30" s="40" t="s">
        <v>140</v>
      </c>
      <c r="H30" s="13"/>
      <c r="I30" s="7"/>
      <c r="J30" s="7"/>
      <c r="K30" s="7"/>
      <c r="L30" s="7"/>
      <c r="M30" s="7"/>
      <c r="N30" s="7"/>
    </row>
    <row r="31" spans="1:14" ht="13.2" x14ac:dyDescent="0.25">
      <c r="A31" s="7"/>
      <c r="B31" s="38">
        <v>36232</v>
      </c>
      <c r="C31" s="39">
        <v>221</v>
      </c>
      <c r="D31" s="40" t="s">
        <v>130</v>
      </c>
      <c r="E31" s="40" t="s">
        <v>131</v>
      </c>
      <c r="F31" s="41">
        <v>5</v>
      </c>
      <c r="G31" s="40" t="s">
        <v>141</v>
      </c>
      <c r="H31" s="13"/>
      <c r="I31" s="7"/>
      <c r="J31" s="7"/>
      <c r="K31" s="7"/>
      <c r="L31" s="7"/>
      <c r="M31" s="7"/>
      <c r="N31" s="7"/>
    </row>
    <row r="32" spans="1:14" ht="13.2" x14ac:dyDescent="0.25">
      <c r="A32" s="7"/>
      <c r="B32" s="38">
        <v>36233</v>
      </c>
      <c r="C32" s="39">
        <v>222</v>
      </c>
      <c r="D32" s="40" t="s">
        <v>142</v>
      </c>
      <c r="E32" s="40" t="s">
        <v>143</v>
      </c>
      <c r="F32" s="41">
        <v>8</v>
      </c>
      <c r="G32" s="40" t="s">
        <v>144</v>
      </c>
      <c r="H32" s="13"/>
      <c r="I32" s="7"/>
      <c r="J32" s="7"/>
      <c r="K32" s="7"/>
      <c r="L32" s="7"/>
      <c r="M32" s="7"/>
      <c r="N32" s="7"/>
    </row>
    <row r="33" spans="1:14" ht="13.2" x14ac:dyDescent="0.25">
      <c r="A33" s="7"/>
      <c r="B33" s="38">
        <v>36234</v>
      </c>
      <c r="C33" s="39">
        <v>219</v>
      </c>
      <c r="D33" s="40" t="s">
        <v>145</v>
      </c>
      <c r="E33" s="40" t="s">
        <v>146</v>
      </c>
      <c r="F33" s="41">
        <v>6</v>
      </c>
      <c r="G33" s="40" t="s">
        <v>147</v>
      </c>
      <c r="H33" s="7"/>
      <c r="I33" s="7"/>
      <c r="J33" s="7"/>
      <c r="K33" s="7"/>
      <c r="L33" s="7"/>
      <c r="M33" s="7"/>
      <c r="N33" s="7"/>
    </row>
    <row r="34" spans="1:14" ht="13.2" x14ac:dyDescent="0.25">
      <c r="A34" s="7"/>
      <c r="B34" s="38">
        <v>36235</v>
      </c>
      <c r="C34" s="39">
        <v>216</v>
      </c>
      <c r="D34" s="40" t="s">
        <v>135</v>
      </c>
      <c r="E34" s="40" t="s">
        <v>136</v>
      </c>
      <c r="F34" s="41">
        <v>6</v>
      </c>
      <c r="G34" s="40" t="s">
        <v>148</v>
      </c>
      <c r="H34" s="7"/>
      <c r="I34" s="7"/>
      <c r="J34" s="7"/>
      <c r="K34" s="7"/>
      <c r="L34" s="7"/>
      <c r="M34" s="7"/>
      <c r="N34" s="7"/>
    </row>
    <row r="35" spans="1:14" ht="13.2" x14ac:dyDescent="0.25">
      <c r="A35" s="7"/>
      <c r="B35" s="38">
        <v>36236</v>
      </c>
      <c r="C35" s="39">
        <v>215</v>
      </c>
      <c r="D35" s="40" t="s">
        <v>122</v>
      </c>
      <c r="E35" s="40" t="s">
        <v>123</v>
      </c>
      <c r="F35" s="41">
        <v>4</v>
      </c>
      <c r="G35" s="40" t="s">
        <v>149</v>
      </c>
      <c r="H35" s="7"/>
      <c r="I35" s="7"/>
      <c r="J35" s="7"/>
      <c r="K35" s="7"/>
      <c r="L35" s="7"/>
      <c r="M35" s="7"/>
      <c r="N35" s="7"/>
    </row>
    <row r="36" spans="1:14" ht="13.2" x14ac:dyDescent="0.25">
      <c r="A36" s="7"/>
      <c r="B36" s="38">
        <v>36237</v>
      </c>
      <c r="C36" s="39">
        <v>217</v>
      </c>
      <c r="D36" s="40" t="s">
        <v>150</v>
      </c>
      <c r="E36" s="40" t="s">
        <v>151</v>
      </c>
      <c r="F36" s="41">
        <v>6</v>
      </c>
      <c r="G36" s="40" t="s">
        <v>152</v>
      </c>
      <c r="H36" s="7"/>
      <c r="I36" s="7"/>
      <c r="J36" s="7"/>
      <c r="K36" s="7"/>
      <c r="L36" s="7"/>
      <c r="M36" s="7"/>
      <c r="N36" s="7"/>
    </row>
    <row r="37" spans="1:14" ht="13.2" x14ac:dyDescent="0.25">
      <c r="A37" s="7"/>
      <c r="B37" s="38">
        <v>36238</v>
      </c>
      <c r="C37" s="39">
        <v>221</v>
      </c>
      <c r="D37" s="40" t="s">
        <v>130</v>
      </c>
      <c r="E37" s="40" t="s">
        <v>131</v>
      </c>
      <c r="F37" s="41">
        <v>2</v>
      </c>
      <c r="G37" s="40" t="s">
        <v>153</v>
      </c>
      <c r="H37" s="7"/>
      <c r="I37" s="7"/>
      <c r="J37" s="7"/>
      <c r="K37" s="7"/>
      <c r="L37" s="7"/>
      <c r="M37" s="7"/>
      <c r="N37" s="7"/>
    </row>
    <row r="38" spans="1:14" ht="13.2" x14ac:dyDescent="0.25">
      <c r="A38" s="7"/>
      <c r="B38" s="38">
        <v>36239</v>
      </c>
      <c r="C38" s="39">
        <v>215</v>
      </c>
      <c r="D38" s="40" t="s">
        <v>122</v>
      </c>
      <c r="E38" s="40" t="s">
        <v>123</v>
      </c>
      <c r="F38" s="41">
        <v>10</v>
      </c>
      <c r="G38" s="40" t="s">
        <v>154</v>
      </c>
      <c r="H38" s="7"/>
      <c r="I38" s="7"/>
      <c r="J38" s="7"/>
      <c r="K38" s="7"/>
      <c r="L38" s="7"/>
      <c r="M38" s="7"/>
      <c r="N38" s="7"/>
    </row>
    <row r="39" spans="1:14" ht="13.2" x14ac:dyDescent="0.25">
      <c r="A39" s="7"/>
      <c r="B39" s="38">
        <v>36240</v>
      </c>
      <c r="C39" s="39">
        <v>221</v>
      </c>
      <c r="D39" s="40" t="s">
        <v>130</v>
      </c>
      <c r="E39" s="40" t="s">
        <v>131</v>
      </c>
      <c r="F39" s="41">
        <v>5</v>
      </c>
      <c r="G39" s="40" t="s">
        <v>141</v>
      </c>
      <c r="H39" s="7"/>
      <c r="I39" s="7"/>
      <c r="J39" s="7"/>
      <c r="K39" s="7"/>
      <c r="L39" s="7"/>
      <c r="M39" s="7"/>
      <c r="N39" s="7"/>
    </row>
    <row r="40" spans="1:14" ht="13.2" x14ac:dyDescent="0.25">
      <c r="A40" s="7"/>
      <c r="B40" s="38">
        <v>36241</v>
      </c>
      <c r="C40" s="39">
        <v>225</v>
      </c>
      <c r="D40" s="40" t="s">
        <v>138</v>
      </c>
      <c r="E40" s="40" t="s">
        <v>139</v>
      </c>
      <c r="F40" s="41">
        <v>9</v>
      </c>
      <c r="G40" s="40" t="s">
        <v>140</v>
      </c>
      <c r="H40" s="7"/>
      <c r="I40" s="7"/>
      <c r="J40" s="7"/>
      <c r="K40" s="7"/>
      <c r="L40" s="7"/>
      <c r="M40" s="7"/>
      <c r="N40" s="7"/>
    </row>
    <row r="41" spans="1:14" ht="13.2" x14ac:dyDescent="0.25">
      <c r="A41" s="7"/>
      <c r="B41" s="38">
        <v>36242</v>
      </c>
      <c r="C41" s="39">
        <v>216</v>
      </c>
      <c r="D41" s="40" t="s">
        <v>135</v>
      </c>
      <c r="E41" s="40" t="s">
        <v>136</v>
      </c>
      <c r="F41" s="41">
        <v>1</v>
      </c>
      <c r="G41" s="40" t="s">
        <v>136</v>
      </c>
      <c r="H41" s="7"/>
      <c r="I41" s="7"/>
      <c r="J41" s="7"/>
      <c r="K41" s="7"/>
      <c r="L41" s="7"/>
      <c r="M41" s="7"/>
      <c r="N41" s="7"/>
    </row>
    <row r="42" spans="1:14" ht="13.2" x14ac:dyDescent="0.25">
      <c r="A42" s="7"/>
      <c r="B42" s="38">
        <v>36243</v>
      </c>
      <c r="C42" s="39">
        <v>217</v>
      </c>
      <c r="D42" s="40" t="s">
        <v>150</v>
      </c>
      <c r="E42" s="40" t="s">
        <v>151</v>
      </c>
      <c r="F42" s="41">
        <v>3</v>
      </c>
      <c r="G42" s="40" t="s">
        <v>155</v>
      </c>
      <c r="H42" s="7"/>
      <c r="I42" s="7"/>
      <c r="J42" s="7"/>
      <c r="K42" s="7"/>
      <c r="L42" s="7"/>
      <c r="M42" s="7"/>
      <c r="N42" s="7"/>
    </row>
    <row r="43" spans="1:14" ht="13.2" x14ac:dyDescent="0.25">
      <c r="A43" s="7"/>
      <c r="B43" s="38">
        <v>36244</v>
      </c>
      <c r="C43" s="39">
        <v>217</v>
      </c>
      <c r="D43" s="40" t="s">
        <v>150</v>
      </c>
      <c r="E43" s="40" t="s">
        <v>151</v>
      </c>
      <c r="F43" s="41">
        <v>6</v>
      </c>
      <c r="G43" s="40" t="s">
        <v>152</v>
      </c>
      <c r="H43" s="7"/>
      <c r="I43" s="7"/>
      <c r="J43" s="7"/>
      <c r="K43" s="7"/>
      <c r="L43" s="7"/>
      <c r="M43" s="7"/>
      <c r="N43" s="7"/>
    </row>
    <row r="44" spans="1:14" ht="13.2" x14ac:dyDescent="0.25">
      <c r="A44" s="7"/>
      <c r="B44" s="38">
        <v>36245</v>
      </c>
      <c r="C44" s="39">
        <v>221</v>
      </c>
      <c r="D44" s="40" t="s">
        <v>130</v>
      </c>
      <c r="E44" s="40" t="s">
        <v>131</v>
      </c>
      <c r="F44" s="41">
        <v>5</v>
      </c>
      <c r="G44" s="40" t="s">
        <v>141</v>
      </c>
      <c r="H44" s="7"/>
      <c r="I44" s="7"/>
      <c r="J44" s="7"/>
      <c r="K44" s="7"/>
      <c r="L44" s="7"/>
      <c r="M44" s="7"/>
      <c r="N44" s="7"/>
    </row>
    <row r="45" spans="1:14" ht="13.2" x14ac:dyDescent="0.25">
      <c r="A45" s="7"/>
      <c r="B45" s="38">
        <v>36246</v>
      </c>
      <c r="C45" s="39">
        <v>228</v>
      </c>
      <c r="D45" s="40" t="s">
        <v>156</v>
      </c>
      <c r="E45" s="40" t="s">
        <v>157</v>
      </c>
      <c r="F45" s="41">
        <v>8</v>
      </c>
      <c r="G45" s="40" t="s">
        <v>158</v>
      </c>
      <c r="H45" s="7"/>
      <c r="I45" s="7"/>
      <c r="J45" s="7"/>
      <c r="K45" s="7"/>
      <c r="L45" s="7"/>
      <c r="M45" s="7"/>
      <c r="N45" s="7"/>
    </row>
    <row r="46" spans="1:14" ht="13.2" x14ac:dyDescent="0.25">
      <c r="A46" s="7"/>
      <c r="B46" s="38">
        <v>36247</v>
      </c>
      <c r="C46" s="39">
        <v>223</v>
      </c>
      <c r="D46" s="40" t="s">
        <v>125</v>
      </c>
      <c r="E46" s="40" t="s">
        <v>126</v>
      </c>
      <c r="F46" s="41">
        <v>8</v>
      </c>
      <c r="G46" s="40" t="s">
        <v>159</v>
      </c>
      <c r="H46" s="7"/>
      <c r="I46" s="7"/>
      <c r="J46" s="7"/>
      <c r="K46" s="7"/>
      <c r="L46" s="7"/>
      <c r="M46" s="7"/>
      <c r="N46" s="7"/>
    </row>
    <row r="47" spans="1:14" ht="13.2" x14ac:dyDescent="0.25">
      <c r="A47" s="7"/>
      <c r="B47" s="38">
        <v>36248</v>
      </c>
      <c r="C47" s="39">
        <v>229</v>
      </c>
      <c r="D47" s="40" t="s">
        <v>118</v>
      </c>
      <c r="E47" s="40" t="s">
        <v>119</v>
      </c>
      <c r="F47" s="41">
        <v>9</v>
      </c>
      <c r="G47" s="40" t="s">
        <v>160</v>
      </c>
      <c r="H47" s="7"/>
      <c r="I47" s="7"/>
      <c r="J47" s="7"/>
      <c r="K47" s="7"/>
      <c r="L47" s="7"/>
      <c r="M47" s="7"/>
      <c r="N47" s="7"/>
    </row>
    <row r="48" spans="1:14" ht="13.2" x14ac:dyDescent="0.25">
      <c r="A48" s="7"/>
      <c r="B48" s="38">
        <v>36249</v>
      </c>
      <c r="C48" s="39">
        <v>220</v>
      </c>
      <c r="D48" s="40" t="s">
        <v>161</v>
      </c>
      <c r="E48" s="40" t="s">
        <v>162</v>
      </c>
      <c r="F48" s="41">
        <v>4</v>
      </c>
      <c r="G48" s="40" t="s">
        <v>163</v>
      </c>
      <c r="H48" s="7"/>
      <c r="I48" s="7"/>
      <c r="J48" s="7"/>
      <c r="K48" s="7"/>
      <c r="L48" s="7"/>
      <c r="M48" s="7"/>
      <c r="N48" s="7"/>
    </row>
    <row r="49" spans="1:14" ht="13.2" x14ac:dyDescent="0.25">
      <c r="A49" s="7"/>
      <c r="B49" s="38">
        <v>36250</v>
      </c>
      <c r="C49" s="39">
        <v>230</v>
      </c>
      <c r="D49" s="40" t="s">
        <v>164</v>
      </c>
      <c r="E49" s="40" t="s">
        <v>165</v>
      </c>
      <c r="F49" s="41">
        <v>1</v>
      </c>
      <c r="G49" s="40" t="s">
        <v>165</v>
      </c>
      <c r="H49" s="7"/>
      <c r="I49" s="7"/>
      <c r="J49" s="7"/>
      <c r="K49" s="7"/>
      <c r="L49" s="7"/>
      <c r="M49" s="7"/>
      <c r="N49" s="7"/>
    </row>
    <row r="50" spans="1:14" ht="13.2" x14ac:dyDescent="0.25">
      <c r="A50" s="7"/>
      <c r="B50" s="7"/>
      <c r="C50" s="7"/>
      <c r="D50" s="7"/>
      <c r="E50" s="7"/>
      <c r="F50" s="43"/>
      <c r="G50" s="7"/>
      <c r="H50" s="7"/>
      <c r="I50" s="7"/>
      <c r="J50" s="7"/>
      <c r="K50" s="7"/>
      <c r="L50" s="7"/>
      <c r="M50" s="7"/>
      <c r="N50" s="7"/>
    </row>
    <row r="51" spans="1:14" ht="13.2" x14ac:dyDescent="0.25">
      <c r="A51" s="7"/>
      <c r="B51" s="7"/>
      <c r="C51" s="7"/>
      <c r="D51" s="7"/>
      <c r="E51" s="7"/>
      <c r="F51" s="43"/>
      <c r="G51" s="7"/>
      <c r="H51" s="7"/>
      <c r="I51" s="7"/>
      <c r="J51" s="7"/>
      <c r="K51" s="7"/>
      <c r="L51" s="7"/>
      <c r="M51" s="7"/>
      <c r="N51" s="7"/>
    </row>
    <row r="52" spans="1:14" ht="13.2" x14ac:dyDescent="0.25">
      <c r="A52" s="7"/>
      <c r="B52" s="7"/>
      <c r="C52" s="7"/>
      <c r="D52" s="7"/>
      <c r="E52" s="7"/>
      <c r="F52" s="43"/>
      <c r="G52" s="7"/>
      <c r="H52" s="7"/>
      <c r="I52" s="7"/>
      <c r="J52" s="7"/>
      <c r="K52" s="7"/>
      <c r="L52" s="7"/>
      <c r="M52" s="7"/>
      <c r="N52" s="7"/>
    </row>
  </sheetData>
  <mergeCells count="5">
    <mergeCell ref="I18:K18"/>
    <mergeCell ref="I20:N20"/>
    <mergeCell ref="I23:M23"/>
    <mergeCell ref="I26:L26"/>
    <mergeCell ref="I27:K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EJERCICIO Nº1</vt:lpstr>
      <vt:lpstr>EJERCICIO Nº2</vt:lpstr>
      <vt:lpstr>EJERCICIO Nº3</vt:lpstr>
      <vt:lpstr>EJERCICIO Nº4</vt:lpstr>
      <vt:lpstr>EJERCICIO Nº5</vt:lpstr>
      <vt:lpstr>EJERCICIO Nº6</vt:lpstr>
      <vt:lpstr>EJERCICIO Nº7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Alfredo</dc:creator>
  <cp:lastModifiedBy>DONTIGER DONBUDY</cp:lastModifiedBy>
  <dcterms:created xsi:type="dcterms:W3CDTF">2009-05-31T15:49:18Z</dcterms:created>
  <dcterms:modified xsi:type="dcterms:W3CDTF">2024-10-01T20:19:44Z</dcterms:modified>
</cp:coreProperties>
</file>