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189392_polimi_it/Documents/CORSO SISTEMI ENERGETICI FISICI/Dispense Mie/"/>
    </mc:Choice>
  </mc:AlternateContent>
  <xr:revisionPtr revIDLastSave="4" documentId="13_ncr:1_{52968958-3084-42AD-9008-EDC7C9BA7045}" xr6:coauthVersionLast="47" xr6:coauthVersionMax="47" xr10:uidLastSave="{D36C0F2A-1BA6-4A06-857F-62E1C657EF0B}"/>
  <bookViews>
    <workbookView xWindow="-96" yWindow="-96" windowWidth="23232" windowHeight="12432" xr2:uid="{03014DDC-F6DB-4056-A8D5-C30D46F69FB6}"/>
  </bookViews>
  <sheets>
    <sheet name="Rankine+1RigMix" sheetId="1" r:id="rId1"/>
    <sheet name="Parametrico" sheetId="2" r:id="rId2"/>
    <sheet name="T-s" sheetId="3" r:id="rId3"/>
  </sheets>
  <externalReferences>
    <externalReference r:id="rId4"/>
  </externalReferences>
  <definedNames>
    <definedName name="solver_adj" localSheetId="0" hidden="1">'Rankine+1RigMix'!$B$6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'Rankine+1RigMix'!#REF!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2" l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C15" i="2"/>
  <c r="D15" i="2"/>
  <c r="E15" i="2"/>
  <c r="F15" i="2"/>
  <c r="G15" i="2"/>
  <c r="H15" i="2"/>
  <c r="I15" i="2"/>
  <c r="J15" i="2"/>
  <c r="K15" i="2"/>
  <c r="L15" i="2"/>
  <c r="M15" i="2"/>
  <c r="N15" i="2"/>
  <c r="C18" i="2"/>
  <c r="D18" i="2"/>
  <c r="E18" i="2"/>
  <c r="F18" i="2"/>
  <c r="G18" i="2"/>
  <c r="H18" i="2"/>
  <c r="I18" i="2"/>
  <c r="J18" i="2"/>
  <c r="K18" i="2"/>
  <c r="L18" i="2"/>
  <c r="M18" i="2"/>
  <c r="N18" i="2"/>
  <c r="C33" i="2"/>
  <c r="D33" i="2"/>
  <c r="E33" i="2"/>
  <c r="F33" i="2"/>
  <c r="G33" i="2"/>
  <c r="H33" i="2"/>
  <c r="I33" i="2"/>
  <c r="J33" i="2"/>
  <c r="K33" i="2"/>
  <c r="L33" i="2"/>
  <c r="M33" i="2"/>
  <c r="N33" i="2"/>
  <c r="C36" i="2"/>
  <c r="D36" i="2"/>
  <c r="E36" i="2"/>
  <c r="F36" i="2"/>
  <c r="G36" i="2"/>
  <c r="H36" i="2"/>
  <c r="I36" i="2"/>
  <c r="J36" i="2"/>
  <c r="K36" i="2"/>
  <c r="L36" i="2"/>
  <c r="M36" i="2"/>
  <c r="N36" i="2"/>
  <c r="B36" i="2"/>
  <c r="B33" i="2"/>
  <c r="B18" i="2"/>
  <c r="B15" i="2"/>
  <c r="D34" i="2" a="1"/>
  <c r="H34" i="2" a="1"/>
  <c r="L16" i="2" a="1"/>
  <c r="B34" i="2" a="1"/>
  <c r="D35" i="2" a="1"/>
  <c r="M34" i="2" a="1"/>
  <c r="B16" i="2" a="1"/>
  <c r="K34" i="2" a="1"/>
  <c r="C16" i="2" a="1"/>
  <c r="J35" i="2" a="1"/>
  <c r="E34" i="2" a="1"/>
  <c r="L35" i="2" a="1"/>
  <c r="H35" i="2" a="1"/>
  <c r="G16" i="2" a="1"/>
  <c r="I34" i="2" a="1"/>
  <c r="L34" i="2" a="1"/>
  <c r="I16" i="2" a="1"/>
  <c r="E16" i="2" a="1"/>
  <c r="M16" i="2" a="1"/>
  <c r="C34" i="2" a="1"/>
  <c r="D16" i="2" a="1"/>
  <c r="H16" i="2" a="1"/>
  <c r="I35" i="2" a="1"/>
  <c r="F16" i="2" a="1"/>
  <c r="N16" i="2" a="1"/>
  <c r="G34" i="2" a="1"/>
  <c r="J34" i="2" a="1"/>
  <c r="G35" i="2" a="1"/>
  <c r="K16" i="2" a="1"/>
  <c r="M34" i="2" l="1"/>
  <c r="C34" i="2"/>
  <c r="E34" i="2"/>
  <c r="I16" i="2"/>
  <c r="K34" i="2"/>
  <c r="J35" i="2"/>
  <c r="L16" i="2"/>
  <c r="H16" i="2"/>
  <c r="D16" i="2"/>
  <c r="I35" i="2"/>
  <c r="I34" i="2"/>
  <c r="K16" i="2"/>
  <c r="G16" i="2"/>
  <c r="C16" i="2"/>
  <c r="L35" i="2"/>
  <c r="H35" i="2"/>
  <c r="D35" i="2"/>
  <c r="L34" i="2"/>
  <c r="H34" i="2"/>
  <c r="D34" i="2"/>
  <c r="N16" i="2"/>
  <c r="F16" i="2"/>
  <c r="J34" i="2"/>
  <c r="G35" i="2"/>
  <c r="G34" i="2"/>
  <c r="M16" i="2"/>
  <c r="E16" i="2"/>
  <c r="B16" i="2"/>
  <c r="B34" i="2"/>
  <c r="N35" i="2" a="1"/>
  <c r="C35" i="2" a="1"/>
  <c r="F35" i="2" a="1"/>
  <c r="F34" i="2" a="1"/>
  <c r="L37" i="2" a="1"/>
  <c r="D37" i="2" a="1"/>
  <c r="I17" i="2" a="1"/>
  <c r="I37" i="2" a="1"/>
  <c r="H37" i="2" a="1"/>
  <c r="J16" i="2" a="1"/>
  <c r="E35" i="2" a="1"/>
  <c r="N34" i="2" a="1"/>
  <c r="M35" i="2" a="1"/>
  <c r="B35" i="2" a="1"/>
  <c r="G37" i="2" a="1"/>
  <c r="J37" i="2" a="1"/>
  <c r="K35" i="2" a="1"/>
  <c r="D37" i="2" l="1"/>
  <c r="D38" i="2" s="1"/>
  <c r="D39" i="2" s="1"/>
  <c r="D40" i="2" s="1"/>
  <c r="I37" i="2"/>
  <c r="I38" i="2" s="1"/>
  <c r="I39" i="2" s="1"/>
  <c r="I40" i="2" s="1"/>
  <c r="E35" i="2"/>
  <c r="M35" i="2"/>
  <c r="J37" i="2"/>
  <c r="J38" i="2" s="1"/>
  <c r="J39" i="2" s="1"/>
  <c r="J40" i="2" s="1"/>
  <c r="H37" i="2"/>
  <c r="H38" i="2" s="1"/>
  <c r="H39" i="2" s="1"/>
  <c r="H40" i="2" s="1"/>
  <c r="G37" i="2"/>
  <c r="G38" i="2" s="1"/>
  <c r="G39" i="2" s="1"/>
  <c r="G40" i="2" s="1"/>
  <c r="K35" i="2"/>
  <c r="F34" i="2"/>
  <c r="L37" i="2"/>
  <c r="L38" i="2" s="1"/>
  <c r="L39" i="2" s="1"/>
  <c r="L40" i="2" s="1"/>
  <c r="J16" i="2"/>
  <c r="F35" i="2"/>
  <c r="C35" i="2"/>
  <c r="N35" i="2"/>
  <c r="I17" i="2"/>
  <c r="N34" i="2"/>
  <c r="B35" i="2"/>
  <c r="C17" i="2" a="1"/>
  <c r="E37" i="2" a="1"/>
  <c r="F17" i="2" a="1"/>
  <c r="D17" i="2" a="1"/>
  <c r="N17" i="2" a="1"/>
  <c r="B17" i="2" a="1"/>
  <c r="M17" i="2" a="1"/>
  <c r="F37" i="2" a="1"/>
  <c r="M37" i="2" a="1"/>
  <c r="H17" i="2" a="1"/>
  <c r="K17" i="2" a="1"/>
  <c r="I19" i="2" a="1"/>
  <c r="E17" i="2" a="1"/>
  <c r="B37" i="2" a="1"/>
  <c r="L17" i="2" a="1"/>
  <c r="G17" i="2" a="1"/>
  <c r="C37" i="2" a="1"/>
  <c r="N37" i="2" a="1"/>
  <c r="K37" i="2" a="1"/>
  <c r="K37" i="2" l="1"/>
  <c r="K38" i="2" s="1"/>
  <c r="K39" i="2" s="1"/>
  <c r="K40" i="2" s="1"/>
  <c r="D17" i="2"/>
  <c r="N37" i="2"/>
  <c r="N38" i="2" s="1"/>
  <c r="N39" i="2" s="1"/>
  <c r="N40" i="2" s="1"/>
  <c r="I19" i="2"/>
  <c r="I20" i="2" s="1"/>
  <c r="I21" i="2" s="1"/>
  <c r="I22" i="2" s="1"/>
  <c r="C37" i="2"/>
  <c r="C38" i="2" s="1"/>
  <c r="C39" i="2" s="1"/>
  <c r="C40" i="2" s="1"/>
  <c r="C17" i="2"/>
  <c r="K17" i="2"/>
  <c r="F37" i="2"/>
  <c r="F38" i="2" s="1"/>
  <c r="F39" i="2" s="1"/>
  <c r="F40" i="2" s="1"/>
  <c r="M37" i="2"/>
  <c r="M38" i="2" s="1"/>
  <c r="M39" i="2" s="1"/>
  <c r="M40" i="2" s="1"/>
  <c r="N17" i="2"/>
  <c r="L17" i="2"/>
  <c r="M17" i="2"/>
  <c r="E37" i="2"/>
  <c r="E38" i="2" s="1"/>
  <c r="E39" i="2" s="1"/>
  <c r="E40" i="2" s="1"/>
  <c r="G17" i="2"/>
  <c r="E17" i="2"/>
  <c r="H17" i="2"/>
  <c r="F17" i="2"/>
  <c r="B17" i="2"/>
  <c r="B37" i="2"/>
  <c r="B38" i="2" s="1"/>
  <c r="B39" i="2" s="1"/>
  <c r="B40" i="2" s="1"/>
  <c r="B19" i="2" a="1"/>
  <c r="C19" i="2" a="1"/>
  <c r="H19" i="2" a="1"/>
  <c r="D19" i="2" a="1"/>
  <c r="F19" i="2" a="1"/>
  <c r="J17" i="2" a="1"/>
  <c r="L19" i="2" a="1"/>
  <c r="K19" i="2" a="1"/>
  <c r="N19" i="2" a="1"/>
  <c r="G19" i="2" a="1"/>
  <c r="M19" i="2" a="1"/>
  <c r="E19" i="2" a="1"/>
  <c r="G19" i="2" l="1"/>
  <c r="G20" i="2" s="1"/>
  <c r="G21" i="2" s="1"/>
  <c r="G22" i="2" s="1"/>
  <c r="J17" i="2"/>
  <c r="F19" i="2"/>
  <c r="F20" i="2" s="1"/>
  <c r="F21" i="2" s="1"/>
  <c r="F22" i="2" s="1"/>
  <c r="L19" i="2"/>
  <c r="L20" i="2" s="1"/>
  <c r="L21" i="2" s="1"/>
  <c r="L22" i="2" s="1"/>
  <c r="C19" i="2"/>
  <c r="C20" i="2" s="1"/>
  <c r="C21" i="2" s="1"/>
  <c r="C22" i="2" s="1"/>
  <c r="D19" i="2"/>
  <c r="D20" i="2" s="1"/>
  <c r="D21" i="2" s="1"/>
  <c r="D22" i="2" s="1"/>
  <c r="K19" i="2"/>
  <c r="K20" i="2" s="1"/>
  <c r="K21" i="2" s="1"/>
  <c r="K22" i="2" s="1"/>
  <c r="E19" i="2"/>
  <c r="E20" i="2" s="1"/>
  <c r="E21" i="2" s="1"/>
  <c r="E22" i="2" s="1"/>
  <c r="N19" i="2"/>
  <c r="N20" i="2" s="1"/>
  <c r="N21" i="2" s="1"/>
  <c r="N22" i="2" s="1"/>
  <c r="M19" i="2"/>
  <c r="M20" i="2" s="1"/>
  <c r="M21" i="2" s="1"/>
  <c r="M22" i="2" s="1"/>
  <c r="H19" i="2"/>
  <c r="H20" i="2" s="1"/>
  <c r="H21" i="2" s="1"/>
  <c r="H22" i="2" s="1"/>
  <c r="B19" i="2"/>
  <c r="B20" i="2" s="1"/>
  <c r="B21" i="2" s="1"/>
  <c r="B22" i="2" s="1"/>
  <c r="J19" i="2" a="1"/>
  <c r="J19" i="2" l="1"/>
  <c r="J20" i="2" s="1"/>
  <c r="J21" i="2" s="1"/>
  <c r="J22" i="2" s="1"/>
  <c r="AG2" i="3" l="1"/>
  <c r="R6" i="3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M6" i="3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H6" i="3"/>
  <c r="AC8" i="3"/>
  <c r="AC2" i="3"/>
  <c r="W6" i="3" s="1"/>
  <c r="W7" i="3" s="1"/>
  <c r="B1" i="3"/>
  <c r="AC10" i="3" a="1"/>
  <c r="AD10" i="3" a="1"/>
  <c r="AD5" i="3" a="1"/>
  <c r="AD4" i="3" a="1"/>
  <c r="AC11" i="3" a="1"/>
  <c r="B2" i="3" a="1"/>
  <c r="AH5" i="3" a="1"/>
  <c r="AD11" i="3" a="1"/>
  <c r="AC5" i="3" a="1"/>
  <c r="AC4" i="3" a="1"/>
  <c r="H7" i="3" l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W8" i="3"/>
  <c r="AH5" i="3"/>
  <c r="AD11" i="3"/>
  <c r="AC11" i="3"/>
  <c r="AC10" i="3"/>
  <c r="AD10" i="3"/>
  <c r="AD5" i="3"/>
  <c r="AC5" i="3"/>
  <c r="AD4" i="3"/>
  <c r="AC4" i="3"/>
  <c r="B2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B3" i="3" a="1"/>
  <c r="AG4" i="3" a="1"/>
  <c r="AH4" i="3" a="1"/>
  <c r="AG5" i="3" a="1"/>
  <c r="W9" i="3" l="1"/>
  <c r="AH4" i="3"/>
  <c r="AG5" i="3"/>
  <c r="AG4" i="3"/>
  <c r="B21" i="3"/>
  <c r="B8" i="3"/>
  <c r="B14" i="3"/>
  <c r="B15" i="3"/>
  <c r="B9" i="3"/>
  <c r="B10" i="3"/>
  <c r="B18" i="3"/>
  <c r="B27" i="3"/>
  <c r="B7" i="3"/>
  <c r="B16" i="3"/>
  <c r="B25" i="3"/>
  <c r="B11" i="3"/>
  <c r="B19" i="3"/>
  <c r="B31" i="3"/>
  <c r="B13" i="3"/>
  <c r="B22" i="3"/>
  <c r="B23" i="3"/>
  <c r="B24" i="3"/>
  <c r="B17" i="3"/>
  <c r="B12" i="3"/>
  <c r="B20" i="3"/>
  <c r="B32" i="3"/>
  <c r="B30" i="3"/>
  <c r="B33" i="3"/>
  <c r="B34" i="3"/>
  <c r="B26" i="3"/>
  <c r="B28" i="3"/>
  <c r="B35" i="3"/>
  <c r="B29" i="3"/>
  <c r="A37" i="3"/>
  <c r="B36" i="3"/>
  <c r="B3" i="3"/>
  <c r="D2" i="3"/>
  <c r="E27" i="3" a="1"/>
  <c r="E16" i="3" a="1"/>
  <c r="D16" i="3" a="1"/>
  <c r="C7" i="3" a="1"/>
  <c r="D19" i="3" a="1"/>
  <c r="C13" i="3" a="1"/>
  <c r="C19" i="3" a="1"/>
  <c r="E23" i="3" a="1"/>
  <c r="D26" i="3" a="1"/>
  <c r="E30" i="3" a="1"/>
  <c r="E32" i="3" a="1"/>
  <c r="D11" i="3" a="1"/>
  <c r="E28" i="3" a="1"/>
  <c r="B24" i="1" a="1"/>
  <c r="D32" i="3" a="1"/>
  <c r="C24" i="3" a="1"/>
  <c r="C33" i="3" a="1"/>
  <c r="C30" i="3" a="1"/>
  <c r="E14" i="3" a="1"/>
  <c r="C16" i="3" a="1"/>
  <c r="C8" i="3" a="1"/>
  <c r="D36" i="3" a="1"/>
  <c r="C17" i="3" a="1"/>
  <c r="C23" i="3" a="1"/>
  <c r="C18" i="3" a="1"/>
  <c r="E34" i="3" a="1"/>
  <c r="D12" i="3" a="1"/>
  <c r="D20" i="3" a="1"/>
  <c r="C29" i="3" a="1"/>
  <c r="C25" i="3" a="1"/>
  <c r="D23" i="3" a="1"/>
  <c r="E33" i="3" a="1"/>
  <c r="D28" i="3" a="1"/>
  <c r="C21" i="3" a="1"/>
  <c r="E13" i="3" a="1"/>
  <c r="E10" i="3" a="1"/>
  <c r="E19" i="3" a="1"/>
  <c r="E35" i="3" a="1"/>
  <c r="D18" i="3" a="1"/>
  <c r="C35" i="3" a="1"/>
  <c r="E17" i="3" a="1"/>
  <c r="E29" i="3" a="1"/>
  <c r="C22" i="3" a="1"/>
  <c r="C15" i="3" a="1"/>
  <c r="E15" i="3" a="1"/>
  <c r="D15" i="3" a="1"/>
  <c r="E36" i="3" a="1"/>
  <c r="E21" i="3" a="1"/>
  <c r="C20" i="3" a="1"/>
  <c r="E22" i="3" a="1"/>
  <c r="C12" i="3" a="1"/>
  <c r="D35" i="3" a="1"/>
  <c r="C32" i="3" a="1"/>
  <c r="E31" i="3" a="1"/>
  <c r="C14" i="3" a="1"/>
  <c r="E24" i="3" a="1"/>
  <c r="D8" i="3" a="1"/>
  <c r="D30" i="3" a="1"/>
  <c r="D22" i="3" a="1"/>
  <c r="D17" i="3" a="1"/>
  <c r="E11" i="3" a="1"/>
  <c r="D27" i="3" a="1"/>
  <c r="C11" i="3" a="1"/>
  <c r="C28" i="3" a="1"/>
  <c r="C26" i="3" a="1"/>
  <c r="D10" i="3" a="1"/>
  <c r="D13" i="3" a="1"/>
  <c r="E8" i="3" a="1"/>
  <c r="E20" i="3" a="1"/>
  <c r="D7" i="3" a="1"/>
  <c r="D29" i="3" a="1"/>
  <c r="B4" i="3" a="1"/>
  <c r="D24" i="3" a="1"/>
  <c r="E18" i="3" a="1"/>
  <c r="D25" i="3" a="1"/>
  <c r="E25" i="3" a="1"/>
  <c r="E9" i="3" a="1"/>
  <c r="D34" i="3" a="1"/>
  <c r="D21" i="3" a="1"/>
  <c r="D14" i="3" a="1"/>
  <c r="C36" i="3" a="1"/>
  <c r="D9" i="3" a="1"/>
  <c r="D31" i="3" a="1"/>
  <c r="E26" i="3" a="1"/>
  <c r="C9" i="3" a="1"/>
  <c r="C34" i="3" a="1"/>
  <c r="C10" i="3" a="1"/>
  <c r="C27" i="3" a="1"/>
  <c r="D33" i="3" a="1"/>
  <c r="E7" i="3" a="1"/>
  <c r="E12" i="3" a="1"/>
  <c r="C31" i="3" a="1"/>
  <c r="B24" i="1" l="1"/>
  <c r="J31" i="1" s="1"/>
  <c r="W10" i="3"/>
  <c r="D10" i="3"/>
  <c r="C10" i="3"/>
  <c r="E10" i="3"/>
  <c r="E20" i="3"/>
  <c r="D20" i="3"/>
  <c r="C20" i="3"/>
  <c r="E19" i="3"/>
  <c r="D19" i="3"/>
  <c r="C19" i="3"/>
  <c r="D9" i="3"/>
  <c r="E9" i="3"/>
  <c r="C9" i="3"/>
  <c r="C18" i="3"/>
  <c r="D18" i="3"/>
  <c r="E18" i="3"/>
  <c r="D31" i="3"/>
  <c r="C31" i="3"/>
  <c r="E31" i="3"/>
  <c r="E12" i="3"/>
  <c r="D12" i="3"/>
  <c r="C12" i="3"/>
  <c r="E11" i="3"/>
  <c r="D11" i="3"/>
  <c r="C11" i="3"/>
  <c r="E15" i="3"/>
  <c r="C15" i="3"/>
  <c r="D15" i="3"/>
  <c r="C27" i="3"/>
  <c r="E27" i="3"/>
  <c r="D27" i="3"/>
  <c r="D32" i="3"/>
  <c r="C32" i="3"/>
  <c r="E32" i="3"/>
  <c r="D17" i="3"/>
  <c r="C17" i="3"/>
  <c r="E17" i="3"/>
  <c r="D25" i="3"/>
  <c r="C25" i="3"/>
  <c r="E25" i="3"/>
  <c r="C14" i="3"/>
  <c r="D14" i="3"/>
  <c r="E14" i="3"/>
  <c r="C22" i="3"/>
  <c r="E22" i="3"/>
  <c r="D22" i="3"/>
  <c r="E24" i="3"/>
  <c r="D24" i="3"/>
  <c r="C24" i="3"/>
  <c r="E16" i="3"/>
  <c r="D16" i="3"/>
  <c r="C16" i="3"/>
  <c r="E8" i="3"/>
  <c r="D8" i="3"/>
  <c r="C8" i="3"/>
  <c r="D13" i="3"/>
  <c r="C13" i="3"/>
  <c r="E13" i="3"/>
  <c r="C23" i="3"/>
  <c r="E23" i="3"/>
  <c r="D23" i="3"/>
  <c r="C7" i="3"/>
  <c r="E7" i="3"/>
  <c r="D7" i="3"/>
  <c r="D21" i="3"/>
  <c r="E21" i="3"/>
  <c r="C21" i="3"/>
  <c r="E35" i="3"/>
  <c r="D35" i="3"/>
  <c r="C35" i="3"/>
  <c r="C28" i="3"/>
  <c r="E28" i="3"/>
  <c r="D28" i="3"/>
  <c r="C29" i="3"/>
  <c r="E29" i="3"/>
  <c r="D29" i="3"/>
  <c r="C26" i="3"/>
  <c r="D26" i="3"/>
  <c r="E26" i="3"/>
  <c r="E34" i="3"/>
  <c r="D34" i="3"/>
  <c r="C34" i="3"/>
  <c r="E33" i="3"/>
  <c r="D33" i="3"/>
  <c r="C33" i="3"/>
  <c r="C30" i="3"/>
  <c r="D30" i="3"/>
  <c r="E30" i="3"/>
  <c r="C36" i="3"/>
  <c r="D36" i="3"/>
  <c r="E36" i="3"/>
  <c r="A38" i="3"/>
  <c r="B37" i="3"/>
  <c r="B4" i="3"/>
  <c r="F24" i="2" a="1"/>
  <c r="I24" i="2" a="1"/>
  <c r="E24" i="2" a="1"/>
  <c r="C37" i="3" a="1"/>
  <c r="J24" i="2" a="1"/>
  <c r="G24" i="2" a="1"/>
  <c r="D37" i="3" a="1"/>
  <c r="M24" i="2" a="1"/>
  <c r="K24" i="2" a="1"/>
  <c r="D24" i="2" a="1"/>
  <c r="B24" i="2" a="1"/>
  <c r="E37" i="3" a="1"/>
  <c r="H24" i="2" a="1"/>
  <c r="C24" i="2" a="1"/>
  <c r="L24" i="2" a="1"/>
  <c r="N24" i="2" a="1"/>
  <c r="L24" i="2" l="1"/>
  <c r="L25" i="2" s="1"/>
  <c r="L42" i="2" s="1"/>
  <c r="B24" i="2"/>
  <c r="B25" i="2" s="1"/>
  <c r="B42" i="2" s="1"/>
  <c r="M24" i="2"/>
  <c r="N24" i="2"/>
  <c r="D24" i="2"/>
  <c r="I24" i="2"/>
  <c r="J24" i="2"/>
  <c r="E24" i="2"/>
  <c r="G24" i="2"/>
  <c r="G25" i="2" s="1"/>
  <c r="K24" i="2"/>
  <c r="K25" i="2" s="1"/>
  <c r="F24" i="2"/>
  <c r="C24" i="2"/>
  <c r="H24" i="2"/>
  <c r="H25" i="2" s="1"/>
  <c r="H42" i="2" s="1"/>
  <c r="N25" i="2"/>
  <c r="N42" i="2" s="1"/>
  <c r="C25" i="2"/>
  <c r="W11" i="3"/>
  <c r="D37" i="3"/>
  <c r="E37" i="3"/>
  <c r="C37" i="3"/>
  <c r="A39" i="3"/>
  <c r="B38" i="3"/>
  <c r="G27" i="2" a="1"/>
  <c r="J27" i="2" a="1"/>
  <c r="E38" i="3" a="1"/>
  <c r="D38" i="3" a="1"/>
  <c r="M27" i="2" a="1"/>
  <c r="D27" i="2" a="1"/>
  <c r="C38" i="3" a="1"/>
  <c r="F27" i="2" a="1"/>
  <c r="H27" i="2" a="1"/>
  <c r="L27" i="2" a="1"/>
  <c r="B27" i="1" a="1"/>
  <c r="N27" i="2" a="1"/>
  <c r="C27" i="2" a="1"/>
  <c r="I27" i="2" a="1"/>
  <c r="E27" i="2" a="1"/>
  <c r="M25" i="2" l="1"/>
  <c r="M42" i="2" s="1"/>
  <c r="F25" i="2"/>
  <c r="F42" i="2" s="1"/>
  <c r="J27" i="2"/>
  <c r="I27" i="2"/>
  <c r="E27" i="2"/>
  <c r="D27" i="2"/>
  <c r="L27" i="2"/>
  <c r="G27" i="2"/>
  <c r="M27" i="2"/>
  <c r="C27" i="2"/>
  <c r="H27" i="2"/>
  <c r="N27" i="2"/>
  <c r="F27" i="2"/>
  <c r="E25" i="2"/>
  <c r="E42" i="2" s="1"/>
  <c r="J25" i="2"/>
  <c r="J42" i="2" s="1"/>
  <c r="D25" i="2"/>
  <c r="D42" i="2" s="1"/>
  <c r="I25" i="2"/>
  <c r="I42" i="2" s="1"/>
  <c r="C42" i="2"/>
  <c r="K42" i="2"/>
  <c r="G42" i="2"/>
  <c r="B27" i="1"/>
  <c r="W12" i="3"/>
  <c r="D38" i="3"/>
  <c r="E38" i="3"/>
  <c r="C38" i="3"/>
  <c r="A40" i="3"/>
  <c r="B39" i="3"/>
  <c r="B27" i="2" a="1"/>
  <c r="I28" i="2" a="1"/>
  <c r="D28" i="2" a="1"/>
  <c r="D39" i="3" a="1"/>
  <c r="N28" i="2" a="1"/>
  <c r="H28" i="2" a="1"/>
  <c r="K27" i="2" a="1"/>
  <c r="J28" i="2" a="1"/>
  <c r="E39" i="3" a="1"/>
  <c r="B28" i="1" a="1"/>
  <c r="G28" i="2" a="1"/>
  <c r="E28" i="2" a="1"/>
  <c r="F28" i="2" a="1"/>
  <c r="C39" i="3" a="1"/>
  <c r="M28" i="2" a="1"/>
  <c r="C28" i="2" a="1"/>
  <c r="L28" i="2" a="1"/>
  <c r="B27" i="2" l="1"/>
  <c r="K27" i="2"/>
  <c r="G28" i="2"/>
  <c r="G29" i="2" s="1"/>
  <c r="G30" i="2" s="1"/>
  <c r="G31" i="2" s="1"/>
  <c r="L28" i="2"/>
  <c r="L29" i="2" s="1"/>
  <c r="L30" i="2" s="1"/>
  <c r="L31" i="2" s="1"/>
  <c r="C28" i="2"/>
  <c r="C29" i="2" s="1"/>
  <c r="C30" i="2" s="1"/>
  <c r="C31" i="2" s="1"/>
  <c r="D28" i="2"/>
  <c r="D29" i="2" s="1"/>
  <c r="D30" i="2" s="1"/>
  <c r="D31" i="2" s="1"/>
  <c r="D43" i="2" s="1"/>
  <c r="D46" i="2" s="1"/>
  <c r="M28" i="2"/>
  <c r="M29" i="2" s="1"/>
  <c r="M30" i="2" s="1"/>
  <c r="M31" i="2" s="1"/>
  <c r="F28" i="2"/>
  <c r="F29" i="2" s="1"/>
  <c r="F30" i="2" s="1"/>
  <c r="F31" i="2" s="1"/>
  <c r="E28" i="2"/>
  <c r="E29" i="2" s="1"/>
  <c r="E30" i="2" s="1"/>
  <c r="E31" i="2" s="1"/>
  <c r="N28" i="2"/>
  <c r="N29" i="2" s="1"/>
  <c r="N30" i="2" s="1"/>
  <c r="N31" i="2" s="1"/>
  <c r="I28" i="2"/>
  <c r="I29" i="2" s="1"/>
  <c r="I30" i="2" s="1"/>
  <c r="I31" i="2" s="1"/>
  <c r="I43" i="2" s="1"/>
  <c r="I46" i="2" s="1"/>
  <c r="H28" i="2"/>
  <c r="H29" i="2" s="1"/>
  <c r="H30" i="2" s="1"/>
  <c r="H31" i="2" s="1"/>
  <c r="J28" i="2"/>
  <c r="J29" i="2" s="1"/>
  <c r="J30" i="2" s="1"/>
  <c r="J31" i="2" s="1"/>
  <c r="G43" i="2"/>
  <c r="G46" i="2" s="1"/>
  <c r="B28" i="1"/>
  <c r="W13" i="3"/>
  <c r="E39" i="3"/>
  <c r="C39" i="3"/>
  <c r="D39" i="3"/>
  <c r="A41" i="3"/>
  <c r="B40" i="3"/>
  <c r="B28" i="2" a="1"/>
  <c r="E40" i="3" a="1"/>
  <c r="F47" i="2" a="1"/>
  <c r="I47" i="2" a="1"/>
  <c r="D40" i="3" a="1"/>
  <c r="K28" i="2" a="1"/>
  <c r="C47" i="2" a="1"/>
  <c r="E47" i="2" a="1"/>
  <c r="C40" i="3" a="1"/>
  <c r="G47" i="2" a="1"/>
  <c r="J47" i="2" a="1"/>
  <c r="B28" i="2" l="1"/>
  <c r="B29" i="2" s="1"/>
  <c r="B30" i="2" s="1"/>
  <c r="B31" i="2" s="1"/>
  <c r="C43" i="2"/>
  <c r="C46" i="2" s="1"/>
  <c r="K28" i="2"/>
  <c r="K29" i="2" s="1"/>
  <c r="K30" i="2" s="1"/>
  <c r="K31" i="2" s="1"/>
  <c r="E43" i="2"/>
  <c r="E46" i="2" s="1"/>
  <c r="J43" i="2"/>
  <c r="J46" i="2" s="1"/>
  <c r="D44" i="2"/>
  <c r="D54" i="2" s="1"/>
  <c r="J47" i="2"/>
  <c r="C47" i="2"/>
  <c r="F47" i="2"/>
  <c r="I47" i="2"/>
  <c r="E47" i="2"/>
  <c r="G47" i="2"/>
  <c r="M43" i="2"/>
  <c r="G44" i="2"/>
  <c r="G54" i="2" s="1"/>
  <c r="H43" i="2"/>
  <c r="F43" i="2"/>
  <c r="F46" i="2" s="1"/>
  <c r="L43" i="2"/>
  <c r="N43" i="2"/>
  <c r="B43" i="2"/>
  <c r="I44" i="2"/>
  <c r="I54" i="2" s="1"/>
  <c r="C44" i="2"/>
  <c r="C54" i="2" s="1"/>
  <c r="J44" i="2"/>
  <c r="J54" i="2" s="1"/>
  <c r="W14" i="3"/>
  <c r="E40" i="3"/>
  <c r="C40" i="3"/>
  <c r="D40" i="3"/>
  <c r="A42" i="3"/>
  <c r="B41" i="3"/>
  <c r="J48" i="2" a="1"/>
  <c r="B47" i="2" a="1"/>
  <c r="F48" i="2" a="1"/>
  <c r="M47" i="2" a="1"/>
  <c r="D47" i="2" a="1"/>
  <c r="H47" i="2" a="1"/>
  <c r="C48" i="2" a="1"/>
  <c r="N47" i="2" a="1"/>
  <c r="E41" i="3" a="1"/>
  <c r="I48" i="2" a="1"/>
  <c r="G48" i="2" a="1"/>
  <c r="L47" i="2" a="1"/>
  <c r="E48" i="2" a="1"/>
  <c r="D41" i="3" a="1"/>
  <c r="C41" i="3" a="1"/>
  <c r="D47" i="2" l="1"/>
  <c r="E44" i="2"/>
  <c r="E54" i="2" s="1"/>
  <c r="K43" i="2"/>
  <c r="E48" i="2"/>
  <c r="E49" i="2" s="1"/>
  <c r="E50" i="2" s="1"/>
  <c r="E51" i="2" s="1"/>
  <c r="I48" i="2"/>
  <c r="I49" i="2" s="1"/>
  <c r="I50" i="2" s="1"/>
  <c r="I51" i="2" s="1"/>
  <c r="H47" i="2"/>
  <c r="F48" i="2"/>
  <c r="F49" i="2" s="1"/>
  <c r="F50" i="2" s="1"/>
  <c r="F51" i="2" s="1"/>
  <c r="C48" i="2"/>
  <c r="C49" i="2" s="1"/>
  <c r="C50" i="2" s="1"/>
  <c r="C51" i="2" s="1"/>
  <c r="N47" i="2"/>
  <c r="J48" i="2"/>
  <c r="J49" i="2" s="1"/>
  <c r="J50" i="2" s="1"/>
  <c r="J51" i="2" s="1"/>
  <c r="G48" i="2"/>
  <c r="G49" i="2" s="1"/>
  <c r="G50" i="2" s="1"/>
  <c r="G51" i="2" s="1"/>
  <c r="B47" i="2"/>
  <c r="L47" i="2"/>
  <c r="M47" i="2"/>
  <c r="F53" i="2"/>
  <c r="F44" i="2"/>
  <c r="F54" i="2" s="1"/>
  <c r="H46" i="2"/>
  <c r="H44" i="2"/>
  <c r="H54" i="2" s="1"/>
  <c r="N46" i="2"/>
  <c r="N44" i="2"/>
  <c r="N54" i="2" s="1"/>
  <c r="B46" i="2"/>
  <c r="B44" i="2"/>
  <c r="B54" i="2" s="1"/>
  <c r="L46" i="2"/>
  <c r="L44" i="2"/>
  <c r="L54" i="2" s="1"/>
  <c r="M46" i="2"/>
  <c r="M44" i="2"/>
  <c r="M54" i="2" s="1"/>
  <c r="W15" i="3"/>
  <c r="C41" i="3"/>
  <c r="D41" i="3"/>
  <c r="E41" i="3"/>
  <c r="A43" i="3"/>
  <c r="B42" i="3"/>
  <c r="D48" i="2" a="1"/>
  <c r="F52" i="2" a="1"/>
  <c r="N48" i="2" a="1"/>
  <c r="G52" i="2" a="1"/>
  <c r="C42" i="3" a="1"/>
  <c r="I52" i="2" a="1"/>
  <c r="K47" i="2" a="1"/>
  <c r="C52" i="2" a="1"/>
  <c r="E52" i="2" a="1"/>
  <c r="J52" i="2" a="1"/>
  <c r="B48" i="2" a="1"/>
  <c r="D42" i="3" a="1"/>
  <c r="L48" i="2" a="1"/>
  <c r="E42" i="3" a="1"/>
  <c r="H48" i="2" a="1"/>
  <c r="M48" i="2" a="1"/>
  <c r="D48" i="2" l="1"/>
  <c r="D49" i="2" s="1"/>
  <c r="D50" i="2" s="1"/>
  <c r="D51" i="2" s="1"/>
  <c r="K47" i="2"/>
  <c r="F55" i="2"/>
  <c r="F57" i="2" s="1"/>
  <c r="K46" i="2"/>
  <c r="K44" i="2"/>
  <c r="K54" i="2" s="1"/>
  <c r="J52" i="2"/>
  <c r="C52" i="2"/>
  <c r="M48" i="2"/>
  <c r="M49" i="2" s="1"/>
  <c r="M50" i="2" s="1"/>
  <c r="M51" i="2" s="1"/>
  <c r="M53" i="2" s="1"/>
  <c r="M55" i="2" s="1"/>
  <c r="F52" i="2"/>
  <c r="L48" i="2"/>
  <c r="L49" i="2" s="1"/>
  <c r="L50" i="2" s="1"/>
  <c r="L51" i="2" s="1"/>
  <c r="H48" i="2"/>
  <c r="H49" i="2" s="1"/>
  <c r="H50" i="2" s="1"/>
  <c r="H51" i="2" s="1"/>
  <c r="N48" i="2"/>
  <c r="N49" i="2" s="1"/>
  <c r="N50" i="2" s="1"/>
  <c r="N51" i="2" s="1"/>
  <c r="N53" i="2" s="1"/>
  <c r="N55" i="2" s="1"/>
  <c r="B48" i="2"/>
  <c r="B49" i="2" s="1"/>
  <c r="B50" i="2" s="1"/>
  <c r="B51" i="2" s="1"/>
  <c r="I52" i="2"/>
  <c r="G52" i="2"/>
  <c r="E52" i="2"/>
  <c r="J53" i="2"/>
  <c r="J55" i="2" s="1"/>
  <c r="D53" i="2"/>
  <c r="D55" i="2" s="1"/>
  <c r="C53" i="2"/>
  <c r="C55" i="2" s="1"/>
  <c r="I53" i="2"/>
  <c r="I55" i="2" s="1"/>
  <c r="B53" i="2"/>
  <c r="B55" i="2" s="1"/>
  <c r="G53" i="2"/>
  <c r="G55" i="2" s="1"/>
  <c r="E53" i="2"/>
  <c r="E55" i="2" s="1"/>
  <c r="W16" i="3"/>
  <c r="C42" i="3"/>
  <c r="D42" i="3"/>
  <c r="E42" i="3"/>
  <c r="A44" i="3"/>
  <c r="B43" i="3"/>
  <c r="D52" i="2" a="1"/>
  <c r="D43" i="3" a="1"/>
  <c r="K48" i="2" a="1"/>
  <c r="L52" i="2" a="1"/>
  <c r="H52" i="2" a="1"/>
  <c r="E43" i="3" a="1"/>
  <c r="N52" i="2" a="1"/>
  <c r="M52" i="2" a="1"/>
  <c r="B52" i="2" a="1"/>
  <c r="C43" i="3" a="1"/>
  <c r="D52" i="2" l="1"/>
  <c r="K48" i="2"/>
  <c r="K49" i="2" s="1"/>
  <c r="K50" i="2" s="1"/>
  <c r="K51" i="2" s="1"/>
  <c r="F56" i="2"/>
  <c r="L52" i="2"/>
  <c r="M52" i="2"/>
  <c r="H52" i="2"/>
  <c r="B52" i="2"/>
  <c r="N52" i="2"/>
  <c r="B56" i="2"/>
  <c r="B57" i="2"/>
  <c r="N56" i="2"/>
  <c r="N57" i="2"/>
  <c r="E57" i="2"/>
  <c r="E56" i="2"/>
  <c r="C57" i="2"/>
  <c r="C56" i="2"/>
  <c r="I56" i="2"/>
  <c r="I57" i="2"/>
  <c r="M56" i="2"/>
  <c r="M57" i="2"/>
  <c r="D56" i="2"/>
  <c r="D57" i="2"/>
  <c r="J57" i="2"/>
  <c r="J56" i="2"/>
  <c r="L53" i="2"/>
  <c r="L55" i="2" s="1"/>
  <c r="G56" i="2"/>
  <c r="G57" i="2"/>
  <c r="H53" i="2"/>
  <c r="H55" i="2" s="1"/>
  <c r="W17" i="3"/>
  <c r="C43" i="3"/>
  <c r="D43" i="3"/>
  <c r="E43" i="3"/>
  <c r="A45" i="3"/>
  <c r="B44" i="3"/>
  <c r="C44" i="3" a="1"/>
  <c r="K52" i="2" a="1"/>
  <c r="D44" i="3" a="1"/>
  <c r="E44" i="3" a="1"/>
  <c r="K52" i="2" l="1"/>
  <c r="K53" i="2"/>
  <c r="K55" i="2" s="1"/>
  <c r="L56" i="2"/>
  <c r="L57" i="2"/>
  <c r="H57" i="2"/>
  <c r="H56" i="2"/>
  <c r="W18" i="3"/>
  <c r="C44" i="3"/>
  <c r="D44" i="3"/>
  <c r="E44" i="3"/>
  <c r="A46" i="3"/>
  <c r="B45" i="3"/>
  <c r="D45" i="3" a="1"/>
  <c r="E45" i="3" a="1"/>
  <c r="C45" i="3" a="1"/>
  <c r="K57" i="2" l="1"/>
  <c r="K56" i="2"/>
  <c r="W19" i="3"/>
  <c r="D45" i="3"/>
  <c r="E45" i="3"/>
  <c r="C45" i="3"/>
  <c r="A47" i="3"/>
  <c r="B46" i="3"/>
  <c r="E46" i="3" a="1"/>
  <c r="C46" i="3" a="1"/>
  <c r="D46" i="3" a="1"/>
  <c r="W20" i="3" l="1"/>
  <c r="D46" i="3"/>
  <c r="E46" i="3"/>
  <c r="C46" i="3"/>
  <c r="A48" i="3"/>
  <c r="B47" i="3"/>
  <c r="C47" i="3" a="1"/>
  <c r="E47" i="3" a="1"/>
  <c r="D47" i="3" a="1"/>
  <c r="W21" i="3" l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E47" i="3"/>
  <c r="C47" i="3"/>
  <c r="D47" i="3"/>
  <c r="A49" i="3"/>
  <c r="B48" i="3"/>
  <c r="E48" i="3" a="1"/>
  <c r="C48" i="3" a="1"/>
  <c r="D48" i="3" a="1"/>
  <c r="W38" i="3" l="1"/>
  <c r="E48" i="3"/>
  <c r="C48" i="3"/>
  <c r="D48" i="3"/>
  <c r="A50" i="3"/>
  <c r="B49" i="3"/>
  <c r="D49" i="3" a="1"/>
  <c r="E49" i="3" a="1"/>
  <c r="C49" i="3" a="1"/>
  <c r="W39" i="3" l="1"/>
  <c r="C49" i="3"/>
  <c r="D49" i="3"/>
  <c r="E49" i="3"/>
  <c r="A51" i="3"/>
  <c r="B50" i="3"/>
  <c r="C50" i="3" a="1"/>
  <c r="E50" i="3" a="1"/>
  <c r="D50" i="3" a="1"/>
  <c r="W40" i="3" l="1"/>
  <c r="C50" i="3"/>
  <c r="D50" i="3"/>
  <c r="E50" i="3"/>
  <c r="A52" i="3"/>
  <c r="B51" i="3"/>
  <c r="E51" i="3" a="1"/>
  <c r="D51" i="3" a="1"/>
  <c r="C51" i="3" a="1"/>
  <c r="W41" i="3" l="1"/>
  <c r="C51" i="3"/>
  <c r="D51" i="3"/>
  <c r="E51" i="3"/>
  <c r="A53" i="3"/>
  <c r="B52" i="3"/>
  <c r="D52" i="3" a="1"/>
  <c r="C52" i="3" a="1"/>
  <c r="E52" i="3" a="1"/>
  <c r="W42" i="3" l="1"/>
  <c r="C52" i="3"/>
  <c r="D52" i="3"/>
  <c r="E52" i="3"/>
  <c r="A54" i="3"/>
  <c r="B53" i="3"/>
  <c r="E53" i="3" a="1"/>
  <c r="D53" i="3" a="1"/>
  <c r="C53" i="3" a="1"/>
  <c r="W43" i="3" l="1"/>
  <c r="D53" i="3"/>
  <c r="E53" i="3"/>
  <c r="C53" i="3"/>
  <c r="A55" i="3"/>
  <c r="B54" i="3"/>
  <c r="C54" i="3" a="1"/>
  <c r="E54" i="3" a="1"/>
  <c r="D54" i="3" a="1"/>
  <c r="W44" i="3" l="1"/>
  <c r="D54" i="3"/>
  <c r="E54" i="3"/>
  <c r="C54" i="3"/>
  <c r="A56" i="3"/>
  <c r="B55" i="3"/>
  <c r="D55" i="3" a="1"/>
  <c r="C55" i="3" a="1"/>
  <c r="E55" i="3" a="1"/>
  <c r="W45" i="3" l="1"/>
  <c r="E55" i="3"/>
  <c r="D55" i="3"/>
  <c r="C55" i="3"/>
  <c r="A57" i="3"/>
  <c r="B56" i="3"/>
  <c r="D56" i="3" a="1"/>
  <c r="C56" i="3" a="1"/>
  <c r="E56" i="3" a="1"/>
  <c r="W46" i="3" l="1"/>
  <c r="E56" i="3"/>
  <c r="C56" i="3"/>
  <c r="D56" i="3"/>
  <c r="A58" i="3"/>
  <c r="B57" i="3"/>
  <c r="E57" i="3" a="1"/>
  <c r="D57" i="3" a="1"/>
  <c r="C57" i="3" a="1"/>
  <c r="W47" i="3" l="1"/>
  <c r="C57" i="3"/>
  <c r="D57" i="3"/>
  <c r="E57" i="3"/>
  <c r="A59" i="3"/>
  <c r="B58" i="3"/>
  <c r="C58" i="3" a="1"/>
  <c r="E58" i="3" a="1"/>
  <c r="D58" i="3" a="1"/>
  <c r="W48" i="3" l="1"/>
  <c r="C58" i="3"/>
  <c r="D58" i="3"/>
  <c r="E58" i="3"/>
  <c r="A60" i="3"/>
  <c r="B59" i="3"/>
  <c r="C59" i="3" a="1"/>
  <c r="D59" i="3" a="1"/>
  <c r="E59" i="3" a="1"/>
  <c r="W49" i="3" l="1"/>
  <c r="C59" i="3"/>
  <c r="D59" i="3"/>
  <c r="E59" i="3"/>
  <c r="A61" i="3"/>
  <c r="B60" i="3"/>
  <c r="C60" i="3" a="1"/>
  <c r="D60" i="3" a="1"/>
  <c r="E60" i="3" a="1"/>
  <c r="W50" i="3" l="1"/>
  <c r="C60" i="3"/>
  <c r="D60" i="3"/>
  <c r="E60" i="3"/>
  <c r="A62" i="3"/>
  <c r="B61" i="3"/>
  <c r="E61" i="3" a="1"/>
  <c r="D61" i="3" a="1"/>
  <c r="C61" i="3" a="1"/>
  <c r="W51" i="3" l="1"/>
  <c r="D61" i="3"/>
  <c r="E61" i="3"/>
  <c r="C61" i="3"/>
  <c r="A63" i="3"/>
  <c r="B62" i="3"/>
  <c r="D62" i="3" a="1"/>
  <c r="C62" i="3" a="1"/>
  <c r="E62" i="3" a="1"/>
  <c r="W52" i="3" l="1"/>
  <c r="D62" i="3"/>
  <c r="E62" i="3"/>
  <c r="C62" i="3"/>
  <c r="A64" i="3"/>
  <c r="B63" i="3"/>
  <c r="E63" i="3" a="1"/>
  <c r="D63" i="3" a="1"/>
  <c r="C63" i="3" a="1"/>
  <c r="W53" i="3" l="1"/>
  <c r="E63" i="3"/>
  <c r="C63" i="3"/>
  <c r="D63" i="3"/>
  <c r="A65" i="3"/>
  <c r="B64" i="3"/>
  <c r="D64" i="3" a="1"/>
  <c r="E64" i="3" a="1"/>
  <c r="C64" i="3" a="1"/>
  <c r="W54" i="3" l="1"/>
  <c r="E64" i="3"/>
  <c r="C64" i="3"/>
  <c r="D64" i="3"/>
  <c r="A66" i="3"/>
  <c r="B65" i="3"/>
  <c r="C65" i="3" a="1"/>
  <c r="E65" i="3" a="1"/>
  <c r="D65" i="3" a="1"/>
  <c r="W55" i="3" l="1"/>
  <c r="C65" i="3"/>
  <c r="D65" i="3"/>
  <c r="E65" i="3"/>
  <c r="A67" i="3"/>
  <c r="B66" i="3"/>
  <c r="E66" i="3" a="1"/>
  <c r="D66" i="3" a="1"/>
  <c r="C66" i="3" a="1"/>
  <c r="W56" i="3" l="1"/>
  <c r="C66" i="3"/>
  <c r="D66" i="3"/>
  <c r="E66" i="3"/>
  <c r="A68" i="3"/>
  <c r="B67" i="3"/>
  <c r="B36" i="1"/>
  <c r="B33" i="1"/>
  <c r="B18" i="1"/>
  <c r="B15" i="1"/>
  <c r="B34" i="1" a="1"/>
  <c r="D67" i="3" a="1"/>
  <c r="B16" i="1" a="1"/>
  <c r="B35" i="1" a="1"/>
  <c r="C67" i="3" a="1"/>
  <c r="E67" i="3" a="1"/>
  <c r="B35" i="1" l="1"/>
  <c r="B34" i="1"/>
  <c r="J27" i="1" s="1"/>
  <c r="B16" i="1"/>
  <c r="J29" i="1" s="1"/>
  <c r="W57" i="3"/>
  <c r="C67" i="3"/>
  <c r="D67" i="3"/>
  <c r="E67" i="3"/>
  <c r="A69" i="3"/>
  <c r="B68" i="3"/>
  <c r="H31" i="1"/>
  <c r="H32" i="1"/>
  <c r="H33" i="1"/>
  <c r="L31" i="1" a="1"/>
  <c r="C68" i="3" a="1"/>
  <c r="B37" i="1" a="1"/>
  <c r="M31" i="1" a="1"/>
  <c r="D68" i="3" a="1"/>
  <c r="K31" i="1" a="1"/>
  <c r="I31" i="1" a="1"/>
  <c r="E68" i="3" a="1"/>
  <c r="L31" i="1" l="1"/>
  <c r="M31" i="1"/>
  <c r="K31" i="1"/>
  <c r="I31" i="1"/>
  <c r="B37" i="1"/>
  <c r="B38" i="1" s="1"/>
  <c r="B39" i="1" s="1"/>
  <c r="B40" i="1" s="1"/>
  <c r="J28" i="1" s="1"/>
  <c r="W58" i="3"/>
  <c r="C68" i="3"/>
  <c r="D68" i="3"/>
  <c r="E68" i="3"/>
  <c r="A70" i="3"/>
  <c r="B69" i="3"/>
  <c r="H30" i="1"/>
  <c r="H27" i="1"/>
  <c r="H29" i="1"/>
  <c r="M29" i="1" a="1"/>
  <c r="E69" i="3" a="1"/>
  <c r="D69" i="3" a="1"/>
  <c r="L27" i="1" a="1"/>
  <c r="K27" i="1" a="1"/>
  <c r="M27" i="1" a="1"/>
  <c r="I27" i="1" a="1"/>
  <c r="I29" i="1" a="1"/>
  <c r="C69" i="3" a="1"/>
  <c r="K29" i="1" a="1"/>
  <c r="B17" i="1" a="1"/>
  <c r="L29" i="1" a="1"/>
  <c r="B17" i="1" l="1"/>
  <c r="L29" i="1"/>
  <c r="L27" i="1"/>
  <c r="AC22" i="3"/>
  <c r="I6" i="3"/>
  <c r="M29" i="1"/>
  <c r="K29" i="1"/>
  <c r="I29" i="1"/>
  <c r="AC16" i="3" s="1"/>
  <c r="M27" i="1"/>
  <c r="K27" i="1"/>
  <c r="AC32" i="3" s="1"/>
  <c r="I27" i="1"/>
  <c r="AC31" i="3" s="1"/>
  <c r="W59" i="3"/>
  <c r="D69" i="3"/>
  <c r="C69" i="3"/>
  <c r="E69" i="3"/>
  <c r="A71" i="3"/>
  <c r="B70" i="3"/>
  <c r="AC21" i="3"/>
  <c r="H28" i="1"/>
  <c r="D70" i="3" a="1"/>
  <c r="C70" i="3" a="1"/>
  <c r="K28" i="1" a="1"/>
  <c r="M28" i="1" a="1"/>
  <c r="E70" i="3" a="1"/>
  <c r="I28" i="1" a="1"/>
  <c r="J6" i="3" a="1"/>
  <c r="B19" i="1" a="1"/>
  <c r="L28" i="1" a="1"/>
  <c r="B19" i="1" l="1"/>
  <c r="B20" i="1" s="1"/>
  <c r="B21" i="1" s="1"/>
  <c r="B22" i="1" s="1"/>
  <c r="B25" i="1" s="1"/>
  <c r="L28" i="1"/>
  <c r="J6" i="3"/>
  <c r="M28" i="1"/>
  <c r="K28" i="1"/>
  <c r="N6" i="3" s="1"/>
  <c r="I28" i="1"/>
  <c r="AD31" i="3" s="1"/>
  <c r="B29" i="1"/>
  <c r="B30" i="1" s="1"/>
  <c r="B31" i="1" s="1"/>
  <c r="W60" i="3"/>
  <c r="AC17" i="3"/>
  <c r="D70" i="3"/>
  <c r="E70" i="3"/>
  <c r="C70" i="3"/>
  <c r="A72" i="3"/>
  <c r="B71" i="3"/>
  <c r="D71" i="3" a="1"/>
  <c r="C71" i="3" a="1"/>
  <c r="E71" i="3" a="1"/>
  <c r="B47" i="1" a="1"/>
  <c r="J30" i="1" l="1"/>
  <c r="N3" i="3"/>
  <c r="B47" i="1"/>
  <c r="J32" i="1"/>
  <c r="W61" i="3"/>
  <c r="AD32" i="3"/>
  <c r="D71" i="3"/>
  <c r="E71" i="3"/>
  <c r="C71" i="3"/>
  <c r="A73" i="3"/>
  <c r="B72" i="3"/>
  <c r="B42" i="1"/>
  <c r="G30" i="1"/>
  <c r="G29" i="1" s="1"/>
  <c r="K30" i="1" a="1"/>
  <c r="O6" i="3" a="1"/>
  <c r="B48" i="1" a="1"/>
  <c r="E72" i="3" a="1"/>
  <c r="L32" i="1" a="1"/>
  <c r="D72" i="3" a="1"/>
  <c r="C72" i="3" a="1"/>
  <c r="K30" i="1" l="1"/>
  <c r="J3" i="3" s="1"/>
  <c r="I7" i="3" s="1"/>
  <c r="I8" i="3" s="1"/>
  <c r="L32" i="1"/>
  <c r="B48" i="1"/>
  <c r="B49" i="1" s="1"/>
  <c r="B50" i="1" s="1"/>
  <c r="B51" i="1" s="1"/>
  <c r="W62" i="3"/>
  <c r="O6" i="3"/>
  <c r="N7" i="3"/>
  <c r="E72" i="3"/>
  <c r="C72" i="3"/>
  <c r="D72" i="3"/>
  <c r="A74" i="3"/>
  <c r="B73" i="3"/>
  <c r="B43" i="1"/>
  <c r="G31" i="1"/>
  <c r="M30" i="1" a="1"/>
  <c r="L30" i="1" a="1"/>
  <c r="J8" i="3" a="1"/>
  <c r="D73" i="3" a="1"/>
  <c r="B52" i="1" a="1"/>
  <c r="J7" i="3" a="1"/>
  <c r="C73" i="3" a="1"/>
  <c r="E73" i="3" a="1"/>
  <c r="O7" i="3" a="1"/>
  <c r="I32" i="1" a="1"/>
  <c r="M32" i="1" a="1"/>
  <c r="K32" i="1" a="1"/>
  <c r="I30" i="1" a="1"/>
  <c r="AD17" i="3" l="1"/>
  <c r="I30" i="1"/>
  <c r="AD16" i="3" s="1"/>
  <c r="L30" i="1"/>
  <c r="M30" i="1"/>
  <c r="I32" i="1"/>
  <c r="AD21" i="3" s="1"/>
  <c r="AC26" i="3" s="1"/>
  <c r="J7" i="3"/>
  <c r="K32" i="1"/>
  <c r="S3" i="3" s="1"/>
  <c r="M32" i="1"/>
  <c r="J33" i="1"/>
  <c r="J8" i="3"/>
  <c r="I9" i="3"/>
  <c r="W63" i="3"/>
  <c r="B52" i="1"/>
  <c r="O7" i="3"/>
  <c r="N8" i="3"/>
  <c r="C73" i="3"/>
  <c r="D73" i="3"/>
  <c r="E73" i="3"/>
  <c r="A75" i="3"/>
  <c r="B74" i="3"/>
  <c r="G32" i="1"/>
  <c r="B46" i="1"/>
  <c r="G20" i="1" s="1"/>
  <c r="B44" i="1"/>
  <c r="G21" i="1" s="1"/>
  <c r="C74" i="3" a="1"/>
  <c r="E74" i="3" a="1"/>
  <c r="D74" i="3" a="1"/>
  <c r="K33" i="1" a="1"/>
  <c r="J9" i="3" a="1"/>
  <c r="O8" i="3" a="1"/>
  <c r="S6" i="3" l="1"/>
  <c r="AD22" i="3"/>
  <c r="AC27" i="3" s="1"/>
  <c r="K33" i="1"/>
  <c r="G22" i="1"/>
  <c r="G23" i="1" s="1"/>
  <c r="J9" i="3"/>
  <c r="I10" i="3"/>
  <c r="W64" i="3"/>
  <c r="O8" i="3"/>
  <c r="N9" i="3"/>
  <c r="C74" i="3"/>
  <c r="D74" i="3"/>
  <c r="E74" i="3"/>
  <c r="A76" i="3"/>
  <c r="B75" i="3"/>
  <c r="G33" i="1"/>
  <c r="G27" i="1"/>
  <c r="G28" i="1"/>
  <c r="M33" i="1" a="1"/>
  <c r="T6" i="3" a="1"/>
  <c r="L33" i="1" a="1"/>
  <c r="J10" i="3" a="1"/>
  <c r="O9" i="3" a="1"/>
  <c r="I33" i="1" a="1"/>
  <c r="C75" i="3" a="1"/>
  <c r="E75" i="3" a="1"/>
  <c r="D75" i="3" a="1"/>
  <c r="I33" i="1" l="1"/>
  <c r="AD26" i="3" s="1"/>
  <c r="L33" i="1"/>
  <c r="M33" i="1"/>
  <c r="T6" i="3"/>
  <c r="S7" i="3"/>
  <c r="AD27" i="3"/>
  <c r="X6" i="3"/>
  <c r="X3" i="3"/>
  <c r="J10" i="3"/>
  <c r="I11" i="3"/>
  <c r="W65" i="3"/>
  <c r="O9" i="3"/>
  <c r="N10" i="3"/>
  <c r="C75" i="3"/>
  <c r="D75" i="3"/>
  <c r="E75" i="3"/>
  <c r="A77" i="3"/>
  <c r="B76" i="3"/>
  <c r="J11" i="3" a="1"/>
  <c r="C76" i="3" a="1"/>
  <c r="D76" i="3" a="1"/>
  <c r="E76" i="3" a="1"/>
  <c r="O10" i="3" a="1"/>
  <c r="T7" i="3" a="1"/>
  <c r="Y6" i="3" a="1"/>
  <c r="T7" i="3" l="1"/>
  <c r="S8" i="3"/>
  <c r="Y6" i="3"/>
  <c r="X7" i="3"/>
  <c r="J11" i="3"/>
  <c r="I12" i="3"/>
  <c r="W66" i="3"/>
  <c r="O10" i="3"/>
  <c r="N11" i="3"/>
  <c r="C76" i="3"/>
  <c r="D76" i="3"/>
  <c r="E76" i="3"/>
  <c r="A78" i="3"/>
  <c r="B77" i="3"/>
  <c r="T8" i="3" a="1"/>
  <c r="C77" i="3" a="1"/>
  <c r="E77" i="3" a="1"/>
  <c r="Y7" i="3" a="1"/>
  <c r="J12" i="3" a="1"/>
  <c r="D77" i="3" a="1"/>
  <c r="O11" i="3" a="1"/>
  <c r="T8" i="3" l="1"/>
  <c r="S9" i="3"/>
  <c r="Y7" i="3"/>
  <c r="X8" i="3"/>
  <c r="J12" i="3"/>
  <c r="I13" i="3"/>
  <c r="W67" i="3"/>
  <c r="O11" i="3"/>
  <c r="N12" i="3"/>
  <c r="D77" i="3"/>
  <c r="E77" i="3"/>
  <c r="C77" i="3"/>
  <c r="A79" i="3"/>
  <c r="B78" i="3"/>
  <c r="D78" i="3" a="1"/>
  <c r="E78" i="3" a="1"/>
  <c r="Y8" i="3" a="1"/>
  <c r="T9" i="3" a="1"/>
  <c r="C78" i="3" a="1"/>
  <c r="J13" i="3" a="1"/>
  <c r="O12" i="3" a="1"/>
  <c r="T9" i="3" l="1"/>
  <c r="S10" i="3"/>
  <c r="Y8" i="3"/>
  <c r="X9" i="3"/>
  <c r="J13" i="3"/>
  <c r="I14" i="3"/>
  <c r="W68" i="3"/>
  <c r="O12" i="3"/>
  <c r="N13" i="3"/>
  <c r="D78" i="3"/>
  <c r="E78" i="3"/>
  <c r="C78" i="3"/>
  <c r="A80" i="3"/>
  <c r="B79" i="3"/>
  <c r="O13" i="3" a="1"/>
  <c r="D79" i="3" a="1"/>
  <c r="T10" i="3" a="1"/>
  <c r="Y9" i="3" a="1"/>
  <c r="E79" i="3" a="1"/>
  <c r="C79" i="3" a="1"/>
  <c r="J14" i="3" a="1"/>
  <c r="T10" i="3" l="1"/>
  <c r="S11" i="3"/>
  <c r="Y9" i="3"/>
  <c r="X10" i="3"/>
  <c r="J14" i="3"/>
  <c r="I15" i="3"/>
  <c r="W69" i="3"/>
  <c r="O13" i="3"/>
  <c r="N14" i="3"/>
  <c r="E79" i="3"/>
  <c r="D79" i="3"/>
  <c r="C79" i="3"/>
  <c r="A81" i="3"/>
  <c r="B80" i="3"/>
  <c r="D80" i="3" a="1"/>
  <c r="Y10" i="3" a="1"/>
  <c r="E80" i="3" a="1"/>
  <c r="T11" i="3" a="1"/>
  <c r="C80" i="3" a="1"/>
  <c r="O14" i="3" a="1"/>
  <c r="J15" i="3" a="1"/>
  <c r="T11" i="3" l="1"/>
  <c r="S12" i="3"/>
  <c r="Y10" i="3"/>
  <c r="X11" i="3"/>
  <c r="J15" i="3"/>
  <c r="I16" i="3"/>
  <c r="W70" i="3"/>
  <c r="O14" i="3"/>
  <c r="N15" i="3"/>
  <c r="E80" i="3"/>
  <c r="C80" i="3"/>
  <c r="D80" i="3"/>
  <c r="A82" i="3"/>
  <c r="B81" i="3"/>
  <c r="C81" i="3" a="1"/>
  <c r="D81" i="3" a="1"/>
  <c r="T12" i="3" a="1"/>
  <c r="J16" i="3" a="1"/>
  <c r="Y11" i="3" a="1"/>
  <c r="E81" i="3" a="1"/>
  <c r="O15" i="3" a="1"/>
  <c r="T12" i="3" l="1"/>
  <c r="S13" i="3"/>
  <c r="Y11" i="3"/>
  <c r="X12" i="3"/>
  <c r="J16" i="3"/>
  <c r="I17" i="3"/>
  <c r="W71" i="3"/>
  <c r="O15" i="3"/>
  <c r="N16" i="3"/>
  <c r="C81" i="3"/>
  <c r="D81" i="3"/>
  <c r="E81" i="3"/>
  <c r="A83" i="3"/>
  <c r="B82" i="3"/>
  <c r="C82" i="3" a="1"/>
  <c r="O16" i="3" a="1"/>
  <c r="T13" i="3" a="1"/>
  <c r="J17" i="3" a="1"/>
  <c r="E82" i="3" a="1"/>
  <c r="D82" i="3" a="1"/>
  <c r="Y12" i="3" a="1"/>
  <c r="T13" i="3" l="1"/>
  <c r="S14" i="3"/>
  <c r="Y12" i="3"/>
  <c r="X13" i="3"/>
  <c r="J17" i="3"/>
  <c r="I18" i="3"/>
  <c r="W72" i="3"/>
  <c r="O16" i="3"/>
  <c r="N17" i="3"/>
  <c r="C82" i="3"/>
  <c r="D82" i="3"/>
  <c r="E82" i="3"/>
  <c r="A84" i="3"/>
  <c r="B83" i="3"/>
  <c r="C83" i="3" a="1"/>
  <c r="E83" i="3" a="1"/>
  <c r="D83" i="3" a="1"/>
  <c r="T14" i="3" a="1"/>
  <c r="J18" i="3" a="1"/>
  <c r="Y13" i="3" a="1"/>
  <c r="O17" i="3" a="1"/>
  <c r="T14" i="3" l="1"/>
  <c r="S15" i="3"/>
  <c r="Y13" i="3"/>
  <c r="X14" i="3"/>
  <c r="J18" i="3"/>
  <c r="I19" i="3"/>
  <c r="W73" i="3"/>
  <c r="O17" i="3"/>
  <c r="N18" i="3"/>
  <c r="C83" i="3"/>
  <c r="D83" i="3"/>
  <c r="E83" i="3"/>
  <c r="A85" i="3"/>
  <c r="B84" i="3"/>
  <c r="O18" i="3" a="1"/>
  <c r="D84" i="3" a="1"/>
  <c r="C84" i="3" a="1"/>
  <c r="Y14" i="3" a="1"/>
  <c r="E84" i="3" a="1"/>
  <c r="J19" i="3" a="1"/>
  <c r="T15" i="3" a="1"/>
  <c r="T15" i="3" l="1"/>
  <c r="S16" i="3"/>
  <c r="Y14" i="3"/>
  <c r="X15" i="3"/>
  <c r="J19" i="3"/>
  <c r="I20" i="3"/>
  <c r="W74" i="3"/>
  <c r="O18" i="3"/>
  <c r="N19" i="3"/>
  <c r="C84" i="3"/>
  <c r="D84" i="3"/>
  <c r="E84" i="3"/>
  <c r="A86" i="3"/>
  <c r="B85" i="3"/>
  <c r="D85" i="3" a="1"/>
  <c r="T16" i="3" a="1"/>
  <c r="Y15" i="3" a="1"/>
  <c r="C85" i="3" a="1"/>
  <c r="J20" i="3" a="1"/>
  <c r="E85" i="3" a="1"/>
  <c r="O19" i="3" a="1"/>
  <c r="T16" i="3" l="1"/>
  <c r="S17" i="3"/>
  <c r="Y15" i="3"/>
  <c r="X16" i="3"/>
  <c r="J20" i="3"/>
  <c r="I21" i="3"/>
  <c r="W75" i="3"/>
  <c r="O19" i="3"/>
  <c r="N20" i="3"/>
  <c r="D85" i="3"/>
  <c r="C85" i="3"/>
  <c r="E85" i="3"/>
  <c r="A87" i="3"/>
  <c r="B86" i="3"/>
  <c r="E86" i="3" a="1"/>
  <c r="D86" i="3" a="1"/>
  <c r="J21" i="3" a="1"/>
  <c r="Y16" i="3" a="1"/>
  <c r="C86" i="3" a="1"/>
  <c r="O20" i="3" a="1"/>
  <c r="T17" i="3" a="1"/>
  <c r="T17" i="3" l="1"/>
  <c r="S18" i="3"/>
  <c r="Y16" i="3"/>
  <c r="X17" i="3"/>
  <c r="J21" i="3"/>
  <c r="I22" i="3"/>
  <c r="W76" i="3"/>
  <c r="O20" i="3"/>
  <c r="N21" i="3"/>
  <c r="D86" i="3"/>
  <c r="E86" i="3"/>
  <c r="C86" i="3"/>
  <c r="A88" i="3"/>
  <c r="B87" i="3"/>
  <c r="C87" i="3" a="1"/>
  <c r="E87" i="3" a="1"/>
  <c r="J22" i="3" a="1"/>
  <c r="D87" i="3" a="1"/>
  <c r="Y17" i="3" a="1"/>
  <c r="O21" i="3" a="1"/>
  <c r="T18" i="3" a="1"/>
  <c r="T18" i="3" l="1"/>
  <c r="S19" i="3"/>
  <c r="Y17" i="3"/>
  <c r="X18" i="3"/>
  <c r="J22" i="3"/>
  <c r="I23" i="3"/>
  <c r="W77" i="3"/>
  <c r="O21" i="3"/>
  <c r="E87" i="3"/>
  <c r="C87" i="3"/>
  <c r="D87" i="3"/>
  <c r="A89" i="3"/>
  <c r="B88" i="3"/>
  <c r="D88" i="3" a="1"/>
  <c r="T19" i="3" a="1"/>
  <c r="J23" i="3" a="1"/>
  <c r="Y18" i="3" a="1"/>
  <c r="E88" i="3" a="1"/>
  <c r="C88" i="3" a="1"/>
  <c r="T19" i="3" l="1"/>
  <c r="S20" i="3"/>
  <c r="Y18" i="3"/>
  <c r="X19" i="3"/>
  <c r="J23" i="3"/>
  <c r="I24" i="3"/>
  <c r="W78" i="3"/>
  <c r="E88" i="3"/>
  <c r="C88" i="3"/>
  <c r="D88" i="3"/>
  <c r="A90" i="3"/>
  <c r="B89" i="3"/>
  <c r="D89" i="3" a="1"/>
  <c r="C89" i="3" a="1"/>
  <c r="E89" i="3" a="1"/>
  <c r="T20" i="3" a="1"/>
  <c r="Y19" i="3" a="1"/>
  <c r="J24" i="3" a="1"/>
  <c r="T20" i="3" l="1"/>
  <c r="S21" i="3"/>
  <c r="Y19" i="3"/>
  <c r="X20" i="3"/>
  <c r="J24" i="3"/>
  <c r="I25" i="3"/>
  <c r="W79" i="3"/>
  <c r="C89" i="3"/>
  <c r="E89" i="3"/>
  <c r="D89" i="3"/>
  <c r="A91" i="3"/>
  <c r="B90" i="3"/>
  <c r="J25" i="3" a="1"/>
  <c r="T21" i="3" a="1"/>
  <c r="Y20" i="3" a="1"/>
  <c r="D90" i="3" a="1"/>
  <c r="C90" i="3" a="1"/>
  <c r="E90" i="3" a="1"/>
  <c r="T21" i="3" l="1"/>
  <c r="S22" i="3"/>
  <c r="Y20" i="3"/>
  <c r="X21" i="3"/>
  <c r="J25" i="3"/>
  <c r="I26" i="3"/>
  <c r="W80" i="3"/>
  <c r="C90" i="3"/>
  <c r="D90" i="3"/>
  <c r="E90" i="3"/>
  <c r="A92" i="3"/>
  <c r="B91" i="3"/>
  <c r="D91" i="3" a="1"/>
  <c r="E91" i="3" a="1"/>
  <c r="Y21" i="3" a="1"/>
  <c r="T22" i="3" a="1"/>
  <c r="C91" i="3" a="1"/>
  <c r="J26" i="3" a="1"/>
  <c r="T22" i="3" l="1"/>
  <c r="S23" i="3"/>
  <c r="Y21" i="3"/>
  <c r="X22" i="3"/>
  <c r="J26" i="3"/>
  <c r="I27" i="3"/>
  <c r="W81" i="3"/>
  <c r="C91" i="3"/>
  <c r="D91" i="3"/>
  <c r="E91" i="3"/>
  <c r="A93" i="3"/>
  <c r="B92" i="3"/>
  <c r="E92" i="3" a="1"/>
  <c r="J27" i="3" a="1"/>
  <c r="Y22" i="3" a="1"/>
  <c r="D92" i="3" a="1"/>
  <c r="C92" i="3" a="1"/>
  <c r="T23" i="3" a="1"/>
  <c r="T23" i="3" l="1"/>
  <c r="S24" i="3"/>
  <c r="Y22" i="3"/>
  <c r="X23" i="3"/>
  <c r="J27" i="3"/>
  <c r="I28" i="3"/>
  <c r="W82" i="3"/>
  <c r="C92" i="3"/>
  <c r="D92" i="3"/>
  <c r="E92" i="3"/>
  <c r="A94" i="3"/>
  <c r="B93" i="3"/>
  <c r="C93" i="3" a="1"/>
  <c r="T24" i="3" a="1"/>
  <c r="E93" i="3" a="1"/>
  <c r="Y23" i="3" a="1"/>
  <c r="J28" i="3" a="1"/>
  <c r="D93" i="3" a="1"/>
  <c r="T24" i="3" l="1"/>
  <c r="S25" i="3"/>
  <c r="Y23" i="3"/>
  <c r="X24" i="3"/>
  <c r="J28" i="3"/>
  <c r="I29" i="3"/>
  <c r="W83" i="3"/>
  <c r="D93" i="3"/>
  <c r="E93" i="3"/>
  <c r="C93" i="3"/>
  <c r="A95" i="3"/>
  <c r="B94" i="3"/>
  <c r="Y24" i="3" a="1"/>
  <c r="C94" i="3" a="1"/>
  <c r="D94" i="3" a="1"/>
  <c r="J29" i="3" a="1"/>
  <c r="E94" i="3" a="1"/>
  <c r="T25" i="3" a="1"/>
  <c r="T25" i="3" l="1"/>
  <c r="S26" i="3"/>
  <c r="Y24" i="3"/>
  <c r="X25" i="3"/>
  <c r="J29" i="3"/>
  <c r="I30" i="3"/>
  <c r="W84" i="3"/>
  <c r="D94" i="3"/>
  <c r="E94" i="3"/>
  <c r="C94" i="3"/>
  <c r="A96" i="3"/>
  <c r="B95" i="3"/>
  <c r="E95" i="3" a="1"/>
  <c r="Y25" i="3" a="1"/>
  <c r="T26" i="3" a="1"/>
  <c r="C95" i="3" a="1"/>
  <c r="D95" i="3" a="1"/>
  <c r="J30" i="3" a="1"/>
  <c r="T26" i="3" l="1"/>
  <c r="S27" i="3"/>
  <c r="Y25" i="3"/>
  <c r="X26" i="3"/>
  <c r="J30" i="3"/>
  <c r="I31" i="3"/>
  <c r="W85" i="3"/>
  <c r="E95" i="3"/>
  <c r="D95" i="3"/>
  <c r="C95" i="3"/>
  <c r="A97" i="3"/>
  <c r="B96" i="3"/>
  <c r="D96" i="3" a="1"/>
  <c r="J31" i="3" a="1"/>
  <c r="Y26" i="3" a="1"/>
  <c r="E96" i="3" a="1"/>
  <c r="T27" i="3" a="1"/>
  <c r="C96" i="3" a="1"/>
  <c r="T27" i="3" l="1"/>
  <c r="S28" i="3"/>
  <c r="Y26" i="3"/>
  <c r="X27" i="3"/>
  <c r="J31" i="3"/>
  <c r="I32" i="3"/>
  <c r="W86" i="3"/>
  <c r="E96" i="3"/>
  <c r="C96" i="3"/>
  <c r="D96" i="3"/>
  <c r="A98" i="3"/>
  <c r="B97" i="3"/>
  <c r="D97" i="3" a="1"/>
  <c r="T28" i="3" a="1"/>
  <c r="Y27" i="3" a="1"/>
  <c r="C97" i="3" a="1"/>
  <c r="J32" i="3" a="1"/>
  <c r="E97" i="3" a="1"/>
  <c r="T28" i="3" l="1"/>
  <c r="S29" i="3"/>
  <c r="Y27" i="3"/>
  <c r="X28" i="3"/>
  <c r="J32" i="3"/>
  <c r="I33" i="3"/>
  <c r="W87" i="3"/>
  <c r="C97" i="3"/>
  <c r="E97" i="3"/>
  <c r="D97" i="3"/>
  <c r="A99" i="3"/>
  <c r="B98" i="3"/>
  <c r="E98" i="3" a="1"/>
  <c r="T29" i="3" a="1"/>
  <c r="Y28" i="3" a="1"/>
  <c r="J33" i="3" a="1"/>
  <c r="C98" i="3" a="1"/>
  <c r="D98" i="3" a="1"/>
  <c r="T29" i="3" l="1"/>
  <c r="S30" i="3"/>
  <c r="Y28" i="3"/>
  <c r="X29" i="3"/>
  <c r="J33" i="3"/>
  <c r="I34" i="3"/>
  <c r="W88" i="3"/>
  <c r="C98" i="3"/>
  <c r="D98" i="3"/>
  <c r="E98" i="3"/>
  <c r="A100" i="3"/>
  <c r="B99" i="3"/>
  <c r="T30" i="3" a="1"/>
  <c r="D99" i="3" a="1"/>
  <c r="E99" i="3" a="1"/>
  <c r="Y29" i="3" a="1"/>
  <c r="J34" i="3" a="1"/>
  <c r="C99" i="3" a="1"/>
  <c r="T30" i="3" l="1"/>
  <c r="S31" i="3"/>
  <c r="Y29" i="3"/>
  <c r="X30" i="3"/>
  <c r="J34" i="3"/>
  <c r="I35" i="3"/>
  <c r="W89" i="3"/>
  <c r="C99" i="3"/>
  <c r="D99" i="3"/>
  <c r="E99" i="3"/>
  <c r="A101" i="3"/>
  <c r="B100" i="3"/>
  <c r="D100" i="3" a="1"/>
  <c r="T31" i="3" a="1"/>
  <c r="E100" i="3" a="1"/>
  <c r="Y30" i="3" a="1"/>
  <c r="C100" i="3" a="1"/>
  <c r="J35" i="3" a="1"/>
  <c r="T31" i="3" l="1"/>
  <c r="S32" i="3"/>
  <c r="Y30" i="3"/>
  <c r="X31" i="3"/>
  <c r="J35" i="3"/>
  <c r="I36" i="3"/>
  <c r="W90" i="3"/>
  <c r="C100" i="3"/>
  <c r="D100" i="3"/>
  <c r="E100" i="3"/>
  <c r="A102" i="3"/>
  <c r="B101" i="3"/>
  <c r="E101" i="3" a="1"/>
  <c r="J36" i="3" a="1"/>
  <c r="Y31" i="3" a="1"/>
  <c r="D101" i="3" a="1"/>
  <c r="T32" i="3" a="1"/>
  <c r="C101" i="3" a="1"/>
  <c r="T32" i="3" l="1"/>
  <c r="S33" i="3"/>
  <c r="Y31" i="3"/>
  <c r="X32" i="3"/>
  <c r="J36" i="3"/>
  <c r="I37" i="3"/>
  <c r="W91" i="3"/>
  <c r="D101" i="3"/>
  <c r="C101" i="3"/>
  <c r="E101" i="3"/>
  <c r="A103" i="3"/>
  <c r="B102" i="3"/>
  <c r="T33" i="3" a="1"/>
  <c r="D102" i="3" a="1"/>
  <c r="E102" i="3" a="1"/>
  <c r="Y32" i="3" a="1"/>
  <c r="C102" i="3" a="1"/>
  <c r="J37" i="3" a="1"/>
  <c r="T33" i="3" l="1"/>
  <c r="S34" i="3"/>
  <c r="Y32" i="3"/>
  <c r="X33" i="3"/>
  <c r="J37" i="3"/>
  <c r="I38" i="3"/>
  <c r="W92" i="3"/>
  <c r="D102" i="3"/>
  <c r="E102" i="3"/>
  <c r="C102" i="3"/>
  <c r="A104" i="3"/>
  <c r="B103" i="3"/>
  <c r="T34" i="3" a="1"/>
  <c r="Y33" i="3" a="1"/>
  <c r="J38" i="3" a="1"/>
  <c r="D103" i="3" a="1"/>
  <c r="C103" i="3" a="1"/>
  <c r="E103" i="3" a="1"/>
  <c r="T34" i="3" l="1"/>
  <c r="S35" i="3"/>
  <c r="Y33" i="3"/>
  <c r="X34" i="3"/>
  <c r="J38" i="3"/>
  <c r="I39" i="3"/>
  <c r="W93" i="3"/>
  <c r="E103" i="3"/>
  <c r="D103" i="3"/>
  <c r="C103" i="3"/>
  <c r="A105" i="3"/>
  <c r="B104" i="3"/>
  <c r="Y34" i="3" a="1"/>
  <c r="E104" i="3" a="1"/>
  <c r="J39" i="3" a="1"/>
  <c r="T35" i="3" a="1"/>
  <c r="D104" i="3" a="1"/>
  <c r="C104" i="3" a="1"/>
  <c r="T35" i="3" l="1"/>
  <c r="S36" i="3"/>
  <c r="Y34" i="3"/>
  <c r="X35" i="3"/>
  <c r="J39" i="3"/>
  <c r="I40" i="3"/>
  <c r="W94" i="3"/>
  <c r="E104" i="3"/>
  <c r="C104" i="3"/>
  <c r="D104" i="3"/>
  <c r="A106" i="3"/>
  <c r="B105" i="3"/>
  <c r="J40" i="3" a="1"/>
  <c r="E105" i="3" a="1"/>
  <c r="Y35" i="3" a="1"/>
  <c r="C105" i="3" a="1"/>
  <c r="D105" i="3" a="1"/>
  <c r="T36" i="3" a="1"/>
  <c r="T36" i="3" l="1"/>
  <c r="S37" i="3"/>
  <c r="Y35" i="3"/>
  <c r="X36" i="3"/>
  <c r="J40" i="3"/>
  <c r="I41" i="3"/>
  <c r="W95" i="3"/>
  <c r="C105" i="3"/>
  <c r="D105" i="3"/>
  <c r="E105" i="3"/>
  <c r="A107" i="3"/>
  <c r="B106" i="3"/>
  <c r="E106" i="3" a="1"/>
  <c r="T37" i="3" a="1"/>
  <c r="C106" i="3" a="1"/>
  <c r="Y36" i="3" a="1"/>
  <c r="D106" i="3" a="1"/>
  <c r="J41" i="3" a="1"/>
  <c r="T37" i="3" l="1"/>
  <c r="S38" i="3"/>
  <c r="Y36" i="3"/>
  <c r="X37" i="3"/>
  <c r="J41" i="3"/>
  <c r="I42" i="3"/>
  <c r="W96" i="3"/>
  <c r="C106" i="3"/>
  <c r="D106" i="3"/>
  <c r="E106" i="3"/>
  <c r="A108" i="3"/>
  <c r="B107" i="3"/>
  <c r="C107" i="3" a="1"/>
  <c r="Y37" i="3" a="1"/>
  <c r="D107" i="3" a="1"/>
  <c r="J42" i="3" a="1"/>
  <c r="E107" i="3" a="1"/>
  <c r="T38" i="3" a="1"/>
  <c r="T38" i="3" l="1"/>
  <c r="S39" i="3"/>
  <c r="Y37" i="3"/>
  <c r="X38" i="3"/>
  <c r="J42" i="3"/>
  <c r="I43" i="3"/>
  <c r="W97" i="3"/>
  <c r="C107" i="3"/>
  <c r="D107" i="3"/>
  <c r="E107" i="3"/>
  <c r="A109" i="3"/>
  <c r="B108" i="3"/>
  <c r="E108" i="3" a="1"/>
  <c r="T39" i="3" a="1"/>
  <c r="Y38" i="3" a="1"/>
  <c r="D108" i="3" a="1"/>
  <c r="C108" i="3" a="1"/>
  <c r="J43" i="3" a="1"/>
  <c r="T39" i="3" l="1"/>
  <c r="S40" i="3"/>
  <c r="Y38" i="3"/>
  <c r="X39" i="3"/>
  <c r="J43" i="3"/>
  <c r="I44" i="3"/>
  <c r="W98" i="3"/>
  <c r="C108" i="3"/>
  <c r="D108" i="3"/>
  <c r="E108" i="3"/>
  <c r="A110" i="3"/>
  <c r="B109" i="3"/>
  <c r="T40" i="3" a="1"/>
  <c r="C109" i="3" a="1"/>
  <c r="E109" i="3" a="1"/>
  <c r="D109" i="3" a="1"/>
  <c r="J44" i="3" a="1"/>
  <c r="Y39" i="3" a="1"/>
  <c r="T40" i="3" l="1"/>
  <c r="S41" i="3"/>
  <c r="Y39" i="3"/>
  <c r="X40" i="3"/>
  <c r="J44" i="3"/>
  <c r="I45" i="3"/>
  <c r="W99" i="3"/>
  <c r="D109" i="3"/>
  <c r="E109" i="3"/>
  <c r="C109" i="3"/>
  <c r="A111" i="3"/>
  <c r="B110" i="3"/>
  <c r="D110" i="3" a="1"/>
  <c r="T41" i="3" a="1"/>
  <c r="Y40" i="3" a="1"/>
  <c r="C110" i="3" a="1"/>
  <c r="E110" i="3" a="1"/>
  <c r="J45" i="3" a="1"/>
  <c r="T41" i="3" l="1"/>
  <c r="S42" i="3"/>
  <c r="Y40" i="3"/>
  <c r="X41" i="3"/>
  <c r="J45" i="3"/>
  <c r="I46" i="3"/>
  <c r="W100" i="3"/>
  <c r="D110" i="3"/>
  <c r="E110" i="3"/>
  <c r="C110" i="3"/>
  <c r="A112" i="3"/>
  <c r="B111" i="3"/>
  <c r="E111" i="3" a="1"/>
  <c r="T42" i="3" a="1"/>
  <c r="D111" i="3" a="1"/>
  <c r="C111" i="3" a="1"/>
  <c r="Y41" i="3" a="1"/>
  <c r="J46" i="3" a="1"/>
  <c r="T42" i="3" l="1"/>
  <c r="S43" i="3"/>
  <c r="Y41" i="3"/>
  <c r="X42" i="3"/>
  <c r="J46" i="3"/>
  <c r="I47" i="3"/>
  <c r="W101" i="3"/>
  <c r="D111" i="3"/>
  <c r="E111" i="3"/>
  <c r="C111" i="3"/>
  <c r="A113" i="3"/>
  <c r="B112" i="3"/>
  <c r="C112" i="3" a="1"/>
  <c r="E112" i="3" a="1"/>
  <c r="Y42" i="3" a="1"/>
  <c r="D112" i="3" a="1"/>
  <c r="T43" i="3" a="1"/>
  <c r="J47" i="3" a="1"/>
  <c r="T43" i="3" l="1"/>
  <c r="S44" i="3"/>
  <c r="Y42" i="3"/>
  <c r="X43" i="3"/>
  <c r="J47" i="3"/>
  <c r="I48" i="3"/>
  <c r="W102" i="3"/>
  <c r="E112" i="3"/>
  <c r="C112" i="3"/>
  <c r="D112" i="3"/>
  <c r="A114" i="3"/>
  <c r="B113" i="3"/>
  <c r="C113" i="3" a="1"/>
  <c r="Y43" i="3" a="1"/>
  <c r="T44" i="3" a="1"/>
  <c r="E113" i="3" a="1"/>
  <c r="D113" i="3" a="1"/>
  <c r="J48" i="3" a="1"/>
  <c r="T44" i="3" l="1"/>
  <c r="S45" i="3"/>
  <c r="Y43" i="3"/>
  <c r="X44" i="3"/>
  <c r="J48" i="3"/>
  <c r="I49" i="3"/>
  <c r="W103" i="3"/>
  <c r="E113" i="3"/>
  <c r="C113" i="3"/>
  <c r="D113" i="3"/>
  <c r="A115" i="3"/>
  <c r="B114" i="3"/>
  <c r="T45" i="3" a="1"/>
  <c r="D114" i="3" a="1"/>
  <c r="E114" i="3" a="1"/>
  <c r="Y44" i="3" a="1"/>
  <c r="C114" i="3" a="1"/>
  <c r="J49" i="3" a="1"/>
  <c r="T45" i="3" l="1"/>
  <c r="S46" i="3"/>
  <c r="Y44" i="3"/>
  <c r="X45" i="3"/>
  <c r="J49" i="3"/>
  <c r="I50" i="3"/>
  <c r="W104" i="3"/>
  <c r="C114" i="3"/>
  <c r="D114" i="3"/>
  <c r="E114" i="3"/>
  <c r="A116" i="3"/>
  <c r="B115" i="3"/>
  <c r="D115" i="3" a="1"/>
  <c r="Y45" i="3" a="1"/>
  <c r="E115" i="3" a="1"/>
  <c r="J50" i="3" a="1"/>
  <c r="T46" i="3" a="1"/>
  <c r="C115" i="3" a="1"/>
  <c r="T46" i="3" l="1"/>
  <c r="S47" i="3"/>
  <c r="Y45" i="3"/>
  <c r="X46" i="3"/>
  <c r="J50" i="3"/>
  <c r="I51" i="3"/>
  <c r="W105" i="3"/>
  <c r="C115" i="3"/>
  <c r="D115" i="3"/>
  <c r="E115" i="3"/>
  <c r="A117" i="3"/>
  <c r="B116" i="3"/>
  <c r="J51" i="3" a="1"/>
  <c r="D116" i="3" a="1"/>
  <c r="E116" i="3" a="1"/>
  <c r="T47" i="3" a="1"/>
  <c r="Y46" i="3" a="1"/>
  <c r="C116" i="3" a="1"/>
  <c r="T47" i="3" l="1"/>
  <c r="S48" i="3"/>
  <c r="Y46" i="3"/>
  <c r="X47" i="3"/>
  <c r="J51" i="3"/>
  <c r="I52" i="3"/>
  <c r="W106" i="3"/>
  <c r="C116" i="3"/>
  <c r="D116" i="3"/>
  <c r="E116" i="3"/>
  <c r="A118" i="3"/>
  <c r="B117" i="3"/>
  <c r="E117" i="3" a="1"/>
  <c r="C117" i="3" a="1"/>
  <c r="Y47" i="3" a="1"/>
  <c r="D117" i="3" a="1"/>
  <c r="T48" i="3" a="1"/>
  <c r="J52" i="3" a="1"/>
  <c r="T48" i="3" l="1"/>
  <c r="S49" i="3"/>
  <c r="Y47" i="3"/>
  <c r="X48" i="3"/>
  <c r="J52" i="3"/>
  <c r="I53" i="3"/>
  <c r="D117" i="3"/>
  <c r="E117" i="3"/>
  <c r="C117" i="3"/>
  <c r="A119" i="3"/>
  <c r="B118" i="3"/>
  <c r="T49" i="3" a="1"/>
  <c r="C118" i="3" a="1"/>
  <c r="D118" i="3" a="1"/>
  <c r="Y48" i="3" a="1"/>
  <c r="E118" i="3" a="1"/>
  <c r="J53" i="3" a="1"/>
  <c r="T49" i="3" l="1"/>
  <c r="S50" i="3"/>
  <c r="Y48" i="3"/>
  <c r="X49" i="3"/>
  <c r="J53" i="3"/>
  <c r="I54" i="3"/>
  <c r="D118" i="3"/>
  <c r="E118" i="3"/>
  <c r="C118" i="3"/>
  <c r="A120" i="3"/>
  <c r="B119" i="3"/>
  <c r="D119" i="3" a="1"/>
  <c r="J54" i="3" a="1"/>
  <c r="E119" i="3" a="1"/>
  <c r="C119" i="3" a="1"/>
  <c r="Y49" i="3" a="1"/>
  <c r="T50" i="3" a="1"/>
  <c r="T50" i="3" l="1"/>
  <c r="S51" i="3"/>
  <c r="Y49" i="3"/>
  <c r="X50" i="3"/>
  <c r="J54" i="3"/>
  <c r="I55" i="3"/>
  <c r="D119" i="3"/>
  <c r="E119" i="3"/>
  <c r="C119" i="3"/>
  <c r="A121" i="3"/>
  <c r="B120" i="3"/>
  <c r="E120" i="3" a="1"/>
  <c r="C120" i="3" a="1"/>
  <c r="D120" i="3" a="1"/>
  <c r="T51" i="3" a="1"/>
  <c r="Y50" i="3" a="1"/>
  <c r="J55" i="3" a="1"/>
  <c r="T51" i="3" l="1"/>
  <c r="S52" i="3"/>
  <c r="Y50" i="3"/>
  <c r="X51" i="3"/>
  <c r="J55" i="3"/>
  <c r="I56" i="3"/>
  <c r="E120" i="3"/>
  <c r="C120" i="3"/>
  <c r="D120" i="3"/>
  <c r="A122" i="3"/>
  <c r="B121" i="3"/>
  <c r="Y51" i="3" a="1"/>
  <c r="J56" i="3" a="1"/>
  <c r="E121" i="3" a="1"/>
  <c r="D121" i="3" a="1"/>
  <c r="C121" i="3" a="1"/>
  <c r="T52" i="3" a="1"/>
  <c r="T52" i="3" l="1"/>
  <c r="S53" i="3"/>
  <c r="Y51" i="3"/>
  <c r="X52" i="3"/>
  <c r="J56" i="3"/>
  <c r="I57" i="3"/>
  <c r="C121" i="3"/>
  <c r="E121" i="3"/>
  <c r="D121" i="3"/>
  <c r="A123" i="3"/>
  <c r="B122" i="3"/>
  <c r="T53" i="3" a="1"/>
  <c r="E122" i="3" a="1"/>
  <c r="J57" i="3" a="1"/>
  <c r="Y52" i="3" a="1"/>
  <c r="D122" i="3" a="1"/>
  <c r="C122" i="3" a="1"/>
  <c r="T53" i="3" l="1"/>
  <c r="S54" i="3"/>
  <c r="Y52" i="3"/>
  <c r="X53" i="3"/>
  <c r="J57" i="3"/>
  <c r="I58" i="3"/>
  <c r="C122" i="3"/>
  <c r="D122" i="3"/>
  <c r="E122" i="3"/>
  <c r="A124" i="3"/>
  <c r="B123" i="3"/>
  <c r="D123" i="3" a="1"/>
  <c r="C123" i="3" a="1"/>
  <c r="J58" i="3" a="1"/>
  <c r="T54" i="3" a="1"/>
  <c r="E123" i="3" a="1"/>
  <c r="Y53" i="3" a="1"/>
  <c r="T54" i="3" l="1"/>
  <c r="S55" i="3"/>
  <c r="Y53" i="3"/>
  <c r="X54" i="3"/>
  <c r="J58" i="3"/>
  <c r="I59" i="3"/>
  <c r="C123" i="3"/>
  <c r="D123" i="3"/>
  <c r="E123" i="3"/>
  <c r="A125" i="3"/>
  <c r="B124" i="3"/>
  <c r="Y54" i="3" a="1"/>
  <c r="E124" i="3" a="1"/>
  <c r="D124" i="3" a="1"/>
  <c r="C124" i="3" a="1"/>
  <c r="T55" i="3" a="1"/>
  <c r="J59" i="3" a="1"/>
  <c r="T55" i="3" l="1"/>
  <c r="S56" i="3"/>
  <c r="Y54" i="3"/>
  <c r="X55" i="3"/>
  <c r="J59" i="3"/>
  <c r="I60" i="3"/>
  <c r="C124" i="3"/>
  <c r="D124" i="3"/>
  <c r="E124" i="3"/>
  <c r="A126" i="3"/>
  <c r="B125" i="3"/>
  <c r="Y55" i="3" a="1"/>
  <c r="J60" i="3" a="1"/>
  <c r="T56" i="3" a="1"/>
  <c r="C125" i="3" a="1"/>
  <c r="E125" i="3" a="1"/>
  <c r="D125" i="3" a="1"/>
  <c r="T56" i="3" l="1"/>
  <c r="S57" i="3"/>
  <c r="Y55" i="3"/>
  <c r="X56" i="3"/>
  <c r="J60" i="3"/>
  <c r="I61" i="3"/>
  <c r="D125" i="3"/>
  <c r="E125" i="3"/>
  <c r="C125" i="3"/>
  <c r="A127" i="3"/>
  <c r="B126" i="3"/>
  <c r="T57" i="3" a="1"/>
  <c r="C126" i="3" a="1"/>
  <c r="D126" i="3" a="1"/>
  <c r="J61" i="3" a="1"/>
  <c r="E126" i="3" a="1"/>
  <c r="Y56" i="3" a="1"/>
  <c r="T57" i="3" l="1"/>
  <c r="S58" i="3"/>
  <c r="Y56" i="3"/>
  <c r="X57" i="3"/>
  <c r="J61" i="3"/>
  <c r="I62" i="3"/>
  <c r="D126" i="3"/>
  <c r="E126" i="3"/>
  <c r="C126" i="3"/>
  <c r="A128" i="3"/>
  <c r="B128" i="3" s="1"/>
  <c r="B127" i="3"/>
  <c r="T58" i="3" a="1"/>
  <c r="D128" i="3" a="1"/>
  <c r="E128" i="3" a="1"/>
  <c r="Y57" i="3" a="1"/>
  <c r="D127" i="3" a="1"/>
  <c r="J62" i="3" a="1"/>
  <c r="E127" i="3" a="1"/>
  <c r="C127" i="3" a="1"/>
  <c r="C128" i="3" a="1"/>
  <c r="T58" i="3" l="1"/>
  <c r="S59" i="3"/>
  <c r="Y57" i="3"/>
  <c r="X58" i="3"/>
  <c r="J62" i="3"/>
  <c r="I63" i="3"/>
  <c r="E127" i="3"/>
  <c r="C127" i="3"/>
  <c r="D127" i="3"/>
  <c r="E128" i="3"/>
  <c r="C128" i="3"/>
  <c r="D128" i="3"/>
  <c r="J63" i="3" a="1"/>
  <c r="Y58" i="3" a="1"/>
  <c r="T59" i="3" a="1"/>
  <c r="T59" i="3" l="1"/>
  <c r="S60" i="3"/>
  <c r="Y58" i="3"/>
  <c r="X59" i="3"/>
  <c r="J63" i="3"/>
  <c r="I64" i="3"/>
  <c r="J64" i="3" a="1"/>
  <c r="T60" i="3" a="1"/>
  <c r="Y59" i="3" a="1"/>
  <c r="T60" i="3" l="1"/>
  <c r="S61" i="3"/>
  <c r="Y59" i="3"/>
  <c r="X60" i="3"/>
  <c r="J64" i="3"/>
  <c r="I65" i="3"/>
  <c r="Y60" i="3" a="1"/>
  <c r="J65" i="3" a="1"/>
  <c r="T61" i="3" a="1"/>
  <c r="T61" i="3" l="1"/>
  <c r="S62" i="3"/>
  <c r="Y60" i="3"/>
  <c r="X61" i="3"/>
  <c r="J65" i="3"/>
  <c r="I66" i="3"/>
  <c r="Y61" i="3" a="1"/>
  <c r="J66" i="3" a="1"/>
  <c r="T62" i="3" a="1"/>
  <c r="T62" i="3" l="1"/>
  <c r="S63" i="3"/>
  <c r="Y61" i="3"/>
  <c r="X62" i="3"/>
  <c r="J66" i="3"/>
  <c r="I67" i="3"/>
  <c r="Y62" i="3" a="1"/>
  <c r="T63" i="3" a="1"/>
  <c r="J67" i="3" a="1"/>
  <c r="T63" i="3" l="1"/>
  <c r="S64" i="3"/>
  <c r="Y62" i="3"/>
  <c r="X63" i="3"/>
  <c r="J67" i="3"/>
  <c r="I68" i="3"/>
  <c r="T64" i="3" a="1"/>
  <c r="J68" i="3" a="1"/>
  <c r="Y63" i="3" a="1"/>
  <c r="T64" i="3" l="1"/>
  <c r="S65" i="3"/>
  <c r="Y63" i="3"/>
  <c r="X64" i="3"/>
  <c r="J68" i="3"/>
  <c r="I69" i="3"/>
  <c r="T65" i="3" a="1"/>
  <c r="J69" i="3" a="1"/>
  <c r="Y64" i="3" a="1"/>
  <c r="T65" i="3" l="1"/>
  <c r="S66" i="3"/>
  <c r="Y64" i="3"/>
  <c r="X65" i="3"/>
  <c r="J69" i="3"/>
  <c r="I70" i="3"/>
  <c r="Y65" i="3" a="1"/>
  <c r="J70" i="3" a="1"/>
  <c r="T66" i="3" a="1"/>
  <c r="T66" i="3" l="1"/>
  <c r="S67" i="3"/>
  <c r="Y65" i="3"/>
  <c r="X66" i="3"/>
  <c r="J70" i="3"/>
  <c r="I71" i="3"/>
  <c r="T67" i="3" a="1"/>
  <c r="J71" i="3" a="1"/>
  <c r="Y66" i="3" a="1"/>
  <c r="T67" i="3" l="1"/>
  <c r="S68" i="3"/>
  <c r="Y66" i="3"/>
  <c r="X67" i="3"/>
  <c r="J71" i="3"/>
  <c r="I72" i="3"/>
  <c r="T68" i="3" a="1"/>
  <c r="Y67" i="3" a="1"/>
  <c r="J72" i="3" a="1"/>
  <c r="T68" i="3" l="1"/>
  <c r="S69" i="3"/>
  <c r="Y67" i="3"/>
  <c r="X68" i="3"/>
  <c r="J72" i="3"/>
  <c r="I73" i="3"/>
  <c r="T69" i="3" a="1"/>
  <c r="Y68" i="3" a="1"/>
  <c r="J73" i="3" a="1"/>
  <c r="T69" i="3" l="1"/>
  <c r="S70" i="3"/>
  <c r="Y68" i="3"/>
  <c r="X69" i="3"/>
  <c r="J73" i="3"/>
  <c r="I74" i="3"/>
  <c r="J74" i="3" a="1"/>
  <c r="Y69" i="3" a="1"/>
  <c r="T70" i="3" a="1"/>
  <c r="T70" i="3" l="1"/>
  <c r="S71" i="3"/>
  <c r="Y69" i="3"/>
  <c r="X70" i="3"/>
  <c r="J74" i="3"/>
  <c r="I75" i="3"/>
  <c r="J75" i="3" a="1"/>
  <c r="Y70" i="3" a="1"/>
  <c r="T71" i="3" a="1"/>
  <c r="T71" i="3" l="1"/>
  <c r="S72" i="3"/>
  <c r="Y70" i="3"/>
  <c r="X71" i="3"/>
  <c r="J75" i="3"/>
  <c r="I76" i="3"/>
  <c r="T72" i="3" a="1"/>
  <c r="J76" i="3" a="1"/>
  <c r="Y71" i="3" a="1"/>
  <c r="T72" i="3" l="1"/>
  <c r="S73" i="3"/>
  <c r="Y71" i="3"/>
  <c r="X72" i="3"/>
  <c r="J76" i="3"/>
  <c r="I77" i="3"/>
  <c r="T73" i="3" a="1"/>
  <c r="Y72" i="3" a="1"/>
  <c r="J77" i="3" a="1"/>
  <c r="T73" i="3" l="1"/>
  <c r="S74" i="3"/>
  <c r="Y72" i="3"/>
  <c r="X73" i="3"/>
  <c r="J77" i="3"/>
  <c r="I78" i="3"/>
  <c r="Y73" i="3" a="1"/>
  <c r="T74" i="3" a="1"/>
  <c r="J78" i="3" a="1"/>
  <c r="T74" i="3" l="1"/>
  <c r="S75" i="3"/>
  <c r="Y73" i="3"/>
  <c r="X74" i="3"/>
  <c r="J78" i="3"/>
  <c r="I79" i="3"/>
  <c r="Y74" i="3" a="1"/>
  <c r="T75" i="3" a="1"/>
  <c r="J79" i="3" a="1"/>
  <c r="T75" i="3" l="1"/>
  <c r="S76" i="3"/>
  <c r="Y74" i="3"/>
  <c r="X75" i="3"/>
  <c r="J79" i="3"/>
  <c r="I80" i="3"/>
  <c r="T76" i="3" a="1"/>
  <c r="J80" i="3" a="1"/>
  <c r="Y75" i="3" a="1"/>
  <c r="T76" i="3" l="1"/>
  <c r="S77" i="3"/>
  <c r="Y75" i="3"/>
  <c r="X76" i="3"/>
  <c r="J80" i="3"/>
  <c r="I81" i="3"/>
  <c r="T77" i="3" a="1"/>
  <c r="Y76" i="3" a="1"/>
  <c r="J81" i="3" a="1"/>
  <c r="T77" i="3" l="1"/>
  <c r="S78" i="3"/>
  <c r="Y76" i="3"/>
  <c r="X77" i="3"/>
  <c r="J81" i="3"/>
  <c r="I82" i="3"/>
  <c r="T78" i="3" a="1"/>
  <c r="Y77" i="3" a="1"/>
  <c r="J82" i="3" a="1"/>
  <c r="T78" i="3" l="1"/>
  <c r="S79" i="3"/>
  <c r="Y77" i="3"/>
  <c r="X78" i="3"/>
  <c r="J82" i="3"/>
  <c r="I83" i="3"/>
  <c r="T79" i="3" a="1"/>
  <c r="Y78" i="3" a="1"/>
  <c r="J83" i="3" a="1"/>
  <c r="T79" i="3" l="1"/>
  <c r="S80" i="3"/>
  <c r="Y78" i="3"/>
  <c r="X79" i="3"/>
  <c r="J83" i="3"/>
  <c r="I84" i="3"/>
  <c r="Y79" i="3" a="1"/>
  <c r="J84" i="3" a="1"/>
  <c r="T80" i="3" a="1"/>
  <c r="T80" i="3" l="1"/>
  <c r="S81" i="3"/>
  <c r="Y79" i="3"/>
  <c r="X80" i="3"/>
  <c r="J84" i="3"/>
  <c r="I85" i="3"/>
  <c r="Y80" i="3" a="1"/>
  <c r="J85" i="3" a="1"/>
  <c r="T81" i="3" a="1"/>
  <c r="T81" i="3" l="1"/>
  <c r="S82" i="3"/>
  <c r="Y80" i="3"/>
  <c r="X81" i="3"/>
  <c r="J85" i="3"/>
  <c r="I86" i="3"/>
  <c r="Y81" i="3" a="1"/>
  <c r="T82" i="3" a="1"/>
  <c r="J86" i="3" a="1"/>
  <c r="T82" i="3" l="1"/>
  <c r="S83" i="3"/>
  <c r="Y81" i="3"/>
  <c r="X82" i="3"/>
  <c r="J86" i="3"/>
  <c r="I87" i="3"/>
  <c r="T83" i="3" a="1"/>
  <c r="Y82" i="3" a="1"/>
  <c r="J87" i="3" a="1"/>
  <c r="T83" i="3" l="1"/>
  <c r="S84" i="3"/>
  <c r="Y82" i="3"/>
  <c r="X83" i="3"/>
  <c r="J87" i="3"/>
  <c r="I88" i="3"/>
  <c r="T84" i="3" a="1"/>
  <c r="J88" i="3" a="1"/>
  <c r="Y83" i="3" a="1"/>
  <c r="T84" i="3" l="1"/>
  <c r="S85" i="3"/>
  <c r="Y83" i="3"/>
  <c r="X84" i="3"/>
  <c r="J88" i="3"/>
  <c r="I89" i="3"/>
  <c r="T85" i="3" a="1"/>
  <c r="Y84" i="3" a="1"/>
  <c r="J89" i="3" a="1"/>
  <c r="T85" i="3" l="1"/>
  <c r="S86" i="3"/>
  <c r="Y84" i="3"/>
  <c r="X85" i="3"/>
  <c r="J89" i="3"/>
  <c r="I90" i="3"/>
  <c r="T86" i="3" a="1"/>
  <c r="Y85" i="3" a="1"/>
  <c r="J90" i="3" a="1"/>
  <c r="T86" i="3" l="1"/>
  <c r="S87" i="3"/>
  <c r="Y85" i="3"/>
  <c r="X86" i="3"/>
  <c r="J90" i="3"/>
  <c r="I91" i="3"/>
  <c r="T87" i="3" a="1"/>
  <c r="Y86" i="3" a="1"/>
  <c r="J91" i="3" a="1"/>
  <c r="T87" i="3" l="1"/>
  <c r="S88" i="3"/>
  <c r="Y86" i="3"/>
  <c r="X87" i="3"/>
  <c r="J91" i="3"/>
  <c r="I92" i="3"/>
  <c r="T88" i="3" a="1"/>
  <c r="Y87" i="3" a="1"/>
  <c r="J92" i="3" a="1"/>
  <c r="T88" i="3" l="1"/>
  <c r="S89" i="3"/>
  <c r="Y87" i="3"/>
  <c r="X88" i="3"/>
  <c r="J92" i="3"/>
  <c r="I93" i="3"/>
  <c r="T89" i="3" a="1"/>
  <c r="J93" i="3" a="1"/>
  <c r="Y88" i="3" a="1"/>
  <c r="T89" i="3" l="1"/>
  <c r="S90" i="3"/>
  <c r="Y88" i="3"/>
  <c r="X89" i="3"/>
  <c r="J93" i="3"/>
  <c r="I94" i="3"/>
  <c r="J94" i="3" a="1"/>
  <c r="T90" i="3" a="1"/>
  <c r="Y89" i="3" a="1"/>
  <c r="T90" i="3" l="1"/>
  <c r="S91" i="3"/>
  <c r="Y89" i="3"/>
  <c r="X90" i="3"/>
  <c r="J94" i="3"/>
  <c r="I95" i="3"/>
  <c r="Y90" i="3" a="1"/>
  <c r="J95" i="3" a="1"/>
  <c r="T91" i="3" a="1"/>
  <c r="T91" i="3" l="1"/>
  <c r="S92" i="3"/>
  <c r="Y90" i="3"/>
  <c r="X91" i="3"/>
  <c r="J95" i="3"/>
  <c r="I96" i="3"/>
  <c r="T92" i="3" a="1"/>
  <c r="Y91" i="3" a="1"/>
  <c r="J96" i="3" a="1"/>
  <c r="T92" i="3" l="1"/>
  <c r="S93" i="3"/>
  <c r="Y91" i="3"/>
  <c r="X92" i="3"/>
  <c r="J96" i="3"/>
  <c r="I97" i="3"/>
  <c r="T93" i="3" a="1"/>
  <c r="Y92" i="3" a="1"/>
  <c r="J97" i="3" a="1"/>
  <c r="T93" i="3" l="1"/>
  <c r="S94" i="3"/>
  <c r="Y92" i="3"/>
  <c r="X93" i="3"/>
  <c r="J97" i="3"/>
  <c r="I98" i="3"/>
  <c r="Y93" i="3" a="1"/>
  <c r="T94" i="3" a="1"/>
  <c r="J98" i="3" a="1"/>
  <c r="T94" i="3" l="1"/>
  <c r="S95" i="3"/>
  <c r="Y93" i="3"/>
  <c r="X94" i="3"/>
  <c r="J98" i="3"/>
  <c r="I99" i="3"/>
  <c r="J99" i="3" a="1"/>
  <c r="Y94" i="3" a="1"/>
  <c r="T95" i="3" a="1"/>
  <c r="T95" i="3" l="1"/>
  <c r="S96" i="3"/>
  <c r="Y94" i="3"/>
  <c r="X95" i="3"/>
  <c r="J99" i="3"/>
  <c r="I100" i="3"/>
  <c r="T96" i="3" a="1"/>
  <c r="Y95" i="3" a="1"/>
  <c r="J100" i="3" a="1"/>
  <c r="T96" i="3" l="1"/>
  <c r="S97" i="3"/>
  <c r="Y95" i="3"/>
  <c r="X96" i="3"/>
  <c r="J100" i="3"/>
  <c r="I101" i="3"/>
  <c r="T97" i="3" a="1"/>
  <c r="J101" i="3" a="1"/>
  <c r="Y96" i="3" a="1"/>
  <c r="T97" i="3" l="1"/>
  <c r="S98" i="3"/>
  <c r="Y96" i="3"/>
  <c r="X97" i="3"/>
  <c r="J101" i="3"/>
  <c r="I102" i="3"/>
  <c r="T98" i="3" a="1"/>
  <c r="Y97" i="3" a="1"/>
  <c r="J102" i="3" a="1"/>
  <c r="T98" i="3" l="1"/>
  <c r="S99" i="3"/>
  <c r="Y97" i="3"/>
  <c r="X98" i="3"/>
  <c r="J102" i="3"/>
  <c r="I103" i="3"/>
  <c r="T99" i="3" a="1"/>
  <c r="Y98" i="3" a="1"/>
  <c r="J103" i="3" a="1"/>
  <c r="T99" i="3" l="1"/>
  <c r="S100" i="3"/>
  <c r="Y98" i="3"/>
  <c r="X99" i="3"/>
  <c r="J103" i="3"/>
  <c r="I104" i="3"/>
  <c r="J104" i="3" a="1"/>
  <c r="Y99" i="3" a="1"/>
  <c r="T100" i="3" a="1"/>
  <c r="T100" i="3" l="1"/>
  <c r="S101" i="3"/>
  <c r="Y99" i="3"/>
  <c r="X100" i="3"/>
  <c r="J104" i="3"/>
  <c r="I105" i="3"/>
  <c r="T101" i="3" a="1"/>
  <c r="Y100" i="3" a="1"/>
  <c r="J105" i="3" a="1"/>
  <c r="T101" i="3" l="1"/>
  <c r="S102" i="3"/>
  <c r="Y100" i="3"/>
  <c r="X101" i="3"/>
  <c r="J105" i="3"/>
  <c r="I106" i="3"/>
  <c r="J106" i="3" a="1"/>
  <c r="Y101" i="3" a="1"/>
  <c r="T102" i="3" a="1"/>
  <c r="T102" i="3" l="1"/>
  <c r="S103" i="3"/>
  <c r="Y101" i="3"/>
  <c r="X102" i="3"/>
  <c r="J106" i="3"/>
  <c r="T103" i="3" a="1"/>
  <c r="Y102" i="3" a="1"/>
  <c r="T103" i="3" l="1"/>
  <c r="S104" i="3"/>
  <c r="Y102" i="3"/>
  <c r="X103" i="3"/>
  <c r="T104" i="3" a="1"/>
  <c r="Y103" i="3" a="1"/>
  <c r="T104" i="3" l="1"/>
  <c r="S105" i="3"/>
  <c r="Y103" i="3"/>
  <c r="X104" i="3"/>
  <c r="Y104" i="3" a="1"/>
  <c r="T105" i="3" a="1"/>
  <c r="T105" i="3" l="1"/>
  <c r="S106" i="3"/>
  <c r="Y104" i="3"/>
  <c r="X105" i="3"/>
  <c r="T106" i="3" a="1"/>
  <c r="Y105" i="3" a="1"/>
  <c r="T106" i="3" l="1"/>
  <c r="Y105" i="3"/>
  <c r="X106" i="3"/>
  <c r="Y106" i="3" a="1"/>
  <c r="Y10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<sst xmlns="http://schemas.openxmlformats.org/spreadsheetml/2006/main" count="213" uniqueCount="107">
  <si>
    <t>P3</t>
  </si>
  <si>
    <t>T3</t>
  </si>
  <si>
    <t>P4</t>
  </si>
  <si>
    <t>PA</t>
  </si>
  <si>
    <t>his_TV</t>
  </si>
  <si>
    <t>his_pompa</t>
  </si>
  <si>
    <t>P</t>
  </si>
  <si>
    <t>Qin</t>
  </si>
  <si>
    <t>T</t>
  </si>
  <si>
    <t>h</t>
  </si>
  <si>
    <t>s</t>
  </si>
  <si>
    <t>A</t>
  </si>
  <si>
    <t>B</t>
  </si>
  <si>
    <t>C</t>
  </si>
  <si>
    <t>WATER</t>
  </si>
  <si>
    <t>MW</t>
  </si>
  <si>
    <t>mA</t>
  </si>
  <si>
    <t>m2</t>
  </si>
  <si>
    <t>m3</t>
  </si>
  <si>
    <t>eta_mecc_el Pompa</t>
  </si>
  <si>
    <t>eta_mecc-el_TV</t>
  </si>
  <si>
    <t>PB</t>
  </si>
  <si>
    <t>PC</t>
  </si>
  <si>
    <t>hC</t>
  </si>
  <si>
    <t>h2</t>
  </si>
  <si>
    <t>h3</t>
  </si>
  <si>
    <t>s3</t>
  </si>
  <si>
    <t>hA</t>
  </si>
  <si>
    <t>h1</t>
  </si>
  <si>
    <t>s1</t>
  </si>
  <si>
    <t>P1</t>
  </si>
  <si>
    <t>P2</t>
  </si>
  <si>
    <t>mB</t>
  </si>
  <si>
    <t>m4</t>
  </si>
  <si>
    <t>sA</t>
  </si>
  <si>
    <t>h4</t>
  </si>
  <si>
    <t>x4</t>
  </si>
  <si>
    <t>NomeFluido</t>
  </si>
  <si>
    <t>Tcrit</t>
  </si>
  <si>
    <t>K</t>
  </si>
  <si>
    <t>°C</t>
  </si>
  <si>
    <t>Pcrit</t>
  </si>
  <si>
    <t>bar</t>
  </si>
  <si>
    <t>scrit</t>
  </si>
  <si>
    <t>kJ/kg/K</t>
  </si>
  <si>
    <t>T [°C]</t>
  </si>
  <si>
    <t>T [K]</t>
  </si>
  <si>
    <t>Psat [bar]</t>
  </si>
  <si>
    <t>s_liq [kJ/kg/K]</t>
  </si>
  <si>
    <t>svap [kJ/kg/K]</t>
  </si>
  <si>
    <t>CONDENS1</t>
  </si>
  <si>
    <t>Pcond</t>
  </si>
  <si>
    <t>LS</t>
  </si>
  <si>
    <t>VS</t>
  </si>
  <si>
    <t>EVA</t>
  </si>
  <si>
    <t>PEVA</t>
  </si>
  <si>
    <t>S</t>
  </si>
  <si>
    <t>POMPA2</t>
  </si>
  <si>
    <t>POMPA1-BC</t>
  </si>
  <si>
    <t>De-sh</t>
  </si>
  <si>
    <t>ds</t>
  </si>
  <si>
    <t>n</t>
  </si>
  <si>
    <t>Liq-Heat1</t>
  </si>
  <si>
    <t>SPILL_COND</t>
  </si>
  <si>
    <t>Pspill</t>
  </si>
  <si>
    <t>SH-Spill</t>
  </si>
  <si>
    <t>Cond</t>
  </si>
  <si>
    <t>TV1</t>
  </si>
  <si>
    <t>TV2</t>
  </si>
  <si>
    <t>DATI INPUT</t>
  </si>
  <si>
    <t>-</t>
  </si>
  <si>
    <t>kJ/kg</t>
  </si>
  <si>
    <t>kJ/kgK</t>
  </si>
  <si>
    <t>PERFORMANCE IMPIANTO</t>
  </si>
  <si>
    <t>kg/s</t>
  </si>
  <si>
    <t>Gen. Vapore (C-3)</t>
  </si>
  <si>
    <t>Pompa (B-C)</t>
  </si>
  <si>
    <t>1°TV (3-A)</t>
  </si>
  <si>
    <t>Pompa (1-2)</t>
  </si>
  <si>
    <t>2°TV (A-4)</t>
  </si>
  <si>
    <t>Rigeneratore (Mix)</t>
  </si>
  <si>
    <t>m [kg/s]</t>
  </si>
  <si>
    <t>P [bar]</t>
  </si>
  <si>
    <t>h [kJ/kg]</t>
  </si>
  <si>
    <t>s [kJ/kgK]</t>
  </si>
  <si>
    <r>
      <rPr>
        <b/>
        <sz val="11"/>
        <color theme="1"/>
        <rFont val="Symbol"/>
        <family val="1"/>
        <charset val="2"/>
      </rPr>
      <t>r</t>
    </r>
    <r>
      <rPr>
        <b/>
        <sz val="11"/>
        <color theme="1"/>
        <rFont val="Calibri"/>
        <family val="1"/>
        <charset val="2"/>
        <scheme val="minor"/>
      </rPr>
      <t xml:space="preserve"> [kg/m3]</t>
    </r>
  </si>
  <si>
    <t>x [-]</t>
  </si>
  <si>
    <t>PUNTI TERMODINAMICI</t>
  </si>
  <si>
    <r>
      <t>W</t>
    </r>
    <r>
      <rPr>
        <b/>
        <vertAlign val="subscript"/>
        <sz val="11"/>
        <color rgb="FF006100"/>
        <rFont val="Calibri"/>
        <family val="2"/>
        <scheme val="minor"/>
      </rPr>
      <t>TV</t>
    </r>
  </si>
  <si>
    <r>
      <t>W</t>
    </r>
    <r>
      <rPr>
        <b/>
        <vertAlign val="subscript"/>
        <sz val="11"/>
        <color rgb="FF006100"/>
        <rFont val="Calibri"/>
        <family val="2"/>
        <scheme val="minor"/>
      </rPr>
      <t>pompe</t>
    </r>
  </si>
  <si>
    <r>
      <t>W</t>
    </r>
    <r>
      <rPr>
        <b/>
        <vertAlign val="subscript"/>
        <sz val="11"/>
        <color rgb="FF006100"/>
        <rFont val="Calibri"/>
        <family val="2"/>
        <scheme val="minor"/>
      </rPr>
      <t>netto</t>
    </r>
  </si>
  <si>
    <t>Fluido</t>
  </si>
  <si>
    <r>
      <rPr>
        <b/>
        <sz val="11"/>
        <color rgb="FFFF0000"/>
        <rFont val="Symbol"/>
        <family val="1"/>
        <charset val="2"/>
      </rPr>
      <t>h</t>
    </r>
    <r>
      <rPr>
        <b/>
        <vertAlign val="subscript"/>
        <sz val="11"/>
        <color rgb="FFFF0000"/>
        <rFont val="Calibri"/>
        <family val="2"/>
        <scheme val="minor"/>
      </rPr>
      <t>is,TV</t>
    </r>
  </si>
  <si>
    <r>
      <rPr>
        <b/>
        <sz val="11"/>
        <color rgb="FFFF0000"/>
        <rFont val="Symbol"/>
        <family val="1"/>
        <charset val="2"/>
      </rPr>
      <t>h</t>
    </r>
    <r>
      <rPr>
        <b/>
        <vertAlign val="subscript"/>
        <sz val="11"/>
        <color rgb="FFFF0000"/>
        <rFont val="Calibri"/>
        <family val="2"/>
        <scheme val="minor"/>
      </rPr>
      <t>is,pompa</t>
    </r>
  </si>
  <si>
    <r>
      <rPr>
        <b/>
        <sz val="11"/>
        <color rgb="FFFF0000"/>
        <rFont val="Symbol"/>
        <family val="1"/>
        <charset val="2"/>
      </rPr>
      <t>h</t>
    </r>
    <r>
      <rPr>
        <b/>
        <vertAlign val="subscript"/>
        <sz val="11"/>
        <color rgb="FFFF0000"/>
        <rFont val="Calibri"/>
        <family val="2"/>
        <scheme val="minor"/>
      </rPr>
      <t>mecc,el,pompa</t>
    </r>
  </si>
  <si>
    <r>
      <rPr>
        <b/>
        <sz val="11"/>
        <color rgb="FFFF0000"/>
        <rFont val="Symbol"/>
        <family val="1"/>
        <charset val="2"/>
      </rPr>
      <t>h</t>
    </r>
    <r>
      <rPr>
        <b/>
        <vertAlign val="subscript"/>
        <sz val="11"/>
        <color rgb="FFFF0000"/>
        <rFont val="Calibri"/>
        <family val="2"/>
        <scheme val="minor"/>
      </rPr>
      <t>mecc-el,TV</t>
    </r>
  </si>
  <si>
    <r>
      <t>Q</t>
    </r>
    <r>
      <rPr>
        <b/>
        <vertAlign val="subscript"/>
        <sz val="11"/>
        <color rgb="FFFF0000"/>
        <rFont val="Calibri"/>
        <family val="2"/>
        <scheme val="minor"/>
      </rPr>
      <t>in</t>
    </r>
  </si>
  <si>
    <t>hB</t>
  </si>
  <si>
    <t>sB</t>
  </si>
  <si>
    <r>
      <t>hC</t>
    </r>
    <r>
      <rPr>
        <vertAlign val="subscript"/>
        <sz val="11"/>
        <color theme="1"/>
        <rFont val="Calibri"/>
        <family val="2"/>
        <scheme val="minor"/>
      </rPr>
      <t>is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</si>
  <si>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is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</si>
  <si>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reale</t>
    </r>
  </si>
  <si>
    <r>
      <t>hA</t>
    </r>
    <r>
      <rPr>
        <vertAlign val="subscript"/>
        <sz val="11"/>
        <color theme="1"/>
        <rFont val="Calibri"/>
        <family val="2"/>
        <scheme val="minor"/>
      </rPr>
      <t>is</t>
    </r>
  </si>
  <si>
    <r>
      <t>h2</t>
    </r>
    <r>
      <rPr>
        <vertAlign val="subscript"/>
        <sz val="11"/>
        <color theme="1"/>
        <rFont val="Calibri"/>
        <family val="2"/>
        <scheme val="minor"/>
      </rPr>
      <t>is</t>
    </r>
  </si>
  <si>
    <r>
      <t>h4</t>
    </r>
    <r>
      <rPr>
        <vertAlign val="subscript"/>
        <sz val="11"/>
        <color theme="1"/>
        <rFont val="Calibri"/>
        <family val="2"/>
        <scheme val="minor"/>
      </rPr>
      <t>is</t>
    </r>
  </si>
  <si>
    <t>lnetto</t>
  </si>
  <si>
    <t>LAYOUT (CICLO RANKINE CON 1 RIGENERATORE A MISCELA)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</si>
</sst>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b/>
      <u/>
      <sz val="11"/>
      <color theme="3" tint="0.59999389629810485"/>
      <name val="Calibri"/>
      <family val="2"/>
      <scheme val="minor"/>
    </font>
    <font>
      <b/>
      <sz val="11"/>
      <color rgb="FF006100"/>
      <name val="Symbol"/>
      <family val="1"/>
      <charset val="2"/>
    </font>
    <font>
      <b/>
      <sz val="11"/>
      <color rgb="FFFF0000"/>
      <name val="Symbol"/>
      <family val="1"/>
      <charset val="2"/>
    </font>
    <font>
      <b/>
      <sz val="11"/>
      <color rgb="FFFF0000"/>
      <name val="Calibri"/>
      <family val="1"/>
      <charset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b/>
      <vertAlign val="subscript"/>
      <sz val="11"/>
      <color rgb="FF0061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3" borderId="2" xfId="0" applyFill="1" applyBorder="1"/>
    <xf numFmtId="164" fontId="0" fillId="5" borderId="2" xfId="0" applyNumberForma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/>
    <xf numFmtId="0" fontId="9" fillId="0" borderId="0" xfId="0" applyFont="1"/>
    <xf numFmtId="164" fontId="10" fillId="2" borderId="0" xfId="1" applyNumberFormat="1" applyFont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7" fillId="7" borderId="10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7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7" fillId="3" borderId="10" xfId="0" applyFont="1" applyFill="1" applyBorder="1"/>
    <xf numFmtId="0" fontId="0" fillId="3" borderId="11" xfId="0" applyFill="1" applyBorder="1"/>
    <xf numFmtId="0" fontId="7" fillId="4" borderId="10" xfId="0" applyFont="1" applyFill="1" applyBorder="1"/>
    <xf numFmtId="0" fontId="0" fillId="4" borderId="11" xfId="0" applyFill="1" applyBorder="1"/>
    <xf numFmtId="0" fontId="7" fillId="5" borderId="10" xfId="0" applyFont="1" applyFill="1" applyBorder="1"/>
    <xf numFmtId="0" fontId="0" fillId="5" borderId="11" xfId="0" applyFill="1" applyBorder="1"/>
    <xf numFmtId="0" fontId="7" fillId="6" borderId="10" xfId="0" applyFon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164" fontId="10" fillId="2" borderId="2" xfId="1" applyNumberFormat="1" applyFont="1" applyBorder="1" applyAlignment="1">
      <alignment horizontal="center"/>
    </xf>
    <xf numFmtId="0" fontId="10" fillId="2" borderId="3" xfId="1" applyFont="1" applyBorder="1" applyAlignment="1">
      <alignment horizontal="center"/>
    </xf>
    <xf numFmtId="0" fontId="10" fillId="2" borderId="5" xfId="1" applyFont="1" applyBorder="1" applyAlignment="1">
      <alignment horizontal="center"/>
    </xf>
    <xf numFmtId="164" fontId="10" fillId="2" borderId="7" xfId="1" applyNumberFormat="1" applyFont="1" applyBorder="1" applyAlignment="1">
      <alignment horizontal="center"/>
    </xf>
    <xf numFmtId="0" fontId="10" fillId="2" borderId="8" xfId="1" applyFont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11" fillId="9" borderId="15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0" fontId="13" fillId="0" borderId="0" xfId="0" applyFont="1"/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10" borderId="0" xfId="0" applyNumberFormat="1" applyFill="1" applyBorder="1" applyAlignment="1">
      <alignment horizontal="center"/>
    </xf>
    <xf numFmtId="165" fontId="0" fillId="10" borderId="0" xfId="0" applyNumberFormat="1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3" borderId="18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11" borderId="1" xfId="0" applyFill="1" applyBorder="1"/>
    <xf numFmtId="0" fontId="7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9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10" fillId="2" borderId="18" xfId="1" applyFont="1" applyBorder="1"/>
    <xf numFmtId="0" fontId="10" fillId="2" borderId="19" xfId="1" applyFont="1" applyBorder="1"/>
    <xf numFmtId="0" fontId="14" fillId="2" borderId="20" xfId="1" applyFont="1" applyBorder="1"/>
    <xf numFmtId="0" fontId="16" fillId="3" borderId="19" xfId="0" applyFont="1" applyFill="1" applyBorder="1" applyAlignment="1">
      <alignment horizontal="left"/>
    </xf>
    <xf numFmtId="0" fontId="16" fillId="3" borderId="20" xfId="0" applyFont="1" applyFill="1" applyBorder="1" applyAlignment="1">
      <alignment horizontal="left"/>
    </xf>
    <xf numFmtId="0" fontId="18" fillId="3" borderId="11" xfId="0" applyFont="1" applyFill="1" applyBorder="1"/>
    <xf numFmtId="0" fontId="18" fillId="5" borderId="11" xfId="0" applyFont="1" applyFill="1" applyBorder="1"/>
    <xf numFmtId="0" fontId="18" fillId="6" borderId="11" xfId="0" applyFont="1" applyFill="1" applyBorder="1"/>
    <xf numFmtId="0" fontId="18" fillId="8" borderId="11" xfId="0" applyFont="1" applyFill="1" applyBorder="1"/>
    <xf numFmtId="2" fontId="5" fillId="3" borderId="0" xfId="0" applyNumberFormat="1" applyFont="1" applyFill="1" applyBorder="1" applyAlignment="1">
      <alignment horizontal="center"/>
    </xf>
    <xf numFmtId="2" fontId="5" fillId="3" borderId="7" xfId="0" applyNumberFormat="1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17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colors>
    <mruColors>
      <color rgb="FFFF6600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Piano</a:t>
            </a:r>
            <a:r>
              <a:rPr lang="it-IT" baseline="0"/>
              <a:t> </a:t>
            </a:r>
            <a:r>
              <a:rPr lang="it-IT"/>
              <a:t>T-s</a:t>
            </a:r>
          </a:p>
        </c:rich>
      </c:tx>
      <c:layout>
        <c:manualLayout>
          <c:xMode val="edge"/>
          <c:yMode val="edge"/>
          <c:x val="0.42650456757174671"/>
          <c:y val="1.098901098901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1974875362731101"/>
          <c:y val="9.0620403218828416E-2"/>
          <c:w val="0.84434806898037507"/>
          <c:h val="0.7379553517348792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'T-s'!$D$7:$D$128</c:f>
              <c:numCache>
                <c:formatCode>General</c:formatCode>
                <c:ptCount val="122"/>
                <c:pt idx="0">
                  <c:v>4.4069618923633609</c:v>
                </c:pt>
                <c:pt idx="1">
                  <c:v>4.2273644392125895</c:v>
                </c:pt>
                <c:pt idx="2">
                  <c:v>4.1393932610368509</c:v>
                </c:pt>
                <c:pt idx="3">
                  <c:v>4.0608633437967576</c:v>
                </c:pt>
                <c:pt idx="4">
                  <c:v>4.0003738939138422</c:v>
                </c:pt>
                <c:pt idx="5">
                  <c:v>3.9478613451186546</c:v>
                </c:pt>
                <c:pt idx="6">
                  <c:v>3.9005365568721997</c:v>
                </c:pt>
                <c:pt idx="7">
                  <c:v>3.8569860196900363</c:v>
                </c:pt>
                <c:pt idx="8">
                  <c:v>3.8162596387812506</c:v>
                </c:pt>
                <c:pt idx="9">
                  <c:v>3.7776878394409312</c:v>
                </c:pt>
                <c:pt idx="10">
                  <c:v>3.7407960532211697</c:v>
                </c:pt>
                <c:pt idx="11">
                  <c:v>3.7052445257190656</c:v>
                </c:pt>
                <c:pt idx="12">
                  <c:v>3.6707858246263507</c:v>
                </c:pt>
                <c:pt idx="13">
                  <c:v>3.6372358176935458</c:v>
                </c:pt>
                <c:pt idx="14">
                  <c:v>3.6044541657718896</c:v>
                </c:pt>
                <c:pt idx="15">
                  <c:v>3.5723312599500172</c:v>
                </c:pt>
                <c:pt idx="16">
                  <c:v>3.5407794480896624</c:v>
                </c:pt>
                <c:pt idx="17">
                  <c:v>3.509727099353293</c:v>
                </c:pt>
                <c:pt idx="18">
                  <c:v>3.4791145440828295</c:v>
                </c:pt>
                <c:pt idx="19">
                  <c:v>3.4488912547785766</c:v>
                </c:pt>
                <c:pt idx="20">
                  <c:v>3.4190138522478715</c:v>
                </c:pt>
                <c:pt idx="21">
                  <c:v>3.3894446646263985</c:v>
                </c:pt>
                <c:pt idx="22">
                  <c:v>3.3601506615592158</c:v>
                </c:pt>
                <c:pt idx="23">
                  <c:v>3.3311026470815199</c:v>
                </c:pt>
                <c:pt idx="24">
                  <c:v>3.3022746345283149</c:v>
                </c:pt>
                <c:pt idx="25">
                  <c:v>3.2736433524382491</c:v>
                </c:pt>
                <c:pt idx="26">
                  <c:v>3.2451878469709246</c:v>
                </c:pt>
                <c:pt idx="27">
                  <c:v>3.2168891570956344</c:v>
                </c:pt>
                <c:pt idx="28">
                  <c:v>3.1887300458440797</c:v>
                </c:pt>
                <c:pt idx="29">
                  <c:v>3.1606947755927961</c:v>
                </c:pt>
                <c:pt idx="30">
                  <c:v>3.1327689185032552</c:v>
                </c:pt>
                <c:pt idx="31">
                  <c:v>3.1049391954323409</c:v>
                </c:pt>
                <c:pt idx="32">
                  <c:v>3.0771933381708494</c:v>
                </c:pt>
                <c:pt idx="33">
                  <c:v>3.0495199709849254</c:v>
                </c:pt>
                <c:pt idx="34">
                  <c:v>3.0219085082624573</c:v>
                </c:pt>
                <c:pt idx="35">
                  <c:v>2.9943490656897511</c:v>
                </c:pt>
                <c:pt idx="36">
                  <c:v>2.9668323828643031</c:v>
                </c:pt>
                <c:pt idx="37">
                  <c:v>2.9393497556235966</c:v>
                </c:pt>
                <c:pt idx="38">
                  <c:v>2.9118929766665138</c:v>
                </c:pt>
                <c:pt idx="39">
                  <c:v>2.8844542832814288</c:v>
                </c:pt>
                <c:pt idx="40">
                  <c:v>2.8570263111870657</c:v>
                </c:pt>
                <c:pt idx="41">
                  <c:v>2.829602053648574</c:v>
                </c:pt>
                <c:pt idx="42">
                  <c:v>2.8021748251601282</c:v>
                </c:pt>
                <c:pt idx="43">
                  <c:v>2.7747382290915183</c:v>
                </c:pt>
                <c:pt idx="44">
                  <c:v>2.7472861287847659</c:v>
                </c:pt>
                <c:pt idx="45">
                  <c:v>2.7198126216604512</c:v>
                </c:pt>
                <c:pt idx="46">
                  <c:v>2.6923120159558991</c:v>
                </c:pt>
                <c:pt idx="47">
                  <c:v>2.6647788097689253</c:v>
                </c:pt>
                <c:pt idx="48">
                  <c:v>2.637207672128191</c:v>
                </c:pt>
                <c:pt idx="49">
                  <c:v>2.6095934258395554</c:v>
                </c:pt>
                <c:pt idx="50">
                  <c:v>2.5819310319075779</c:v>
                </c:pt>
                <c:pt idx="51">
                  <c:v>2.5542155753379316</c:v>
                </c:pt>
                <c:pt idx="52">
                  <c:v>2.5264422521652827</c:v>
                </c:pt>
                <c:pt idx="53">
                  <c:v>2.4986063575658037</c:v>
                </c:pt>
                <c:pt idx="54">
                  <c:v>2.4707032749289919</c:v>
                </c:pt>
                <c:pt idx="55">
                  <c:v>2.4427284657853505</c:v>
                </c:pt>
                <c:pt idx="56">
                  <c:v>2.4146774604911077</c:v>
                </c:pt>
                <c:pt idx="57">
                  <c:v>2.3865458495893477</c:v>
                </c:pt>
                <c:pt idx="58">
                  <c:v>2.3583292757735443</c:v>
                </c:pt>
                <c:pt idx="59">
                  <c:v>2.3300234263891197</c:v>
                </c:pt>
                <c:pt idx="60">
                  <c:v>2.3016240264159475</c:v>
                </c:pt>
                <c:pt idx="61">
                  <c:v>2.2731268318820179</c:v>
                </c:pt>
                <c:pt idx="62">
                  <c:v>2.244527623663394</c:v>
                </c:pt>
                <c:pt idx="63">
                  <c:v>2.2158222016317519</c:v>
                </c:pt>
                <c:pt idx="64">
                  <c:v>2.1870063791148975</c:v>
                </c:pt>
                <c:pt idx="65">
                  <c:v>2.1580759776395952</c:v>
                </c:pt>
                <c:pt idx="66">
                  <c:v>2.1290268219301964</c:v>
                </c:pt>
                <c:pt idx="67">
                  <c:v>2.099854735139377</c:v>
                </c:pt>
                <c:pt idx="68">
                  <c:v>2.0705555342902531</c:v>
                </c:pt>
                <c:pt idx="69">
                  <c:v>2.0411250259119993</c:v>
                </c:pt>
                <c:pt idx="70">
                  <c:v>2.0115590018530458</c:v>
                </c:pt>
                <c:pt idx="71">
                  <c:v>1.9818532352584024</c:v>
                </c:pt>
                <c:pt idx="72">
                  <c:v>1.9520034766995216</c:v>
                </c:pt>
                <c:pt idx="73">
                  <c:v>1.9220054504462603</c:v>
                </c:pt>
                <c:pt idx="74">
                  <c:v>1.8918548508731488</c:v>
                </c:pt>
                <c:pt idx="75">
                  <c:v>1.8615473389920174</c:v>
                </c:pt>
                <c:pt idx="76">
                  <c:v>1.8310785391061166</c:v>
                </c:pt>
                <c:pt idx="77">
                  <c:v>1.8004440355797255</c:v>
                </c:pt>
                <c:pt idx="78">
                  <c:v>1.7696393697202479</c:v>
                </c:pt>
                <c:pt idx="79">
                  <c:v>1.7386600367685461</c:v>
                </c:pt>
                <c:pt idx="80">
                  <c:v>1.7075014829954533</c:v>
                </c:pt>
                <c:pt idx="81">
                  <c:v>1.6761591029010858</c:v>
                </c:pt>
                <c:pt idx="82">
                  <c:v>1.6446282365149421</c:v>
                </c:pt>
                <c:pt idx="83">
                  <c:v>1.6129041667931239</c:v>
                </c:pt>
                <c:pt idx="84">
                  <c:v>1.5809821171096494</c:v>
                </c:pt>
                <c:pt idx="85">
                  <c:v>1.5488572488364829</c:v>
                </c:pt>
                <c:pt idx="86">
                  <c:v>1.5165246590065662</c:v>
                </c:pt>
                <c:pt idx="87">
                  <c:v>1.4839793780505974</c:v>
                </c:pt>
                <c:pt idx="88">
                  <c:v>1.4512163675965848</c:v>
                </c:pt>
                <c:pt idx="89">
                  <c:v>1.4182305183170552</c:v>
                </c:pt>
                <c:pt idx="90">
                  <c:v>1.3850166478039865</c:v>
                </c:pt>
                <c:pt idx="91">
                  <c:v>1.3515694984458573</c:v>
                </c:pt>
                <c:pt idx="92">
                  <c:v>1.3178837352745889</c:v>
                </c:pt>
                <c:pt idx="93">
                  <c:v>1.2839539437402887</c:v>
                </c:pt>
                <c:pt idx="94">
                  <c:v>1.2497746273625605</c:v>
                </c:pt>
                <c:pt idx="95">
                  <c:v>1.2153402051930857</c:v>
                </c:pt>
                <c:pt idx="96">
                  <c:v>1.1806450090103326</c:v>
                </c:pt>
                <c:pt idx="97">
                  <c:v>1.1456832801478418</c:v>
                </c:pt>
                <c:pt idx="98">
                  <c:v>1.110449165836966</c:v>
                </c:pt>
                <c:pt idx="99">
                  <c:v>1.0749367149194333</c:v>
                </c:pt>
                <c:pt idx="100">
                  <c:v>1.0391398727546231</c:v>
                </c:pt>
                <c:pt idx="101">
                  <c:v>1.0030524751126457</c:v>
                </c:pt>
                <c:pt idx="102">
                  <c:v>0.96666824080152669</c:v>
                </c:pt>
                <c:pt idx="103">
                  <c:v>0.92998076273161601</c:v>
                </c:pt>
                <c:pt idx="104">
                  <c:v>0.8929834970621866</c:v>
                </c:pt>
                <c:pt idx="105">
                  <c:v>0.85566975001160805</c:v>
                </c:pt>
                <c:pt idx="106">
                  <c:v>0.81803266183946832</c:v>
                </c:pt>
                <c:pt idx="107">
                  <c:v>0.78006518741638198</c:v>
                </c:pt>
                <c:pt idx="108">
                  <c:v>0.74176007270325794</c:v>
                </c:pt>
                <c:pt idx="109">
                  <c:v>0.70310982633507768</c:v>
                </c:pt>
                <c:pt idx="110">
                  <c:v>0.66410668536905948</c:v>
                </c:pt>
                <c:pt idx="111">
                  <c:v>0.62474257408845968</c:v>
                </c:pt>
                <c:pt idx="112">
                  <c:v>0.58500905454830665</c:v>
                </c:pt>
                <c:pt idx="113">
                  <c:v>0.54489726730199262</c:v>
                </c:pt>
                <c:pt idx="114">
                  <c:v>0.50439786042849155</c:v>
                </c:pt>
                <c:pt idx="115">
                  <c:v>0.46350090456490867</c:v>
                </c:pt>
                <c:pt idx="116">
                  <c:v>0.42219579109747024</c:v>
                </c:pt>
                <c:pt idx="117">
                  <c:v>0.38047110988573468</c:v>
                </c:pt>
                <c:pt idx="118">
                  <c:v>0.33831450179728662</c:v>
                </c:pt>
                <c:pt idx="119">
                  <c:v>0.29571247970711845</c:v>
                </c:pt>
                <c:pt idx="120">
                  <c:v>0.2526502091821049</c:v>
                </c:pt>
                <c:pt idx="121">
                  <c:v>0.20911123632904138</c:v>
                </c:pt>
              </c:numCache>
            </c:numRef>
          </c:xVal>
          <c:yVal>
            <c:numRef>
              <c:f>'T-s'!$A$7:$A$128</c:f>
              <c:numCache>
                <c:formatCode>General</c:formatCode>
                <c:ptCount val="122"/>
                <c:pt idx="0">
                  <c:v>373.94600000000003</c:v>
                </c:pt>
                <c:pt idx="1">
                  <c:v>372.94600000000003</c:v>
                </c:pt>
                <c:pt idx="2">
                  <c:v>370.94600000000003</c:v>
                </c:pt>
                <c:pt idx="3">
                  <c:v>367.94600000000003</c:v>
                </c:pt>
                <c:pt idx="4">
                  <c:v>364.94600000000003</c:v>
                </c:pt>
                <c:pt idx="5">
                  <c:v>361.94600000000003</c:v>
                </c:pt>
                <c:pt idx="6">
                  <c:v>358.94600000000003</c:v>
                </c:pt>
                <c:pt idx="7">
                  <c:v>355.94600000000003</c:v>
                </c:pt>
                <c:pt idx="8">
                  <c:v>352.94600000000003</c:v>
                </c:pt>
                <c:pt idx="9">
                  <c:v>349.94600000000003</c:v>
                </c:pt>
                <c:pt idx="10">
                  <c:v>346.94600000000003</c:v>
                </c:pt>
                <c:pt idx="11">
                  <c:v>343.94600000000003</c:v>
                </c:pt>
                <c:pt idx="12">
                  <c:v>340.94600000000003</c:v>
                </c:pt>
                <c:pt idx="13">
                  <c:v>337.94600000000003</c:v>
                </c:pt>
                <c:pt idx="14">
                  <c:v>334.94600000000003</c:v>
                </c:pt>
                <c:pt idx="15">
                  <c:v>331.94600000000003</c:v>
                </c:pt>
                <c:pt idx="16">
                  <c:v>328.94600000000003</c:v>
                </c:pt>
                <c:pt idx="17">
                  <c:v>325.94600000000003</c:v>
                </c:pt>
                <c:pt idx="18">
                  <c:v>322.94600000000003</c:v>
                </c:pt>
                <c:pt idx="19">
                  <c:v>319.94600000000003</c:v>
                </c:pt>
                <c:pt idx="20">
                  <c:v>316.94600000000003</c:v>
                </c:pt>
                <c:pt idx="21">
                  <c:v>313.94600000000003</c:v>
                </c:pt>
                <c:pt idx="22">
                  <c:v>310.94600000000003</c:v>
                </c:pt>
                <c:pt idx="23">
                  <c:v>307.94600000000003</c:v>
                </c:pt>
                <c:pt idx="24">
                  <c:v>304.94600000000003</c:v>
                </c:pt>
                <c:pt idx="25">
                  <c:v>301.94600000000003</c:v>
                </c:pt>
                <c:pt idx="26">
                  <c:v>298.94600000000003</c:v>
                </c:pt>
                <c:pt idx="27">
                  <c:v>295.94600000000003</c:v>
                </c:pt>
                <c:pt idx="28">
                  <c:v>292.94600000000003</c:v>
                </c:pt>
                <c:pt idx="29">
                  <c:v>289.94600000000003</c:v>
                </c:pt>
                <c:pt idx="30">
                  <c:v>286.94600000000003</c:v>
                </c:pt>
                <c:pt idx="31">
                  <c:v>283.94600000000003</c:v>
                </c:pt>
                <c:pt idx="32">
                  <c:v>280.94600000000003</c:v>
                </c:pt>
                <c:pt idx="33">
                  <c:v>277.94600000000003</c:v>
                </c:pt>
                <c:pt idx="34">
                  <c:v>274.94600000000003</c:v>
                </c:pt>
                <c:pt idx="35">
                  <c:v>271.94600000000003</c:v>
                </c:pt>
                <c:pt idx="36">
                  <c:v>268.94600000000003</c:v>
                </c:pt>
                <c:pt idx="37">
                  <c:v>265.94600000000003</c:v>
                </c:pt>
                <c:pt idx="38">
                  <c:v>262.94600000000003</c:v>
                </c:pt>
                <c:pt idx="39">
                  <c:v>259.94600000000003</c:v>
                </c:pt>
                <c:pt idx="40">
                  <c:v>256.94600000000003</c:v>
                </c:pt>
                <c:pt idx="41">
                  <c:v>253.94600000000003</c:v>
                </c:pt>
                <c:pt idx="42">
                  <c:v>250.94600000000003</c:v>
                </c:pt>
                <c:pt idx="43">
                  <c:v>247.94600000000003</c:v>
                </c:pt>
                <c:pt idx="44">
                  <c:v>244.94600000000003</c:v>
                </c:pt>
                <c:pt idx="45">
                  <c:v>241.94600000000003</c:v>
                </c:pt>
                <c:pt idx="46">
                  <c:v>238.94600000000003</c:v>
                </c:pt>
                <c:pt idx="47">
                  <c:v>235.94600000000003</c:v>
                </c:pt>
                <c:pt idx="48">
                  <c:v>232.94600000000003</c:v>
                </c:pt>
                <c:pt idx="49">
                  <c:v>229.94600000000003</c:v>
                </c:pt>
                <c:pt idx="50">
                  <c:v>226.94600000000003</c:v>
                </c:pt>
                <c:pt idx="51">
                  <c:v>223.94600000000003</c:v>
                </c:pt>
                <c:pt idx="52">
                  <c:v>220.94600000000003</c:v>
                </c:pt>
                <c:pt idx="53">
                  <c:v>217.94600000000003</c:v>
                </c:pt>
                <c:pt idx="54">
                  <c:v>214.94600000000003</c:v>
                </c:pt>
                <c:pt idx="55">
                  <c:v>211.94600000000003</c:v>
                </c:pt>
                <c:pt idx="56">
                  <c:v>208.94600000000003</c:v>
                </c:pt>
                <c:pt idx="57">
                  <c:v>205.94600000000003</c:v>
                </c:pt>
                <c:pt idx="58">
                  <c:v>202.94600000000003</c:v>
                </c:pt>
                <c:pt idx="59">
                  <c:v>199.94600000000003</c:v>
                </c:pt>
                <c:pt idx="60">
                  <c:v>196.94600000000003</c:v>
                </c:pt>
                <c:pt idx="61">
                  <c:v>193.94600000000003</c:v>
                </c:pt>
                <c:pt idx="62">
                  <c:v>190.94600000000003</c:v>
                </c:pt>
                <c:pt idx="63">
                  <c:v>187.94600000000003</c:v>
                </c:pt>
                <c:pt idx="64">
                  <c:v>184.94600000000003</c:v>
                </c:pt>
                <c:pt idx="65">
                  <c:v>181.94600000000003</c:v>
                </c:pt>
                <c:pt idx="66">
                  <c:v>178.94600000000003</c:v>
                </c:pt>
                <c:pt idx="67">
                  <c:v>175.94600000000003</c:v>
                </c:pt>
                <c:pt idx="68">
                  <c:v>172.94600000000003</c:v>
                </c:pt>
                <c:pt idx="69">
                  <c:v>169.94600000000003</c:v>
                </c:pt>
                <c:pt idx="70">
                  <c:v>166.94600000000003</c:v>
                </c:pt>
                <c:pt idx="71">
                  <c:v>163.94600000000003</c:v>
                </c:pt>
                <c:pt idx="72">
                  <c:v>160.94600000000003</c:v>
                </c:pt>
                <c:pt idx="73">
                  <c:v>157.94600000000003</c:v>
                </c:pt>
                <c:pt idx="74">
                  <c:v>154.94600000000003</c:v>
                </c:pt>
                <c:pt idx="75">
                  <c:v>151.94600000000003</c:v>
                </c:pt>
                <c:pt idx="76">
                  <c:v>148.94600000000003</c:v>
                </c:pt>
                <c:pt idx="77">
                  <c:v>145.94600000000003</c:v>
                </c:pt>
                <c:pt idx="78">
                  <c:v>142.94600000000003</c:v>
                </c:pt>
                <c:pt idx="79">
                  <c:v>139.94600000000003</c:v>
                </c:pt>
                <c:pt idx="80">
                  <c:v>136.94600000000003</c:v>
                </c:pt>
                <c:pt idx="81">
                  <c:v>133.94600000000003</c:v>
                </c:pt>
                <c:pt idx="82">
                  <c:v>130.94600000000003</c:v>
                </c:pt>
                <c:pt idx="83">
                  <c:v>127.94600000000003</c:v>
                </c:pt>
                <c:pt idx="84">
                  <c:v>124.94600000000003</c:v>
                </c:pt>
                <c:pt idx="85">
                  <c:v>121.94600000000003</c:v>
                </c:pt>
                <c:pt idx="86">
                  <c:v>118.94600000000003</c:v>
                </c:pt>
                <c:pt idx="87">
                  <c:v>115.94600000000003</c:v>
                </c:pt>
                <c:pt idx="88">
                  <c:v>112.94600000000003</c:v>
                </c:pt>
                <c:pt idx="89">
                  <c:v>109.94600000000003</c:v>
                </c:pt>
                <c:pt idx="90">
                  <c:v>106.94600000000003</c:v>
                </c:pt>
                <c:pt idx="91">
                  <c:v>103.94600000000003</c:v>
                </c:pt>
                <c:pt idx="92">
                  <c:v>100.94600000000003</c:v>
                </c:pt>
                <c:pt idx="93">
                  <c:v>97.946000000000026</c:v>
                </c:pt>
                <c:pt idx="94">
                  <c:v>94.946000000000026</c:v>
                </c:pt>
                <c:pt idx="95">
                  <c:v>91.946000000000026</c:v>
                </c:pt>
                <c:pt idx="96">
                  <c:v>88.946000000000026</c:v>
                </c:pt>
                <c:pt idx="97">
                  <c:v>85.946000000000026</c:v>
                </c:pt>
                <c:pt idx="98">
                  <c:v>82.946000000000026</c:v>
                </c:pt>
                <c:pt idx="99">
                  <c:v>79.946000000000026</c:v>
                </c:pt>
                <c:pt idx="100">
                  <c:v>76.946000000000026</c:v>
                </c:pt>
                <c:pt idx="101">
                  <c:v>73.946000000000026</c:v>
                </c:pt>
                <c:pt idx="102">
                  <c:v>70.946000000000026</c:v>
                </c:pt>
                <c:pt idx="103">
                  <c:v>67.946000000000026</c:v>
                </c:pt>
                <c:pt idx="104">
                  <c:v>64.946000000000026</c:v>
                </c:pt>
                <c:pt idx="105">
                  <c:v>61.946000000000026</c:v>
                </c:pt>
                <c:pt idx="106">
                  <c:v>58.946000000000026</c:v>
                </c:pt>
                <c:pt idx="107">
                  <c:v>55.946000000000026</c:v>
                </c:pt>
                <c:pt idx="108">
                  <c:v>52.946000000000026</c:v>
                </c:pt>
                <c:pt idx="109">
                  <c:v>49.946000000000026</c:v>
                </c:pt>
                <c:pt idx="110">
                  <c:v>46.946000000000026</c:v>
                </c:pt>
                <c:pt idx="111">
                  <c:v>43.946000000000026</c:v>
                </c:pt>
                <c:pt idx="112">
                  <c:v>40.946000000000026</c:v>
                </c:pt>
                <c:pt idx="113">
                  <c:v>37.946000000000026</c:v>
                </c:pt>
                <c:pt idx="114">
                  <c:v>34.946000000000026</c:v>
                </c:pt>
                <c:pt idx="115">
                  <c:v>31.946000000000026</c:v>
                </c:pt>
                <c:pt idx="116">
                  <c:v>28.946000000000026</c:v>
                </c:pt>
                <c:pt idx="117">
                  <c:v>25.946000000000026</c:v>
                </c:pt>
                <c:pt idx="118">
                  <c:v>22.946000000000026</c:v>
                </c:pt>
                <c:pt idx="119">
                  <c:v>19.946000000000026</c:v>
                </c:pt>
                <c:pt idx="120">
                  <c:v>16.946000000000026</c:v>
                </c:pt>
                <c:pt idx="121">
                  <c:v>13.946000000000026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CD-4688-88EB-921C2228C213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'T-s'!$E$7:$E$128</c:f>
              <c:numCache>
                <c:formatCode>General</c:formatCode>
                <c:ptCount val="122"/>
                <c:pt idx="0">
                  <c:v>4.4069618923633609</c:v>
                </c:pt>
                <c:pt idx="1">
                  <c:v>4.6382592197635191</c:v>
                </c:pt>
                <c:pt idx="2">
                  <c:v>4.7611246166390746</c:v>
                </c:pt>
                <c:pt idx="3">
                  <c:v>4.8713175089583975</c:v>
                </c:pt>
                <c:pt idx="4">
                  <c:v>4.9509890056521639</c:v>
                </c:pt>
                <c:pt idx="5">
                  <c:v>5.0161685674604719</c:v>
                </c:pt>
                <c:pt idx="6">
                  <c:v>5.0726183639747271</c:v>
                </c:pt>
                <c:pt idx="7">
                  <c:v>5.1230899115121158</c:v>
                </c:pt>
                <c:pt idx="8">
                  <c:v>5.1691374980928684</c:v>
                </c:pt>
                <c:pt idx="9">
                  <c:v>5.2117422716352841</c:v>
                </c:pt>
                <c:pt idx="10">
                  <c:v>5.2515727903790133</c:v>
                </c:pt>
                <c:pt idx="11">
                  <c:v>5.2891103078492536</c:v>
                </c:pt>
                <c:pt idx="12">
                  <c:v>5.3247157811585462</c:v>
                </c:pt>
                <c:pt idx="13">
                  <c:v>5.3586687282619732</c:v>
                </c:pt>
                <c:pt idx="14">
                  <c:v>5.3911912141918892</c:v>
                </c:pt>
                <c:pt idx="15">
                  <c:v>5.4224634073846456</c:v>
                </c:pt>
                <c:pt idx="16">
                  <c:v>5.4526340796105313</c:v>
                </c:pt>
                <c:pt idx="17">
                  <c:v>5.4818279302393584</c:v>
                </c:pt>
                <c:pt idx="18">
                  <c:v>5.5101508387521534</c:v>
                </c:pt>
                <c:pt idx="19">
                  <c:v>5.53769372188808</c:v>
                </c:pt>
                <c:pt idx="20">
                  <c:v>5.5645354251277119</c:v>
                </c:pt>
                <c:pt idx="21">
                  <c:v>5.5907449300173733</c:v>
                </c:pt>
                <c:pt idx="22">
                  <c:v>5.6163830666810695</c:v>
                </c:pt>
                <c:pt idx="23">
                  <c:v>5.6415038618382098</c:v>
                </c:pt>
                <c:pt idx="24">
                  <c:v>5.6661556138524265</c:v>
                </c:pt>
                <c:pt idx="25">
                  <c:v>5.6903817602711673</c:v>
                </c:pt>
                <c:pt idx="26">
                  <c:v>5.7142215854499483</c:v>
                </c:pt>
                <c:pt idx="27">
                  <c:v>5.7377108033930169</c:v>
                </c:pt>
                <c:pt idx="28">
                  <c:v>5.7608820421071059</c:v>
                </c:pt>
                <c:pt idx="29">
                  <c:v>5.7837652494081757</c:v>
                </c:pt>
                <c:pt idx="30">
                  <c:v>5.8063880354824899</c:v>
                </c:pt>
                <c:pt idx="31">
                  <c:v>5.8287759640743975</c:v>
                </c:pt>
                <c:pt idx="32">
                  <c:v>5.8509528016059162</c:v>
                </c:pt>
                <c:pt idx="33">
                  <c:v>5.8729407315873878</c:v>
                </c:pt>
                <c:pt idx="34">
                  <c:v>5.8947605401878871</c:v>
                </c:pt>
                <c:pt idx="35">
                  <c:v>5.916431777677988</c:v>
                </c:pt>
                <c:pt idx="36">
                  <c:v>5.937972899554353</c:v>
                </c:pt>
                <c:pt idx="37">
                  <c:v>5.9594013904433547</c:v>
                </c:pt>
                <c:pt idx="38">
                  <c:v>5.9807338733173729</c:v>
                </c:pt>
                <c:pt idx="39">
                  <c:v>6.0019862061103941</c:v>
                </c:pt>
                <c:pt idx="40">
                  <c:v>6.0231735674656459</c:v>
                </c:pt>
                <c:pt idx="41">
                  <c:v>6.0443105330697238</c:v>
                </c:pt>
                <c:pt idx="42">
                  <c:v>6.0654111438085225</c:v>
                </c:pt>
                <c:pt idx="43">
                  <c:v>6.0864889668090871</c:v>
                </c:pt>
                <c:pt idx="44">
                  <c:v>6.1075571502958725</c:v>
                </c:pt>
                <c:pt idx="45">
                  <c:v>6.128628473079238</c:v>
                </c:pt>
                <c:pt idx="46">
                  <c:v>6.1497153894005905</c:v>
                </c:pt>
                <c:pt idx="47">
                  <c:v>6.1708300697747234</c:v>
                </c:pt>
                <c:pt idx="48">
                  <c:v>6.1919844383920646</c:v>
                </c:pt>
                <c:pt idx="49">
                  <c:v>6.2131902075693981</c:v>
                </c:pt>
                <c:pt idx="50">
                  <c:v>6.2344589096684615</c:v>
                </c:pt>
                <c:pt idx="51">
                  <c:v>6.255801926838414</c:v>
                </c:pt>
                <c:pt idx="52">
                  <c:v>6.2772305188841813</c:v>
                </c:pt>
                <c:pt idx="53">
                  <c:v>6.2987558495188702</c:v>
                </c:pt>
                <c:pt idx="54">
                  <c:v>6.3203890112259211</c:v>
                </c:pt>
                <c:pt idx="55">
                  <c:v>6.3421410489338967</c:v>
                </c:pt>
                <c:pt idx="56">
                  <c:v>6.3640229826917372</c:v>
                </c:pt>
                <c:pt idx="57">
                  <c:v>6.3860458295218292</c:v>
                </c:pt>
                <c:pt idx="58">
                  <c:v>6.4082206246184885</c:v>
                </c:pt>
                <c:pt idx="59">
                  <c:v>6.4305584420501019</c:v>
                </c:pt>
                <c:pt idx="60">
                  <c:v>6.4530704151102523</c:v>
                </c:pt>
                <c:pt idx="61">
                  <c:v>6.4757677564487155</c:v>
                </c:pt>
                <c:pt idx="62">
                  <c:v>6.4986617780965625</c:v>
                </c:pt>
                <c:pt idx="63">
                  <c:v>6.5217639114809849</c:v>
                </c:pt>
                <c:pt idx="64">
                  <c:v>6.5450857275075984</c:v>
                </c:pt>
                <c:pt idx="65">
                  <c:v>6.5686389567686421</c:v>
                </c:pt>
                <c:pt idx="66">
                  <c:v>6.5924355099179675</c:v>
                </c:pt>
                <c:pt idx="67">
                  <c:v>6.6164874982354771</c:v>
                </c:pt>
                <c:pt idx="68">
                  <c:v>6.6408072543871191</c:v>
                </c:pt>
                <c:pt idx="69">
                  <c:v>6.665407353369913</c:v>
                </c:pt>
                <c:pt idx="70">
                  <c:v>6.6903006336164035</c:v>
                </c:pt>
                <c:pt idx="71">
                  <c:v>6.7155002182188843</c:v>
                </c:pt>
                <c:pt idx="72">
                  <c:v>6.741019536221275</c:v>
                </c:pt>
                <c:pt idx="73">
                  <c:v>6.7668723439167477</c:v>
                </c:pt>
                <c:pt idx="74">
                  <c:v>6.7930727460810756</c:v>
                </c:pt>
                <c:pt idx="75">
                  <c:v>6.8196352170677708</c:v>
                </c:pt>
                <c:pt idx="76">
                  <c:v>6.8465746216896655</c:v>
                </c:pt>
                <c:pt idx="77">
                  <c:v>6.8739062358148075</c:v>
                </c:pt>
                <c:pt idx="78">
                  <c:v>6.9016457666109394</c:v>
                </c:pt>
                <c:pt idx="79">
                  <c:v>6.9298093723845744</c:v>
                </c:pt>
                <c:pt idx="80">
                  <c:v>6.958413681975407</c:v>
                </c:pt>
                <c:pt idx="81">
                  <c:v>6.987475813686455</c:v>
                </c:pt>
                <c:pt idx="82">
                  <c:v>7.0170133937529533</c:v>
                </c:pt>
                <c:pt idx="83">
                  <c:v>7.0470445743790036</c:v>
                </c:pt>
                <c:pt idx="84">
                  <c:v>7.0775880513994105</c:v>
                </c:pt>
                <c:pt idx="85">
                  <c:v>7.1086630816535168</c:v>
                </c:pt>
                <c:pt idx="86">
                  <c:v>7.1402895001883886</c:v>
                </c:pt>
                <c:pt idx="87">
                  <c:v>7.1724877374376765</c:v>
                </c:pt>
                <c:pt idx="88">
                  <c:v>7.2052788365503808</c:v>
                </c:pt>
                <c:pt idx="89">
                  <c:v>7.2386844710682103</c:v>
                </c:pt>
                <c:pt idx="90">
                  <c:v>7.2727269631701486</c:v>
                </c:pt>
                <c:pt idx="91">
                  <c:v>7.3074293027190427</c:v>
                </c:pt>
                <c:pt idx="92">
                  <c:v>7.3428151673534723</c:v>
                </c:pt>
                <c:pt idx="93">
                  <c:v>7.3789089438722026</c:v>
                </c:pt>
                <c:pt idx="94">
                  <c:v>7.4157357511544202</c:v>
                </c:pt>
                <c:pt idx="95">
                  <c:v>7.4533214648498882</c:v>
                </c:pt>
                <c:pt idx="96">
                  <c:v>7.4916927440568291</c:v>
                </c:pt>
                <c:pt idx="97">
                  <c:v>7.5308770601855466</c:v>
                </c:pt>
                <c:pt idx="98">
                  <c:v>7.57090272818093</c:v>
                </c:pt>
                <c:pt idx="99">
                  <c:v>7.6117989402466506</c:v>
                </c:pt>
                <c:pt idx="100">
                  <c:v>7.6535958021979456</c:v>
                </c:pt>
                <c:pt idx="101">
                  <c:v>7.6963243725225041</c:v>
                </c:pt>
                <c:pt idx="102">
                  <c:v>7.7400167042250496</c:v>
                </c:pt>
                <c:pt idx="103">
                  <c:v>7.7847058895026846</c:v>
                </c:pt>
                <c:pt idx="104">
                  <c:v>7.8304261072772645</c:v>
                </c:pt>
                <c:pt idx="105">
                  <c:v>7.8772126736285131</c:v>
                </c:pt>
                <c:pt idx="106">
                  <c:v>7.9251020951474</c:v>
                </c:pt>
                <c:pt idx="107">
                  <c:v>7.9741321252662392</c:v>
                </c:pt>
                <c:pt idx="108">
                  <c:v>8.0243418236382631</c:v>
                </c:pt>
                <c:pt idx="109">
                  <c:v>8.0757716186809887</c:v>
                </c:pt>
                <c:pt idx="110">
                  <c:v>8.1284633734494367</c:v>
                </c:pt>
                <c:pt idx="111">
                  <c:v>8.1824604550709115</c:v>
                </c:pt>
                <c:pt idx="112">
                  <c:v>8.2378078080510484</c:v>
                </c:pt>
                <c:pt idx="113">
                  <c:v>8.2945520318521115</c:v>
                </c:pt>
                <c:pt idx="114">
                  <c:v>8.352741463248698</c:v>
                </c:pt>
                <c:pt idx="115">
                  <c:v>8.412426264080116</c:v>
                </c:pt>
                <c:pt idx="116">
                  <c:v>8.4736585151449297</c:v>
                </c:pt>
                <c:pt idx="117">
                  <c:v>8.5364923171181832</c:v>
                </c:pt>
                <c:pt idx="118">
                  <c:v>8.6009838995172512</c:v>
                </c:pt>
                <c:pt idx="119">
                  <c:v>8.6671917388989925</c:v>
                </c:pt>
                <c:pt idx="120">
                  <c:v>8.7351766876434702</c:v>
                </c:pt>
                <c:pt idx="121">
                  <c:v>8.8050021148784321</c:v>
                </c:pt>
              </c:numCache>
            </c:numRef>
          </c:xVal>
          <c:yVal>
            <c:numRef>
              <c:f>'T-s'!$A$7:$A$128</c:f>
              <c:numCache>
                <c:formatCode>General</c:formatCode>
                <c:ptCount val="122"/>
                <c:pt idx="0">
                  <c:v>373.94600000000003</c:v>
                </c:pt>
                <c:pt idx="1">
                  <c:v>372.94600000000003</c:v>
                </c:pt>
                <c:pt idx="2">
                  <c:v>370.94600000000003</c:v>
                </c:pt>
                <c:pt idx="3">
                  <c:v>367.94600000000003</c:v>
                </c:pt>
                <c:pt idx="4">
                  <c:v>364.94600000000003</c:v>
                </c:pt>
                <c:pt idx="5">
                  <c:v>361.94600000000003</c:v>
                </c:pt>
                <c:pt idx="6">
                  <c:v>358.94600000000003</c:v>
                </c:pt>
                <c:pt idx="7">
                  <c:v>355.94600000000003</c:v>
                </c:pt>
                <c:pt idx="8">
                  <c:v>352.94600000000003</c:v>
                </c:pt>
                <c:pt idx="9">
                  <c:v>349.94600000000003</c:v>
                </c:pt>
                <c:pt idx="10">
                  <c:v>346.94600000000003</c:v>
                </c:pt>
                <c:pt idx="11">
                  <c:v>343.94600000000003</c:v>
                </c:pt>
                <c:pt idx="12">
                  <c:v>340.94600000000003</c:v>
                </c:pt>
                <c:pt idx="13">
                  <c:v>337.94600000000003</c:v>
                </c:pt>
                <c:pt idx="14">
                  <c:v>334.94600000000003</c:v>
                </c:pt>
                <c:pt idx="15">
                  <c:v>331.94600000000003</c:v>
                </c:pt>
                <c:pt idx="16">
                  <c:v>328.94600000000003</c:v>
                </c:pt>
                <c:pt idx="17">
                  <c:v>325.94600000000003</c:v>
                </c:pt>
                <c:pt idx="18">
                  <c:v>322.94600000000003</c:v>
                </c:pt>
                <c:pt idx="19">
                  <c:v>319.94600000000003</c:v>
                </c:pt>
                <c:pt idx="20">
                  <c:v>316.94600000000003</c:v>
                </c:pt>
                <c:pt idx="21">
                  <c:v>313.94600000000003</c:v>
                </c:pt>
                <c:pt idx="22">
                  <c:v>310.94600000000003</c:v>
                </c:pt>
                <c:pt idx="23">
                  <c:v>307.94600000000003</c:v>
                </c:pt>
                <c:pt idx="24">
                  <c:v>304.94600000000003</c:v>
                </c:pt>
                <c:pt idx="25">
                  <c:v>301.94600000000003</c:v>
                </c:pt>
                <c:pt idx="26">
                  <c:v>298.94600000000003</c:v>
                </c:pt>
                <c:pt idx="27">
                  <c:v>295.94600000000003</c:v>
                </c:pt>
                <c:pt idx="28">
                  <c:v>292.94600000000003</c:v>
                </c:pt>
                <c:pt idx="29">
                  <c:v>289.94600000000003</c:v>
                </c:pt>
                <c:pt idx="30">
                  <c:v>286.94600000000003</c:v>
                </c:pt>
                <c:pt idx="31">
                  <c:v>283.94600000000003</c:v>
                </c:pt>
                <c:pt idx="32">
                  <c:v>280.94600000000003</c:v>
                </c:pt>
                <c:pt idx="33">
                  <c:v>277.94600000000003</c:v>
                </c:pt>
                <c:pt idx="34">
                  <c:v>274.94600000000003</c:v>
                </c:pt>
                <c:pt idx="35">
                  <c:v>271.94600000000003</c:v>
                </c:pt>
                <c:pt idx="36">
                  <c:v>268.94600000000003</c:v>
                </c:pt>
                <c:pt idx="37">
                  <c:v>265.94600000000003</c:v>
                </c:pt>
                <c:pt idx="38">
                  <c:v>262.94600000000003</c:v>
                </c:pt>
                <c:pt idx="39">
                  <c:v>259.94600000000003</c:v>
                </c:pt>
                <c:pt idx="40">
                  <c:v>256.94600000000003</c:v>
                </c:pt>
                <c:pt idx="41">
                  <c:v>253.94600000000003</c:v>
                </c:pt>
                <c:pt idx="42">
                  <c:v>250.94600000000003</c:v>
                </c:pt>
                <c:pt idx="43">
                  <c:v>247.94600000000003</c:v>
                </c:pt>
                <c:pt idx="44">
                  <c:v>244.94600000000003</c:v>
                </c:pt>
                <c:pt idx="45">
                  <c:v>241.94600000000003</c:v>
                </c:pt>
                <c:pt idx="46">
                  <c:v>238.94600000000003</c:v>
                </c:pt>
                <c:pt idx="47">
                  <c:v>235.94600000000003</c:v>
                </c:pt>
                <c:pt idx="48">
                  <c:v>232.94600000000003</c:v>
                </c:pt>
                <c:pt idx="49">
                  <c:v>229.94600000000003</c:v>
                </c:pt>
                <c:pt idx="50">
                  <c:v>226.94600000000003</c:v>
                </c:pt>
                <c:pt idx="51">
                  <c:v>223.94600000000003</c:v>
                </c:pt>
                <c:pt idx="52">
                  <c:v>220.94600000000003</c:v>
                </c:pt>
                <c:pt idx="53">
                  <c:v>217.94600000000003</c:v>
                </c:pt>
                <c:pt idx="54">
                  <c:v>214.94600000000003</c:v>
                </c:pt>
                <c:pt idx="55">
                  <c:v>211.94600000000003</c:v>
                </c:pt>
                <c:pt idx="56">
                  <c:v>208.94600000000003</c:v>
                </c:pt>
                <c:pt idx="57">
                  <c:v>205.94600000000003</c:v>
                </c:pt>
                <c:pt idx="58">
                  <c:v>202.94600000000003</c:v>
                </c:pt>
                <c:pt idx="59">
                  <c:v>199.94600000000003</c:v>
                </c:pt>
                <c:pt idx="60">
                  <c:v>196.94600000000003</c:v>
                </c:pt>
                <c:pt idx="61">
                  <c:v>193.94600000000003</c:v>
                </c:pt>
                <c:pt idx="62">
                  <c:v>190.94600000000003</c:v>
                </c:pt>
                <c:pt idx="63">
                  <c:v>187.94600000000003</c:v>
                </c:pt>
                <c:pt idx="64">
                  <c:v>184.94600000000003</c:v>
                </c:pt>
                <c:pt idx="65">
                  <c:v>181.94600000000003</c:v>
                </c:pt>
                <c:pt idx="66">
                  <c:v>178.94600000000003</c:v>
                </c:pt>
                <c:pt idx="67">
                  <c:v>175.94600000000003</c:v>
                </c:pt>
                <c:pt idx="68">
                  <c:v>172.94600000000003</c:v>
                </c:pt>
                <c:pt idx="69">
                  <c:v>169.94600000000003</c:v>
                </c:pt>
                <c:pt idx="70">
                  <c:v>166.94600000000003</c:v>
                </c:pt>
                <c:pt idx="71">
                  <c:v>163.94600000000003</c:v>
                </c:pt>
                <c:pt idx="72">
                  <c:v>160.94600000000003</c:v>
                </c:pt>
                <c:pt idx="73">
                  <c:v>157.94600000000003</c:v>
                </c:pt>
                <c:pt idx="74">
                  <c:v>154.94600000000003</c:v>
                </c:pt>
                <c:pt idx="75">
                  <c:v>151.94600000000003</c:v>
                </c:pt>
                <c:pt idx="76">
                  <c:v>148.94600000000003</c:v>
                </c:pt>
                <c:pt idx="77">
                  <c:v>145.94600000000003</c:v>
                </c:pt>
                <c:pt idx="78">
                  <c:v>142.94600000000003</c:v>
                </c:pt>
                <c:pt idx="79">
                  <c:v>139.94600000000003</c:v>
                </c:pt>
                <c:pt idx="80">
                  <c:v>136.94600000000003</c:v>
                </c:pt>
                <c:pt idx="81">
                  <c:v>133.94600000000003</c:v>
                </c:pt>
                <c:pt idx="82">
                  <c:v>130.94600000000003</c:v>
                </c:pt>
                <c:pt idx="83">
                  <c:v>127.94600000000003</c:v>
                </c:pt>
                <c:pt idx="84">
                  <c:v>124.94600000000003</c:v>
                </c:pt>
                <c:pt idx="85">
                  <c:v>121.94600000000003</c:v>
                </c:pt>
                <c:pt idx="86">
                  <c:v>118.94600000000003</c:v>
                </c:pt>
                <c:pt idx="87">
                  <c:v>115.94600000000003</c:v>
                </c:pt>
                <c:pt idx="88">
                  <c:v>112.94600000000003</c:v>
                </c:pt>
                <c:pt idx="89">
                  <c:v>109.94600000000003</c:v>
                </c:pt>
                <c:pt idx="90">
                  <c:v>106.94600000000003</c:v>
                </c:pt>
                <c:pt idx="91">
                  <c:v>103.94600000000003</c:v>
                </c:pt>
                <c:pt idx="92">
                  <c:v>100.94600000000003</c:v>
                </c:pt>
                <c:pt idx="93">
                  <c:v>97.946000000000026</c:v>
                </c:pt>
                <c:pt idx="94">
                  <c:v>94.946000000000026</c:v>
                </c:pt>
                <c:pt idx="95">
                  <c:v>91.946000000000026</c:v>
                </c:pt>
                <c:pt idx="96">
                  <c:v>88.946000000000026</c:v>
                </c:pt>
                <c:pt idx="97">
                  <c:v>85.946000000000026</c:v>
                </c:pt>
                <c:pt idx="98">
                  <c:v>82.946000000000026</c:v>
                </c:pt>
                <c:pt idx="99">
                  <c:v>79.946000000000026</c:v>
                </c:pt>
                <c:pt idx="100">
                  <c:v>76.946000000000026</c:v>
                </c:pt>
                <c:pt idx="101">
                  <c:v>73.946000000000026</c:v>
                </c:pt>
                <c:pt idx="102">
                  <c:v>70.946000000000026</c:v>
                </c:pt>
                <c:pt idx="103">
                  <c:v>67.946000000000026</c:v>
                </c:pt>
                <c:pt idx="104">
                  <c:v>64.946000000000026</c:v>
                </c:pt>
                <c:pt idx="105">
                  <c:v>61.946000000000026</c:v>
                </c:pt>
                <c:pt idx="106">
                  <c:v>58.946000000000026</c:v>
                </c:pt>
                <c:pt idx="107">
                  <c:v>55.946000000000026</c:v>
                </c:pt>
                <c:pt idx="108">
                  <c:v>52.946000000000026</c:v>
                </c:pt>
                <c:pt idx="109">
                  <c:v>49.946000000000026</c:v>
                </c:pt>
                <c:pt idx="110">
                  <c:v>46.946000000000026</c:v>
                </c:pt>
                <c:pt idx="111">
                  <c:v>43.946000000000026</c:v>
                </c:pt>
                <c:pt idx="112">
                  <c:v>40.946000000000026</c:v>
                </c:pt>
                <c:pt idx="113">
                  <c:v>37.946000000000026</c:v>
                </c:pt>
                <c:pt idx="114">
                  <c:v>34.946000000000026</c:v>
                </c:pt>
                <c:pt idx="115">
                  <c:v>31.946000000000026</c:v>
                </c:pt>
                <c:pt idx="116">
                  <c:v>28.946000000000026</c:v>
                </c:pt>
                <c:pt idx="117">
                  <c:v>25.946000000000026</c:v>
                </c:pt>
                <c:pt idx="118">
                  <c:v>22.946000000000026</c:v>
                </c:pt>
                <c:pt idx="119">
                  <c:v>19.946000000000026</c:v>
                </c:pt>
                <c:pt idx="120">
                  <c:v>16.946000000000026</c:v>
                </c:pt>
                <c:pt idx="121">
                  <c:v>13.946000000000026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CD-4688-88EB-921C2228C213}"/>
            </c:ext>
          </c:extLst>
        </c:ser>
        <c:ser>
          <c:idx val="2"/>
          <c:order val="2"/>
          <c:tx>
            <c:v>4-1</c:v>
          </c:tx>
          <c:spPr>
            <a:ln w="1905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'T-s'!$X$6:$X$106</c:f>
              <c:numCache>
                <c:formatCode>General</c:formatCode>
                <c:ptCount val="101"/>
                <c:pt idx="0">
                  <c:v>5.3105751615654961</c:v>
                </c:pt>
                <c:pt idx="1">
                  <c:v>5.2639613660017996</c:v>
                </c:pt>
                <c:pt idx="2">
                  <c:v>5.2173475704381032</c:v>
                </c:pt>
                <c:pt idx="3">
                  <c:v>5.1707337748744067</c:v>
                </c:pt>
                <c:pt idx="4">
                  <c:v>5.1241199793107102</c:v>
                </c:pt>
                <c:pt idx="5">
                  <c:v>5.0775061837470137</c:v>
                </c:pt>
                <c:pt idx="6">
                  <c:v>5.0308923881833172</c:v>
                </c:pt>
                <c:pt idx="7">
                  <c:v>4.9842785926196207</c:v>
                </c:pt>
                <c:pt idx="8">
                  <c:v>4.9376647970559242</c:v>
                </c:pt>
                <c:pt idx="9">
                  <c:v>4.8910510014922277</c:v>
                </c:pt>
                <c:pt idx="10">
                  <c:v>4.8444372059285312</c:v>
                </c:pt>
                <c:pt idx="11">
                  <c:v>4.7978234103648347</c:v>
                </c:pt>
                <c:pt idx="12">
                  <c:v>4.7512096148011382</c:v>
                </c:pt>
                <c:pt idx="13">
                  <c:v>4.7045958192374417</c:v>
                </c:pt>
                <c:pt idx="14">
                  <c:v>4.6579820236737453</c:v>
                </c:pt>
                <c:pt idx="15">
                  <c:v>4.6113682281100488</c:v>
                </c:pt>
                <c:pt idx="16">
                  <c:v>4.5647544325463523</c:v>
                </c:pt>
                <c:pt idx="17">
                  <c:v>4.5181406369826558</c:v>
                </c:pt>
                <c:pt idx="18">
                  <c:v>4.4715268414189593</c:v>
                </c:pt>
                <c:pt idx="19">
                  <c:v>4.4249130458552628</c:v>
                </c:pt>
                <c:pt idx="20">
                  <c:v>4.3782992502915663</c:v>
                </c:pt>
                <c:pt idx="21">
                  <c:v>4.3316854547278698</c:v>
                </c:pt>
                <c:pt idx="22">
                  <c:v>4.2850716591641733</c:v>
                </c:pt>
                <c:pt idx="23">
                  <c:v>4.2384578636004768</c:v>
                </c:pt>
                <c:pt idx="24">
                  <c:v>4.1918440680367803</c:v>
                </c:pt>
                <c:pt idx="25">
                  <c:v>4.1452302724730838</c:v>
                </c:pt>
                <c:pt idx="26">
                  <c:v>4.0986164769093874</c:v>
                </c:pt>
                <c:pt idx="27">
                  <c:v>4.0520026813456909</c:v>
                </c:pt>
                <c:pt idx="28">
                  <c:v>4.0053888857819944</c:v>
                </c:pt>
                <c:pt idx="29">
                  <c:v>3.9587750902182979</c:v>
                </c:pt>
                <c:pt idx="30">
                  <c:v>3.9121612946546014</c:v>
                </c:pt>
                <c:pt idx="31">
                  <c:v>3.8655474990909049</c:v>
                </c:pt>
                <c:pt idx="32">
                  <c:v>3.8189337035272084</c:v>
                </c:pt>
                <c:pt idx="33">
                  <c:v>3.7723199079635119</c:v>
                </c:pt>
                <c:pt idx="34">
                  <c:v>3.7257061123998154</c:v>
                </c:pt>
                <c:pt idx="35">
                  <c:v>3.6790923168361189</c:v>
                </c:pt>
                <c:pt idx="36">
                  <c:v>3.6324785212724224</c:v>
                </c:pt>
                <c:pt idx="37">
                  <c:v>3.5858647257087259</c:v>
                </c:pt>
                <c:pt idx="38">
                  <c:v>3.5392509301450295</c:v>
                </c:pt>
                <c:pt idx="39">
                  <c:v>3.492637134581333</c:v>
                </c:pt>
                <c:pt idx="40">
                  <c:v>3.4460233390176365</c:v>
                </c:pt>
                <c:pt idx="41">
                  <c:v>3.39940954345394</c:v>
                </c:pt>
                <c:pt idx="42">
                  <c:v>3.3527957478902435</c:v>
                </c:pt>
                <c:pt idx="43">
                  <c:v>3.306181952326547</c:v>
                </c:pt>
                <c:pt idx="44">
                  <c:v>3.2595681567628505</c:v>
                </c:pt>
                <c:pt idx="45">
                  <c:v>3.212954361199154</c:v>
                </c:pt>
                <c:pt idx="46">
                  <c:v>3.1663405656354575</c:v>
                </c:pt>
                <c:pt idx="47">
                  <c:v>3.119726770071761</c:v>
                </c:pt>
                <c:pt idx="48">
                  <c:v>3.0731129745080645</c:v>
                </c:pt>
                <c:pt idx="49">
                  <c:v>3.026499178944368</c:v>
                </c:pt>
                <c:pt idx="50">
                  <c:v>2.9798853833806715</c:v>
                </c:pt>
                <c:pt idx="51">
                  <c:v>2.9332715878169751</c:v>
                </c:pt>
                <c:pt idx="52">
                  <c:v>2.8866577922532786</c:v>
                </c:pt>
                <c:pt idx="53">
                  <c:v>2.8400439966895821</c:v>
                </c:pt>
                <c:pt idx="54">
                  <c:v>2.7934302011258856</c:v>
                </c:pt>
                <c:pt idx="55">
                  <c:v>2.7468164055621891</c:v>
                </c:pt>
                <c:pt idx="56">
                  <c:v>2.7002026099984926</c:v>
                </c:pt>
                <c:pt idx="57">
                  <c:v>2.6535888144347961</c:v>
                </c:pt>
                <c:pt idx="58">
                  <c:v>2.6069750188710996</c:v>
                </c:pt>
                <c:pt idx="59">
                  <c:v>2.5603612233074031</c:v>
                </c:pt>
                <c:pt idx="60">
                  <c:v>2.5137474277437066</c:v>
                </c:pt>
                <c:pt idx="61">
                  <c:v>2.4671336321800101</c:v>
                </c:pt>
                <c:pt idx="62">
                  <c:v>2.4205198366163136</c:v>
                </c:pt>
                <c:pt idx="63">
                  <c:v>2.3739060410526172</c:v>
                </c:pt>
                <c:pt idx="64">
                  <c:v>2.3272922454889207</c:v>
                </c:pt>
                <c:pt idx="65">
                  <c:v>2.2806784499252242</c:v>
                </c:pt>
                <c:pt idx="66">
                  <c:v>2.2340646543615277</c:v>
                </c:pt>
                <c:pt idx="67">
                  <c:v>2.1874508587978312</c:v>
                </c:pt>
                <c:pt idx="68">
                  <c:v>2.1408370632341347</c:v>
                </c:pt>
                <c:pt idx="69">
                  <c:v>2.0942232676704382</c:v>
                </c:pt>
                <c:pt idx="70">
                  <c:v>2.0476094721067417</c:v>
                </c:pt>
                <c:pt idx="71">
                  <c:v>2.0009956765430452</c:v>
                </c:pt>
                <c:pt idx="72">
                  <c:v>1.9543818809793485</c:v>
                </c:pt>
                <c:pt idx="73">
                  <c:v>1.9077680854156518</c:v>
                </c:pt>
                <c:pt idx="74">
                  <c:v>1.8611542898519551</c:v>
                </c:pt>
                <c:pt idx="75">
                  <c:v>1.8145404942882584</c:v>
                </c:pt>
                <c:pt idx="76">
                  <c:v>1.7679266987245617</c:v>
                </c:pt>
                <c:pt idx="77">
                  <c:v>1.7213129031608649</c:v>
                </c:pt>
                <c:pt idx="78">
                  <c:v>1.6746991075971682</c:v>
                </c:pt>
                <c:pt idx="79">
                  <c:v>1.6280853120334715</c:v>
                </c:pt>
                <c:pt idx="80">
                  <c:v>1.5814715164697748</c:v>
                </c:pt>
                <c:pt idx="81">
                  <c:v>1.5348577209060781</c:v>
                </c:pt>
                <c:pt idx="82">
                  <c:v>1.4882439253423814</c:v>
                </c:pt>
                <c:pt idx="83">
                  <c:v>1.4416301297786847</c:v>
                </c:pt>
                <c:pt idx="84">
                  <c:v>1.3950163342149879</c:v>
                </c:pt>
                <c:pt idx="85">
                  <c:v>1.3484025386512912</c:v>
                </c:pt>
                <c:pt idx="86">
                  <c:v>1.3017887430875945</c:v>
                </c:pt>
                <c:pt idx="87">
                  <c:v>1.2551749475238978</c:v>
                </c:pt>
                <c:pt idx="88">
                  <c:v>1.2085611519602011</c:v>
                </c:pt>
                <c:pt idx="89">
                  <c:v>1.1619473563965044</c:v>
                </c:pt>
                <c:pt idx="90">
                  <c:v>1.1153335608328077</c:v>
                </c:pt>
                <c:pt idx="91">
                  <c:v>1.0687197652691109</c:v>
                </c:pt>
                <c:pt idx="92">
                  <c:v>1.0221059697054142</c:v>
                </c:pt>
                <c:pt idx="93">
                  <c:v>0.97549217414171752</c:v>
                </c:pt>
                <c:pt idx="94">
                  <c:v>0.9288783785780208</c:v>
                </c:pt>
                <c:pt idx="95">
                  <c:v>0.88226458301432409</c:v>
                </c:pt>
                <c:pt idx="96">
                  <c:v>0.83565078745062737</c:v>
                </c:pt>
                <c:pt idx="97">
                  <c:v>0.78903699188693066</c:v>
                </c:pt>
                <c:pt idx="98">
                  <c:v>0.74242319632323395</c:v>
                </c:pt>
                <c:pt idx="99">
                  <c:v>0.69580940075953723</c:v>
                </c:pt>
                <c:pt idx="100">
                  <c:v>0.64919560519584052</c:v>
                </c:pt>
              </c:numCache>
            </c:numRef>
          </c:xVal>
          <c:yVal>
            <c:numRef>
              <c:f>'T-s'!$Y$6:$Y$106</c:f>
              <c:numCache>
                <c:formatCode>General</c:formatCode>
                <c:ptCount val="101"/>
                <c:pt idx="0">
                  <c:v>45.806328923937826</c:v>
                </c:pt>
                <c:pt idx="1">
                  <c:v>45.806328923937826</c:v>
                </c:pt>
                <c:pt idx="2">
                  <c:v>45.806328923937826</c:v>
                </c:pt>
                <c:pt idx="3">
                  <c:v>45.806328923937826</c:v>
                </c:pt>
                <c:pt idx="4">
                  <c:v>45.806328923937826</c:v>
                </c:pt>
                <c:pt idx="5">
                  <c:v>45.806328923937826</c:v>
                </c:pt>
                <c:pt idx="6">
                  <c:v>45.806328923937826</c:v>
                </c:pt>
                <c:pt idx="7">
                  <c:v>45.806328923937826</c:v>
                </c:pt>
                <c:pt idx="8">
                  <c:v>45.806328923937826</c:v>
                </c:pt>
                <c:pt idx="9">
                  <c:v>45.806328923937826</c:v>
                </c:pt>
                <c:pt idx="10">
                  <c:v>45.806328923937826</c:v>
                </c:pt>
                <c:pt idx="11">
                  <c:v>45.806328923937826</c:v>
                </c:pt>
                <c:pt idx="12">
                  <c:v>45.806328923937826</c:v>
                </c:pt>
                <c:pt idx="13">
                  <c:v>45.806328923937826</c:v>
                </c:pt>
                <c:pt idx="14">
                  <c:v>45.806328923937826</c:v>
                </c:pt>
                <c:pt idx="15">
                  <c:v>45.806328923937826</c:v>
                </c:pt>
                <c:pt idx="16">
                  <c:v>45.806328923937826</c:v>
                </c:pt>
                <c:pt idx="17">
                  <c:v>45.806328923937826</c:v>
                </c:pt>
                <c:pt idx="18">
                  <c:v>45.806328923937826</c:v>
                </c:pt>
                <c:pt idx="19">
                  <c:v>45.806328923937826</c:v>
                </c:pt>
                <c:pt idx="20">
                  <c:v>45.806328923937826</c:v>
                </c:pt>
                <c:pt idx="21">
                  <c:v>45.806328923937826</c:v>
                </c:pt>
                <c:pt idx="22">
                  <c:v>45.806328923937826</c:v>
                </c:pt>
                <c:pt idx="23">
                  <c:v>45.806328923937826</c:v>
                </c:pt>
                <c:pt idx="24">
                  <c:v>45.806328923937826</c:v>
                </c:pt>
                <c:pt idx="25">
                  <c:v>45.806328923937826</c:v>
                </c:pt>
                <c:pt idx="26">
                  <c:v>45.806328923937826</c:v>
                </c:pt>
                <c:pt idx="27">
                  <c:v>45.806328923937826</c:v>
                </c:pt>
                <c:pt idx="28">
                  <c:v>45.806328923937826</c:v>
                </c:pt>
                <c:pt idx="29">
                  <c:v>45.806328923937826</c:v>
                </c:pt>
                <c:pt idx="30">
                  <c:v>45.806328923937826</c:v>
                </c:pt>
                <c:pt idx="31">
                  <c:v>45.806328923937826</c:v>
                </c:pt>
                <c:pt idx="32">
                  <c:v>45.806328923937826</c:v>
                </c:pt>
                <c:pt idx="33">
                  <c:v>45.806328923937826</c:v>
                </c:pt>
                <c:pt idx="34">
                  <c:v>45.806328923937826</c:v>
                </c:pt>
                <c:pt idx="35">
                  <c:v>45.806328923937826</c:v>
                </c:pt>
                <c:pt idx="36">
                  <c:v>45.806328923937826</c:v>
                </c:pt>
                <c:pt idx="37">
                  <c:v>45.806328923937826</c:v>
                </c:pt>
                <c:pt idx="38">
                  <c:v>45.806328923937826</c:v>
                </c:pt>
                <c:pt idx="39">
                  <c:v>45.806328923937826</c:v>
                </c:pt>
                <c:pt idx="40">
                  <c:v>45.806328923937826</c:v>
                </c:pt>
                <c:pt idx="41">
                  <c:v>45.806328923937826</c:v>
                </c:pt>
                <c:pt idx="42">
                  <c:v>45.806328923937826</c:v>
                </c:pt>
                <c:pt idx="43">
                  <c:v>45.806328923937826</c:v>
                </c:pt>
                <c:pt idx="44">
                  <c:v>45.806328923937826</c:v>
                </c:pt>
                <c:pt idx="45">
                  <c:v>45.806328923937826</c:v>
                </c:pt>
                <c:pt idx="46">
                  <c:v>45.806328923937826</c:v>
                </c:pt>
                <c:pt idx="47">
                  <c:v>45.806328923937826</c:v>
                </c:pt>
                <c:pt idx="48">
                  <c:v>45.806328923937826</c:v>
                </c:pt>
                <c:pt idx="49">
                  <c:v>45.806328923937826</c:v>
                </c:pt>
                <c:pt idx="50">
                  <c:v>45.806328923937826</c:v>
                </c:pt>
                <c:pt idx="51">
                  <c:v>45.806328923937826</c:v>
                </c:pt>
                <c:pt idx="52">
                  <c:v>45.806328923937826</c:v>
                </c:pt>
                <c:pt idx="53">
                  <c:v>45.806328923937826</c:v>
                </c:pt>
                <c:pt idx="54">
                  <c:v>45.806328923937826</c:v>
                </c:pt>
                <c:pt idx="55">
                  <c:v>45.806328923937826</c:v>
                </c:pt>
                <c:pt idx="56">
                  <c:v>45.806328923937826</c:v>
                </c:pt>
                <c:pt idx="57">
                  <c:v>45.806328923937826</c:v>
                </c:pt>
                <c:pt idx="58">
                  <c:v>45.806328923937826</c:v>
                </c:pt>
                <c:pt idx="59">
                  <c:v>45.806328923937826</c:v>
                </c:pt>
                <c:pt idx="60">
                  <c:v>45.806328923937826</c:v>
                </c:pt>
                <c:pt idx="61">
                  <c:v>45.806328923937826</c:v>
                </c:pt>
                <c:pt idx="62">
                  <c:v>45.806328923937826</c:v>
                </c:pt>
                <c:pt idx="63">
                  <c:v>45.806328923937826</c:v>
                </c:pt>
                <c:pt idx="64">
                  <c:v>45.806328923937826</c:v>
                </c:pt>
                <c:pt idx="65">
                  <c:v>45.806328923937826</c:v>
                </c:pt>
                <c:pt idx="66">
                  <c:v>45.806328923937826</c:v>
                </c:pt>
                <c:pt idx="67">
                  <c:v>45.806328923937826</c:v>
                </c:pt>
                <c:pt idx="68">
                  <c:v>45.806328923937826</c:v>
                </c:pt>
                <c:pt idx="69">
                  <c:v>45.80632892393777</c:v>
                </c:pt>
                <c:pt idx="70">
                  <c:v>45.806328923937826</c:v>
                </c:pt>
                <c:pt idx="71">
                  <c:v>45.806328923937826</c:v>
                </c:pt>
                <c:pt idx="72">
                  <c:v>45.806328923937826</c:v>
                </c:pt>
                <c:pt idx="73">
                  <c:v>45.806328923937826</c:v>
                </c:pt>
                <c:pt idx="74">
                  <c:v>45.806328923937826</c:v>
                </c:pt>
                <c:pt idx="75">
                  <c:v>45.806328923937826</c:v>
                </c:pt>
                <c:pt idx="76">
                  <c:v>45.806328923937883</c:v>
                </c:pt>
                <c:pt idx="77">
                  <c:v>45.806328923937826</c:v>
                </c:pt>
                <c:pt idx="78">
                  <c:v>45.806328923937826</c:v>
                </c:pt>
                <c:pt idx="79">
                  <c:v>45.80632892393777</c:v>
                </c:pt>
                <c:pt idx="80">
                  <c:v>45.806328923937826</c:v>
                </c:pt>
                <c:pt idx="81">
                  <c:v>45.80632892393777</c:v>
                </c:pt>
                <c:pt idx="82">
                  <c:v>45.806328923937826</c:v>
                </c:pt>
                <c:pt idx="83">
                  <c:v>45.806328923937826</c:v>
                </c:pt>
                <c:pt idx="84">
                  <c:v>45.806328923937826</c:v>
                </c:pt>
                <c:pt idx="85">
                  <c:v>45.806328923937826</c:v>
                </c:pt>
                <c:pt idx="86">
                  <c:v>45.806328923937883</c:v>
                </c:pt>
                <c:pt idx="87">
                  <c:v>45.806328923937826</c:v>
                </c:pt>
                <c:pt idx="88">
                  <c:v>45.806328923937826</c:v>
                </c:pt>
                <c:pt idx="89">
                  <c:v>45.80632892393777</c:v>
                </c:pt>
                <c:pt idx="90">
                  <c:v>45.806328923937826</c:v>
                </c:pt>
                <c:pt idx="91">
                  <c:v>45.806328923937826</c:v>
                </c:pt>
                <c:pt idx="92">
                  <c:v>45.806328923937826</c:v>
                </c:pt>
                <c:pt idx="93">
                  <c:v>45.806328923937826</c:v>
                </c:pt>
                <c:pt idx="94">
                  <c:v>45.806328923937826</c:v>
                </c:pt>
                <c:pt idx="95">
                  <c:v>45.806328923937826</c:v>
                </c:pt>
                <c:pt idx="96">
                  <c:v>45.806328923937883</c:v>
                </c:pt>
                <c:pt idx="97">
                  <c:v>45.806328923937826</c:v>
                </c:pt>
                <c:pt idx="98">
                  <c:v>45.806328923937826</c:v>
                </c:pt>
                <c:pt idx="99">
                  <c:v>45.80632892393777</c:v>
                </c:pt>
                <c:pt idx="100">
                  <c:v>45.806328923937826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72CD-4688-88EB-921C2228C213}"/>
            </c:ext>
          </c:extLst>
        </c:ser>
        <c:ser>
          <c:idx val="4"/>
          <c:order val="3"/>
          <c:tx>
            <c:v>3-A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'T-s'!$AC$22:$AD$22</c:f>
              <c:numCache>
                <c:formatCode>General</c:formatCode>
                <c:ptCount val="2"/>
                <c:pt idx="0">
                  <c:v>5.310575161565497</c:v>
                </c:pt>
                <c:pt idx="1">
                  <c:v>5.3105751615654961</c:v>
                </c:pt>
              </c:numCache>
            </c:numRef>
          </c:xVal>
          <c:yVal>
            <c:numRef>
              <c:f>'T-s'!$AC$21:$AD$21</c:f>
              <c:numCache>
                <c:formatCode>General</c:formatCode>
                <c:ptCount val="2"/>
                <c:pt idx="0">
                  <c:v>342.15539219177867</c:v>
                </c:pt>
                <c:pt idx="1">
                  <c:v>257.43663545633399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72CD-4688-88EB-921C2228C213}"/>
            </c:ext>
          </c:extLst>
        </c:ser>
        <c:ser>
          <c:idx val="5"/>
          <c:order val="4"/>
          <c:tx>
            <c:v>B-C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'T-s'!$AC$17:$AD$17</c:f>
              <c:numCache>
                <c:formatCode>General</c:formatCode>
                <c:ptCount val="2"/>
                <c:pt idx="0">
                  <c:v>2.861511587198582E-3</c:v>
                </c:pt>
                <c:pt idx="1">
                  <c:v>2.8615115871969488E-3</c:v>
                </c:pt>
              </c:numCache>
            </c:numRef>
          </c:xVal>
          <c:yVal>
            <c:numRef>
              <c:f>'T-s'!$AC$16:$AD$16</c:f>
              <c:numCache>
                <c:formatCode>General</c:formatCode>
                <c:ptCount val="2"/>
                <c:pt idx="0">
                  <c:v>257.43663545633399</c:v>
                </c:pt>
                <c:pt idx="1">
                  <c:v>260.32002625488758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72CD-4688-88EB-921C2228C213}"/>
            </c:ext>
          </c:extLst>
        </c:ser>
        <c:ser>
          <c:idx val="6"/>
          <c:order val="5"/>
          <c:tx>
            <c:v>1-2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'T-s'!$AC$31:$AD$31</c:f>
              <c:numCache>
                <c:formatCode>General</c:formatCode>
                <c:ptCount val="2"/>
                <c:pt idx="0">
                  <c:v>45.806328923937826</c:v>
                </c:pt>
                <c:pt idx="1">
                  <c:v>45.954887280319326</c:v>
                </c:pt>
              </c:numCache>
            </c:numRef>
          </c:xVal>
          <c:yVal>
            <c:numRef>
              <c:f>'T-s'!$AC$32:$AD$32</c:f>
              <c:numCache>
                <c:formatCode>General</c:formatCode>
                <c:ptCount val="2"/>
                <c:pt idx="0">
                  <c:v>6.491956051958254E-4</c:v>
                </c:pt>
                <c:pt idx="1">
                  <c:v>6.4919560519575254E-4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72CD-4688-88EB-921C2228C213}"/>
            </c:ext>
          </c:extLst>
        </c:ser>
        <c:ser>
          <c:idx val="7"/>
          <c:order val="6"/>
          <c:tx>
            <c:v>C-3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'T-s'!$I$6:$I$106</c:f>
              <c:numCache>
                <c:formatCode>General</c:formatCode>
                <c:ptCount val="101"/>
                <c:pt idx="0">
                  <c:v>5.310575161565497</c:v>
                </c:pt>
                <c:pt idx="1">
                  <c:v>5.2860845258218117</c:v>
                </c:pt>
                <c:pt idx="2">
                  <c:v>5.2615938900781263</c:v>
                </c:pt>
                <c:pt idx="3">
                  <c:v>5.2371032543344409</c:v>
                </c:pt>
                <c:pt idx="4">
                  <c:v>5.2126126185907555</c:v>
                </c:pt>
                <c:pt idx="5">
                  <c:v>5.1881219828470702</c:v>
                </c:pt>
                <c:pt idx="6">
                  <c:v>5.1636313471033848</c:v>
                </c:pt>
                <c:pt idx="7">
                  <c:v>5.1391407113596994</c:v>
                </c:pt>
                <c:pt idx="8">
                  <c:v>5.114650075616014</c:v>
                </c:pt>
                <c:pt idx="9">
                  <c:v>5.0901594398723287</c:v>
                </c:pt>
                <c:pt idx="10">
                  <c:v>5.0656688041286433</c:v>
                </c:pt>
                <c:pt idx="11">
                  <c:v>5.0411781683849579</c:v>
                </c:pt>
                <c:pt idx="12">
                  <c:v>5.0166875326412725</c:v>
                </c:pt>
                <c:pt idx="13">
                  <c:v>4.9921968968975872</c:v>
                </c:pt>
                <c:pt idx="14">
                  <c:v>4.9677062611539018</c:v>
                </c:pt>
                <c:pt idx="15">
                  <c:v>4.9432156254102164</c:v>
                </c:pt>
                <c:pt idx="16">
                  <c:v>4.918724989666531</c:v>
                </c:pt>
                <c:pt idx="17">
                  <c:v>4.8942343539228457</c:v>
                </c:pt>
                <c:pt idx="18">
                  <c:v>4.8697437181791603</c:v>
                </c:pt>
                <c:pt idx="19">
                  <c:v>4.8452530824354749</c:v>
                </c:pt>
                <c:pt idx="20">
                  <c:v>4.8207624466917895</c:v>
                </c:pt>
                <c:pt idx="21">
                  <c:v>4.7962718109481042</c:v>
                </c:pt>
                <c:pt idx="22">
                  <c:v>4.7717811752044188</c:v>
                </c:pt>
                <c:pt idx="23">
                  <c:v>4.7472905394607334</c:v>
                </c:pt>
                <c:pt idx="24">
                  <c:v>4.7227999037170481</c:v>
                </c:pt>
                <c:pt idx="25">
                  <c:v>4.6983092679733627</c:v>
                </c:pt>
                <c:pt idx="26">
                  <c:v>4.6738186322296773</c:v>
                </c:pt>
                <c:pt idx="27">
                  <c:v>4.6493279964859919</c:v>
                </c:pt>
                <c:pt idx="28">
                  <c:v>4.6248373607423066</c:v>
                </c:pt>
                <c:pt idx="29">
                  <c:v>4.6003467249986212</c:v>
                </c:pt>
                <c:pt idx="30">
                  <c:v>4.5758560892549358</c:v>
                </c:pt>
                <c:pt idx="31">
                  <c:v>4.5513654535112504</c:v>
                </c:pt>
                <c:pt idx="32">
                  <c:v>4.5268748177675651</c:v>
                </c:pt>
                <c:pt idx="33">
                  <c:v>4.5023841820238797</c:v>
                </c:pt>
                <c:pt idx="34">
                  <c:v>4.4778935462801943</c:v>
                </c:pt>
                <c:pt idx="35">
                  <c:v>4.4534029105365089</c:v>
                </c:pt>
                <c:pt idx="36">
                  <c:v>4.4289122747928236</c:v>
                </c:pt>
                <c:pt idx="37">
                  <c:v>4.4044216390491382</c:v>
                </c:pt>
                <c:pt idx="38">
                  <c:v>4.3799310033054528</c:v>
                </c:pt>
                <c:pt idx="39">
                  <c:v>4.3554403675617674</c:v>
                </c:pt>
                <c:pt idx="40">
                  <c:v>4.3309497318180821</c:v>
                </c:pt>
                <c:pt idx="41">
                  <c:v>4.3064590960743967</c:v>
                </c:pt>
                <c:pt idx="42">
                  <c:v>4.2819684603307113</c:v>
                </c:pt>
                <c:pt idx="43">
                  <c:v>4.2574778245870259</c:v>
                </c:pt>
                <c:pt idx="44">
                  <c:v>4.2329871888433406</c:v>
                </c:pt>
                <c:pt idx="45">
                  <c:v>4.2084965530996552</c:v>
                </c:pt>
                <c:pt idx="46">
                  <c:v>4.1840059173559698</c:v>
                </c:pt>
                <c:pt idx="47">
                  <c:v>4.1595152816122845</c:v>
                </c:pt>
                <c:pt idx="48">
                  <c:v>4.1350246458685991</c:v>
                </c:pt>
                <c:pt idx="49">
                  <c:v>4.1105340101249137</c:v>
                </c:pt>
                <c:pt idx="50">
                  <c:v>4.0860433743812283</c:v>
                </c:pt>
                <c:pt idx="51">
                  <c:v>4.061552738637543</c:v>
                </c:pt>
                <c:pt idx="52">
                  <c:v>4.0370621028938576</c:v>
                </c:pt>
                <c:pt idx="53">
                  <c:v>4.0125714671501722</c:v>
                </c:pt>
                <c:pt idx="54">
                  <c:v>3.9880808314064868</c:v>
                </c:pt>
                <c:pt idx="55">
                  <c:v>3.9635901956628015</c:v>
                </c:pt>
                <c:pt idx="56">
                  <c:v>3.9390995599191161</c:v>
                </c:pt>
                <c:pt idx="57">
                  <c:v>3.9146089241754307</c:v>
                </c:pt>
                <c:pt idx="58">
                  <c:v>3.8901182884317453</c:v>
                </c:pt>
                <c:pt idx="59">
                  <c:v>3.86562765268806</c:v>
                </c:pt>
                <c:pt idx="60">
                  <c:v>3.8411370169443746</c:v>
                </c:pt>
                <c:pt idx="61">
                  <c:v>3.8166463812006892</c:v>
                </c:pt>
                <c:pt idx="62">
                  <c:v>3.7921557454570038</c:v>
                </c:pt>
                <c:pt idx="63">
                  <c:v>3.7676651097133185</c:v>
                </c:pt>
                <c:pt idx="64">
                  <c:v>3.7431744739696331</c:v>
                </c:pt>
                <c:pt idx="65">
                  <c:v>3.7186838382259477</c:v>
                </c:pt>
                <c:pt idx="66">
                  <c:v>3.6941932024822624</c:v>
                </c:pt>
                <c:pt idx="67">
                  <c:v>3.669702566738577</c:v>
                </c:pt>
                <c:pt idx="68">
                  <c:v>3.6452119309948916</c:v>
                </c:pt>
                <c:pt idx="69">
                  <c:v>3.6207212952512062</c:v>
                </c:pt>
                <c:pt idx="70">
                  <c:v>3.5962306595075209</c:v>
                </c:pt>
                <c:pt idx="71">
                  <c:v>3.5717400237638355</c:v>
                </c:pt>
                <c:pt idx="72">
                  <c:v>3.5472493880201501</c:v>
                </c:pt>
                <c:pt idx="73">
                  <c:v>3.5227587522764647</c:v>
                </c:pt>
                <c:pt idx="74">
                  <c:v>3.4982681165327794</c:v>
                </c:pt>
                <c:pt idx="75">
                  <c:v>3.473777480789094</c:v>
                </c:pt>
                <c:pt idx="76">
                  <c:v>3.4492868450454086</c:v>
                </c:pt>
                <c:pt idx="77">
                  <c:v>3.4247962093017232</c:v>
                </c:pt>
                <c:pt idx="78">
                  <c:v>3.4003055735580379</c:v>
                </c:pt>
                <c:pt idx="79">
                  <c:v>3.3758149378143525</c:v>
                </c:pt>
                <c:pt idx="80">
                  <c:v>3.3513243020706671</c:v>
                </c:pt>
                <c:pt idx="81">
                  <c:v>3.3268336663269817</c:v>
                </c:pt>
                <c:pt idx="82">
                  <c:v>3.3023430305832964</c:v>
                </c:pt>
                <c:pt idx="83">
                  <c:v>3.277852394839611</c:v>
                </c:pt>
                <c:pt idx="84">
                  <c:v>3.2533617590959256</c:v>
                </c:pt>
                <c:pt idx="85">
                  <c:v>3.2288711233522402</c:v>
                </c:pt>
                <c:pt idx="86">
                  <c:v>3.2043804876085549</c:v>
                </c:pt>
                <c:pt idx="87">
                  <c:v>3.1798898518648695</c:v>
                </c:pt>
                <c:pt idx="88">
                  <c:v>3.1553992161211841</c:v>
                </c:pt>
                <c:pt idx="89">
                  <c:v>3.1309085803774988</c:v>
                </c:pt>
                <c:pt idx="90">
                  <c:v>3.1064179446338134</c:v>
                </c:pt>
                <c:pt idx="91">
                  <c:v>3.081927308890128</c:v>
                </c:pt>
                <c:pt idx="92">
                  <c:v>3.0574366731464426</c:v>
                </c:pt>
                <c:pt idx="93">
                  <c:v>3.0329460374027573</c:v>
                </c:pt>
                <c:pt idx="94">
                  <c:v>3.0084554016590719</c:v>
                </c:pt>
                <c:pt idx="95">
                  <c:v>2.9839647659153865</c:v>
                </c:pt>
                <c:pt idx="96">
                  <c:v>2.9594741301717011</c:v>
                </c:pt>
                <c:pt idx="97">
                  <c:v>2.9349834944280158</c:v>
                </c:pt>
                <c:pt idx="98">
                  <c:v>2.9104928586843304</c:v>
                </c:pt>
                <c:pt idx="99">
                  <c:v>2.886002222940645</c:v>
                </c:pt>
                <c:pt idx="100">
                  <c:v>2.8615115871969596</c:v>
                </c:pt>
              </c:numCache>
            </c:numRef>
          </c:xVal>
          <c:yVal>
            <c:numRef>
              <c:f>'T-s'!$J$6:$J$106</c:f>
              <c:numCache>
                <c:formatCode>General</c:formatCode>
                <c:ptCount val="101"/>
                <c:pt idx="0">
                  <c:v>342.15539219177867</c:v>
                </c:pt>
                <c:pt idx="1">
                  <c:v>342.15539219177867</c:v>
                </c:pt>
                <c:pt idx="2">
                  <c:v>342.15539219177867</c:v>
                </c:pt>
                <c:pt idx="3">
                  <c:v>342.15539219177867</c:v>
                </c:pt>
                <c:pt idx="4">
                  <c:v>342.15539219177867</c:v>
                </c:pt>
                <c:pt idx="5">
                  <c:v>342.15539219177867</c:v>
                </c:pt>
                <c:pt idx="6">
                  <c:v>342.15539219177867</c:v>
                </c:pt>
                <c:pt idx="7">
                  <c:v>342.15539219177867</c:v>
                </c:pt>
                <c:pt idx="8">
                  <c:v>342.15539219177867</c:v>
                </c:pt>
                <c:pt idx="9">
                  <c:v>342.15539219177867</c:v>
                </c:pt>
                <c:pt idx="10">
                  <c:v>342.15539219177879</c:v>
                </c:pt>
                <c:pt idx="11">
                  <c:v>342.15539219177867</c:v>
                </c:pt>
                <c:pt idx="12">
                  <c:v>342.15539219177867</c:v>
                </c:pt>
                <c:pt idx="13">
                  <c:v>342.15539219177867</c:v>
                </c:pt>
                <c:pt idx="14">
                  <c:v>342.15539219177867</c:v>
                </c:pt>
                <c:pt idx="15">
                  <c:v>342.15539219177867</c:v>
                </c:pt>
                <c:pt idx="16">
                  <c:v>342.15539219177867</c:v>
                </c:pt>
                <c:pt idx="17">
                  <c:v>342.15539219177867</c:v>
                </c:pt>
                <c:pt idx="18">
                  <c:v>342.15539219177867</c:v>
                </c:pt>
                <c:pt idx="19">
                  <c:v>342.15539219177867</c:v>
                </c:pt>
                <c:pt idx="20">
                  <c:v>342.15539219177867</c:v>
                </c:pt>
                <c:pt idx="21">
                  <c:v>342.15539219177867</c:v>
                </c:pt>
                <c:pt idx="22">
                  <c:v>342.15539219177867</c:v>
                </c:pt>
                <c:pt idx="23">
                  <c:v>342.15539219177867</c:v>
                </c:pt>
                <c:pt idx="24">
                  <c:v>342.15539219177867</c:v>
                </c:pt>
                <c:pt idx="25">
                  <c:v>342.15539219177867</c:v>
                </c:pt>
                <c:pt idx="26">
                  <c:v>342.15539219177867</c:v>
                </c:pt>
                <c:pt idx="27">
                  <c:v>342.15539219177867</c:v>
                </c:pt>
                <c:pt idx="28">
                  <c:v>342.15539219177867</c:v>
                </c:pt>
                <c:pt idx="29">
                  <c:v>342.15539219177867</c:v>
                </c:pt>
                <c:pt idx="30">
                  <c:v>342.15539219177867</c:v>
                </c:pt>
                <c:pt idx="31">
                  <c:v>342.15539219177867</c:v>
                </c:pt>
                <c:pt idx="32">
                  <c:v>342.15539219177867</c:v>
                </c:pt>
                <c:pt idx="33">
                  <c:v>342.15539219177867</c:v>
                </c:pt>
                <c:pt idx="34">
                  <c:v>342.15539219177879</c:v>
                </c:pt>
                <c:pt idx="35">
                  <c:v>342.15539219177867</c:v>
                </c:pt>
                <c:pt idx="36">
                  <c:v>342.15539219177856</c:v>
                </c:pt>
                <c:pt idx="37">
                  <c:v>342.15539219177867</c:v>
                </c:pt>
                <c:pt idx="38">
                  <c:v>342.15539219177867</c:v>
                </c:pt>
                <c:pt idx="39">
                  <c:v>342.15539219177867</c:v>
                </c:pt>
                <c:pt idx="40">
                  <c:v>342.15539219177867</c:v>
                </c:pt>
                <c:pt idx="41">
                  <c:v>342.15539219177867</c:v>
                </c:pt>
                <c:pt idx="42">
                  <c:v>342.15539219177867</c:v>
                </c:pt>
                <c:pt idx="43">
                  <c:v>342.15539219177879</c:v>
                </c:pt>
                <c:pt idx="44">
                  <c:v>342.15539219177856</c:v>
                </c:pt>
                <c:pt idx="45">
                  <c:v>342.15539219177867</c:v>
                </c:pt>
                <c:pt idx="46">
                  <c:v>342.15539219177867</c:v>
                </c:pt>
                <c:pt idx="47">
                  <c:v>342.15539219177867</c:v>
                </c:pt>
                <c:pt idx="48">
                  <c:v>342.15539219177867</c:v>
                </c:pt>
                <c:pt idx="49">
                  <c:v>342.15539219177856</c:v>
                </c:pt>
                <c:pt idx="50">
                  <c:v>342.15539219177867</c:v>
                </c:pt>
                <c:pt idx="51">
                  <c:v>342.15539219177867</c:v>
                </c:pt>
                <c:pt idx="52">
                  <c:v>342.15539219177867</c:v>
                </c:pt>
                <c:pt idx="53">
                  <c:v>342.15539219177867</c:v>
                </c:pt>
                <c:pt idx="54">
                  <c:v>342.15539219177867</c:v>
                </c:pt>
                <c:pt idx="55">
                  <c:v>342.15539219177867</c:v>
                </c:pt>
                <c:pt idx="56">
                  <c:v>342.15539219177867</c:v>
                </c:pt>
                <c:pt idx="57">
                  <c:v>342.15539219177867</c:v>
                </c:pt>
                <c:pt idx="58">
                  <c:v>342.15539219177856</c:v>
                </c:pt>
                <c:pt idx="59">
                  <c:v>342.15539219177879</c:v>
                </c:pt>
                <c:pt idx="60">
                  <c:v>342.15539219177856</c:v>
                </c:pt>
                <c:pt idx="61">
                  <c:v>342.15539219177856</c:v>
                </c:pt>
                <c:pt idx="62">
                  <c:v>342.15539219177867</c:v>
                </c:pt>
                <c:pt idx="63">
                  <c:v>342.15539219177867</c:v>
                </c:pt>
                <c:pt idx="64">
                  <c:v>342.15539219177867</c:v>
                </c:pt>
                <c:pt idx="65">
                  <c:v>342.15539219177867</c:v>
                </c:pt>
                <c:pt idx="66">
                  <c:v>342.15539219177867</c:v>
                </c:pt>
                <c:pt idx="67">
                  <c:v>341.06668457633589</c:v>
                </c:pt>
                <c:pt idx="68">
                  <c:v>339.20966498256621</c:v>
                </c:pt>
                <c:pt idx="69">
                  <c:v>337.28082900228605</c:v>
                </c:pt>
                <c:pt idx="70">
                  <c:v>335.28602367282565</c:v>
                </c:pt>
                <c:pt idx="71">
                  <c:v>333.23045366844781</c:v>
                </c:pt>
                <c:pt idx="72">
                  <c:v>331.11879470965755</c:v>
                </c:pt>
                <c:pt idx="73">
                  <c:v>328.95528205958249</c:v>
                </c:pt>
                <c:pt idx="74">
                  <c:v>326.74377951229781</c:v>
                </c:pt>
                <c:pt idx="75">
                  <c:v>324.48783324359601</c:v>
                </c:pt>
                <c:pt idx="76">
                  <c:v>322.19071407144781</c:v>
                </c:pt>
                <c:pt idx="77">
                  <c:v>319.85545095315183</c:v>
                </c:pt>
                <c:pt idx="78">
                  <c:v>317.48485791631413</c:v>
                </c:pt>
                <c:pt idx="79">
                  <c:v>315.08155608890786</c:v>
                </c:pt>
                <c:pt idx="80">
                  <c:v>312.64799206308021</c:v>
                </c:pt>
                <c:pt idx="81">
                  <c:v>310.1864534921408</c:v>
                </c:pt>
                <c:pt idx="82">
                  <c:v>307.69908256794167</c:v>
                </c:pt>
                <c:pt idx="83">
                  <c:v>305.18788784141827</c:v>
                </c:pt>
                <c:pt idx="84">
                  <c:v>302.65475471721425</c:v>
                </c:pt>
                <c:pt idx="85">
                  <c:v>300.10145486078193</c:v>
                </c:pt>
                <c:pt idx="86">
                  <c:v>297.52965469219839</c:v>
                </c:pt>
                <c:pt idx="87">
                  <c:v>294.9409230967475</c:v>
                </c:pt>
                <c:pt idx="88">
                  <c:v>292.33673845201076</c:v>
                </c:pt>
                <c:pt idx="89">
                  <c:v>289.71849505021032</c:v>
                </c:pt>
                <c:pt idx="90">
                  <c:v>287.08750897986761</c:v>
                </c:pt>
                <c:pt idx="91">
                  <c:v>284.4450235204099</c:v>
                </c:pt>
                <c:pt idx="92">
                  <c:v>281.79221409565446</c:v>
                </c:pt>
                <c:pt idx="93">
                  <c:v>279.13019282631922</c:v>
                </c:pt>
                <c:pt idx="94">
                  <c:v>276.46001271713726</c:v>
                </c:pt>
                <c:pt idx="95">
                  <c:v>273.78267151050784</c:v>
                </c:pt>
                <c:pt idx="96">
                  <c:v>271.09911523498545</c:v>
                </c:pt>
                <c:pt idx="97">
                  <c:v>268.41024147783457</c:v>
                </c:pt>
                <c:pt idx="98">
                  <c:v>265.71690239767133</c:v>
                </c:pt>
                <c:pt idx="99">
                  <c:v>263.01990750961454</c:v>
                </c:pt>
                <c:pt idx="100">
                  <c:v>260.32002625462417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72CD-4688-88EB-921C2228C213}"/>
            </c:ext>
          </c:extLst>
        </c:ser>
        <c:ser>
          <c:idx val="8"/>
          <c:order val="7"/>
          <c:tx>
            <c:v>Liq1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'T-s'!$N$6:$N$21</c:f>
              <c:numCache>
                <c:formatCode>General</c:formatCode>
                <c:ptCount val="16"/>
                <c:pt idx="0">
                  <c:v>0.64919560519575259</c:v>
                </c:pt>
                <c:pt idx="1">
                  <c:v>0.79668333732927454</c:v>
                </c:pt>
                <c:pt idx="2">
                  <c:v>0.9441710694627965</c:v>
                </c:pt>
                <c:pt idx="3">
                  <c:v>1.0916588015963185</c:v>
                </c:pt>
                <c:pt idx="4">
                  <c:v>1.2391465337298404</c:v>
                </c:pt>
                <c:pt idx="5">
                  <c:v>1.3866342658633624</c:v>
                </c:pt>
                <c:pt idx="6">
                  <c:v>1.5341219979968843</c:v>
                </c:pt>
                <c:pt idx="7">
                  <c:v>1.6816097301304063</c:v>
                </c:pt>
                <c:pt idx="8">
                  <c:v>1.8290974622639282</c:v>
                </c:pt>
                <c:pt idx="9">
                  <c:v>1.9765851943974502</c:v>
                </c:pt>
                <c:pt idx="10">
                  <c:v>2.1240729265309723</c:v>
                </c:pt>
                <c:pt idx="11">
                  <c:v>2.2715606586644945</c:v>
                </c:pt>
                <c:pt idx="12">
                  <c:v>2.4190483907980167</c:v>
                </c:pt>
                <c:pt idx="13">
                  <c:v>2.5665361229315389</c:v>
                </c:pt>
                <c:pt idx="14">
                  <c:v>2.7140238550650611</c:v>
                </c:pt>
                <c:pt idx="15">
                  <c:v>2.8615115871985832</c:v>
                </c:pt>
              </c:numCache>
            </c:numRef>
          </c:xVal>
          <c:yVal>
            <c:numRef>
              <c:f>'T-s'!$O$6:$O$21</c:f>
              <c:numCache>
                <c:formatCode>General</c:formatCode>
                <c:ptCount val="16"/>
                <c:pt idx="0">
                  <c:v>45.954887280322282</c:v>
                </c:pt>
                <c:pt idx="1">
                  <c:v>57.437687802244568</c:v>
                </c:pt>
                <c:pt idx="2">
                  <c:v>69.319103069494133</c:v>
                </c:pt>
                <c:pt idx="3">
                  <c:v>81.606279500643723</c:v>
                </c:pt>
                <c:pt idx="4">
                  <c:v>94.304443214880678</c:v>
                </c:pt>
                <c:pt idx="5">
                  <c:v>107.41586212782101</c:v>
                </c:pt>
                <c:pt idx="6">
                  <c:v>120.93893659810766</c:v>
                </c:pt>
                <c:pt idx="7">
                  <c:v>134.86731182394959</c:v>
                </c:pt>
                <c:pt idx="8">
                  <c:v>149.18889722432567</c:v>
                </c:pt>
                <c:pt idx="9">
                  <c:v>163.88466908515005</c:v>
                </c:pt>
                <c:pt idx="10">
                  <c:v>178.92711544812869</c:v>
                </c:pt>
                <c:pt idx="11">
                  <c:v>194.27814644960961</c:v>
                </c:pt>
                <c:pt idx="12">
                  <c:v>209.88622197537285</c:v>
                </c:pt>
                <c:pt idx="13">
                  <c:v>225.68230904026404</c:v>
                </c:pt>
                <c:pt idx="14">
                  <c:v>241.57400761555004</c:v>
                </c:pt>
                <c:pt idx="15">
                  <c:v>257.43663545633399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72CD-4688-88EB-921C2228C213}"/>
            </c:ext>
          </c:extLst>
        </c:ser>
        <c:ser>
          <c:idx val="9"/>
          <c:order val="8"/>
          <c:tx>
            <c:v>Liq2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'T-s'!#REF!</c:f>
            </c:numRef>
          </c:xVal>
          <c:yVal>
            <c:numRef>
              <c:f>'T-s'!#REF!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72CD-4688-88EB-921C2228C213}"/>
            </c:ext>
          </c:extLst>
        </c:ser>
        <c:ser>
          <c:idx val="10"/>
          <c:order val="9"/>
          <c:tx>
            <c:v>Spill</c:v>
          </c:tx>
          <c:spPr>
            <a:ln w="19050" cap="rnd">
              <a:solidFill>
                <a:schemeClr val="accent4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'T-s'!$S$6:$S$106</c:f>
              <c:numCache>
                <c:formatCode>General</c:formatCode>
                <c:ptCount val="101"/>
                <c:pt idx="0">
                  <c:v>5.3105751615654961</c:v>
                </c:pt>
                <c:pt idx="1">
                  <c:v>5.2860845258218268</c:v>
                </c:pt>
                <c:pt idx="2">
                  <c:v>5.2615938900781574</c:v>
                </c:pt>
                <c:pt idx="3">
                  <c:v>5.237103254334488</c:v>
                </c:pt>
                <c:pt idx="4">
                  <c:v>5.2126126185908186</c:v>
                </c:pt>
                <c:pt idx="5">
                  <c:v>5.1881219828471492</c:v>
                </c:pt>
                <c:pt idx="6">
                  <c:v>5.1636313471034798</c:v>
                </c:pt>
                <c:pt idx="7">
                  <c:v>5.1391407113598104</c:v>
                </c:pt>
                <c:pt idx="8">
                  <c:v>5.114650075616141</c:v>
                </c:pt>
                <c:pt idx="9">
                  <c:v>5.0901594398724717</c:v>
                </c:pt>
                <c:pt idx="10">
                  <c:v>5.0656688041288023</c:v>
                </c:pt>
                <c:pt idx="11">
                  <c:v>5.0411781683851329</c:v>
                </c:pt>
                <c:pt idx="12">
                  <c:v>5.0166875326414635</c:v>
                </c:pt>
                <c:pt idx="13">
                  <c:v>4.9921968968977941</c:v>
                </c:pt>
                <c:pt idx="14">
                  <c:v>4.9677062611541247</c:v>
                </c:pt>
                <c:pt idx="15">
                  <c:v>4.9432156254104553</c:v>
                </c:pt>
                <c:pt idx="16">
                  <c:v>4.918724989666786</c:v>
                </c:pt>
                <c:pt idx="17">
                  <c:v>4.8942343539231166</c:v>
                </c:pt>
                <c:pt idx="18">
                  <c:v>4.8697437181794472</c:v>
                </c:pt>
                <c:pt idx="19">
                  <c:v>4.8452530824357778</c:v>
                </c:pt>
                <c:pt idx="20">
                  <c:v>4.8207624466921084</c:v>
                </c:pt>
                <c:pt idx="21">
                  <c:v>4.796271810948439</c:v>
                </c:pt>
                <c:pt idx="22">
                  <c:v>4.7717811752047696</c:v>
                </c:pt>
                <c:pt idx="23">
                  <c:v>4.7472905394611002</c:v>
                </c:pt>
                <c:pt idx="24">
                  <c:v>4.7227999037174309</c:v>
                </c:pt>
                <c:pt idx="25">
                  <c:v>4.6983092679737615</c:v>
                </c:pt>
                <c:pt idx="26">
                  <c:v>4.6738186322300921</c:v>
                </c:pt>
                <c:pt idx="27">
                  <c:v>4.6493279964864227</c:v>
                </c:pt>
                <c:pt idx="28">
                  <c:v>4.6248373607427533</c:v>
                </c:pt>
                <c:pt idx="29">
                  <c:v>4.6003467249990839</c:v>
                </c:pt>
                <c:pt idx="30">
                  <c:v>4.5758560892554145</c:v>
                </c:pt>
                <c:pt idx="31">
                  <c:v>4.5513654535117452</c:v>
                </c:pt>
                <c:pt idx="32">
                  <c:v>4.5268748177680758</c:v>
                </c:pt>
                <c:pt idx="33">
                  <c:v>4.5023841820244064</c:v>
                </c:pt>
                <c:pt idx="34">
                  <c:v>4.477893546280737</c:v>
                </c:pt>
                <c:pt idx="35">
                  <c:v>4.4534029105370676</c:v>
                </c:pt>
                <c:pt idx="36">
                  <c:v>4.4289122747933982</c:v>
                </c:pt>
                <c:pt idx="37">
                  <c:v>4.4044216390497288</c:v>
                </c:pt>
                <c:pt idx="38">
                  <c:v>4.3799310033060594</c:v>
                </c:pt>
                <c:pt idx="39">
                  <c:v>4.3554403675623901</c:v>
                </c:pt>
                <c:pt idx="40">
                  <c:v>4.3309497318187207</c:v>
                </c:pt>
                <c:pt idx="41">
                  <c:v>4.3064590960750513</c:v>
                </c:pt>
                <c:pt idx="42">
                  <c:v>4.2819684603313819</c:v>
                </c:pt>
                <c:pt idx="43">
                  <c:v>4.2574778245877125</c:v>
                </c:pt>
                <c:pt idx="44">
                  <c:v>4.2329871888440431</c:v>
                </c:pt>
                <c:pt idx="45">
                  <c:v>4.2084965531003737</c:v>
                </c:pt>
                <c:pt idx="46">
                  <c:v>4.1840059173567044</c:v>
                </c:pt>
                <c:pt idx="47">
                  <c:v>4.159515281613035</c:v>
                </c:pt>
                <c:pt idx="48">
                  <c:v>4.1350246458693656</c:v>
                </c:pt>
                <c:pt idx="49">
                  <c:v>4.1105340101256962</c:v>
                </c:pt>
                <c:pt idx="50">
                  <c:v>4.0860433743820268</c:v>
                </c:pt>
                <c:pt idx="51">
                  <c:v>4.0615527386383574</c:v>
                </c:pt>
                <c:pt idx="52">
                  <c:v>4.037062102894688</c:v>
                </c:pt>
                <c:pt idx="53">
                  <c:v>4.0125714671510186</c:v>
                </c:pt>
                <c:pt idx="54">
                  <c:v>3.9880808314073497</c:v>
                </c:pt>
                <c:pt idx="55">
                  <c:v>3.9635901956636808</c:v>
                </c:pt>
                <c:pt idx="56">
                  <c:v>3.9390995599200118</c:v>
                </c:pt>
                <c:pt idx="57">
                  <c:v>3.9146089241763429</c:v>
                </c:pt>
                <c:pt idx="58">
                  <c:v>3.8901182884326739</c:v>
                </c:pt>
                <c:pt idx="59">
                  <c:v>3.865627652689005</c:v>
                </c:pt>
                <c:pt idx="60">
                  <c:v>3.841137016945336</c:v>
                </c:pt>
                <c:pt idx="61">
                  <c:v>3.8166463812016671</c:v>
                </c:pt>
                <c:pt idx="62">
                  <c:v>3.7921557454579982</c:v>
                </c:pt>
                <c:pt idx="63">
                  <c:v>3.7676651097143292</c:v>
                </c:pt>
                <c:pt idx="64">
                  <c:v>3.7431744739706603</c:v>
                </c:pt>
                <c:pt idx="65">
                  <c:v>3.7186838382269913</c:v>
                </c:pt>
                <c:pt idx="66">
                  <c:v>3.6941932024833224</c:v>
                </c:pt>
                <c:pt idx="67">
                  <c:v>3.6697025667396534</c:v>
                </c:pt>
                <c:pt idx="68">
                  <c:v>3.6452119309959845</c:v>
                </c:pt>
                <c:pt idx="69">
                  <c:v>3.6207212952523156</c:v>
                </c:pt>
                <c:pt idx="70">
                  <c:v>3.5962306595086466</c:v>
                </c:pt>
                <c:pt idx="71">
                  <c:v>3.5717400237649777</c:v>
                </c:pt>
                <c:pt idx="72">
                  <c:v>3.5472493880213087</c:v>
                </c:pt>
                <c:pt idx="73">
                  <c:v>3.5227587522776398</c:v>
                </c:pt>
                <c:pt idx="74">
                  <c:v>3.4982681165339709</c:v>
                </c:pt>
                <c:pt idx="75">
                  <c:v>3.4737774807903019</c:v>
                </c:pt>
                <c:pt idx="76">
                  <c:v>3.449286845046633</c:v>
                </c:pt>
                <c:pt idx="77">
                  <c:v>3.424796209302964</c:v>
                </c:pt>
                <c:pt idx="78">
                  <c:v>3.4003055735592951</c:v>
                </c:pt>
                <c:pt idx="79">
                  <c:v>3.3758149378156261</c:v>
                </c:pt>
                <c:pt idx="80">
                  <c:v>3.3513243020719572</c:v>
                </c:pt>
                <c:pt idx="81">
                  <c:v>3.3268336663282883</c:v>
                </c:pt>
                <c:pt idx="82">
                  <c:v>3.3023430305846193</c:v>
                </c:pt>
                <c:pt idx="83">
                  <c:v>3.2778523948409504</c:v>
                </c:pt>
                <c:pt idx="84">
                  <c:v>3.2533617590972814</c:v>
                </c:pt>
                <c:pt idx="85">
                  <c:v>3.2288711233536125</c:v>
                </c:pt>
                <c:pt idx="86">
                  <c:v>3.2043804876099435</c:v>
                </c:pt>
                <c:pt idx="87">
                  <c:v>3.1798898518662746</c:v>
                </c:pt>
                <c:pt idx="88">
                  <c:v>3.1553992161226057</c:v>
                </c:pt>
                <c:pt idx="89">
                  <c:v>3.1309085803789367</c:v>
                </c:pt>
                <c:pt idx="90">
                  <c:v>3.1064179446352678</c:v>
                </c:pt>
                <c:pt idx="91">
                  <c:v>3.0819273088915988</c:v>
                </c:pt>
                <c:pt idx="92">
                  <c:v>3.0574366731479299</c:v>
                </c:pt>
                <c:pt idx="93">
                  <c:v>3.0329460374042609</c:v>
                </c:pt>
                <c:pt idx="94">
                  <c:v>3.008455401660592</c:v>
                </c:pt>
                <c:pt idx="95">
                  <c:v>2.9839647659169231</c:v>
                </c:pt>
                <c:pt idx="96">
                  <c:v>2.9594741301732541</c:v>
                </c:pt>
                <c:pt idx="97">
                  <c:v>2.9349834944295852</c:v>
                </c:pt>
                <c:pt idx="98">
                  <c:v>2.9104928586859162</c:v>
                </c:pt>
                <c:pt idx="99">
                  <c:v>2.8860022229422473</c:v>
                </c:pt>
                <c:pt idx="100">
                  <c:v>2.8615115871985783</c:v>
                </c:pt>
              </c:numCache>
            </c:numRef>
          </c:xVal>
          <c:yVal>
            <c:numRef>
              <c:f>'T-s'!$T$6:$T$106</c:f>
              <c:numCache>
                <c:formatCode>General</c:formatCode>
                <c:ptCount val="101"/>
                <c:pt idx="0">
                  <c:v>257.43663545633399</c:v>
                </c:pt>
                <c:pt idx="1">
                  <c:v>257.43663545633399</c:v>
                </c:pt>
                <c:pt idx="2">
                  <c:v>257.43663545633399</c:v>
                </c:pt>
                <c:pt idx="3">
                  <c:v>257.43663545633399</c:v>
                </c:pt>
                <c:pt idx="4">
                  <c:v>257.43663545633399</c:v>
                </c:pt>
                <c:pt idx="5">
                  <c:v>257.43663545633399</c:v>
                </c:pt>
                <c:pt idx="6">
                  <c:v>257.43663545633399</c:v>
                </c:pt>
                <c:pt idx="7">
                  <c:v>257.43663545633399</c:v>
                </c:pt>
                <c:pt idx="8">
                  <c:v>257.43663545633399</c:v>
                </c:pt>
                <c:pt idx="9">
                  <c:v>257.43663545633399</c:v>
                </c:pt>
                <c:pt idx="10">
                  <c:v>257.43663545633399</c:v>
                </c:pt>
                <c:pt idx="11">
                  <c:v>257.43663545633399</c:v>
                </c:pt>
                <c:pt idx="12">
                  <c:v>257.43663545633399</c:v>
                </c:pt>
                <c:pt idx="13">
                  <c:v>257.43663545633399</c:v>
                </c:pt>
                <c:pt idx="14">
                  <c:v>257.43663545633399</c:v>
                </c:pt>
                <c:pt idx="15">
                  <c:v>257.43663545633399</c:v>
                </c:pt>
                <c:pt idx="16">
                  <c:v>257.43663545633399</c:v>
                </c:pt>
                <c:pt idx="17">
                  <c:v>257.43663545633399</c:v>
                </c:pt>
                <c:pt idx="18">
                  <c:v>257.43663545633399</c:v>
                </c:pt>
                <c:pt idx="19">
                  <c:v>257.43663545633399</c:v>
                </c:pt>
                <c:pt idx="20">
                  <c:v>257.43663545633399</c:v>
                </c:pt>
                <c:pt idx="21">
                  <c:v>257.43663545633399</c:v>
                </c:pt>
                <c:pt idx="22">
                  <c:v>257.43663545633399</c:v>
                </c:pt>
                <c:pt idx="23">
                  <c:v>257.43663545633399</c:v>
                </c:pt>
                <c:pt idx="24">
                  <c:v>257.43663545633399</c:v>
                </c:pt>
                <c:pt idx="25">
                  <c:v>257.43663545633399</c:v>
                </c:pt>
                <c:pt idx="26">
                  <c:v>257.43663545633399</c:v>
                </c:pt>
                <c:pt idx="27">
                  <c:v>257.43663545633399</c:v>
                </c:pt>
                <c:pt idx="28">
                  <c:v>257.43663545633399</c:v>
                </c:pt>
                <c:pt idx="29">
                  <c:v>257.43663545633399</c:v>
                </c:pt>
                <c:pt idx="30">
                  <c:v>257.43663545633399</c:v>
                </c:pt>
                <c:pt idx="31">
                  <c:v>257.43663545633399</c:v>
                </c:pt>
                <c:pt idx="32">
                  <c:v>257.43663545633399</c:v>
                </c:pt>
                <c:pt idx="33">
                  <c:v>257.43663545633399</c:v>
                </c:pt>
                <c:pt idx="34">
                  <c:v>257.43663545633399</c:v>
                </c:pt>
                <c:pt idx="35">
                  <c:v>257.43663545633399</c:v>
                </c:pt>
                <c:pt idx="36">
                  <c:v>257.4366354563341</c:v>
                </c:pt>
                <c:pt idx="37">
                  <c:v>257.43663545633387</c:v>
                </c:pt>
                <c:pt idx="38">
                  <c:v>257.43663545633399</c:v>
                </c:pt>
                <c:pt idx="39">
                  <c:v>257.43663545633399</c:v>
                </c:pt>
                <c:pt idx="40">
                  <c:v>257.43663545633399</c:v>
                </c:pt>
                <c:pt idx="41">
                  <c:v>257.43663545633399</c:v>
                </c:pt>
                <c:pt idx="42">
                  <c:v>257.43663545633399</c:v>
                </c:pt>
                <c:pt idx="43">
                  <c:v>257.43663545633399</c:v>
                </c:pt>
                <c:pt idx="44">
                  <c:v>257.43663545633399</c:v>
                </c:pt>
                <c:pt idx="45">
                  <c:v>257.43663545633399</c:v>
                </c:pt>
                <c:pt idx="46">
                  <c:v>257.43663545633399</c:v>
                </c:pt>
                <c:pt idx="47">
                  <c:v>257.43663545633399</c:v>
                </c:pt>
                <c:pt idx="48">
                  <c:v>257.4366354563341</c:v>
                </c:pt>
                <c:pt idx="49">
                  <c:v>257.43663545633399</c:v>
                </c:pt>
                <c:pt idx="50">
                  <c:v>257.43663545633399</c:v>
                </c:pt>
                <c:pt idx="51">
                  <c:v>257.43663545633399</c:v>
                </c:pt>
                <c:pt idx="52">
                  <c:v>257.43663545633399</c:v>
                </c:pt>
                <c:pt idx="53">
                  <c:v>257.43663545633399</c:v>
                </c:pt>
                <c:pt idx="54">
                  <c:v>257.43663545633387</c:v>
                </c:pt>
                <c:pt idx="55">
                  <c:v>257.43663545633399</c:v>
                </c:pt>
                <c:pt idx="56">
                  <c:v>257.43663545633399</c:v>
                </c:pt>
                <c:pt idx="57">
                  <c:v>257.43663545633399</c:v>
                </c:pt>
                <c:pt idx="58">
                  <c:v>257.43663545633399</c:v>
                </c:pt>
                <c:pt idx="59">
                  <c:v>257.43663545633399</c:v>
                </c:pt>
                <c:pt idx="60">
                  <c:v>257.43663545633399</c:v>
                </c:pt>
                <c:pt idx="61">
                  <c:v>257.43663545633399</c:v>
                </c:pt>
                <c:pt idx="62">
                  <c:v>257.43663545633399</c:v>
                </c:pt>
                <c:pt idx="63">
                  <c:v>257.43663545633387</c:v>
                </c:pt>
                <c:pt idx="64">
                  <c:v>257.4366354563341</c:v>
                </c:pt>
                <c:pt idx="65">
                  <c:v>257.43663545633399</c:v>
                </c:pt>
                <c:pt idx="66">
                  <c:v>257.43663545633399</c:v>
                </c:pt>
                <c:pt idx="67">
                  <c:v>257.43663545633399</c:v>
                </c:pt>
                <c:pt idx="68">
                  <c:v>257.43663545633399</c:v>
                </c:pt>
                <c:pt idx="69">
                  <c:v>257.43663545633399</c:v>
                </c:pt>
                <c:pt idx="70">
                  <c:v>257.43663545633399</c:v>
                </c:pt>
                <c:pt idx="71">
                  <c:v>257.43663545633399</c:v>
                </c:pt>
                <c:pt idx="72">
                  <c:v>257.43663545633399</c:v>
                </c:pt>
                <c:pt idx="73">
                  <c:v>257.43663545633399</c:v>
                </c:pt>
                <c:pt idx="74">
                  <c:v>257.43663545633399</c:v>
                </c:pt>
                <c:pt idx="75">
                  <c:v>257.43663545633399</c:v>
                </c:pt>
                <c:pt idx="76">
                  <c:v>257.43663545633399</c:v>
                </c:pt>
                <c:pt idx="77">
                  <c:v>257.43663545633399</c:v>
                </c:pt>
                <c:pt idx="78">
                  <c:v>257.43663545633399</c:v>
                </c:pt>
                <c:pt idx="79">
                  <c:v>257.43663545633399</c:v>
                </c:pt>
                <c:pt idx="80">
                  <c:v>257.43663545633399</c:v>
                </c:pt>
                <c:pt idx="81">
                  <c:v>257.43663545633399</c:v>
                </c:pt>
                <c:pt idx="82">
                  <c:v>257.43663545633399</c:v>
                </c:pt>
                <c:pt idx="83">
                  <c:v>257.43663545633399</c:v>
                </c:pt>
                <c:pt idx="84">
                  <c:v>257.43663545633399</c:v>
                </c:pt>
                <c:pt idx="85">
                  <c:v>257.43663545633399</c:v>
                </c:pt>
                <c:pt idx="86">
                  <c:v>257.43663545633399</c:v>
                </c:pt>
                <c:pt idx="87">
                  <c:v>257.43663545633399</c:v>
                </c:pt>
                <c:pt idx="88">
                  <c:v>257.43663545633399</c:v>
                </c:pt>
                <c:pt idx="89">
                  <c:v>257.43663545633399</c:v>
                </c:pt>
                <c:pt idx="90">
                  <c:v>257.43663545633399</c:v>
                </c:pt>
                <c:pt idx="91">
                  <c:v>257.43663545633399</c:v>
                </c:pt>
                <c:pt idx="92">
                  <c:v>257.43663545633399</c:v>
                </c:pt>
                <c:pt idx="93">
                  <c:v>257.43663545633399</c:v>
                </c:pt>
                <c:pt idx="94">
                  <c:v>257.43663545633399</c:v>
                </c:pt>
                <c:pt idx="95">
                  <c:v>257.43663545633399</c:v>
                </c:pt>
                <c:pt idx="96">
                  <c:v>257.43663545633399</c:v>
                </c:pt>
                <c:pt idx="97">
                  <c:v>257.4366354563341</c:v>
                </c:pt>
                <c:pt idx="98">
                  <c:v>257.43663545633399</c:v>
                </c:pt>
                <c:pt idx="99">
                  <c:v>257.43663545633387</c:v>
                </c:pt>
                <c:pt idx="100">
                  <c:v>257.43663545633399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72CD-4688-88EB-921C2228C213}"/>
            </c:ext>
          </c:extLst>
        </c:ser>
        <c:ser>
          <c:idx val="3"/>
          <c:order val="10"/>
          <c:tx>
            <c:v>A-4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'T-s'!$AC$27:$AD$27</c:f>
              <c:numCache>
                <c:formatCode>General</c:formatCode>
                <c:ptCount val="2"/>
                <c:pt idx="0">
                  <c:v>5.3105751615654961</c:v>
                </c:pt>
                <c:pt idx="1">
                  <c:v>5.3105751615654961</c:v>
                </c:pt>
              </c:numCache>
            </c:numRef>
          </c:xVal>
          <c:yVal>
            <c:numRef>
              <c:f>'T-s'!$AC$26:$AD$26</c:f>
              <c:numCache>
                <c:formatCode>General</c:formatCode>
                <c:ptCount val="2"/>
                <c:pt idx="0">
                  <c:v>257.43663545633399</c:v>
                </c:pt>
                <c:pt idx="1">
                  <c:v>45.806328923937826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72CD-4688-88EB-921C2228C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264360"/>
        <c:axId val="997265344"/>
      </c:scatterChart>
      <c:valAx>
        <c:axId val="997264360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Entropia [kJ/kg/K]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7265344"/>
        <c:crossesAt val="-200"/>
        <c:crossBetween val="midCat"/>
        <c:majorUnit val="0.5"/>
      </c:valAx>
      <c:valAx>
        <c:axId val="997265344"/>
        <c:scaling>
          <c:orientation val="minMax"/>
          <c:max val="6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7264360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11843920426098879"/>
          <c:y val="9.1826500425355451E-2"/>
          <c:w val="0.1375304920288877"/>
          <c:h val="0.55073516499989283"/>
        </c:manualLayout>
      </c:layout>
      <c:overlay val="0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Parametrico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Parametrico!$B$6:$N$6</c:f>
              <c:numCache>
                <c:formatCode>General</c:formatCode>
                <c:ptCount val="13"/>
                <c:pt idx="0">
                  <c:v>200</c:v>
                </c:pt>
                <c:pt idx="1">
                  <c:v>50</c:v>
                </c:pt>
                <c:pt idx="2">
                  <c:v>40</c:v>
                </c:pt>
                <c:pt idx="3">
                  <c:v>30</c:v>
                </c:pt>
                <c:pt idx="4">
                  <c:v>20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1</c:v>
                </c:pt>
                <c:pt idx="12">
                  <c:v>0.11</c:v>
                </c:pt>
              </c:numCache>
            </c:numRef>
          </c:xVal>
          <c:yVal>
            <c:numRef>
              <c:f>Parametrico!$B$56:$N$56</c:f>
              <c:numCache>
                <c:formatCode>General</c:formatCode>
                <c:ptCount val="13"/>
                <c:pt idx="0">
                  <c:v>0.45124871172798608</c:v>
                </c:pt>
                <c:pt idx="1">
                  <c:v>0.46652176473517271</c:v>
                </c:pt>
                <c:pt idx="2">
                  <c:v>0.46721903591547559</c:v>
                </c:pt>
                <c:pt idx="3">
                  <c:v>0.46765823430684234</c:v>
                </c:pt>
                <c:pt idx="4">
                  <c:v>0.46751137999045539</c:v>
                </c:pt>
                <c:pt idx="5">
                  <c:v>0.46556436121817063</c:v>
                </c:pt>
                <c:pt idx="6">
                  <c:v>0.46511053569011174</c:v>
                </c:pt>
                <c:pt idx="7">
                  <c:v>0.46455966547976407</c:v>
                </c:pt>
                <c:pt idx="8">
                  <c:v>0.46388201711667265</c:v>
                </c:pt>
                <c:pt idx="9">
                  <c:v>0.46303297522107251</c:v>
                </c:pt>
                <c:pt idx="10">
                  <c:v>0.46194151848613757</c:v>
                </c:pt>
                <c:pt idx="11">
                  <c:v>0.44896260380296882</c:v>
                </c:pt>
                <c:pt idx="12">
                  <c:v>0.42415945755859707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DD-4CD6-A53C-B07E86876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394592"/>
        <c:axId val="591395248"/>
      </c:scatterChart>
      <c:valAx>
        <c:axId val="59139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</a:t>
                </a:r>
                <a:r>
                  <a:rPr lang="it-IT" baseline="0"/>
                  <a:t> [bar]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1395248"/>
        <c:crosses val="autoZero"/>
        <c:crossBetween val="midCat"/>
      </c:valAx>
      <c:valAx>
        <c:axId val="5913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latin typeface="Symbol" panose="05050102010706020507" pitchFamily="18" charset="2"/>
                  </a:rPr>
                  <a:t>h</a:t>
                </a:r>
                <a:r>
                  <a:rPr lang="it-IT"/>
                  <a:t>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139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5</xdr:row>
      <xdr:rowOff>125730</xdr:rowOff>
    </xdr:from>
    <xdr:to>
      <xdr:col>6</xdr:col>
      <xdr:colOff>118110</xdr:colOff>
      <xdr:row>10</xdr:row>
      <xdr:rowOff>133350</xdr:rowOff>
    </xdr:to>
    <xdr:sp macro="" textlink="">
      <xdr:nvSpPr>
        <xdr:cNvPr id="2" name="Rettangolo con angoli arrotondati 1">
          <a:extLst>
            <a:ext uri="{FF2B5EF4-FFF2-40B4-BE49-F238E27FC236}">
              <a16:creationId xmlns:a16="http://schemas.microsoft.com/office/drawing/2014/main" id="{8A9D17D1-19E5-44D1-9010-C3DEB51E0894}"/>
            </a:ext>
          </a:extLst>
        </xdr:cNvPr>
        <xdr:cNvSpPr/>
      </xdr:nvSpPr>
      <xdr:spPr>
        <a:xfrm>
          <a:off x="3383280" y="857250"/>
          <a:ext cx="575310" cy="922020"/>
        </a:xfrm>
        <a:prstGeom prst="round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293370</xdr:colOff>
      <xdr:row>14</xdr:row>
      <xdr:rowOff>57150</xdr:rowOff>
    </xdr:from>
    <xdr:to>
      <xdr:col>8</xdr:col>
      <xdr:colOff>541020</xdr:colOff>
      <xdr:row>15</xdr:row>
      <xdr:rowOff>99060</xdr:rowOff>
    </xdr:to>
    <xdr:sp macro="" textlink="">
      <xdr:nvSpPr>
        <xdr:cNvPr id="5" name="Rettangolo con angoli arrotondati 4">
          <a:extLst>
            <a:ext uri="{FF2B5EF4-FFF2-40B4-BE49-F238E27FC236}">
              <a16:creationId xmlns:a16="http://schemas.microsoft.com/office/drawing/2014/main" id="{2E6F94FD-6588-48CC-8ADA-C04EB28487B2}"/>
            </a:ext>
          </a:extLst>
        </xdr:cNvPr>
        <xdr:cNvSpPr/>
      </xdr:nvSpPr>
      <xdr:spPr>
        <a:xfrm>
          <a:off x="5414010" y="2434590"/>
          <a:ext cx="247650" cy="224790"/>
        </a:xfrm>
        <a:prstGeom prst="round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561974</xdr:colOff>
      <xdr:row>2</xdr:row>
      <xdr:rowOff>30480</xdr:rowOff>
    </xdr:from>
    <xdr:to>
      <xdr:col>10</xdr:col>
      <xdr:colOff>541020</xdr:colOff>
      <xdr:row>6</xdr:row>
      <xdr:rowOff>43816</xdr:rowOff>
    </xdr:to>
    <xdr:sp macro="" textlink="">
      <xdr:nvSpPr>
        <xdr:cNvPr id="6" name="Operazione manuale 5">
          <a:extLst>
            <a:ext uri="{FF2B5EF4-FFF2-40B4-BE49-F238E27FC236}">
              <a16:creationId xmlns:a16="http://schemas.microsoft.com/office/drawing/2014/main" id="{9640375A-DE98-4F23-8B66-CCAE120B6FB3}"/>
            </a:ext>
          </a:extLst>
        </xdr:cNvPr>
        <xdr:cNvSpPr/>
      </xdr:nvSpPr>
      <xdr:spPr>
        <a:xfrm rot="5400000">
          <a:off x="5619749" y="-363855"/>
          <a:ext cx="744856" cy="1899286"/>
        </a:xfrm>
        <a:prstGeom prst="flowChartManualOperation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458893</xdr:colOff>
      <xdr:row>13</xdr:row>
      <xdr:rowOff>149862</xdr:rowOff>
    </xdr:from>
    <xdr:to>
      <xdr:col>10</xdr:col>
      <xdr:colOff>221763</xdr:colOff>
      <xdr:row>16</xdr:row>
      <xdr:rowOff>3326</xdr:rowOff>
    </xdr:to>
    <xdr:grpSp>
      <xdr:nvGrpSpPr>
        <xdr:cNvPr id="10" name="Group 4">
          <a:extLst>
            <a:ext uri="{FF2B5EF4-FFF2-40B4-BE49-F238E27FC236}">
              <a16:creationId xmlns:a16="http://schemas.microsoft.com/office/drawing/2014/main" id="{99E3718C-591F-43E5-AF5A-5F7387D733F8}"/>
            </a:ext>
          </a:extLst>
        </xdr:cNvPr>
        <xdr:cNvGrpSpPr>
          <a:grpSpLocks noChangeAspect="1"/>
        </xdr:cNvGrpSpPr>
      </xdr:nvGrpSpPr>
      <xdr:grpSpPr>
        <a:xfrm flipH="1">
          <a:off x="6440593" y="2736429"/>
          <a:ext cx="402103" cy="399564"/>
          <a:chOff x="2054418" y="838197"/>
          <a:chExt cx="304800" cy="304800"/>
        </a:xfrm>
      </xdr:grpSpPr>
      <xdr:sp macro="" textlink="">
        <xdr:nvSpPr>
          <xdr:cNvPr id="11" name="Oval 22">
            <a:extLst>
              <a:ext uri="{FF2B5EF4-FFF2-40B4-BE49-F238E27FC236}">
                <a16:creationId xmlns:a16="http://schemas.microsoft.com/office/drawing/2014/main" id="{8D0D013B-BBDF-458E-9473-F89F09DEDEB4}"/>
              </a:ext>
            </a:extLst>
          </xdr:cNvPr>
          <xdr:cNvSpPr/>
        </xdr:nvSpPr>
        <xdr:spPr>
          <a:xfrm>
            <a:off x="2054418" y="838197"/>
            <a:ext cx="304800" cy="304800"/>
          </a:xfrm>
          <a:prstGeom prst="ellipse">
            <a:avLst/>
          </a:prstGeom>
          <a:noFill/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2" name="Isosceles Triangle 23">
            <a:extLst>
              <a:ext uri="{FF2B5EF4-FFF2-40B4-BE49-F238E27FC236}">
                <a16:creationId xmlns:a16="http://schemas.microsoft.com/office/drawing/2014/main" id="{785CAFAB-5769-4D66-A4D9-D21BD6DC6397}"/>
              </a:ext>
            </a:extLst>
          </xdr:cNvPr>
          <xdr:cNvSpPr/>
        </xdr:nvSpPr>
        <xdr:spPr>
          <a:xfrm rot="5400000">
            <a:off x="2112052" y="886435"/>
            <a:ext cx="228600" cy="215526"/>
          </a:xfrm>
          <a:prstGeom prst="triangle">
            <a:avLst/>
          </a:prstGeom>
          <a:noFill/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293370</xdr:colOff>
      <xdr:row>9</xdr:row>
      <xdr:rowOff>140970</xdr:rowOff>
    </xdr:from>
    <xdr:to>
      <xdr:col>11</xdr:col>
      <xdr:colOff>122521</xdr:colOff>
      <xdr:row>13</xdr:row>
      <xdr:rowOff>5445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C393D1F-F4FD-4F65-BA2E-5F639D305D72}"/>
            </a:ext>
          </a:extLst>
        </xdr:cNvPr>
        <xdr:cNvGrpSpPr/>
      </xdr:nvGrpSpPr>
      <xdr:grpSpPr>
        <a:xfrm>
          <a:off x="6914303" y="1872403"/>
          <a:ext cx="468385" cy="719609"/>
          <a:chOff x="7040880" y="2743200"/>
          <a:chExt cx="469231" cy="595995"/>
        </a:xfrm>
      </xdr:grpSpPr>
      <xdr:sp macro="" textlink="">
        <xdr:nvSpPr>
          <xdr:cNvPr id="13" name="Ovale 12">
            <a:extLst>
              <a:ext uri="{FF2B5EF4-FFF2-40B4-BE49-F238E27FC236}">
                <a16:creationId xmlns:a16="http://schemas.microsoft.com/office/drawing/2014/main" id="{26D5C043-2A31-4C6E-84E4-6C56A56A4080}"/>
              </a:ext>
            </a:extLst>
          </xdr:cNvPr>
          <xdr:cNvSpPr/>
        </xdr:nvSpPr>
        <xdr:spPr>
          <a:xfrm flipH="1">
            <a:off x="7040880" y="2743200"/>
            <a:ext cx="469230" cy="490623"/>
          </a:xfrm>
          <a:prstGeom prst="ellipse">
            <a:avLst/>
          </a:prstGeom>
          <a:solidFill>
            <a:sysClr val="window" lastClr="FFFFFF"/>
          </a:solidFill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noFill/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cxnSp macro="">
        <xdr:nvCxnSpPr>
          <xdr:cNvPr id="14" name="Connettore 1 67">
            <a:extLst>
              <a:ext uri="{FF2B5EF4-FFF2-40B4-BE49-F238E27FC236}">
                <a16:creationId xmlns:a16="http://schemas.microsoft.com/office/drawing/2014/main" id="{5948896E-F64B-42CE-9B84-D0C923619430}"/>
              </a:ext>
            </a:extLst>
          </xdr:cNvPr>
          <xdr:cNvCxnSpPr/>
        </xdr:nvCxnSpPr>
        <xdr:spPr>
          <a:xfrm flipH="1" flipV="1">
            <a:off x="7416265" y="2930263"/>
            <a:ext cx="93846" cy="408932"/>
          </a:xfrm>
          <a:prstGeom prst="line">
            <a:avLst/>
          </a:prstGeom>
          <a:solidFill>
            <a:sysClr val="window" lastClr="FFFFFF"/>
          </a:solidFill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15" name="Connettore 1 69">
            <a:extLst>
              <a:ext uri="{FF2B5EF4-FFF2-40B4-BE49-F238E27FC236}">
                <a16:creationId xmlns:a16="http://schemas.microsoft.com/office/drawing/2014/main" id="{8170D141-97CA-4E44-8E10-652C184AE7D9}"/>
              </a:ext>
            </a:extLst>
          </xdr:cNvPr>
          <xdr:cNvCxnSpPr/>
        </xdr:nvCxnSpPr>
        <xdr:spPr>
          <a:xfrm flipH="1">
            <a:off x="7275494" y="2930263"/>
            <a:ext cx="140769" cy="157078"/>
          </a:xfrm>
          <a:prstGeom prst="line">
            <a:avLst/>
          </a:prstGeom>
          <a:solidFill>
            <a:sysClr val="window" lastClr="FFFFFF"/>
          </a:solidFill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16" name="Connettore 1 76">
            <a:extLst>
              <a:ext uri="{FF2B5EF4-FFF2-40B4-BE49-F238E27FC236}">
                <a16:creationId xmlns:a16="http://schemas.microsoft.com/office/drawing/2014/main" id="{5C8BCFFC-E2B9-44F1-AB94-D3FFD922C828}"/>
              </a:ext>
            </a:extLst>
          </xdr:cNvPr>
          <xdr:cNvCxnSpPr/>
        </xdr:nvCxnSpPr>
        <xdr:spPr>
          <a:xfrm flipV="1">
            <a:off x="7040880" y="2930262"/>
            <a:ext cx="93846" cy="408932"/>
          </a:xfrm>
          <a:prstGeom prst="line">
            <a:avLst/>
          </a:prstGeom>
          <a:solidFill>
            <a:sysClr val="window" lastClr="FFFFFF"/>
          </a:solidFill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17" name="Connettore 1 77">
            <a:extLst>
              <a:ext uri="{FF2B5EF4-FFF2-40B4-BE49-F238E27FC236}">
                <a16:creationId xmlns:a16="http://schemas.microsoft.com/office/drawing/2014/main" id="{DD6CBD01-A222-4633-A1D4-67FCE1DB8465}"/>
              </a:ext>
            </a:extLst>
          </xdr:cNvPr>
          <xdr:cNvCxnSpPr/>
        </xdr:nvCxnSpPr>
        <xdr:spPr>
          <a:xfrm>
            <a:off x="7135520" y="2930263"/>
            <a:ext cx="140769" cy="157078"/>
          </a:xfrm>
          <a:prstGeom prst="line">
            <a:avLst/>
          </a:prstGeom>
          <a:solidFill>
            <a:sysClr val="window" lastClr="FFFFFF"/>
          </a:solidFill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</xdr:grpSp>
    <xdr:clientData/>
  </xdr:twoCellAnchor>
  <xdr:twoCellAnchor>
    <xdr:from>
      <xdr:col>7</xdr:col>
      <xdr:colOff>60961</xdr:colOff>
      <xdr:row>13</xdr:row>
      <xdr:rowOff>148590</xdr:rowOff>
    </xdr:from>
    <xdr:to>
      <xdr:col>7</xdr:col>
      <xdr:colOff>463064</xdr:colOff>
      <xdr:row>16</xdr:row>
      <xdr:rowOff>2054</xdr:rowOff>
    </xdr:to>
    <xdr:grpSp>
      <xdr:nvGrpSpPr>
        <xdr:cNvPr id="19" name="Group 4">
          <a:extLst>
            <a:ext uri="{FF2B5EF4-FFF2-40B4-BE49-F238E27FC236}">
              <a16:creationId xmlns:a16="http://schemas.microsoft.com/office/drawing/2014/main" id="{F35AA282-7AF1-45C5-B51F-F8ECAF199135}"/>
            </a:ext>
          </a:extLst>
        </xdr:cNvPr>
        <xdr:cNvGrpSpPr>
          <a:grpSpLocks noChangeAspect="1"/>
        </xdr:cNvGrpSpPr>
      </xdr:nvGrpSpPr>
      <xdr:grpSpPr>
        <a:xfrm flipH="1">
          <a:off x="4764194" y="2735157"/>
          <a:ext cx="402103" cy="399564"/>
          <a:chOff x="2054418" y="838197"/>
          <a:chExt cx="304800" cy="304800"/>
        </a:xfrm>
      </xdr:grpSpPr>
      <xdr:sp macro="" textlink="">
        <xdr:nvSpPr>
          <xdr:cNvPr id="20" name="Oval 22">
            <a:extLst>
              <a:ext uri="{FF2B5EF4-FFF2-40B4-BE49-F238E27FC236}">
                <a16:creationId xmlns:a16="http://schemas.microsoft.com/office/drawing/2014/main" id="{B17AE026-8930-47D7-807B-8C14F6AFDFB6}"/>
              </a:ext>
            </a:extLst>
          </xdr:cNvPr>
          <xdr:cNvSpPr/>
        </xdr:nvSpPr>
        <xdr:spPr>
          <a:xfrm>
            <a:off x="2054418" y="838197"/>
            <a:ext cx="304800" cy="304800"/>
          </a:xfrm>
          <a:prstGeom prst="ellipse">
            <a:avLst/>
          </a:prstGeom>
          <a:noFill/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21" name="Isosceles Triangle 23">
            <a:extLst>
              <a:ext uri="{FF2B5EF4-FFF2-40B4-BE49-F238E27FC236}">
                <a16:creationId xmlns:a16="http://schemas.microsoft.com/office/drawing/2014/main" id="{2534985B-3911-4AC8-86A2-AAC9A837DE8B}"/>
              </a:ext>
            </a:extLst>
          </xdr:cNvPr>
          <xdr:cNvSpPr/>
        </xdr:nvSpPr>
        <xdr:spPr>
          <a:xfrm rot="5400000">
            <a:off x="2112052" y="886435"/>
            <a:ext cx="228600" cy="215526"/>
          </a:xfrm>
          <a:prstGeom prst="triangle">
            <a:avLst/>
          </a:prstGeom>
          <a:noFill/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538991</xdr:colOff>
      <xdr:row>5</xdr:row>
      <xdr:rowOff>16935</xdr:rowOff>
    </xdr:from>
    <xdr:to>
      <xdr:col>10</xdr:col>
      <xdr:colOff>553296</xdr:colOff>
      <xdr:row>9</xdr:row>
      <xdr:rowOff>140971</xdr:rowOff>
    </xdr:to>
    <xdr:cxnSp macro="">
      <xdr:nvCxnSpPr>
        <xdr:cNvPr id="25" name="Connettore a gomito 24">
          <a:extLst>
            <a:ext uri="{FF2B5EF4-FFF2-40B4-BE49-F238E27FC236}">
              <a16:creationId xmlns:a16="http://schemas.microsoft.com/office/drawing/2014/main" id="{74C8DEEB-E031-42A4-AFC1-BF335DFD49CB}"/>
            </a:ext>
          </a:extLst>
        </xdr:cNvPr>
        <xdr:cNvCxnSpPr/>
      </xdr:nvCxnSpPr>
      <xdr:spPr>
        <a:xfrm rot="5400000">
          <a:off x="7117336" y="1169080"/>
          <a:ext cx="855556" cy="14305"/>
        </a:xfrm>
        <a:prstGeom prst="bentConnector3">
          <a:avLst>
            <a:gd name="adj1" fmla="val -13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221763</xdr:colOff>
      <xdr:row>12</xdr:row>
      <xdr:rowOff>132734</xdr:rowOff>
    </xdr:from>
    <xdr:to>
      <xdr:col>10</xdr:col>
      <xdr:colOff>527562</xdr:colOff>
      <xdr:row>14</xdr:row>
      <xdr:rowOff>167611</xdr:rowOff>
    </xdr:to>
    <xdr:cxnSp macro="">
      <xdr:nvCxnSpPr>
        <xdr:cNvPr id="29" name="Connettore a gomito 28">
          <a:extLst>
            <a:ext uri="{FF2B5EF4-FFF2-40B4-BE49-F238E27FC236}">
              <a16:creationId xmlns:a16="http://schemas.microsoft.com/office/drawing/2014/main" id="{C07A084E-E19E-4D51-9CBD-43848E69A9FB}"/>
            </a:ext>
          </a:extLst>
        </xdr:cNvPr>
        <xdr:cNvCxnSpPr>
          <a:stCxn id="13" idx="4"/>
          <a:endCxn id="11" idx="2"/>
        </xdr:cNvCxnSpPr>
      </xdr:nvCxnSpPr>
      <xdr:spPr>
        <a:xfrm rot="5400000">
          <a:off x="6878674" y="2420856"/>
          <a:ext cx="462444" cy="30579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14</xdr:row>
      <xdr:rowOff>169122</xdr:rowOff>
    </xdr:from>
    <xdr:to>
      <xdr:col>9</xdr:col>
      <xdr:colOff>492010</xdr:colOff>
      <xdr:row>14</xdr:row>
      <xdr:rowOff>172332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4C4093B6-C186-47A8-B0A0-C81DCB91DB20}"/>
            </a:ext>
          </a:extLst>
        </xdr:cNvPr>
        <xdr:cNvCxnSpPr>
          <a:cxnSpLocks/>
          <a:stCxn id="12" idx="0"/>
          <a:endCxn id="5" idx="3"/>
        </xdr:cNvCxnSpPr>
      </xdr:nvCxnSpPr>
      <xdr:spPr>
        <a:xfrm flipH="1" flipV="1">
          <a:off x="5997787" y="2806489"/>
          <a:ext cx="590223" cy="32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463064</xdr:colOff>
      <xdr:row>14</xdr:row>
      <xdr:rowOff>166762</xdr:rowOff>
    </xdr:from>
    <xdr:to>
      <xdr:col>8</xdr:col>
      <xdr:colOff>293370</xdr:colOff>
      <xdr:row>14</xdr:row>
      <xdr:rowOff>169545</xdr:rowOff>
    </xdr:to>
    <xdr:cxnSp macro="">
      <xdr:nvCxnSpPr>
        <xdr:cNvPr id="1028" name="Connettore 2 1027">
          <a:extLst>
            <a:ext uri="{FF2B5EF4-FFF2-40B4-BE49-F238E27FC236}">
              <a16:creationId xmlns:a16="http://schemas.microsoft.com/office/drawing/2014/main" id="{D748ED7A-D7BF-48A3-B934-51933851AFB7}"/>
            </a:ext>
          </a:extLst>
        </xdr:cNvPr>
        <xdr:cNvCxnSpPr>
          <a:cxnSpLocks/>
          <a:stCxn id="5" idx="1"/>
          <a:endCxn id="20" idx="2"/>
        </xdr:cNvCxnSpPr>
      </xdr:nvCxnSpPr>
      <xdr:spPr>
        <a:xfrm flipH="1" flipV="1">
          <a:off x="4943624" y="2544202"/>
          <a:ext cx="470386" cy="27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470535</xdr:colOff>
      <xdr:row>10</xdr:row>
      <xdr:rowOff>133350</xdr:rowOff>
    </xdr:from>
    <xdr:to>
      <xdr:col>7</xdr:col>
      <xdr:colOff>60961</xdr:colOff>
      <xdr:row>14</xdr:row>
      <xdr:rowOff>166762</xdr:rowOff>
    </xdr:to>
    <xdr:cxnSp macro="">
      <xdr:nvCxnSpPr>
        <xdr:cNvPr id="1030" name="Connettore a gomito 1029">
          <a:extLst>
            <a:ext uri="{FF2B5EF4-FFF2-40B4-BE49-F238E27FC236}">
              <a16:creationId xmlns:a16="http://schemas.microsoft.com/office/drawing/2014/main" id="{8438681E-DF98-423E-AF0E-49207AA08C89}"/>
            </a:ext>
          </a:extLst>
        </xdr:cNvPr>
        <xdr:cNvCxnSpPr>
          <a:stCxn id="20" idx="6"/>
          <a:endCxn id="2" idx="2"/>
        </xdr:cNvCxnSpPr>
      </xdr:nvCxnSpPr>
      <xdr:spPr>
        <a:xfrm rot="10800000">
          <a:off x="3670935" y="1779270"/>
          <a:ext cx="870586" cy="76493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417196</xdr:colOff>
      <xdr:row>5</xdr:row>
      <xdr:rowOff>135469</xdr:rowOff>
    </xdr:from>
    <xdr:to>
      <xdr:col>9</xdr:col>
      <xdr:colOff>50801</xdr:colOff>
      <xdr:row>14</xdr:row>
      <xdr:rowOff>57149</xdr:rowOff>
    </xdr:to>
    <xdr:cxnSp macro="">
      <xdr:nvCxnSpPr>
        <xdr:cNvPr id="1032" name="Connettore a gomito 1031">
          <a:extLst>
            <a:ext uri="{FF2B5EF4-FFF2-40B4-BE49-F238E27FC236}">
              <a16:creationId xmlns:a16="http://schemas.microsoft.com/office/drawing/2014/main" id="{950929F2-EF93-4DC2-B20F-92A8C7D069BF}"/>
            </a:ext>
          </a:extLst>
        </xdr:cNvPr>
        <xdr:cNvCxnSpPr>
          <a:cxnSpLocks/>
          <a:endCxn id="5" idx="0"/>
        </xdr:cNvCxnSpPr>
      </xdr:nvCxnSpPr>
      <xdr:spPr>
        <a:xfrm rot="5400000">
          <a:off x="5188058" y="1735774"/>
          <a:ext cx="1644647" cy="2728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128587</xdr:colOff>
      <xdr:row>33</xdr:row>
      <xdr:rowOff>88581</xdr:rowOff>
    </xdr:from>
    <xdr:to>
      <xdr:col>13</xdr:col>
      <xdr:colOff>7082</xdr:colOff>
      <xdr:row>52</xdr:row>
      <xdr:rowOff>120900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03C3FA09-FBF8-4BFA-A781-53321E3A1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</xdr:colOff>
      <xdr:row>7</xdr:row>
      <xdr:rowOff>102870</xdr:rowOff>
    </xdr:from>
    <xdr:to>
      <xdr:col>5</xdr:col>
      <xdr:colOff>590550</xdr:colOff>
      <xdr:row>8</xdr:row>
      <xdr:rowOff>156210</xdr:rowOff>
    </xdr:to>
    <xdr:cxnSp macro="">
      <xdr:nvCxnSpPr>
        <xdr:cNvPr id="4" name="Connettore curvo 3">
          <a:extLst>
            <a:ext uri="{FF2B5EF4-FFF2-40B4-BE49-F238E27FC236}">
              <a16:creationId xmlns:a16="http://schemas.microsoft.com/office/drawing/2014/main" id="{8A10BC34-B535-46F8-9CD0-3A30F7D0B07B}"/>
            </a:ext>
          </a:extLst>
        </xdr:cNvPr>
        <xdr:cNvCxnSpPr/>
      </xdr:nvCxnSpPr>
      <xdr:spPr>
        <a:xfrm flipV="1">
          <a:off x="3840480" y="1200150"/>
          <a:ext cx="548640" cy="236220"/>
        </a:xfrm>
        <a:prstGeom prst="curvedConnector3">
          <a:avLst>
            <a:gd name="adj1" fmla="val -10417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624840</xdr:colOff>
      <xdr:row>9</xdr:row>
      <xdr:rowOff>99060</xdr:rowOff>
    </xdr:from>
    <xdr:to>
      <xdr:col>11</xdr:col>
      <xdr:colOff>533400</xdr:colOff>
      <xdr:row>10</xdr:row>
      <xdr:rowOff>152400</xdr:rowOff>
    </xdr:to>
    <xdr:cxnSp macro="">
      <xdr:nvCxnSpPr>
        <xdr:cNvPr id="30" name="Connettore curvo 29">
          <a:extLst>
            <a:ext uri="{FF2B5EF4-FFF2-40B4-BE49-F238E27FC236}">
              <a16:creationId xmlns:a16="http://schemas.microsoft.com/office/drawing/2014/main" id="{BEB2BC7D-2D67-4171-83AA-A4ECC2EA8B67}"/>
            </a:ext>
          </a:extLst>
        </xdr:cNvPr>
        <xdr:cNvCxnSpPr/>
      </xdr:nvCxnSpPr>
      <xdr:spPr>
        <a:xfrm flipV="1">
          <a:off x="7623810" y="1562100"/>
          <a:ext cx="548640" cy="236220"/>
        </a:xfrm>
        <a:prstGeom prst="curvedConnector3">
          <a:avLst>
            <a:gd name="adj1" fmla="val -10417"/>
          </a:avLst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373380</xdr:colOff>
      <xdr:row>2</xdr:row>
      <xdr:rowOff>171450</xdr:rowOff>
    </xdr:from>
    <xdr:to>
      <xdr:col>11</xdr:col>
      <xdr:colOff>262890</xdr:colOff>
      <xdr:row>4</xdr:row>
      <xdr:rowOff>45720</xdr:rowOff>
    </xdr:to>
    <xdr:cxnSp macro="">
      <xdr:nvCxnSpPr>
        <xdr:cNvPr id="24" name="Connettore curvo 23">
          <a:extLst>
            <a:ext uri="{FF2B5EF4-FFF2-40B4-BE49-F238E27FC236}">
              <a16:creationId xmlns:a16="http://schemas.microsoft.com/office/drawing/2014/main" id="{EE9492D5-CF6B-45CE-BF50-37A394918BFC}"/>
            </a:ext>
          </a:extLst>
        </xdr:cNvPr>
        <xdr:cNvCxnSpPr/>
      </xdr:nvCxnSpPr>
      <xdr:spPr>
        <a:xfrm flipV="1">
          <a:off x="7372350" y="354330"/>
          <a:ext cx="529590" cy="240030"/>
        </a:xfrm>
        <a:prstGeom prst="curvedConnector3">
          <a:avLst>
            <a:gd name="adj1" fmla="val -28417"/>
          </a:avLst>
        </a:prstGeom>
        <a:ln w="254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</xdr:row>
      <xdr:rowOff>60960</xdr:rowOff>
    </xdr:from>
    <xdr:to>
      <xdr:col>7</xdr:col>
      <xdr:colOff>232410</xdr:colOff>
      <xdr:row>16</xdr:row>
      <xdr:rowOff>118110</xdr:rowOff>
    </xdr:to>
    <xdr:cxnSp macro="">
      <xdr:nvCxnSpPr>
        <xdr:cNvPr id="36" name="Connettore curvo 35">
          <a:extLst>
            <a:ext uri="{FF2B5EF4-FFF2-40B4-BE49-F238E27FC236}">
              <a16:creationId xmlns:a16="http://schemas.microsoft.com/office/drawing/2014/main" id="{64EA166A-716F-412A-8032-D4C2974541E8}"/>
            </a:ext>
          </a:extLst>
        </xdr:cNvPr>
        <xdr:cNvCxnSpPr/>
      </xdr:nvCxnSpPr>
      <xdr:spPr>
        <a:xfrm flipV="1">
          <a:off x="4781550" y="2682240"/>
          <a:ext cx="529590" cy="240030"/>
        </a:xfrm>
        <a:prstGeom prst="curvedConnector3">
          <a:avLst>
            <a:gd name="adj1" fmla="val 98921"/>
          </a:avLst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119381</xdr:colOff>
      <xdr:row>15</xdr:row>
      <xdr:rowOff>74930</xdr:rowOff>
    </xdr:from>
    <xdr:to>
      <xdr:col>10</xdr:col>
      <xdr:colOff>8891</xdr:colOff>
      <xdr:row>16</xdr:row>
      <xdr:rowOff>132080</xdr:rowOff>
    </xdr:to>
    <xdr:cxnSp macro="">
      <xdr:nvCxnSpPr>
        <xdr:cNvPr id="38" name="Connettore curvo 37">
          <a:extLst>
            <a:ext uri="{FF2B5EF4-FFF2-40B4-BE49-F238E27FC236}">
              <a16:creationId xmlns:a16="http://schemas.microsoft.com/office/drawing/2014/main" id="{9DD5623F-03EE-4C22-B09A-F48C8ED5F792}"/>
            </a:ext>
          </a:extLst>
        </xdr:cNvPr>
        <xdr:cNvCxnSpPr/>
      </xdr:nvCxnSpPr>
      <xdr:spPr>
        <a:xfrm flipV="1">
          <a:off x="6215381" y="2894330"/>
          <a:ext cx="528743" cy="239183"/>
        </a:xfrm>
        <a:prstGeom prst="curvedConnector3">
          <a:avLst>
            <a:gd name="adj1" fmla="val 98921"/>
          </a:avLst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8</xdr:row>
      <xdr:rowOff>160868</xdr:rowOff>
    </xdr:from>
    <xdr:to>
      <xdr:col>5</xdr:col>
      <xdr:colOff>325966</xdr:colOff>
      <xdr:row>10</xdr:row>
      <xdr:rowOff>101600</xdr:rowOff>
    </xdr:to>
    <xdr:sp macro="" textlink="">
      <xdr:nvSpPr>
        <xdr:cNvPr id="39" name="CasellaDiTesto 38">
          <a:extLst>
            <a:ext uri="{FF2B5EF4-FFF2-40B4-BE49-F238E27FC236}">
              <a16:creationId xmlns:a16="http://schemas.microsoft.com/office/drawing/2014/main" id="{AECFCFAD-BAB0-42BA-9A4A-CAF62303A758}"/>
            </a:ext>
          </a:extLst>
        </xdr:cNvPr>
        <xdr:cNvSpPr txBox="1"/>
      </xdr:nvSpPr>
      <xdr:spPr>
        <a:xfrm>
          <a:off x="3369733" y="1625601"/>
          <a:ext cx="495300" cy="313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>
              <a:solidFill>
                <a:srgbClr val="FF0000"/>
              </a:solidFill>
            </a:rPr>
            <a:t>Q</a:t>
          </a:r>
          <a:r>
            <a:rPr lang="it-IT" sz="1400" baseline="-25000">
              <a:solidFill>
                <a:srgbClr val="FF0000"/>
              </a:solidFill>
            </a:rPr>
            <a:t>in</a:t>
          </a:r>
        </a:p>
        <a:p>
          <a:endParaRPr lang="it-IT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71966</xdr:colOff>
      <xdr:row>7</xdr:row>
      <xdr:rowOff>165100</xdr:rowOff>
    </xdr:from>
    <xdr:to>
      <xdr:col>11</xdr:col>
      <xdr:colOff>567266</xdr:colOff>
      <xdr:row>9</xdr:row>
      <xdr:rowOff>105833</xdr:rowOff>
    </xdr:to>
    <xdr:sp macro="" textlink="">
      <xdr:nvSpPr>
        <xdr:cNvPr id="50" name="CasellaDiTesto 49">
          <a:extLst>
            <a:ext uri="{FF2B5EF4-FFF2-40B4-BE49-F238E27FC236}">
              <a16:creationId xmlns:a16="http://schemas.microsoft.com/office/drawing/2014/main" id="{210D662A-CBFE-4AB9-AD2A-D6B66E7EF548}"/>
            </a:ext>
          </a:extLst>
        </xdr:cNvPr>
        <xdr:cNvSpPr txBox="1"/>
      </xdr:nvSpPr>
      <xdr:spPr>
        <a:xfrm>
          <a:off x="7446433" y="1443567"/>
          <a:ext cx="495300" cy="313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>
              <a:solidFill>
                <a:srgbClr val="00B0F0"/>
              </a:solidFill>
            </a:rPr>
            <a:t>Q</a:t>
          </a:r>
          <a:r>
            <a:rPr lang="it-IT" sz="1400" baseline="-25000">
              <a:solidFill>
                <a:srgbClr val="00B0F0"/>
              </a:solidFill>
            </a:rPr>
            <a:t>out</a:t>
          </a:r>
        </a:p>
        <a:p>
          <a:endParaRPr lang="it-IT" sz="14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550332</xdr:colOff>
      <xdr:row>1</xdr:row>
      <xdr:rowOff>16933</xdr:rowOff>
    </xdr:from>
    <xdr:to>
      <xdr:col>11</xdr:col>
      <xdr:colOff>584199</xdr:colOff>
      <xdr:row>2</xdr:row>
      <xdr:rowOff>148166</xdr:rowOff>
    </xdr:to>
    <xdr:sp macro="" textlink="">
      <xdr:nvSpPr>
        <xdr:cNvPr id="51" name="CasellaDiTesto 50">
          <a:extLst>
            <a:ext uri="{FF2B5EF4-FFF2-40B4-BE49-F238E27FC236}">
              <a16:creationId xmlns:a16="http://schemas.microsoft.com/office/drawing/2014/main" id="{7FA4B1A6-9F8E-4116-871E-FEFF85CCA11F}"/>
            </a:ext>
          </a:extLst>
        </xdr:cNvPr>
        <xdr:cNvSpPr txBox="1"/>
      </xdr:nvSpPr>
      <xdr:spPr>
        <a:xfrm>
          <a:off x="7285565" y="203200"/>
          <a:ext cx="673101" cy="313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>
              <a:solidFill>
                <a:schemeClr val="accent6"/>
              </a:solidFill>
            </a:rPr>
            <a:t>W</a:t>
          </a:r>
          <a:r>
            <a:rPr lang="it-IT" sz="1400" baseline="-25000">
              <a:solidFill>
                <a:schemeClr val="accent6"/>
              </a:solidFill>
            </a:rPr>
            <a:t>TV</a:t>
          </a:r>
        </a:p>
        <a:p>
          <a:endParaRPr lang="it-IT" sz="14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461432</xdr:colOff>
      <xdr:row>14</xdr:row>
      <xdr:rowOff>169333</xdr:rowOff>
    </xdr:from>
    <xdr:to>
      <xdr:col>10</xdr:col>
      <xdr:colOff>25400</xdr:colOff>
      <xdr:row>16</xdr:row>
      <xdr:rowOff>118533</xdr:rowOff>
    </xdr:to>
    <xdr:sp macro="" textlink="">
      <xdr:nvSpPr>
        <xdr:cNvPr id="52" name="CasellaDiTesto 51">
          <a:extLst>
            <a:ext uri="{FF2B5EF4-FFF2-40B4-BE49-F238E27FC236}">
              <a16:creationId xmlns:a16="http://schemas.microsoft.com/office/drawing/2014/main" id="{ABE36F26-B859-43B2-B6AC-D9D3449A8F61}"/>
            </a:ext>
          </a:extLst>
        </xdr:cNvPr>
        <xdr:cNvSpPr txBox="1"/>
      </xdr:nvSpPr>
      <xdr:spPr>
        <a:xfrm>
          <a:off x="5918199" y="2806700"/>
          <a:ext cx="842434" cy="313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>
              <a:solidFill>
                <a:schemeClr val="bg1">
                  <a:lumMod val="65000"/>
                </a:schemeClr>
              </a:solidFill>
            </a:rPr>
            <a:t>W</a:t>
          </a:r>
          <a:r>
            <a:rPr lang="it-IT" sz="1400" baseline="-25000">
              <a:solidFill>
                <a:schemeClr val="bg1">
                  <a:lumMod val="65000"/>
                </a:schemeClr>
              </a:solidFill>
            </a:rPr>
            <a:t>pompa1</a:t>
          </a:r>
        </a:p>
        <a:p>
          <a:endParaRPr lang="it-IT" sz="1400" baseline="-25000">
            <a:solidFill>
              <a:schemeClr val="bg1">
                <a:lumMod val="65000"/>
              </a:schemeClr>
            </a:solidFill>
          </a:endParaRPr>
        </a:p>
        <a:p>
          <a:endParaRPr lang="it-IT" sz="1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5</xdr:col>
      <xdr:colOff>524932</xdr:colOff>
      <xdr:row>14</xdr:row>
      <xdr:rowOff>148166</xdr:rowOff>
    </xdr:from>
    <xdr:to>
      <xdr:col>7</xdr:col>
      <xdr:colOff>88900</xdr:colOff>
      <xdr:row>16</xdr:row>
      <xdr:rowOff>97366</xdr:rowOff>
    </xdr:to>
    <xdr:sp macro="" textlink="">
      <xdr:nvSpPr>
        <xdr:cNvPr id="53" name="CasellaDiTesto 52">
          <a:extLst>
            <a:ext uri="{FF2B5EF4-FFF2-40B4-BE49-F238E27FC236}">
              <a16:creationId xmlns:a16="http://schemas.microsoft.com/office/drawing/2014/main" id="{194D0FF6-F206-4A0D-B213-6FD4597A7E93}"/>
            </a:ext>
          </a:extLst>
        </xdr:cNvPr>
        <xdr:cNvSpPr txBox="1"/>
      </xdr:nvSpPr>
      <xdr:spPr>
        <a:xfrm>
          <a:off x="4063999" y="2785533"/>
          <a:ext cx="842434" cy="313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>
              <a:solidFill>
                <a:schemeClr val="bg1">
                  <a:lumMod val="65000"/>
                </a:schemeClr>
              </a:solidFill>
            </a:rPr>
            <a:t>W</a:t>
          </a:r>
          <a:r>
            <a:rPr lang="it-IT" sz="1400" baseline="-25000">
              <a:solidFill>
                <a:schemeClr val="bg1">
                  <a:lumMod val="65000"/>
                </a:schemeClr>
              </a:solidFill>
            </a:rPr>
            <a:t>pompa2</a:t>
          </a:r>
        </a:p>
        <a:p>
          <a:endParaRPr lang="it-IT" sz="1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5</xdr:col>
      <xdr:colOff>470113</xdr:colOff>
      <xdr:row>2</xdr:row>
      <xdr:rowOff>173567</xdr:rowOff>
    </xdr:from>
    <xdr:to>
      <xdr:col>7</xdr:col>
      <xdr:colOff>554571</xdr:colOff>
      <xdr:row>5</xdr:row>
      <xdr:rowOff>125730</xdr:rowOff>
    </xdr:to>
    <xdr:cxnSp macro="">
      <xdr:nvCxnSpPr>
        <xdr:cNvPr id="54" name="Connettore a gomito 53">
          <a:extLst>
            <a:ext uri="{FF2B5EF4-FFF2-40B4-BE49-F238E27FC236}">
              <a16:creationId xmlns:a16="http://schemas.microsoft.com/office/drawing/2014/main" id="{5FCFE3D5-9350-488A-AA07-66ED7C726D2A}"/>
            </a:ext>
          </a:extLst>
        </xdr:cNvPr>
        <xdr:cNvCxnSpPr>
          <a:stCxn id="2" idx="0"/>
        </xdr:cNvCxnSpPr>
      </xdr:nvCxnSpPr>
      <xdr:spPr>
        <a:xfrm rot="5400000" flipH="1" flipV="1">
          <a:off x="4441510" y="109537"/>
          <a:ext cx="498263" cy="13629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414867</xdr:colOff>
      <xdr:row>1</xdr:row>
      <xdr:rowOff>148167</xdr:rowOff>
    </xdr:from>
    <xdr:to>
      <xdr:col>6</xdr:col>
      <xdr:colOff>605367</xdr:colOff>
      <xdr:row>3</xdr:row>
      <xdr:rowOff>71966</xdr:rowOff>
    </xdr:to>
    <xdr:sp macro="" textlink="">
      <xdr:nvSpPr>
        <xdr:cNvPr id="1027" name="Rettangolo con angoli arrotondati 1026">
          <a:extLst>
            <a:ext uri="{FF2B5EF4-FFF2-40B4-BE49-F238E27FC236}">
              <a16:creationId xmlns:a16="http://schemas.microsoft.com/office/drawing/2014/main" id="{E20AD623-B5CA-4906-A520-99D4C8154A1F}"/>
            </a:ext>
          </a:extLst>
        </xdr:cNvPr>
        <xdr:cNvSpPr/>
      </xdr:nvSpPr>
      <xdr:spPr>
        <a:xfrm>
          <a:off x="4593167" y="334434"/>
          <a:ext cx="190500" cy="287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t-IT" sz="1200" baseline="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372533</xdr:colOff>
      <xdr:row>12</xdr:row>
      <xdr:rowOff>63501</xdr:rowOff>
    </xdr:from>
    <xdr:to>
      <xdr:col>5</xdr:col>
      <xdr:colOff>563033</xdr:colOff>
      <xdr:row>13</xdr:row>
      <xdr:rowOff>105833</xdr:rowOff>
    </xdr:to>
    <xdr:sp macro="" textlink="">
      <xdr:nvSpPr>
        <xdr:cNvPr id="71" name="Rettangolo con angoli arrotondati 70">
          <a:extLst>
            <a:ext uri="{FF2B5EF4-FFF2-40B4-BE49-F238E27FC236}">
              <a16:creationId xmlns:a16="http://schemas.microsoft.com/office/drawing/2014/main" id="{A27C11F3-D041-4E5B-AAAB-1ACFA9B4332D}"/>
            </a:ext>
          </a:extLst>
        </xdr:cNvPr>
        <xdr:cNvSpPr/>
      </xdr:nvSpPr>
      <xdr:spPr>
        <a:xfrm>
          <a:off x="3911600" y="2273301"/>
          <a:ext cx="190500" cy="287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t-IT" sz="1200" baseline="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8</xdr:col>
      <xdr:colOff>592666</xdr:colOff>
      <xdr:row>7</xdr:row>
      <xdr:rowOff>165100</xdr:rowOff>
    </xdr:from>
    <xdr:to>
      <xdr:col>9</xdr:col>
      <xdr:colOff>143933</xdr:colOff>
      <xdr:row>9</xdr:row>
      <xdr:rowOff>80432</xdr:rowOff>
    </xdr:to>
    <xdr:sp macro="" textlink="">
      <xdr:nvSpPr>
        <xdr:cNvPr id="72" name="Rettangolo con angoli arrotondati 71">
          <a:extLst>
            <a:ext uri="{FF2B5EF4-FFF2-40B4-BE49-F238E27FC236}">
              <a16:creationId xmlns:a16="http://schemas.microsoft.com/office/drawing/2014/main" id="{213DA0B0-3AE0-4C16-AAC2-CBA6A4E1EFB7}"/>
            </a:ext>
          </a:extLst>
        </xdr:cNvPr>
        <xdr:cNvSpPr/>
      </xdr:nvSpPr>
      <xdr:spPr>
        <a:xfrm>
          <a:off x="6049433" y="1443567"/>
          <a:ext cx="190500" cy="287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t-IT" sz="1200" baseline="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10</xdr:col>
      <xdr:colOff>431800</xdr:colOff>
      <xdr:row>6</xdr:row>
      <xdr:rowOff>152400</xdr:rowOff>
    </xdr:from>
    <xdr:to>
      <xdr:col>10</xdr:col>
      <xdr:colOff>622300</xdr:colOff>
      <xdr:row>8</xdr:row>
      <xdr:rowOff>71965</xdr:rowOff>
    </xdr:to>
    <xdr:sp macro="" textlink="">
      <xdr:nvSpPr>
        <xdr:cNvPr id="73" name="Rettangolo con angoli arrotondati 72">
          <a:extLst>
            <a:ext uri="{FF2B5EF4-FFF2-40B4-BE49-F238E27FC236}">
              <a16:creationId xmlns:a16="http://schemas.microsoft.com/office/drawing/2014/main" id="{3AC6E833-A0EB-417B-AFB2-68C3EE834AE7}"/>
            </a:ext>
          </a:extLst>
        </xdr:cNvPr>
        <xdr:cNvSpPr/>
      </xdr:nvSpPr>
      <xdr:spPr>
        <a:xfrm>
          <a:off x="7167033" y="1248833"/>
          <a:ext cx="190500" cy="287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t-IT" sz="1200" baseline="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10</xdr:col>
      <xdr:colOff>423334</xdr:colOff>
      <xdr:row>12</xdr:row>
      <xdr:rowOff>241299</xdr:rowOff>
    </xdr:from>
    <xdr:to>
      <xdr:col>10</xdr:col>
      <xdr:colOff>613834</xdr:colOff>
      <xdr:row>14</xdr:row>
      <xdr:rowOff>101597</xdr:rowOff>
    </xdr:to>
    <xdr:sp macro="" textlink="">
      <xdr:nvSpPr>
        <xdr:cNvPr id="74" name="Rettangolo con angoli arrotondati 73">
          <a:extLst>
            <a:ext uri="{FF2B5EF4-FFF2-40B4-BE49-F238E27FC236}">
              <a16:creationId xmlns:a16="http://schemas.microsoft.com/office/drawing/2014/main" id="{7834B450-F01B-4552-A809-7A3B051DD287}"/>
            </a:ext>
          </a:extLst>
        </xdr:cNvPr>
        <xdr:cNvSpPr/>
      </xdr:nvSpPr>
      <xdr:spPr>
        <a:xfrm>
          <a:off x="7158567" y="2451099"/>
          <a:ext cx="190500" cy="287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t-IT" sz="1200" baseline="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7</xdr:col>
      <xdr:colOff>618068</xdr:colOff>
      <xdr:row>14</xdr:row>
      <xdr:rowOff>8466</xdr:rowOff>
    </xdr:from>
    <xdr:to>
      <xdr:col>8</xdr:col>
      <xdr:colOff>169334</xdr:colOff>
      <xdr:row>15</xdr:row>
      <xdr:rowOff>114298</xdr:rowOff>
    </xdr:to>
    <xdr:sp macro="" textlink="">
      <xdr:nvSpPr>
        <xdr:cNvPr id="75" name="Rettangolo con angoli arrotondati 74">
          <a:extLst>
            <a:ext uri="{FF2B5EF4-FFF2-40B4-BE49-F238E27FC236}">
              <a16:creationId xmlns:a16="http://schemas.microsoft.com/office/drawing/2014/main" id="{1EC884F6-3E19-4501-983A-9BE037174E38}"/>
            </a:ext>
          </a:extLst>
        </xdr:cNvPr>
        <xdr:cNvSpPr/>
      </xdr:nvSpPr>
      <xdr:spPr>
        <a:xfrm>
          <a:off x="5435601" y="2645833"/>
          <a:ext cx="190500" cy="287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t-IT" sz="1200" baseline="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9</xdr:col>
      <xdr:colOff>152401</xdr:colOff>
      <xdr:row>13</xdr:row>
      <xdr:rowOff>177800</xdr:rowOff>
    </xdr:from>
    <xdr:to>
      <xdr:col>9</xdr:col>
      <xdr:colOff>342901</xdr:colOff>
      <xdr:row>15</xdr:row>
      <xdr:rowOff>101598</xdr:rowOff>
    </xdr:to>
    <xdr:sp macro="" textlink="">
      <xdr:nvSpPr>
        <xdr:cNvPr id="76" name="Rettangolo con angoli arrotondati 75">
          <a:extLst>
            <a:ext uri="{FF2B5EF4-FFF2-40B4-BE49-F238E27FC236}">
              <a16:creationId xmlns:a16="http://schemas.microsoft.com/office/drawing/2014/main" id="{484ECE3B-FD66-4B10-84BC-0DF7306A39EA}"/>
            </a:ext>
          </a:extLst>
        </xdr:cNvPr>
        <xdr:cNvSpPr/>
      </xdr:nvSpPr>
      <xdr:spPr>
        <a:xfrm>
          <a:off x="6248401" y="2633133"/>
          <a:ext cx="190500" cy="287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t-IT" sz="1200" baseline="0">
              <a:solidFill>
                <a:schemeClr val="tx1"/>
              </a:solidFill>
            </a:rPr>
            <a:t>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638175</xdr:colOff>
      <xdr:row>14</xdr:row>
      <xdr:rowOff>13335</xdr:rowOff>
    </xdr:from>
    <xdr:to>
      <xdr:col>21</xdr:col>
      <xdr:colOff>89535</xdr:colOff>
      <xdr:row>29</xdr:row>
      <xdr:rowOff>13335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B6714A1-5302-4F4F-80D9-956938C08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ogi\AppData\Roaming\Microsoft\AddIns\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Props1SI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7B9-BF0D-4053-A912-73B0930A9538}">
  <dimension ref="A1:M55"/>
  <sheetViews>
    <sheetView tabSelected="1" zoomScale="90" zoomScaleNormal="90" workbookViewId="0">
      <selection activeCell="B7" sqref="B7"/>
    </sheetView>
  </sheetViews>
  <sheetFormatPr defaultRowHeight="14.4"/>
  <cols>
    <col min="1" max="1" width="15.5234375" customWidth="1"/>
    <col min="2" max="2" width="12.15625" bestFit="1" customWidth="1"/>
    <col min="5" max="5" width="1.9453125" customWidth="1"/>
    <col min="13" max="13" width="10.578125" bestFit="1" customWidth="1"/>
    <col min="18" max="18" width="15.9453125" bestFit="1" customWidth="1"/>
    <col min="19" max="19" width="14.578125" bestFit="1" customWidth="1"/>
    <col min="20" max="20" width="13.5234375" bestFit="1" customWidth="1"/>
    <col min="21" max="21" width="16.20703125" bestFit="1" customWidth="1"/>
    <col min="22" max="22" width="17.05078125" bestFit="1" customWidth="1"/>
  </cols>
  <sheetData>
    <row r="1" spans="1:12" ht="14.7" thickBot="1">
      <c r="A1" s="5" t="s">
        <v>69</v>
      </c>
      <c r="E1" s="77"/>
      <c r="F1" s="78" t="s">
        <v>106</v>
      </c>
      <c r="G1" s="79"/>
      <c r="H1" s="79"/>
      <c r="I1" s="79"/>
      <c r="J1" s="79"/>
      <c r="K1" s="79"/>
      <c r="L1" s="80"/>
    </row>
    <row r="2" spans="1:12">
      <c r="A2" s="71" t="s">
        <v>91</v>
      </c>
      <c r="B2" s="73" t="s">
        <v>14</v>
      </c>
      <c r="C2" s="74"/>
      <c r="E2" s="81"/>
      <c r="F2" s="82"/>
      <c r="G2" s="82"/>
      <c r="H2" s="82"/>
      <c r="I2" s="82"/>
      <c r="J2" s="82"/>
      <c r="K2" s="82"/>
      <c r="L2" s="83"/>
    </row>
    <row r="3" spans="1:12">
      <c r="A3" s="72" t="s">
        <v>0</v>
      </c>
      <c r="B3" s="96">
        <v>150</v>
      </c>
      <c r="C3" s="75" t="s">
        <v>42</v>
      </c>
      <c r="E3" s="81"/>
      <c r="F3" s="82"/>
      <c r="G3" s="82"/>
      <c r="H3" s="82"/>
      <c r="I3" s="82"/>
      <c r="J3" s="82"/>
      <c r="K3" s="82"/>
      <c r="L3" s="83"/>
    </row>
    <row r="4" spans="1:12">
      <c r="A4" s="72" t="s">
        <v>1</v>
      </c>
      <c r="B4" s="96">
        <v>300</v>
      </c>
      <c r="C4" s="75" t="s">
        <v>40</v>
      </c>
      <c r="E4" s="81"/>
      <c r="F4" s="82"/>
      <c r="G4" s="82"/>
      <c r="H4" s="82"/>
      <c r="I4" s="82"/>
      <c r="J4" s="82"/>
      <c r="K4" s="82"/>
      <c r="L4" s="83"/>
    </row>
    <row r="5" spans="1:12">
      <c r="A5" s="72" t="s">
        <v>2</v>
      </c>
      <c r="B5" s="96">
        <v>0.1</v>
      </c>
      <c r="C5" s="75" t="s">
        <v>42</v>
      </c>
      <c r="E5" s="81"/>
      <c r="F5" s="82"/>
      <c r="G5" s="82"/>
      <c r="H5" s="82"/>
      <c r="I5" s="82"/>
      <c r="J5" s="82"/>
      <c r="K5" s="82"/>
      <c r="L5" s="83"/>
    </row>
    <row r="6" spans="1:12">
      <c r="A6" s="72" t="s">
        <v>3</v>
      </c>
      <c r="B6" s="96">
        <v>45</v>
      </c>
      <c r="C6" s="75" t="s">
        <v>42</v>
      </c>
      <c r="E6" s="81"/>
      <c r="F6" s="82"/>
      <c r="G6" s="82"/>
      <c r="H6" s="82"/>
      <c r="I6" s="82"/>
      <c r="J6" s="82"/>
      <c r="K6" s="82"/>
      <c r="L6" s="83"/>
    </row>
    <row r="7" spans="1:12" ht="16.8">
      <c r="A7" s="72" t="s">
        <v>96</v>
      </c>
      <c r="B7" s="96">
        <v>100</v>
      </c>
      <c r="C7" s="75" t="s">
        <v>15</v>
      </c>
      <c r="E7" s="81"/>
      <c r="F7" s="82"/>
      <c r="G7" s="82"/>
      <c r="H7" s="82"/>
      <c r="I7" s="82"/>
      <c r="J7" s="82"/>
      <c r="K7" s="82"/>
      <c r="L7" s="83"/>
    </row>
    <row r="8" spans="1:12" ht="16.8">
      <c r="A8" s="90" t="s">
        <v>92</v>
      </c>
      <c r="B8" s="96">
        <v>1</v>
      </c>
      <c r="C8" s="75" t="s">
        <v>70</v>
      </c>
      <c r="E8" s="81"/>
      <c r="F8" s="82"/>
      <c r="G8" s="82"/>
      <c r="H8" s="82"/>
      <c r="I8" s="82"/>
      <c r="J8" s="82"/>
      <c r="K8" s="82"/>
      <c r="L8" s="83"/>
    </row>
    <row r="9" spans="1:12" ht="16.8">
      <c r="A9" s="90" t="s">
        <v>93</v>
      </c>
      <c r="B9" s="96">
        <v>1</v>
      </c>
      <c r="C9" s="75" t="s">
        <v>70</v>
      </c>
      <c r="E9" s="81"/>
      <c r="F9" s="82"/>
      <c r="G9" s="82"/>
      <c r="H9" s="82"/>
      <c r="I9" s="82"/>
      <c r="J9" s="82"/>
      <c r="K9" s="82"/>
      <c r="L9" s="83"/>
    </row>
    <row r="10" spans="1:12" ht="16.8">
      <c r="A10" s="90" t="s">
        <v>94</v>
      </c>
      <c r="B10" s="96">
        <v>1</v>
      </c>
      <c r="C10" s="75" t="s">
        <v>70</v>
      </c>
      <c r="E10" s="81"/>
      <c r="F10" s="82"/>
      <c r="G10" s="82"/>
      <c r="H10" s="82"/>
      <c r="I10" s="82"/>
      <c r="J10" s="82"/>
      <c r="K10" s="82"/>
      <c r="L10" s="83"/>
    </row>
    <row r="11" spans="1:12" ht="17.100000000000001" thickBot="1">
      <c r="A11" s="91" t="s">
        <v>95</v>
      </c>
      <c r="B11" s="97">
        <v>1</v>
      </c>
      <c r="C11" s="76" t="s">
        <v>70</v>
      </c>
      <c r="E11" s="81"/>
      <c r="F11" s="82"/>
      <c r="G11" s="82"/>
      <c r="H11" s="82"/>
      <c r="I11" s="82"/>
      <c r="J11" s="82"/>
      <c r="K11" s="82"/>
      <c r="L11" s="83"/>
    </row>
    <row r="12" spans="1:12">
      <c r="E12" s="81"/>
      <c r="F12" s="82"/>
      <c r="G12" s="82"/>
      <c r="H12" s="82"/>
      <c r="I12" s="82"/>
      <c r="J12" s="82"/>
      <c r="K12" s="82"/>
      <c r="L12" s="83"/>
    </row>
    <row r="13" spans="1:12" ht="19.2" customHeight="1" thickBot="1">
      <c r="C13" s="4"/>
      <c r="E13" s="81"/>
      <c r="F13" s="82"/>
      <c r="G13" s="82"/>
      <c r="H13" s="82"/>
      <c r="I13" s="82"/>
      <c r="J13" s="82"/>
      <c r="K13" s="82"/>
      <c r="L13" s="83"/>
    </row>
    <row r="14" spans="1:12">
      <c r="A14" s="32" t="s">
        <v>76</v>
      </c>
      <c r="B14" s="6"/>
      <c r="C14" s="41"/>
      <c r="D14" s="8"/>
      <c r="E14" s="81"/>
      <c r="F14" s="82"/>
      <c r="G14" s="82"/>
      <c r="H14" s="82"/>
      <c r="I14" s="82"/>
      <c r="J14" s="82"/>
      <c r="K14" s="82"/>
      <c r="L14" s="83"/>
    </row>
    <row r="15" spans="1:12">
      <c r="A15" s="33" t="s">
        <v>21</v>
      </c>
      <c r="B15" s="12">
        <f>B6</f>
        <v>45</v>
      </c>
      <c r="C15" s="13" t="s">
        <v>42</v>
      </c>
      <c r="D15" s="8"/>
      <c r="E15" s="81"/>
      <c r="F15" s="82"/>
      <c r="G15" s="82"/>
      <c r="H15" s="82"/>
      <c r="I15" s="82"/>
      <c r="J15" s="82"/>
      <c r="K15" s="82"/>
      <c r="L15" s="83"/>
    </row>
    <row r="16" spans="1:12">
      <c r="A16" s="33" t="s">
        <v>97</v>
      </c>
      <c r="B16" s="12" cm="1">
        <f t="array" ref="B16">[1]!PropsSI("H","P",B15*100000,"Q",0,$B$2)/1000</f>
        <v>1122.2481100287866</v>
      </c>
      <c r="C16" s="13" t="s">
        <v>71</v>
      </c>
      <c r="D16" s="8"/>
      <c r="E16" s="81"/>
      <c r="F16" s="82"/>
      <c r="G16" s="82"/>
      <c r="H16" s="82"/>
      <c r="I16" s="82"/>
      <c r="J16" s="82"/>
      <c r="K16" s="82"/>
      <c r="L16" s="83"/>
    </row>
    <row r="17" spans="1:13" ht="14.7" thickBot="1">
      <c r="A17" s="33" t="s">
        <v>98</v>
      </c>
      <c r="B17" s="12" cm="1">
        <f t="array" ref="B17">[1]!PropsSI("S","P",B15*100000,"H",B16*1000,$B$2)/1000</f>
        <v>2.8615115871985819</v>
      </c>
      <c r="C17" s="13" t="s">
        <v>72</v>
      </c>
      <c r="D17" s="8"/>
      <c r="E17" s="84"/>
      <c r="F17" s="85"/>
      <c r="G17" s="85"/>
      <c r="H17" s="85"/>
      <c r="I17" s="85"/>
      <c r="J17" s="85"/>
      <c r="K17" s="85"/>
      <c r="L17" s="86"/>
    </row>
    <row r="18" spans="1:13">
      <c r="A18" s="33" t="s">
        <v>22</v>
      </c>
      <c r="B18" s="12">
        <f>B3</f>
        <v>150</v>
      </c>
      <c r="C18" s="13" t="s">
        <v>42</v>
      </c>
      <c r="D18" s="8"/>
    </row>
    <row r="19" spans="1:13" ht="17.100000000000001" thickBot="1">
      <c r="A19" s="33" t="s">
        <v>99</v>
      </c>
      <c r="B19" s="12" cm="1">
        <f t="array" ref="B19">[1]!PropsSI("H","P",B18*100000,"S",B17*1000,$B$2)/1000</f>
        <v>1135.510485781479</v>
      </c>
      <c r="C19" s="13" t="s">
        <v>71</v>
      </c>
      <c r="D19" s="8"/>
      <c r="F19" s="9" t="s">
        <v>73</v>
      </c>
      <c r="G19" s="10"/>
    </row>
    <row r="20" spans="1:13" ht="16.8">
      <c r="A20" s="92" t="s">
        <v>100</v>
      </c>
      <c r="B20" s="12">
        <f>B19-B16</f>
        <v>13.262375752692378</v>
      </c>
      <c r="C20" s="13" t="s">
        <v>71</v>
      </c>
      <c r="D20" s="8"/>
      <c r="F20" s="87" t="s">
        <v>88</v>
      </c>
      <c r="G20" s="45">
        <f>((B25*(B24-B31)+B46*(B31-B51))/1000)*B11</f>
        <v>42.227038518015647</v>
      </c>
      <c r="H20" s="46" t="s">
        <v>15</v>
      </c>
    </row>
    <row r="21" spans="1:13" ht="16.8">
      <c r="A21" s="92" t="s">
        <v>101</v>
      </c>
      <c r="B21" s="12">
        <f>B20/B9</f>
        <v>13.262375752692378</v>
      </c>
      <c r="C21" s="13" t="s">
        <v>71</v>
      </c>
      <c r="D21" s="8"/>
      <c r="F21" s="88" t="s">
        <v>89</v>
      </c>
      <c r="G21" s="11">
        <f>((B44*(B40-B34)+B42*(B22-B16))/1000)/B10</f>
        <v>1.0784129377009399</v>
      </c>
      <c r="H21" s="47" t="s">
        <v>15</v>
      </c>
    </row>
    <row r="22" spans="1:13" ht="17.100000000000001" thickBot="1">
      <c r="A22" s="33" t="s">
        <v>23</v>
      </c>
      <c r="B22" s="12">
        <f>B16+B21</f>
        <v>1135.510485781479</v>
      </c>
      <c r="C22" s="13" t="s">
        <v>71</v>
      </c>
      <c r="D22" s="8"/>
      <c r="F22" s="88" t="s">
        <v>90</v>
      </c>
      <c r="G22" s="11">
        <f>G20-G21</f>
        <v>41.148625580314707</v>
      </c>
      <c r="H22" s="47" t="s">
        <v>15</v>
      </c>
    </row>
    <row r="23" spans="1:13" ht="15" thickBot="1">
      <c r="A23" s="34" t="s">
        <v>75</v>
      </c>
      <c r="B23" s="98"/>
      <c r="C23" s="14"/>
      <c r="D23" s="8"/>
      <c r="F23" s="89" t="s">
        <v>9</v>
      </c>
      <c r="G23" s="48">
        <f>G22/B7</f>
        <v>0.41148625580314707</v>
      </c>
      <c r="H23" s="49" t="s">
        <v>70</v>
      </c>
    </row>
    <row r="24" spans="1:13">
      <c r="A24" s="35" t="s">
        <v>25</v>
      </c>
      <c r="B24" s="16" cm="1">
        <f t="array" ref="B24">IF(B4&gt;IF(B3&lt;'T-s'!B3,[1]!PropsSI("T","P",B3*100000,"Q",0,$B$2)-273.15,0),[1]!PropsSI("H","P",B3*100000,"T",B4+273.15,$B$2),[1]!PropsSI("H","P",B3*100000,"Q",1,$B$2))/1000</f>
        <v>2610.6971187380723</v>
      </c>
      <c r="C24" s="15" t="s">
        <v>71</v>
      </c>
      <c r="D24" s="8"/>
    </row>
    <row r="25" spans="1:13" ht="14.7" thickBot="1">
      <c r="A25" s="35" t="s">
        <v>18</v>
      </c>
      <c r="B25" s="16">
        <f>B7/(B24-B22)*1000</f>
        <v>67.788032894236821</v>
      </c>
      <c r="C25" s="15" t="s">
        <v>74</v>
      </c>
      <c r="D25" s="8"/>
      <c r="E25" s="8"/>
      <c r="F25" s="59" t="s">
        <v>87</v>
      </c>
    </row>
    <row r="26" spans="1:13" ht="14.7">
      <c r="A26" s="36" t="s">
        <v>77</v>
      </c>
      <c r="B26" s="7"/>
      <c r="C26" s="17"/>
      <c r="D26" s="8"/>
      <c r="E26" s="8"/>
      <c r="F26" s="50"/>
      <c r="G26" s="51" t="s">
        <v>81</v>
      </c>
      <c r="H26" s="51" t="s">
        <v>82</v>
      </c>
      <c r="I26" s="51" t="s">
        <v>45</v>
      </c>
      <c r="J26" s="51" t="s">
        <v>83</v>
      </c>
      <c r="K26" s="51" t="s">
        <v>84</v>
      </c>
      <c r="L26" s="52" t="s">
        <v>85</v>
      </c>
      <c r="M26" s="53" t="s">
        <v>86</v>
      </c>
    </row>
    <row r="27" spans="1:13">
      <c r="A27" s="37" t="s">
        <v>26</v>
      </c>
      <c r="B27" s="18" cm="1">
        <f t="array" ref="B27">[1]!PropsSI("S","P",B3*100000,"H",B24*1000,$B$2)/1000</f>
        <v>5.310575161565497</v>
      </c>
      <c r="C27" s="19" t="s">
        <v>72</v>
      </c>
      <c r="D27" s="8"/>
      <c r="E27" s="8"/>
      <c r="F27" s="54">
        <v>1</v>
      </c>
      <c r="G27" s="60">
        <f>B46</f>
        <v>39.583201633498149</v>
      </c>
      <c r="H27" s="61">
        <f>H33</f>
        <v>0.1</v>
      </c>
      <c r="I27" s="62" cm="1">
        <f t="array" ref="I27">[1]!PropsSI("T","P",H27*100000,"H",J27*1000,$B$2)-273.15</f>
        <v>45.806328923937826</v>
      </c>
      <c r="J27" s="60">
        <f>B34</f>
        <v>191.80594455942554</v>
      </c>
      <c r="K27" s="60" cm="1">
        <f t="array" ref="K27">[1]!PropsSI("S","P",H27*100000,"H",J27*1000,$B$2)/1000</f>
        <v>0.64919560519582542</v>
      </c>
      <c r="L27" s="60" cm="1">
        <f t="array" ref="L27">[1]!PropsSI("D","P",H27*100000,"H",J27*1000,$B$2)</f>
        <v>989.83327536489639</v>
      </c>
      <c r="M27" s="55" cm="1">
        <f t="array" ref="M27">[1]!PropsSI("Q","P",H27*100000,"H",J27*1000,$B$2)</f>
        <v>0</v>
      </c>
    </row>
    <row r="28" spans="1:13" ht="16.8">
      <c r="A28" s="37" t="s">
        <v>102</v>
      </c>
      <c r="B28" s="18" cm="1">
        <f t="array" ref="B28">[1]!PropsSI("H","P",B6*100000,"S",B27*1000,$B$2)/1000</f>
        <v>2421.6885119707913</v>
      </c>
      <c r="C28" s="19" t="s">
        <v>71</v>
      </c>
      <c r="D28" s="8"/>
      <c r="E28" s="8"/>
      <c r="F28" s="56">
        <v>2</v>
      </c>
      <c r="G28" s="63">
        <f>B44</f>
        <v>39.583201633498149</v>
      </c>
      <c r="H28" s="64">
        <f>H29</f>
        <v>45</v>
      </c>
      <c r="I28" s="65" cm="1">
        <f t="array" ref="I28">[1]!PropsSI("T","P",H28*100000,"H",J28*1000,$B$2)-273.15</f>
        <v>45.954887280319326</v>
      </c>
      <c r="J28" s="63">
        <f>B40</f>
        <v>196.33772992592034</v>
      </c>
      <c r="K28" s="63" cm="1">
        <f t="array" ref="K28">[1]!PropsSI("S","P",H28*100000,"H",J28*1000,$B$2)/1000</f>
        <v>0.64919560519575259</v>
      </c>
      <c r="L28" s="63" cm="1">
        <f t="array" ref="L28">[1]!PropsSI("D","P",H28*100000,"H",J28*1000,$B$2)</f>
        <v>991.72297681308339</v>
      </c>
      <c r="M28" s="57" cm="1">
        <f t="array" ref="M28">[1]!PropsSI("Q","P",H28*100000,"H",J28*1000,$B$2)</f>
        <v>-1</v>
      </c>
    </row>
    <row r="29" spans="1:13" ht="16.8">
      <c r="A29" s="93" t="s">
        <v>100</v>
      </c>
      <c r="B29" s="18">
        <f>B24-B28</f>
        <v>189.00860676728098</v>
      </c>
      <c r="C29" s="19" t="s">
        <v>71</v>
      </c>
      <c r="D29" s="8"/>
      <c r="E29" s="8"/>
      <c r="F29" s="56" t="s">
        <v>12</v>
      </c>
      <c r="G29" s="60">
        <f>G30</f>
        <v>67.788032894236821</v>
      </c>
      <c r="H29" s="61">
        <f>H32</f>
        <v>45</v>
      </c>
      <c r="I29" s="62" cm="1">
        <f t="array" ref="I29">[1]!PropsSI("T","P",H29*100000,"H",J29*1000,$B$2)-273.15</f>
        <v>257.43663545633399</v>
      </c>
      <c r="J29" s="60">
        <f>B16</f>
        <v>1122.2481100287866</v>
      </c>
      <c r="K29" s="60" cm="1">
        <f t="array" ref="K29">[1]!PropsSI("S","P",H29*100000,"H",J29*1000,$B$2)/1000</f>
        <v>2.8615115871985819</v>
      </c>
      <c r="L29" s="60" cm="1">
        <f t="array" ref="L29">[1]!PropsSI("D","P",H29*100000,"H",J29*1000,$B$2)</f>
        <v>787.62062838631334</v>
      </c>
      <c r="M29" s="55" cm="1">
        <f t="array" ref="M29">[1]!PropsSI("Q","P",H29*100000,"H",J29*1000,$B$2)</f>
        <v>0</v>
      </c>
    </row>
    <row r="30" spans="1:13" ht="16.8">
      <c r="A30" s="93" t="s">
        <v>101</v>
      </c>
      <c r="B30" s="18">
        <f>B29*B8</f>
        <v>189.00860676728098</v>
      </c>
      <c r="C30" s="19" t="s">
        <v>71</v>
      </c>
      <c r="D30" s="8"/>
      <c r="E30" s="8"/>
      <c r="F30" s="56" t="s">
        <v>13</v>
      </c>
      <c r="G30" s="63">
        <f>B25</f>
        <v>67.788032894236821</v>
      </c>
      <c r="H30" s="64">
        <f>H31</f>
        <v>150</v>
      </c>
      <c r="I30" s="65" cm="1">
        <f t="array" ref="I30">[1]!PropsSI("T","P",H30*100000,"H",J30*1000,$B$2)-273.15</f>
        <v>260.32002625488758</v>
      </c>
      <c r="J30" s="63">
        <f>B22</f>
        <v>1135.510485781479</v>
      </c>
      <c r="K30" s="63" cm="1">
        <f t="array" ref="K30">[1]!PropsSI("S","P",H30*100000,"H",J30*1000,$B$2)/1000</f>
        <v>2.861511587196949</v>
      </c>
      <c r="L30" s="63" cm="1">
        <f t="array" ref="L30">[1]!PropsSI("D","P",H30*100000,"H",J30*1000,$B$2)</f>
        <v>795.71407236116022</v>
      </c>
      <c r="M30" s="58" cm="1">
        <f t="array" ref="M30">[1]!PropsSI("Q","P",H30*100000,"H",J30*1000,$B$2)</f>
        <v>-1</v>
      </c>
    </row>
    <row r="31" spans="1:13" ht="14.7" thickBot="1">
      <c r="A31" s="37" t="s">
        <v>27</v>
      </c>
      <c r="B31" s="18">
        <f>B24-B30</f>
        <v>2421.6885119707913</v>
      </c>
      <c r="C31" s="19" t="s">
        <v>71</v>
      </c>
      <c r="D31" s="8"/>
      <c r="E31" s="8"/>
      <c r="F31" s="56">
        <v>3</v>
      </c>
      <c r="G31" s="60">
        <f>G30</f>
        <v>67.788032894236821</v>
      </c>
      <c r="H31" s="61">
        <f>B3</f>
        <v>150</v>
      </c>
      <c r="I31" s="62" cm="1">
        <f t="array" ref="I31">[1]!PropsSI("T","P",H31*100000,"H",J31*1000,$B$2)-273.15</f>
        <v>342.15539219177867</v>
      </c>
      <c r="J31" s="60">
        <f>B24</f>
        <v>2610.6971187380723</v>
      </c>
      <c r="K31" s="60" cm="1">
        <f t="array" ref="K31">[1]!PropsSI("S","P",H31*100000,"H",J31*1000,$B$2)/1000</f>
        <v>5.310575161565497</v>
      </c>
      <c r="L31" s="60" cm="1">
        <f t="array" ref="L31">[1]!PropsSI("D","P",H31*100000,"H",J31*1000,$B$2)</f>
        <v>96.727101225131406</v>
      </c>
      <c r="M31" s="55" cm="1">
        <f t="array" ref="M31">[1]!PropsSI("Q","P",H31*100000,"H",J31*1000,$B$2)</f>
        <v>1</v>
      </c>
    </row>
    <row r="32" spans="1:13">
      <c r="A32" s="38" t="s">
        <v>78</v>
      </c>
      <c r="B32" s="99"/>
      <c r="C32" s="20"/>
      <c r="D32" s="8"/>
      <c r="E32" s="8"/>
      <c r="F32" s="56" t="s">
        <v>11</v>
      </c>
      <c r="G32" s="63">
        <f>B43</f>
        <v>28.204831260738668</v>
      </c>
      <c r="H32" s="64">
        <f>B6</f>
        <v>45</v>
      </c>
      <c r="I32" s="65" cm="1">
        <f t="array" ref="I32">[1]!PropsSI("T","P",H32*100000,"H",J32*1000,$B$2)-273.15</f>
        <v>257.43663545633399</v>
      </c>
      <c r="J32" s="63">
        <f>B31</f>
        <v>2421.6885119707913</v>
      </c>
      <c r="K32" s="63" cm="1">
        <f t="array" ref="K32">[1]!PropsSI("S","P",H32*100000,"H",J32*1000,$B$2)/1000</f>
        <v>5.3105751615654961</v>
      </c>
      <c r="L32" s="63" cm="1">
        <f t="array" ref="L32">[1]!PropsSI("D","P",H32*100000,"H",J32*1000,$B$2)</f>
        <v>29.026679595581761</v>
      </c>
      <c r="M32" s="57" cm="1">
        <f t="array" ref="M32">[1]!PropsSI("Q","P",H32*100000,"H",J32*1000,$B$2)</f>
        <v>0.7754616612188604</v>
      </c>
    </row>
    <row r="33" spans="1:13" ht="14.7" thickBot="1">
      <c r="A33" s="39" t="s">
        <v>30</v>
      </c>
      <c r="B33" s="100">
        <f>B5</f>
        <v>0.1</v>
      </c>
      <c r="C33" s="21" t="s">
        <v>42</v>
      </c>
      <c r="D33" s="8"/>
      <c r="E33" s="8"/>
      <c r="F33" s="66">
        <v>4</v>
      </c>
      <c r="G33" s="67">
        <f>B46</f>
        <v>39.583201633498149</v>
      </c>
      <c r="H33" s="68">
        <f>B5</f>
        <v>0.1</v>
      </c>
      <c r="I33" s="69" cm="1">
        <f t="array" ref="I33">[1]!PropsSI("T","P",H33*100000,"H",J33*1000,$B$2)-273.15</f>
        <v>45.806328923937826</v>
      </c>
      <c r="J33" s="67">
        <f>B51</f>
        <v>1678.5824555802276</v>
      </c>
      <c r="K33" s="67" cm="1">
        <f t="array" ref="K33">[1]!PropsSI("S","P",H33*100000,"H",J33*1000,$B$2)/1000</f>
        <v>5.3105751615654961</v>
      </c>
      <c r="L33" s="67" cm="1">
        <f t="array" ref="L33">[1]!PropsSI("D","P",H33*100000,"H",J33*1000,$B$2)</f>
        <v>0.10966622344712074</v>
      </c>
      <c r="M33" s="70" cm="1">
        <f t="array" ref="M33">[1]!PropsSI("Q","P",H33*100000,"H",J33*1000,$B$2)</f>
        <v>0.62154838565835024</v>
      </c>
    </row>
    <row r="34" spans="1:13">
      <c r="A34" s="39" t="s">
        <v>28</v>
      </c>
      <c r="B34" s="100" cm="1">
        <f t="array" ref="B34">[1]!PropsSI("H","P",B33*100000,"Q",0,$B$2)/1000</f>
        <v>191.80594455942554</v>
      </c>
      <c r="C34" s="21" t="s">
        <v>71</v>
      </c>
      <c r="D34" s="8"/>
      <c r="E34" s="8"/>
      <c r="F34" s="8"/>
    </row>
    <row r="35" spans="1:13">
      <c r="A35" s="39" t="s">
        <v>29</v>
      </c>
      <c r="B35" s="100" cm="1">
        <f t="array" ref="B35">[1]!PropsSI("S","P",B33*100000,"Q",0,$B$2)/1000</f>
        <v>0.64919560519582542</v>
      </c>
      <c r="C35" s="21" t="s">
        <v>72</v>
      </c>
      <c r="D35" s="8"/>
      <c r="E35" s="8"/>
      <c r="F35" s="8"/>
    </row>
    <row r="36" spans="1:13">
      <c r="A36" s="39" t="s">
        <v>31</v>
      </c>
      <c r="B36" s="100">
        <f>B6</f>
        <v>45</v>
      </c>
      <c r="C36" s="21" t="s">
        <v>42</v>
      </c>
      <c r="D36" s="8"/>
      <c r="E36" s="8"/>
      <c r="F36" s="8"/>
    </row>
    <row r="37" spans="1:13" ht="16.8">
      <c r="A37" s="39" t="s">
        <v>103</v>
      </c>
      <c r="B37" s="100" cm="1">
        <f t="array" ref="B37">[1]!PropsSI("H","P",B36*100000,"S",B35*1000,$B$2)/1000</f>
        <v>196.33772992592034</v>
      </c>
      <c r="C37" s="21" t="s">
        <v>71</v>
      </c>
      <c r="D37" s="8"/>
      <c r="E37" s="8"/>
      <c r="F37" s="8"/>
    </row>
    <row r="38" spans="1:13" ht="16.8">
      <c r="A38" s="94" t="s">
        <v>100</v>
      </c>
      <c r="B38" s="100">
        <f>B37-B34</f>
        <v>4.5317853664948018</v>
      </c>
      <c r="C38" s="21" t="s">
        <v>71</v>
      </c>
      <c r="D38" s="8"/>
      <c r="E38" s="8"/>
      <c r="F38" s="8"/>
    </row>
    <row r="39" spans="1:13" ht="16.8">
      <c r="A39" s="94" t="s">
        <v>101</v>
      </c>
      <c r="B39" s="100">
        <f>B38/B9</f>
        <v>4.5317853664948018</v>
      </c>
      <c r="C39" s="21" t="s">
        <v>71</v>
      </c>
      <c r="D39" s="8"/>
      <c r="E39" s="8"/>
      <c r="F39" s="8"/>
    </row>
    <row r="40" spans="1:13" ht="14.7" thickBot="1">
      <c r="A40" s="40" t="s">
        <v>24</v>
      </c>
      <c r="B40" s="101">
        <f>B34+B39</f>
        <v>196.33772992592034</v>
      </c>
      <c r="C40" s="22" t="s">
        <v>71</v>
      </c>
      <c r="D40" s="8"/>
      <c r="E40" s="8"/>
      <c r="F40" s="8"/>
    </row>
    <row r="41" spans="1:13">
      <c r="A41" s="26" t="s">
        <v>80</v>
      </c>
      <c r="B41" s="102"/>
      <c r="C41" s="23"/>
      <c r="D41" s="8"/>
      <c r="E41" s="8"/>
      <c r="F41" s="8"/>
    </row>
    <row r="42" spans="1:13">
      <c r="A42" s="27" t="s">
        <v>32</v>
      </c>
      <c r="B42" s="103">
        <f>B25</f>
        <v>67.788032894236821</v>
      </c>
      <c r="C42" s="24" t="s">
        <v>74</v>
      </c>
      <c r="D42" s="8"/>
      <c r="E42" s="8"/>
      <c r="F42" s="8"/>
    </row>
    <row r="43" spans="1:13">
      <c r="A43" s="27" t="s">
        <v>16</v>
      </c>
      <c r="B43" s="103">
        <f>(B42*B16-B42*B40)/(B31-B40)</f>
        <v>28.204831260738668</v>
      </c>
      <c r="C43" s="24" t="s">
        <v>74</v>
      </c>
      <c r="D43" s="8"/>
      <c r="E43" s="8"/>
      <c r="F43" s="8"/>
    </row>
    <row r="44" spans="1:13" ht="14.7" thickBot="1">
      <c r="A44" s="28" t="s">
        <v>17</v>
      </c>
      <c r="B44" s="104">
        <f>B42-B43</f>
        <v>39.583201633498149</v>
      </c>
      <c r="C44" s="25" t="s">
        <v>74</v>
      </c>
      <c r="D44" s="8"/>
      <c r="E44" s="8"/>
      <c r="F44" s="8"/>
    </row>
    <row r="45" spans="1:13">
      <c r="A45" s="29" t="s">
        <v>79</v>
      </c>
      <c r="B45" s="105"/>
      <c r="C45" s="42"/>
      <c r="D45" s="8"/>
      <c r="E45" s="8"/>
      <c r="F45" s="8"/>
    </row>
    <row r="46" spans="1:13">
      <c r="A46" s="30" t="s">
        <v>33</v>
      </c>
      <c r="B46" s="106">
        <f>B25-B43</f>
        <v>39.583201633498149</v>
      </c>
      <c r="C46" s="43" t="s">
        <v>74</v>
      </c>
      <c r="D46" s="8"/>
      <c r="E46" s="8"/>
      <c r="F46" s="8"/>
    </row>
    <row r="47" spans="1:13">
      <c r="A47" s="30" t="s">
        <v>34</v>
      </c>
      <c r="B47" s="106" cm="1">
        <f t="array" ref="B47">[1]!PropsSI("S","P",B6*100000,"H",B31*1000,$B$2)/1000</f>
        <v>5.3105751615654961</v>
      </c>
      <c r="C47" s="43" t="s">
        <v>72</v>
      </c>
      <c r="D47" s="8"/>
      <c r="E47" s="8"/>
      <c r="F47" s="8"/>
    </row>
    <row r="48" spans="1:13" ht="16.8">
      <c r="A48" s="30" t="s">
        <v>104</v>
      </c>
      <c r="B48" s="106" cm="1">
        <f t="array" ref="B48">[1]!PropsSI("H","P",B5*100000,"S",B47*1000,$B$2)/1000</f>
        <v>1678.5824555802276</v>
      </c>
      <c r="C48" s="43" t="s">
        <v>71</v>
      </c>
      <c r="D48" s="8"/>
      <c r="E48" s="8"/>
      <c r="F48" s="8"/>
    </row>
    <row r="49" spans="1:6" ht="16.8">
      <c r="A49" s="95" t="s">
        <v>100</v>
      </c>
      <c r="B49" s="106">
        <f>B31-B48</f>
        <v>743.10605639056371</v>
      </c>
      <c r="C49" s="43" t="s">
        <v>71</v>
      </c>
      <c r="D49" s="8"/>
      <c r="E49" s="8"/>
      <c r="F49" s="8"/>
    </row>
    <row r="50" spans="1:6" ht="16.8">
      <c r="A50" s="95" t="s">
        <v>101</v>
      </c>
      <c r="B50" s="106">
        <f>B49*B8</f>
        <v>743.10605639056371</v>
      </c>
      <c r="C50" s="43" t="s">
        <v>71</v>
      </c>
      <c r="D50" s="8"/>
      <c r="E50" s="8"/>
      <c r="F50" s="8"/>
    </row>
    <row r="51" spans="1:6">
      <c r="A51" s="30" t="s">
        <v>35</v>
      </c>
      <c r="B51" s="106">
        <f>B31-B50</f>
        <v>1678.5824555802276</v>
      </c>
      <c r="C51" s="43" t="s">
        <v>71</v>
      </c>
      <c r="D51" s="8"/>
      <c r="E51" s="8"/>
      <c r="F51" s="8"/>
    </row>
    <row r="52" spans="1:6" ht="14.7" thickBot="1">
      <c r="A52" s="31" t="s">
        <v>36</v>
      </c>
      <c r="B52" s="107" cm="1">
        <f t="array" ref="B52">[1]!PropsSI("Q","P",B5*100000,"H",B51,$B$2)</f>
        <v>-1</v>
      </c>
      <c r="C52" s="44" t="s">
        <v>70</v>
      </c>
      <c r="D52" s="8"/>
      <c r="E52" s="8"/>
      <c r="F52" s="8"/>
    </row>
    <row r="53" spans="1:6">
      <c r="D53" s="8"/>
      <c r="E53" s="8"/>
      <c r="F53" s="8"/>
    </row>
    <row r="54" spans="1:6">
      <c r="D54" s="8"/>
      <c r="E54" s="8"/>
      <c r="F54" s="8"/>
    </row>
    <row r="55" spans="1:6">
      <c r="D55" s="8"/>
      <c r="E55" s="8"/>
      <c r="F55" s="8"/>
    </row>
  </sheetData>
  <scenarios current="0">
    <scenario name="PA" locked="1" count="1" user="Andrea giostri" comment="Creato da: Andrea giostri il 04/12/2020">
      <inputCells r="B6" val="10"/>
    </scenario>
  </scenario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3C3C-B14C-4945-99B4-D412C49EAB2A}">
  <dimension ref="A1:S57"/>
  <sheetViews>
    <sheetView topLeftCell="A5" workbookViewId="0">
      <selection activeCell="J24" sqref="J24"/>
    </sheetView>
  </sheetViews>
  <sheetFormatPr defaultRowHeight="14.4"/>
  <cols>
    <col min="1" max="1" width="17.1015625" bestFit="1" customWidth="1"/>
  </cols>
  <sheetData>
    <row r="1" spans="1:19">
      <c r="L1" s="1"/>
      <c r="M1" s="1"/>
      <c r="N1" s="1"/>
      <c r="O1" s="1"/>
      <c r="P1" s="1"/>
    </row>
    <row r="2" spans="1:19">
      <c r="A2" t="s">
        <v>91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/>
      <c r="P2" s="1"/>
      <c r="Q2" s="1"/>
      <c r="R2" s="1"/>
      <c r="S2" s="1"/>
    </row>
    <row r="3" spans="1:19">
      <c r="A3" t="s">
        <v>0</v>
      </c>
      <c r="B3" s="1">
        <v>350</v>
      </c>
      <c r="C3" s="1">
        <v>350</v>
      </c>
      <c r="D3" s="1">
        <v>350</v>
      </c>
      <c r="E3" s="1">
        <v>350</v>
      </c>
      <c r="F3" s="1">
        <v>350</v>
      </c>
      <c r="G3" s="1">
        <v>350</v>
      </c>
      <c r="H3" s="1">
        <v>350</v>
      </c>
      <c r="I3" s="1">
        <v>350</v>
      </c>
      <c r="J3" s="1">
        <v>350</v>
      </c>
      <c r="K3" s="1">
        <v>350</v>
      </c>
      <c r="L3" s="1">
        <v>350</v>
      </c>
      <c r="M3" s="1">
        <v>350</v>
      </c>
      <c r="N3" s="1">
        <v>350</v>
      </c>
      <c r="O3" s="1"/>
      <c r="P3" s="1"/>
      <c r="Q3" s="1"/>
      <c r="R3" s="1"/>
      <c r="S3" s="1"/>
    </row>
    <row r="4" spans="1:19">
      <c r="A4" t="s">
        <v>1</v>
      </c>
      <c r="B4" s="1">
        <v>500</v>
      </c>
      <c r="C4" s="1">
        <v>500</v>
      </c>
      <c r="D4" s="1">
        <v>500</v>
      </c>
      <c r="E4" s="1">
        <v>500</v>
      </c>
      <c r="F4" s="1">
        <v>500</v>
      </c>
      <c r="G4" s="1">
        <v>500</v>
      </c>
      <c r="H4" s="1">
        <v>500</v>
      </c>
      <c r="I4" s="1">
        <v>500</v>
      </c>
      <c r="J4" s="1">
        <v>500</v>
      </c>
      <c r="K4" s="1">
        <v>500</v>
      </c>
      <c r="L4" s="1">
        <v>500</v>
      </c>
      <c r="M4" s="1">
        <v>500</v>
      </c>
      <c r="N4" s="1">
        <v>500</v>
      </c>
      <c r="O4" s="1"/>
      <c r="P4" s="1"/>
      <c r="Q4" s="1"/>
      <c r="R4" s="1"/>
      <c r="S4" s="1"/>
    </row>
    <row r="5" spans="1:19">
      <c r="A5" t="s">
        <v>2</v>
      </c>
      <c r="B5" s="1">
        <v>0.11</v>
      </c>
      <c r="C5" s="1">
        <v>0.11</v>
      </c>
      <c r="D5" s="1">
        <v>0.11</v>
      </c>
      <c r="E5" s="1">
        <v>0.11</v>
      </c>
      <c r="F5" s="1">
        <v>0.11</v>
      </c>
      <c r="G5" s="1">
        <v>0.11</v>
      </c>
      <c r="H5" s="1">
        <v>0.11</v>
      </c>
      <c r="I5" s="1">
        <v>0.11</v>
      </c>
      <c r="J5" s="1">
        <v>0.11</v>
      </c>
      <c r="K5" s="1">
        <v>0.11</v>
      </c>
      <c r="L5" s="1">
        <v>0.11</v>
      </c>
      <c r="M5" s="1">
        <v>0.11</v>
      </c>
      <c r="N5" s="1">
        <v>0.11</v>
      </c>
      <c r="O5" s="1"/>
      <c r="P5" s="1"/>
      <c r="Q5" s="1"/>
      <c r="R5" s="1"/>
      <c r="S5" s="1"/>
    </row>
    <row r="6" spans="1:19">
      <c r="A6" t="s">
        <v>3</v>
      </c>
      <c r="B6" s="1">
        <v>200</v>
      </c>
      <c r="C6" s="1">
        <v>50</v>
      </c>
      <c r="D6" s="1">
        <v>40</v>
      </c>
      <c r="E6" s="1">
        <v>30</v>
      </c>
      <c r="F6" s="1">
        <v>20</v>
      </c>
      <c r="G6" s="1">
        <v>10</v>
      </c>
      <c r="H6" s="1">
        <v>9</v>
      </c>
      <c r="I6" s="1">
        <v>8</v>
      </c>
      <c r="J6" s="1">
        <v>7</v>
      </c>
      <c r="K6" s="1">
        <v>6</v>
      </c>
      <c r="L6" s="1">
        <v>5</v>
      </c>
      <c r="M6" s="1">
        <v>1</v>
      </c>
      <c r="N6" s="1">
        <v>0.11</v>
      </c>
      <c r="O6" s="1"/>
      <c r="P6" s="1"/>
      <c r="Q6" s="1"/>
      <c r="R6" s="1"/>
      <c r="S6" s="1"/>
    </row>
    <row r="7" spans="1:19">
      <c r="A7" t="s">
        <v>7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</row>
    <row r="8" spans="1:19">
      <c r="A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9">
      <c r="A9" t="s">
        <v>5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/>
      <c r="P9" s="1"/>
      <c r="Q9" s="1"/>
      <c r="R9" s="1"/>
      <c r="S9" s="1"/>
    </row>
    <row r="10" spans="1:19">
      <c r="A10" t="s">
        <v>19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/>
      <c r="P10" s="1"/>
      <c r="Q10" s="1"/>
      <c r="R10" s="1"/>
      <c r="S10" s="1"/>
    </row>
    <row r="11" spans="1:19">
      <c r="A11" t="s">
        <v>20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/>
      <c r="P11" s="1"/>
      <c r="Q11" s="1"/>
      <c r="R11" s="1"/>
      <c r="S11" s="1"/>
    </row>
    <row r="12" spans="1:19">
      <c r="L12" s="1"/>
      <c r="M12" s="1"/>
      <c r="N12" s="1"/>
      <c r="O12" s="1"/>
      <c r="P12" s="1"/>
      <c r="Q12" s="1"/>
      <c r="R12" s="1"/>
      <c r="S12" s="1"/>
    </row>
    <row r="14" spans="1:19">
      <c r="A14" t="str">
        <f>'Rankine+1RigMix'!A14</f>
        <v>Pompa (B-C)</v>
      </c>
    </row>
    <row r="15" spans="1:19">
      <c r="A15" t="str">
        <f>'Rankine+1RigMix'!A15</f>
        <v>PB</v>
      </c>
      <c r="B15">
        <f>B6</f>
        <v>200</v>
      </c>
      <c r="C15">
        <f t="shared" ref="C15:N15" si="0">C6</f>
        <v>50</v>
      </c>
      <c r="D15">
        <f t="shared" si="0"/>
        <v>40</v>
      </c>
      <c r="E15">
        <f t="shared" si="0"/>
        <v>30</v>
      </c>
      <c r="F15">
        <f t="shared" si="0"/>
        <v>20</v>
      </c>
      <c r="G15">
        <f t="shared" si="0"/>
        <v>10</v>
      </c>
      <c r="H15">
        <f t="shared" si="0"/>
        <v>9</v>
      </c>
      <c r="I15">
        <f t="shared" si="0"/>
        <v>8</v>
      </c>
      <c r="J15">
        <f t="shared" si="0"/>
        <v>7</v>
      </c>
      <c r="K15">
        <f t="shared" si="0"/>
        <v>6</v>
      </c>
      <c r="L15">
        <f t="shared" si="0"/>
        <v>5</v>
      </c>
      <c r="M15">
        <f t="shared" si="0"/>
        <v>1</v>
      </c>
      <c r="N15">
        <f t="shared" si="0"/>
        <v>0.11</v>
      </c>
    </row>
    <row r="16" spans="1:19">
      <c r="A16" t="str">
        <f>'Rankine+1RigMix'!A16</f>
        <v>hB</v>
      </c>
      <c r="B16" cm="1">
        <f t="array" ref="B16">[1]!PropsSI("H","P",B15*100000,"Q",0,$B$2)/1000</f>
        <v>1827.2135465440651</v>
      </c>
      <c r="C16" cm="1">
        <f t="array" ref="C16">[1]!PropsSI("H","P",C15*100000,"Q",0,$B$2)/1000</f>
        <v>1154.6414709640655</v>
      </c>
      <c r="D16" cm="1">
        <f t="array" ref="D16">[1]!PropsSI("H","P",D15*100000,"Q",0,$B$2)/1000</f>
        <v>1087.4915965825346</v>
      </c>
      <c r="E16" cm="1">
        <f t="array" ref="E16">[1]!PropsSI("H","P",E15*100000,"Q",0,$B$2)/1000</f>
        <v>1008.3446136242221</v>
      </c>
      <c r="F16" cm="1">
        <f t="array" ref="F16">[1]!PropsSI("H","P",F15*100000,"Q",0,$B$2)/1000</f>
        <v>908.49807732775719</v>
      </c>
      <c r="G16" cm="1">
        <f t="array" ref="G16">[1]!PropsSI("H","P",G15*100000,"Q",0,$B$2)/1000</f>
        <v>762.51506976608755</v>
      </c>
      <c r="H16" cm="1">
        <f t="array" ref="H16">[1]!PropsSI("H","P",H15*100000,"Q",0,$B$2)/1000</f>
        <v>742.56197437676951</v>
      </c>
      <c r="I16" cm="1">
        <f t="array" ref="I16">[1]!PropsSI("H","P",I15*100000,"Q",0,$B$2)/1000</f>
        <v>720.86369788543777</v>
      </c>
      <c r="J16" cm="1">
        <f t="array" ref="J16">[1]!PropsSI("H","P",J15*100000,"Q",0,$B$2)/1000</f>
        <v>697.00179375237724</v>
      </c>
      <c r="K16" cm="1">
        <f t="array" ref="K16">[1]!PropsSI("H","P",K15*100000,"Q",0,$B$2)/1000</f>
        <v>670.377239841196</v>
      </c>
      <c r="L16" cm="1">
        <f t="array" ref="L16">[1]!PropsSI("H","P",L15*100000,"Q",0,$B$2)/1000</f>
        <v>640.08512691498697</v>
      </c>
      <c r="M16" cm="1">
        <f t="array" ref="M16">[1]!PropsSI("H","P",M15*100000,"Q",0,$B$2)/1000</f>
        <v>417.50391083366748</v>
      </c>
      <c r="N16" cm="1">
        <f t="array" ref="N16">[1]!PropsSI("H","P",N15*100000,"Q",0,$B$2)/1000</f>
        <v>199.65311335960754</v>
      </c>
    </row>
    <row r="17" spans="1:14">
      <c r="A17" t="str">
        <f>'Rankine+1RigMix'!A17</f>
        <v>sB</v>
      </c>
      <c r="B17" cm="1">
        <f t="array" ref="B17">[1]!PropsSI("S","P",B15*100000,"H",B16*1000,$B$2)/1000</f>
        <v>4.0156003752034675</v>
      </c>
      <c r="C17" cm="1">
        <f t="array" ref="C17">[1]!PropsSI("S","P",C15*100000,"H",C16*1000,$B$2)/1000</f>
        <v>2.9209945528655812</v>
      </c>
      <c r="D17" cm="1">
        <f t="array" ref="D17">[1]!PropsSI("S","P",D15*100000,"H",D16*1000,$B$2)/1000</f>
        <v>2.796762023716473</v>
      </c>
      <c r="E17" cm="1">
        <f t="array" ref="E17">[1]!PropsSI("S","P",E15*100000,"H",E16*1000,$B$2)/1000</f>
        <v>2.6455486389131559</v>
      </c>
      <c r="F17" cm="1">
        <f t="array" ref="F17">[1]!PropsSI("S","P",F15*100000,"H",F16*1000,$B$2)/1000</f>
        <v>2.4467542003787965</v>
      </c>
      <c r="G17" cm="1">
        <f t="array" ref="G17">[1]!PropsSI("S","P",G15*100000,"H",G16*1000,$B$2)/1000</f>
        <v>2.1380644702301916</v>
      </c>
      <c r="H17" cm="1">
        <f t="array" ref="H17">[1]!PropsSI("S","P",H15*100000,"H",H16*1000,$B$2)/1000</f>
        <v>2.0940486010567327</v>
      </c>
      <c r="I17" cm="1">
        <f t="array" ref="I17">[1]!PropsSI("S","P",I15*100000,"H",I16*1000,$B$2)/1000</f>
        <v>2.0456511924610625</v>
      </c>
      <c r="J17" cm="1">
        <f t="array" ref="J17">[1]!PropsSI("S","P",J15*100000,"H",J16*1000,$B$2)/1000</f>
        <v>1.9917728965942156</v>
      </c>
      <c r="K17" cm="1">
        <f t="array" ref="K17">[1]!PropsSI("S","P",K15*100000,"H",K16*1000,$B$2)/1000</f>
        <v>1.9308252691339329</v>
      </c>
      <c r="L17" cm="1">
        <f t="array" ref="L17">[1]!PropsSI("S","P",L15*100000,"H",L16*1000,$B$2)/1000</f>
        <v>1.8603831706309859</v>
      </c>
      <c r="M17" cm="1">
        <f t="array" ref="M17">[1]!PropsSI("S","P",M15*100000,"H",M16*1000,$B$2)/1000</f>
        <v>1.302758106642913</v>
      </c>
      <c r="N17" cm="1">
        <f t="array" ref="N17">[1]!PropsSI("S","P",N15*100000,"H",N16*1000,$B$2)/1000</f>
        <v>0.67372298809146269</v>
      </c>
    </row>
    <row r="18" spans="1:14">
      <c r="A18" t="str">
        <f>'Rankine+1RigMix'!A18</f>
        <v>PC</v>
      </c>
      <c r="B18">
        <f>B3</f>
        <v>350</v>
      </c>
      <c r="C18">
        <f t="shared" ref="C18:N18" si="1">C3</f>
        <v>350</v>
      </c>
      <c r="D18">
        <f t="shared" si="1"/>
        <v>350</v>
      </c>
      <c r="E18">
        <f t="shared" si="1"/>
        <v>350</v>
      </c>
      <c r="F18">
        <f t="shared" si="1"/>
        <v>350</v>
      </c>
      <c r="G18">
        <f t="shared" si="1"/>
        <v>350</v>
      </c>
      <c r="H18">
        <f t="shared" si="1"/>
        <v>350</v>
      </c>
      <c r="I18">
        <f t="shared" si="1"/>
        <v>350</v>
      </c>
      <c r="J18">
        <f t="shared" si="1"/>
        <v>350</v>
      </c>
      <c r="K18">
        <f t="shared" si="1"/>
        <v>350</v>
      </c>
      <c r="L18">
        <f t="shared" si="1"/>
        <v>350</v>
      </c>
      <c r="M18">
        <f t="shared" si="1"/>
        <v>350</v>
      </c>
      <c r="N18">
        <f t="shared" si="1"/>
        <v>350</v>
      </c>
    </row>
    <row r="19" spans="1:14">
      <c r="A19" t="str">
        <f>'Rankine+1RigMix'!A19</f>
        <v>hCis</v>
      </c>
      <c r="B19" cm="1">
        <f t="array" ref="B19">[1]!PropsSI("H","P",B18*100000,"S",B17*1000,$B$2)/1000</f>
        <v>1856.0817920165066</v>
      </c>
      <c r="C19" cm="1">
        <f t="array" ref="C19">[1]!PropsSI("H","P",C18*100000,"S",C17*1000,$B$2)/1000</f>
        <v>1192.6616904130092</v>
      </c>
      <c r="D19" cm="1">
        <f t="array" ref="D19">[1]!PropsSI("H","P",D18*100000,"S",D17*1000,$B$2)/1000</f>
        <v>1125.7951834995381</v>
      </c>
      <c r="E19" cm="1">
        <f t="array" ref="E19">[1]!PropsSI("H","P",E18*100000,"S",E17*1000,$B$2)/1000</f>
        <v>1046.8019034021256</v>
      </c>
      <c r="F19" cm="1">
        <f t="array" ref="F19">[1]!PropsSI("H","P",F18*100000,"S",F17*1000,$B$2)/1000</f>
        <v>946.90783246088631</v>
      </c>
      <c r="G19" cm="1">
        <f t="array" ref="G19">[1]!PropsSI("H","P",G18*100000,"S",G17*1000,$B$2)/1000</f>
        <v>800.48242091177906</v>
      </c>
      <c r="H19" cm="1">
        <f t="array" ref="H19">[1]!PropsSI("H","P",H18*100000,"S",H17*1000,$B$2)/1000</f>
        <v>780.44330814830039</v>
      </c>
      <c r="I19" cm="1">
        <f t="array" ref="I19">[1]!PropsSI("H","P",I18*100000,"S",I17*1000,$B$2)/1000</f>
        <v>758.64622266792901</v>
      </c>
      <c r="J19" cm="1">
        <f t="array" ref="J19">[1]!PropsSI("H","P",J18*100000,"S",J17*1000,$B$2)/1000</f>
        <v>734.67002030017477</v>
      </c>
      <c r="K19" cm="1">
        <f t="array" ref="K19">[1]!PropsSI("H","P",K18*100000,"S",K17*1000,$B$2)/1000</f>
        <v>707.91190462242741</v>
      </c>
      <c r="L19" cm="1">
        <f t="array" ref="L19">[1]!PropsSI("H","P",L18*100000,"S",L17*1000,$B$2)/1000</f>
        <v>677.46141429492661</v>
      </c>
      <c r="M19" cm="1">
        <f t="array" ref="M19">[1]!PropsSI("H","P",M18*100000,"S",M17*1000,$B$2)/1000</f>
        <v>453.6427188373911</v>
      </c>
      <c r="N19" cm="1">
        <f t="array" ref="N19">[1]!PropsSI("H","P",N18*100000,"S",N17*1000,$B$2)/1000</f>
        <v>234.77587194515249</v>
      </c>
    </row>
    <row r="20" spans="1:14">
      <c r="A20" t="str">
        <f>'Rankine+1RigMix'!A20</f>
        <v>Dhis</v>
      </c>
      <c r="B20">
        <f>B19-B16</f>
        <v>28.868245472441458</v>
      </c>
      <c r="C20">
        <f t="shared" ref="C20:N20" si="2">C19-C16</f>
        <v>38.020219448943635</v>
      </c>
      <c r="D20">
        <f t="shared" si="2"/>
        <v>38.303586917003486</v>
      </c>
      <c r="E20">
        <f t="shared" si="2"/>
        <v>38.457289777903497</v>
      </c>
      <c r="F20">
        <f t="shared" si="2"/>
        <v>38.409755133129124</v>
      </c>
      <c r="G20">
        <f t="shared" si="2"/>
        <v>37.967351145691509</v>
      </c>
      <c r="H20">
        <f t="shared" si="2"/>
        <v>37.881333771530876</v>
      </c>
      <c r="I20">
        <f t="shared" si="2"/>
        <v>37.782524782491237</v>
      </c>
      <c r="J20">
        <f t="shared" si="2"/>
        <v>37.668226547797531</v>
      </c>
      <c r="K20">
        <f t="shared" si="2"/>
        <v>37.534664781231413</v>
      </c>
      <c r="L20">
        <f t="shared" si="2"/>
        <v>37.37628737993964</v>
      </c>
      <c r="M20">
        <f t="shared" si="2"/>
        <v>36.138808003723625</v>
      </c>
      <c r="N20">
        <f t="shared" si="2"/>
        <v>35.122758585544943</v>
      </c>
    </row>
    <row r="21" spans="1:14">
      <c r="A21" t="str">
        <f>'Rankine+1RigMix'!A21</f>
        <v>Dhreale</v>
      </c>
      <c r="B21">
        <f>B20/B9</f>
        <v>28.868245472441458</v>
      </c>
      <c r="C21">
        <f t="shared" ref="C21:N21" si="3">C20/C9</f>
        <v>38.020219448943635</v>
      </c>
      <c r="D21">
        <f t="shared" si="3"/>
        <v>38.303586917003486</v>
      </c>
      <c r="E21">
        <f t="shared" si="3"/>
        <v>38.457289777903497</v>
      </c>
      <c r="F21">
        <f t="shared" si="3"/>
        <v>38.409755133129124</v>
      </c>
      <c r="G21">
        <f t="shared" si="3"/>
        <v>37.967351145691509</v>
      </c>
      <c r="H21">
        <f t="shared" si="3"/>
        <v>37.881333771530876</v>
      </c>
      <c r="I21">
        <f t="shared" si="3"/>
        <v>37.782524782491237</v>
      </c>
      <c r="J21">
        <f t="shared" si="3"/>
        <v>37.668226547797531</v>
      </c>
      <c r="K21">
        <f t="shared" si="3"/>
        <v>37.534664781231413</v>
      </c>
      <c r="L21">
        <f t="shared" si="3"/>
        <v>37.37628737993964</v>
      </c>
      <c r="M21">
        <f t="shared" si="3"/>
        <v>36.138808003723625</v>
      </c>
      <c r="N21">
        <f t="shared" si="3"/>
        <v>35.122758585544943</v>
      </c>
    </row>
    <row r="22" spans="1:14">
      <c r="A22" t="str">
        <f>'Rankine+1RigMix'!A22</f>
        <v>hC</v>
      </c>
      <c r="B22">
        <f>B16+B21</f>
        <v>1856.0817920165066</v>
      </c>
      <c r="C22">
        <f t="shared" ref="C22:N22" si="4">C16+C21</f>
        <v>1192.6616904130092</v>
      </c>
      <c r="D22">
        <f t="shared" si="4"/>
        <v>1125.7951834995381</v>
      </c>
      <c r="E22">
        <f t="shared" si="4"/>
        <v>1046.8019034021256</v>
      </c>
      <c r="F22">
        <f t="shared" si="4"/>
        <v>946.90783246088631</v>
      </c>
      <c r="G22">
        <f t="shared" si="4"/>
        <v>800.48242091177906</v>
      </c>
      <c r="H22">
        <f t="shared" si="4"/>
        <v>780.44330814830039</v>
      </c>
      <c r="I22">
        <f t="shared" si="4"/>
        <v>758.64622266792901</v>
      </c>
      <c r="J22">
        <f t="shared" si="4"/>
        <v>734.67002030017477</v>
      </c>
      <c r="K22">
        <f t="shared" si="4"/>
        <v>707.91190462242741</v>
      </c>
      <c r="L22">
        <f t="shared" si="4"/>
        <v>677.46141429492661</v>
      </c>
      <c r="M22">
        <f t="shared" si="4"/>
        <v>453.6427188373911</v>
      </c>
      <c r="N22">
        <f t="shared" si="4"/>
        <v>234.77587194515249</v>
      </c>
    </row>
    <row r="23" spans="1:14">
      <c r="A23" t="str">
        <f>'Rankine+1RigMix'!A23</f>
        <v>Gen. Vapore (C-3)</v>
      </c>
    </row>
    <row r="24" spans="1:14">
      <c r="A24" t="str">
        <f>'Rankine+1RigMix'!A24</f>
        <v>h3</v>
      </c>
      <c r="B24" cm="1">
        <f t="array" ref="B24">IF(B4&gt;IF(B3&lt;'T-s'!$B$3,[1]!PropsSI("T","P",B3*100000,"Q",0,$B$2)-273.15,0),[1]!PropsSI("H","P",B3*100000,"T",B4+273.15,$B$2),[1]!PropsSI("H","P",B3*100000,"Q",1,$B$2))/1000</f>
        <v>2997.907748843666</v>
      </c>
      <c r="C24" cm="1">
        <f t="array" ref="C24">IF(C4&gt;IF(C3&lt;'T-s'!$B$3,[1]!PropsSI("T","P",C3*100000,"Q",0,$B$2)-273.15,0),[1]!PropsSI("H","P",C3*100000,"T",C4+273.15,$B$2),[1]!PropsSI("H","P",C3*100000,"Q",1,$B$2))/1000</f>
        <v>2997.907748843666</v>
      </c>
      <c r="D24" cm="1">
        <f t="array" ref="D24">IF(D4&gt;IF(D3&lt;'T-s'!$B$3,[1]!PropsSI("T","P",D3*100000,"Q",0,$B$2)-273.15,0),[1]!PropsSI("H","P",D3*100000,"T",D4+273.15,$B$2),[1]!PropsSI("H","P",D3*100000,"Q",1,$B$2))/1000</f>
        <v>2997.907748843666</v>
      </c>
      <c r="E24" cm="1">
        <f t="array" ref="E24">IF(E4&gt;IF(E3&lt;'T-s'!$B$3,[1]!PropsSI("T","P",E3*100000,"Q",0,$B$2)-273.15,0),[1]!PropsSI("H","P",E3*100000,"T",E4+273.15,$B$2),[1]!PropsSI("H","P",E3*100000,"Q",1,$B$2))/1000</f>
        <v>2997.907748843666</v>
      </c>
      <c r="F24" cm="1">
        <f t="array" ref="F24">IF(F4&gt;IF(F3&lt;'T-s'!$B$3,[1]!PropsSI("T","P",F3*100000,"Q",0,$B$2)-273.15,0),[1]!PropsSI("H","P",F3*100000,"T",F4+273.15,$B$2),[1]!PropsSI("H","P",F3*100000,"Q",1,$B$2))/1000</f>
        <v>2997.907748843666</v>
      </c>
      <c r="G24" cm="1">
        <f t="array" ref="G24">IF(G4&gt;IF(G3&lt;'T-s'!$B$3,[1]!PropsSI("T","P",G3*100000,"Q",0,$B$2)-273.15,0),[1]!PropsSI("H","P",G3*100000,"T",G4+273.15,$B$2),[1]!PropsSI("H","P",G3*100000,"Q",1,$B$2))/1000</f>
        <v>2997.907748843666</v>
      </c>
      <c r="H24" cm="1">
        <f t="array" ref="H24">IF(H4&gt;IF(H3&lt;'T-s'!$B$3,[1]!PropsSI("T","P",H3*100000,"Q",0,$B$2)-273.15,0),[1]!PropsSI("H","P",H3*100000,"T",H4+273.15,$B$2),[1]!PropsSI("H","P",H3*100000,"Q",1,$B$2))/1000</f>
        <v>2997.907748843666</v>
      </c>
      <c r="I24" cm="1">
        <f t="array" ref="I24">IF(I4&gt;IF(I3&lt;'T-s'!$B$3,[1]!PropsSI("T","P",I3*100000,"Q",0,$B$2)-273.15,0),[1]!PropsSI("H","P",I3*100000,"T",I4+273.15,$B$2),[1]!PropsSI("H","P",I3*100000,"Q",1,$B$2))/1000</f>
        <v>2997.907748843666</v>
      </c>
      <c r="J24" cm="1">
        <f t="array" ref="J24">IF(J4&gt;IF(J3&lt;'T-s'!$B$3,[1]!PropsSI("T","P",J3*100000,"Q",0,$B$2)-273.15,0),[1]!PropsSI("H","P",J3*100000,"T",J4+273.15,$B$2),[1]!PropsSI("H","P",J3*100000,"Q",1,$B$2))/1000</f>
        <v>2997.907748843666</v>
      </c>
      <c r="K24" cm="1">
        <f t="array" ref="K24">IF(K4&gt;IF(K3&lt;'T-s'!$B$3,[1]!PropsSI("T","P",K3*100000,"Q",0,$B$2)-273.15,0),[1]!PropsSI("H","P",K3*100000,"T",K4+273.15,$B$2),[1]!PropsSI("H","P",K3*100000,"Q",1,$B$2))/1000</f>
        <v>2997.907748843666</v>
      </c>
      <c r="L24" cm="1">
        <f t="array" ref="L24">IF(L4&gt;IF(L3&lt;'T-s'!$B$3,[1]!PropsSI("T","P",L3*100000,"Q",0,$B$2)-273.15,0),[1]!PropsSI("H","P",L3*100000,"T",L4+273.15,$B$2),[1]!PropsSI("H","P",L3*100000,"Q",1,$B$2))/1000</f>
        <v>2997.907748843666</v>
      </c>
      <c r="M24" cm="1">
        <f t="array" ref="M24">IF(M4&gt;IF(M3&lt;'T-s'!$B$3,[1]!PropsSI("T","P",M3*100000,"Q",0,$B$2)-273.15,0),[1]!PropsSI("H","P",M3*100000,"T",M4+273.15,$B$2),[1]!PropsSI("H","P",M3*100000,"Q",1,$B$2))/1000</f>
        <v>2997.907748843666</v>
      </c>
      <c r="N24" cm="1">
        <f t="array" ref="N24">IF(N4&gt;IF(N3&lt;'T-s'!$B$3,[1]!PropsSI("T","P",N3*100000,"Q",0,$B$2)-273.15,0),[1]!PropsSI("H","P",N3*100000,"T",N4+273.15,$B$2),[1]!PropsSI("H","P",N3*100000,"Q",1,$B$2))/1000</f>
        <v>2997.907748843666</v>
      </c>
    </row>
    <row r="25" spans="1:14">
      <c r="A25" t="str">
        <f>'Rankine+1RigMix'!A25</f>
        <v>m3</v>
      </c>
      <c r="B25">
        <f>B7/(B24-B22)*1000</f>
        <v>87.579021480536568</v>
      </c>
      <c r="C25">
        <f t="shared" ref="C25:N25" si="5">C7/(C24-C22)*1000</f>
        <v>55.394110699198734</v>
      </c>
      <c r="D25">
        <f t="shared" si="5"/>
        <v>53.415591482672518</v>
      </c>
      <c r="E25">
        <f t="shared" si="5"/>
        <v>51.252985702254271</v>
      </c>
      <c r="F25">
        <f t="shared" si="5"/>
        <v>48.756706034568616</v>
      </c>
      <c r="G25">
        <f t="shared" si="5"/>
        <v>45.507803486599151</v>
      </c>
      <c r="H25">
        <f t="shared" si="5"/>
        <v>45.096551793471555</v>
      </c>
      <c r="I25">
        <f t="shared" si="5"/>
        <v>44.657579666803073</v>
      </c>
      <c r="J25">
        <f t="shared" si="5"/>
        <v>44.184487886014118</v>
      </c>
      <c r="K25">
        <f t="shared" si="5"/>
        <v>43.668201517635111</v>
      </c>
      <c r="L25">
        <f t="shared" si="5"/>
        <v>43.095157388954284</v>
      </c>
      <c r="M25">
        <f t="shared" si="5"/>
        <v>39.304081461888181</v>
      </c>
      <c r="N25">
        <f t="shared" si="5"/>
        <v>36.190816962469896</v>
      </c>
    </row>
    <row r="26" spans="1:14">
      <c r="A26" t="str">
        <f>'Rankine+1RigMix'!A26</f>
        <v>1°TV (3-A)</v>
      </c>
    </row>
    <row r="27" spans="1:14">
      <c r="A27" t="str">
        <f>'Rankine+1RigMix'!A27</f>
        <v>s3</v>
      </c>
      <c r="B27" cm="1">
        <f t="array" ref="B27">[1]!PropsSI("S","P",B3*100000,"H",B24*1000,$B$2)/1000</f>
        <v>5.6330720128453846</v>
      </c>
      <c r="C27" cm="1">
        <f t="array" ref="C27">[1]!PropsSI("S","P",C3*100000,"H",C24*1000,$B$2)/1000</f>
        <v>5.6330720128453846</v>
      </c>
      <c r="D27" cm="1">
        <f t="array" ref="D27">[1]!PropsSI("S","P",D3*100000,"H",D24*1000,$B$2)/1000</f>
        <v>5.6330720128453846</v>
      </c>
      <c r="E27" cm="1">
        <f t="array" ref="E27">[1]!PropsSI("S","P",E3*100000,"H",E24*1000,$B$2)/1000</f>
        <v>5.6330720128453846</v>
      </c>
      <c r="F27" cm="1">
        <f t="array" ref="F27">[1]!PropsSI("S","P",F3*100000,"H",F24*1000,$B$2)/1000</f>
        <v>5.6330720128453846</v>
      </c>
      <c r="G27" cm="1">
        <f t="array" ref="G27">[1]!PropsSI("S","P",G3*100000,"H",G24*1000,$B$2)/1000</f>
        <v>5.6330720128453846</v>
      </c>
      <c r="H27" cm="1">
        <f t="array" ref="H27">[1]!PropsSI("S","P",H3*100000,"H",H24*1000,$B$2)/1000</f>
        <v>5.6330720128453846</v>
      </c>
      <c r="I27" cm="1">
        <f t="array" ref="I27">[1]!PropsSI("S","P",I3*100000,"H",I24*1000,$B$2)/1000</f>
        <v>5.6330720128453846</v>
      </c>
      <c r="J27" cm="1">
        <f t="array" ref="J27">[1]!PropsSI("S","P",J3*100000,"H",J24*1000,$B$2)/1000</f>
        <v>5.6330720128453846</v>
      </c>
      <c r="K27" cm="1">
        <f t="array" ref="K27">[1]!PropsSI("S","P",K3*100000,"H",K24*1000,$B$2)/1000</f>
        <v>5.6330720128453846</v>
      </c>
      <c r="L27" cm="1">
        <f t="array" ref="L27">[1]!PropsSI("S","P",L3*100000,"H",L24*1000,$B$2)/1000</f>
        <v>5.6330720128453846</v>
      </c>
      <c r="M27" cm="1">
        <f t="array" ref="M27">[1]!PropsSI("S","P",M3*100000,"H",M24*1000,$B$2)/1000</f>
        <v>5.6330720128453846</v>
      </c>
      <c r="N27" cm="1">
        <f t="array" ref="N27">[1]!PropsSI("S","P",N3*100000,"H",N24*1000,$B$2)/1000</f>
        <v>5.6330720128453846</v>
      </c>
    </row>
    <row r="28" spans="1:14">
      <c r="A28" t="str">
        <f>'Rankine+1RigMix'!A28</f>
        <v>hAis</v>
      </c>
      <c r="B28" cm="1">
        <f t="array" ref="B28">[1]!PropsSI("H","P",B6*100000,"S",B27*1000,$B$2)/1000</f>
        <v>2871.4194946798975</v>
      </c>
      <c r="C28" cm="1">
        <f t="array" ref="C28">[1]!PropsSI("H","P",C6*100000,"S",C27*1000,$B$2)/1000</f>
        <v>2611.2731119402347</v>
      </c>
      <c r="D28" cm="1">
        <f t="array" ref="D28">[1]!PropsSI("H","P",D6*100000,"S",D27*1000,$B$2)/1000</f>
        <v>2572.3113495845064</v>
      </c>
      <c r="E28" cm="1">
        <f t="array" ref="E28">[1]!PropsSI("H","P",E6*100000,"S",E27*1000,$B$2)/1000</f>
        <v>2523.028245463729</v>
      </c>
      <c r="F28" cm="1">
        <f t="array" ref="F28">[1]!PropsSI("H","P",F6*100000,"S",F27*1000,$B$2)/1000</f>
        <v>2455.5421241358431</v>
      </c>
      <c r="G28" cm="1">
        <f t="array" ref="G28">[1]!PropsSI("H","P",G6*100000,"S",G27*1000,$B$2)/1000</f>
        <v>2345.8513743284757</v>
      </c>
      <c r="H28" cm="1">
        <f t="array" ref="H28">[1]!PropsSI("H","P",H6*100000,"S",H27*1000,$B$2)/1000</f>
        <v>2329.8155671557497</v>
      </c>
      <c r="I28" cm="1">
        <f t="array" ref="I28">[1]!PropsSI("H","P",I6*100000,"S",I27*1000,$B$2)/1000</f>
        <v>2312.0874788429032</v>
      </c>
      <c r="J28" cm="1">
        <f t="array" ref="J28">[1]!PropsSI("H","P",J6*100000,"S",J27*1000,$B$2)/1000</f>
        <v>2292.2410880459411</v>
      </c>
      <c r="K28" cm="1">
        <f t="array" ref="K28">[1]!PropsSI("H","P",K6*100000,"S",K27*1000,$B$2)/1000</f>
        <v>2269.6607461563017</v>
      </c>
      <c r="L28" cm="1">
        <f t="array" ref="L28">[1]!PropsSI("H","P",L6*100000,"S",L27*1000,$B$2)/1000</f>
        <v>2243.4065021993597</v>
      </c>
      <c r="M28" cm="1">
        <f t="array" ref="M28">[1]!PropsSI("H","P",M6*100000,"S",M27*1000,$B$2)/1000</f>
        <v>2031.6540933563049</v>
      </c>
      <c r="N28" cm="1">
        <f t="array" ref="N28">[1]!PropsSI("H","P",N6*100000,"S",N27*1000,$B$2)/1000</f>
        <v>1790.7764721899791</v>
      </c>
    </row>
    <row r="29" spans="1:14">
      <c r="A29" t="str">
        <f>'Rankine+1RigMix'!A29</f>
        <v>Dhis</v>
      </c>
      <c r="B29">
        <f>B24-B28</f>
        <v>126.48825416376849</v>
      </c>
      <c r="C29">
        <f t="shared" ref="C29:N29" si="6">C24-C28</f>
        <v>386.63463690343133</v>
      </c>
      <c r="D29">
        <f t="shared" si="6"/>
        <v>425.59639925915963</v>
      </c>
      <c r="E29">
        <f t="shared" si="6"/>
        <v>474.87950337993698</v>
      </c>
      <c r="F29">
        <f t="shared" si="6"/>
        <v>542.36562470782292</v>
      </c>
      <c r="G29">
        <f t="shared" si="6"/>
        <v>652.05637451519033</v>
      </c>
      <c r="H29">
        <f t="shared" si="6"/>
        <v>668.09218168791631</v>
      </c>
      <c r="I29">
        <f t="shared" si="6"/>
        <v>685.82027000076278</v>
      </c>
      <c r="J29">
        <f t="shared" si="6"/>
        <v>705.66666079772494</v>
      </c>
      <c r="K29">
        <f t="shared" si="6"/>
        <v>728.24700268736433</v>
      </c>
      <c r="L29">
        <f t="shared" si="6"/>
        <v>754.50124664430632</v>
      </c>
      <c r="M29">
        <f t="shared" si="6"/>
        <v>966.25365548736113</v>
      </c>
      <c r="N29">
        <f t="shared" si="6"/>
        <v>1207.1312766536869</v>
      </c>
    </row>
    <row r="30" spans="1:14">
      <c r="A30" t="str">
        <f>'Rankine+1RigMix'!A30</f>
        <v>Dhreale</v>
      </c>
      <c r="B30">
        <f>B29*B8</f>
        <v>126.48825416376849</v>
      </c>
      <c r="C30">
        <f t="shared" ref="C30:N30" si="7">C29*C8</f>
        <v>386.63463690343133</v>
      </c>
      <c r="D30">
        <f t="shared" si="7"/>
        <v>425.59639925915963</v>
      </c>
      <c r="E30">
        <f t="shared" si="7"/>
        <v>474.87950337993698</v>
      </c>
      <c r="F30">
        <f t="shared" si="7"/>
        <v>542.36562470782292</v>
      </c>
      <c r="G30">
        <f t="shared" si="7"/>
        <v>652.05637451519033</v>
      </c>
      <c r="H30">
        <f t="shared" si="7"/>
        <v>668.09218168791631</v>
      </c>
      <c r="I30">
        <f t="shared" si="7"/>
        <v>685.82027000076278</v>
      </c>
      <c r="J30">
        <f t="shared" si="7"/>
        <v>705.66666079772494</v>
      </c>
      <c r="K30">
        <f t="shared" si="7"/>
        <v>728.24700268736433</v>
      </c>
      <c r="L30">
        <f t="shared" si="7"/>
        <v>754.50124664430632</v>
      </c>
      <c r="M30">
        <f t="shared" si="7"/>
        <v>966.25365548736113</v>
      </c>
      <c r="N30">
        <f t="shared" si="7"/>
        <v>1207.1312766536869</v>
      </c>
    </row>
    <row r="31" spans="1:14">
      <c r="A31" t="str">
        <f>'Rankine+1RigMix'!A31</f>
        <v>hA</v>
      </c>
      <c r="B31">
        <f>B24-B30</f>
        <v>2871.4194946798975</v>
      </c>
      <c r="C31">
        <f t="shared" ref="C31:N31" si="8">C24-C30</f>
        <v>2611.2731119402347</v>
      </c>
      <c r="D31">
        <f t="shared" si="8"/>
        <v>2572.3113495845064</v>
      </c>
      <c r="E31">
        <f t="shared" si="8"/>
        <v>2523.028245463729</v>
      </c>
      <c r="F31">
        <f t="shared" si="8"/>
        <v>2455.5421241358431</v>
      </c>
      <c r="G31">
        <f t="shared" si="8"/>
        <v>2345.8513743284757</v>
      </c>
      <c r="H31">
        <f t="shared" si="8"/>
        <v>2329.8155671557497</v>
      </c>
      <c r="I31">
        <f t="shared" si="8"/>
        <v>2312.0874788429032</v>
      </c>
      <c r="J31">
        <f t="shared" si="8"/>
        <v>2292.2410880459411</v>
      </c>
      <c r="K31">
        <f t="shared" si="8"/>
        <v>2269.6607461563017</v>
      </c>
      <c r="L31">
        <f t="shared" si="8"/>
        <v>2243.4065021993597</v>
      </c>
      <c r="M31">
        <f t="shared" si="8"/>
        <v>2031.6540933563049</v>
      </c>
      <c r="N31">
        <f t="shared" si="8"/>
        <v>1790.7764721899791</v>
      </c>
    </row>
    <row r="32" spans="1:14">
      <c r="A32" t="str">
        <f>'Rankine+1RigMix'!A32</f>
        <v>Pompa (1-2)</v>
      </c>
    </row>
    <row r="33" spans="1:14">
      <c r="A33" t="str">
        <f>'Rankine+1RigMix'!A33</f>
        <v>P1</v>
      </c>
      <c r="B33">
        <f>B5</f>
        <v>0.11</v>
      </c>
      <c r="C33">
        <f t="shared" ref="C33:N33" si="9">C5</f>
        <v>0.11</v>
      </c>
      <c r="D33">
        <f t="shared" si="9"/>
        <v>0.11</v>
      </c>
      <c r="E33">
        <f t="shared" si="9"/>
        <v>0.11</v>
      </c>
      <c r="F33">
        <f t="shared" si="9"/>
        <v>0.11</v>
      </c>
      <c r="G33">
        <f t="shared" si="9"/>
        <v>0.11</v>
      </c>
      <c r="H33">
        <f t="shared" si="9"/>
        <v>0.11</v>
      </c>
      <c r="I33">
        <f t="shared" si="9"/>
        <v>0.11</v>
      </c>
      <c r="J33">
        <f t="shared" si="9"/>
        <v>0.11</v>
      </c>
      <c r="K33">
        <f t="shared" si="9"/>
        <v>0.11</v>
      </c>
      <c r="L33">
        <f t="shared" si="9"/>
        <v>0.11</v>
      </c>
      <c r="M33">
        <f t="shared" si="9"/>
        <v>0.11</v>
      </c>
      <c r="N33">
        <f t="shared" si="9"/>
        <v>0.11</v>
      </c>
    </row>
    <row r="34" spans="1:14">
      <c r="A34" t="str">
        <f>'Rankine+1RigMix'!A34</f>
        <v>h1</v>
      </c>
      <c r="B34" cm="1">
        <f t="array" ref="B34">[1]!PropsSI("H","P",B33*100000,"Q",0,$B$2)/1000</f>
        <v>199.65311335960754</v>
      </c>
      <c r="C34" cm="1">
        <f t="array" ref="C34">[1]!PropsSI("H","P",C33*100000,"Q",0,$B$2)/1000</f>
        <v>199.65311335960754</v>
      </c>
      <c r="D34" cm="1">
        <f t="array" ref="D34">[1]!PropsSI("H","P",D33*100000,"Q",0,$B$2)/1000</f>
        <v>199.65311335960754</v>
      </c>
      <c r="E34" cm="1">
        <f t="array" ref="E34">[1]!PropsSI("H","P",E33*100000,"Q",0,$B$2)/1000</f>
        <v>199.65311335960754</v>
      </c>
      <c r="F34" cm="1">
        <f t="array" ref="F34">[1]!PropsSI("H","P",F33*100000,"Q",0,$B$2)/1000</f>
        <v>199.65311335960754</v>
      </c>
      <c r="G34" cm="1">
        <f t="array" ref="G34">[1]!PropsSI("H","P",G33*100000,"Q",0,$B$2)/1000</f>
        <v>199.65311335960754</v>
      </c>
      <c r="H34" cm="1">
        <f t="array" ref="H34">[1]!PropsSI("H","P",H33*100000,"Q",0,$B$2)/1000</f>
        <v>199.65311335960754</v>
      </c>
      <c r="I34" cm="1">
        <f t="array" ref="I34">[1]!PropsSI("H","P",I33*100000,"Q",0,$B$2)/1000</f>
        <v>199.65311335960754</v>
      </c>
      <c r="J34" cm="1">
        <f t="array" ref="J34">[1]!PropsSI("H","P",J33*100000,"Q",0,$B$2)/1000</f>
        <v>199.65311335960754</v>
      </c>
      <c r="K34" cm="1">
        <f t="array" ref="K34">[1]!PropsSI("H","P",K33*100000,"Q",0,$B$2)/1000</f>
        <v>199.65311335960754</v>
      </c>
      <c r="L34" cm="1">
        <f t="array" ref="L34">[1]!PropsSI("H","P",L33*100000,"Q",0,$B$2)/1000</f>
        <v>199.65311335960754</v>
      </c>
      <c r="M34" cm="1">
        <f t="array" ref="M34">[1]!PropsSI("H","P",M33*100000,"Q",0,$B$2)/1000</f>
        <v>199.65311335960754</v>
      </c>
      <c r="N34" cm="1">
        <f t="array" ref="N34">[1]!PropsSI("H","P",N33*100000,"Q",0,$B$2)/1000</f>
        <v>199.65311335960754</v>
      </c>
    </row>
    <row r="35" spans="1:14">
      <c r="A35" t="str">
        <f>'Rankine+1RigMix'!A35</f>
        <v>s1</v>
      </c>
      <c r="B35" cm="1">
        <f t="array" ref="B35">[1]!PropsSI("S","P",B33*100000,"Q",0,$B$2)/1000</f>
        <v>0.67372298809146269</v>
      </c>
      <c r="C35" cm="1">
        <f t="array" ref="C35">[1]!PropsSI("S","P",C33*100000,"Q",0,$B$2)/1000</f>
        <v>0.67372298809146269</v>
      </c>
      <c r="D35" cm="1">
        <f t="array" ref="D35">[1]!PropsSI("S","P",D33*100000,"Q",0,$B$2)/1000</f>
        <v>0.67372298809146269</v>
      </c>
      <c r="E35" cm="1">
        <f t="array" ref="E35">[1]!PropsSI("S","P",E33*100000,"Q",0,$B$2)/1000</f>
        <v>0.67372298809146269</v>
      </c>
      <c r="F35" cm="1">
        <f t="array" ref="F35">[1]!PropsSI("S","P",F33*100000,"Q",0,$B$2)/1000</f>
        <v>0.67372298809146269</v>
      </c>
      <c r="G35" cm="1">
        <f t="array" ref="G35">[1]!PropsSI("S","P",G33*100000,"Q",0,$B$2)/1000</f>
        <v>0.67372298809146269</v>
      </c>
      <c r="H35" cm="1">
        <f t="array" ref="H35">[1]!PropsSI("S","P",H33*100000,"Q",0,$B$2)/1000</f>
        <v>0.67372298809146269</v>
      </c>
      <c r="I35" cm="1">
        <f t="array" ref="I35">[1]!PropsSI("S","P",I33*100000,"Q",0,$B$2)/1000</f>
        <v>0.67372298809146269</v>
      </c>
      <c r="J35" cm="1">
        <f t="array" ref="J35">[1]!PropsSI("S","P",J33*100000,"Q",0,$B$2)/1000</f>
        <v>0.67372298809146269</v>
      </c>
      <c r="K35" cm="1">
        <f t="array" ref="K35">[1]!PropsSI("S","P",K33*100000,"Q",0,$B$2)/1000</f>
        <v>0.67372298809146269</v>
      </c>
      <c r="L35" cm="1">
        <f t="array" ref="L35">[1]!PropsSI("S","P",L33*100000,"Q",0,$B$2)/1000</f>
        <v>0.67372298809146269</v>
      </c>
      <c r="M35" cm="1">
        <f t="array" ref="M35">[1]!PropsSI("S","P",M33*100000,"Q",0,$B$2)/1000</f>
        <v>0.67372298809146269</v>
      </c>
      <c r="N35" cm="1">
        <f t="array" ref="N35">[1]!PropsSI("S","P",N33*100000,"Q",0,$B$2)/1000</f>
        <v>0.67372298809146269</v>
      </c>
    </row>
    <row r="36" spans="1:14">
      <c r="A36" t="str">
        <f>'Rankine+1RigMix'!A36</f>
        <v>P2</v>
      </c>
      <c r="B36">
        <f>B6</f>
        <v>200</v>
      </c>
      <c r="C36">
        <f t="shared" ref="C36:N36" si="10">C6</f>
        <v>50</v>
      </c>
      <c r="D36">
        <f t="shared" si="10"/>
        <v>40</v>
      </c>
      <c r="E36">
        <f t="shared" si="10"/>
        <v>30</v>
      </c>
      <c r="F36">
        <f t="shared" si="10"/>
        <v>20</v>
      </c>
      <c r="G36">
        <f t="shared" si="10"/>
        <v>10</v>
      </c>
      <c r="H36">
        <f t="shared" si="10"/>
        <v>9</v>
      </c>
      <c r="I36">
        <f t="shared" si="10"/>
        <v>8</v>
      </c>
      <c r="J36">
        <f t="shared" si="10"/>
        <v>7</v>
      </c>
      <c r="K36">
        <f t="shared" si="10"/>
        <v>6</v>
      </c>
      <c r="L36">
        <f t="shared" si="10"/>
        <v>5</v>
      </c>
      <c r="M36">
        <f t="shared" si="10"/>
        <v>1</v>
      </c>
      <c r="N36">
        <f t="shared" si="10"/>
        <v>0.11</v>
      </c>
    </row>
    <row r="37" spans="1:14">
      <c r="A37" t="str">
        <f>'Rankine+1RigMix'!A37</f>
        <v>h2is</v>
      </c>
      <c r="B37" cm="1">
        <f t="array" ref="B37">[1]!PropsSI("H","P",B36*100000,"S",B35*1000,$B$2)/1000</f>
        <v>219.77956629222473</v>
      </c>
      <c r="C37" cm="1">
        <f t="array" ref="C37">[1]!PropsSI("H","P",C36*100000,"S",C35*1000,$B$2)/1000</f>
        <v>204.69213354622229</v>
      </c>
      <c r="D37" cm="1">
        <f t="array" ref="D37">[1]!PropsSI("H","P",D36*100000,"S",D35*1000,$B$2)/1000</f>
        <v>203.68295926941246</v>
      </c>
      <c r="E37" cm="1">
        <f t="array" ref="E37">[1]!PropsSI("H","P",E36*100000,"S",E35*1000,$B$2)/1000</f>
        <v>202.67335927250389</v>
      </c>
      <c r="F37" cm="1">
        <f t="array" ref="F37">[1]!PropsSI("H","P",F36*100000,"S",F35*1000,$B$2)/1000</f>
        <v>201.66333219089617</v>
      </c>
      <c r="G37" cm="1">
        <f t="array" ref="G37">[1]!PropsSI("H","P",G36*100000,"S",G35*1000,$B$2)/1000</f>
        <v>200.65287665252669</v>
      </c>
      <c r="H37" cm="1">
        <f t="array" ref="H37">[1]!PropsSI("H","P",H36*100000,"S",H35*1000,$B$2)/1000</f>
        <v>200.55180748048116</v>
      </c>
      <c r="I37" cm="1">
        <f t="array" ref="I37">[1]!PropsSI("H","P",I36*100000,"S",I35*1000,$B$2)/1000</f>
        <v>200.45073400882336</v>
      </c>
      <c r="J37" cm="1">
        <f t="array" ref="J37">[1]!PropsSI("H","P",J36*100000,"S",J35*1000,$B$2)/1000</f>
        <v>200.34965623590662</v>
      </c>
      <c r="K37" cm="1">
        <f t="array" ref="K37">[1]!PropsSI("H","P",K36*100000,"S",K35*1000,$B$2)/1000</f>
        <v>200.24857416046038</v>
      </c>
      <c r="L37" cm="1">
        <f t="array" ref="L37">[1]!PropsSI("H","P",L36*100000,"S",L35*1000,$B$2)/1000</f>
        <v>200.1474877811566</v>
      </c>
      <c r="M37" cm="1">
        <f t="array" ref="M37">[1]!PropsSI("H","P",M36*100000,"S",M35*1000,$B$2)/1000</f>
        <v>199.74309919705621</v>
      </c>
      <c r="N37" cm="1">
        <f t="array" ref="N37">[1]!PropsSI("H","P",N36*100000,"S",N35*1000,$B$2)/1000</f>
        <v>199.65311335960754</v>
      </c>
    </row>
    <row r="38" spans="1:14">
      <c r="A38" t="str">
        <f>'Rankine+1RigMix'!A38</f>
        <v>Dhis</v>
      </c>
      <c r="B38">
        <f>B37-B34</f>
        <v>20.126452932617184</v>
      </c>
      <c r="C38">
        <f t="shared" ref="C38:N38" si="11">C37-C34</f>
        <v>5.0390201866147493</v>
      </c>
      <c r="D38">
        <f t="shared" si="11"/>
        <v>4.0298459098049193</v>
      </c>
      <c r="E38">
        <f t="shared" si="11"/>
        <v>3.0202459128963426</v>
      </c>
      <c r="F38">
        <f t="shared" si="11"/>
        <v>2.0102188312886256</v>
      </c>
      <c r="G38">
        <f t="shared" si="11"/>
        <v>0.99976329291914112</v>
      </c>
      <c r="H38">
        <f t="shared" si="11"/>
        <v>0.89869412087361411</v>
      </c>
      <c r="I38">
        <f t="shared" si="11"/>
        <v>0.79762064921581555</v>
      </c>
      <c r="J38">
        <f t="shared" si="11"/>
        <v>0.69654287629907685</v>
      </c>
      <c r="K38">
        <f t="shared" si="11"/>
        <v>0.59546080085283393</v>
      </c>
      <c r="L38">
        <f t="shared" si="11"/>
        <v>0.49437442154905398</v>
      </c>
      <c r="M38">
        <f t="shared" si="11"/>
        <v>8.9985837448665507E-2</v>
      </c>
      <c r="N38">
        <f t="shared" si="11"/>
        <v>0</v>
      </c>
    </row>
    <row r="39" spans="1:14">
      <c r="A39" t="str">
        <f>'Rankine+1RigMix'!A39</f>
        <v>Dhreale</v>
      </c>
      <c r="B39">
        <f>B38/B9</f>
        <v>20.126452932617184</v>
      </c>
      <c r="C39">
        <f t="shared" ref="C39:N39" si="12">C38/C9</f>
        <v>5.0390201866147493</v>
      </c>
      <c r="D39">
        <f t="shared" si="12"/>
        <v>4.0298459098049193</v>
      </c>
      <c r="E39">
        <f t="shared" si="12"/>
        <v>3.0202459128963426</v>
      </c>
      <c r="F39">
        <f t="shared" si="12"/>
        <v>2.0102188312886256</v>
      </c>
      <c r="G39">
        <f t="shared" si="12"/>
        <v>0.99976329291914112</v>
      </c>
      <c r="H39">
        <f t="shared" si="12"/>
        <v>0.89869412087361411</v>
      </c>
      <c r="I39">
        <f t="shared" si="12"/>
        <v>0.79762064921581555</v>
      </c>
      <c r="J39">
        <f t="shared" si="12"/>
        <v>0.69654287629907685</v>
      </c>
      <c r="K39">
        <f t="shared" si="12"/>
        <v>0.59546080085283393</v>
      </c>
      <c r="L39">
        <f t="shared" si="12"/>
        <v>0.49437442154905398</v>
      </c>
      <c r="M39">
        <f t="shared" si="12"/>
        <v>8.9985837448665507E-2</v>
      </c>
      <c r="N39">
        <f t="shared" si="12"/>
        <v>0</v>
      </c>
    </row>
    <row r="40" spans="1:14">
      <c r="A40" t="str">
        <f>'Rankine+1RigMix'!A40</f>
        <v>h2</v>
      </c>
      <c r="B40">
        <f>B34+B39</f>
        <v>219.77956629222473</v>
      </c>
      <c r="C40">
        <f t="shared" ref="C40:N40" si="13">C34+C39</f>
        <v>204.69213354622229</v>
      </c>
      <c r="D40">
        <f t="shared" si="13"/>
        <v>203.68295926941246</v>
      </c>
      <c r="E40">
        <f t="shared" si="13"/>
        <v>202.67335927250389</v>
      </c>
      <c r="F40">
        <f t="shared" si="13"/>
        <v>201.66333219089617</v>
      </c>
      <c r="G40">
        <f t="shared" si="13"/>
        <v>200.65287665252669</v>
      </c>
      <c r="H40">
        <f t="shared" si="13"/>
        <v>200.55180748048116</v>
      </c>
      <c r="I40">
        <f t="shared" si="13"/>
        <v>200.45073400882336</v>
      </c>
      <c r="J40">
        <f t="shared" si="13"/>
        <v>200.34965623590662</v>
      </c>
      <c r="K40">
        <f t="shared" si="13"/>
        <v>200.24857416046038</v>
      </c>
      <c r="L40">
        <f t="shared" si="13"/>
        <v>200.1474877811566</v>
      </c>
      <c r="M40">
        <f t="shared" si="13"/>
        <v>199.74309919705621</v>
      </c>
      <c r="N40">
        <f t="shared" si="13"/>
        <v>199.65311335960754</v>
      </c>
    </row>
    <row r="41" spans="1:14">
      <c r="A41" t="str">
        <f>'Rankine+1RigMix'!A41</f>
        <v>Rigeneratore (Mix)</v>
      </c>
    </row>
    <row r="42" spans="1:14">
      <c r="A42" t="str">
        <f>'Rankine+1RigMix'!A42</f>
        <v>mB</v>
      </c>
      <c r="B42">
        <f>B25</f>
        <v>87.579021480536568</v>
      </c>
      <c r="C42">
        <f t="shared" ref="C42:N42" si="14">C25</f>
        <v>55.394110699198734</v>
      </c>
      <c r="D42">
        <f t="shared" si="14"/>
        <v>53.415591482672518</v>
      </c>
      <c r="E42">
        <f t="shared" si="14"/>
        <v>51.252985702254271</v>
      </c>
      <c r="F42">
        <f t="shared" si="14"/>
        <v>48.756706034568616</v>
      </c>
      <c r="G42">
        <f t="shared" si="14"/>
        <v>45.507803486599151</v>
      </c>
      <c r="H42">
        <f t="shared" si="14"/>
        <v>45.096551793471555</v>
      </c>
      <c r="I42">
        <f t="shared" si="14"/>
        <v>44.657579666803073</v>
      </c>
      <c r="J42">
        <f t="shared" si="14"/>
        <v>44.184487886014118</v>
      </c>
      <c r="K42">
        <f t="shared" si="14"/>
        <v>43.668201517635111</v>
      </c>
      <c r="L42">
        <f t="shared" si="14"/>
        <v>43.095157388954284</v>
      </c>
      <c r="M42">
        <f t="shared" si="14"/>
        <v>39.304081461888181</v>
      </c>
      <c r="N42">
        <f t="shared" si="14"/>
        <v>36.190816962469896</v>
      </c>
    </row>
    <row r="43" spans="1:14">
      <c r="A43" t="str">
        <f>'Rankine+1RigMix'!A43</f>
        <v>mA</v>
      </c>
      <c r="B43">
        <f>(B42*B16-B42*B40)/(B31-B40)</f>
        <v>53.090728336791926</v>
      </c>
      <c r="C43">
        <f t="shared" ref="C43:N43" si="15">(C42*C16-C42*C40)/(C31-C40)</f>
        <v>21.865708749460225</v>
      </c>
      <c r="D43">
        <f t="shared" si="15"/>
        <v>19.931012104982443</v>
      </c>
      <c r="E43">
        <f t="shared" si="15"/>
        <v>17.796009362941405</v>
      </c>
      <c r="F43">
        <f t="shared" si="15"/>
        <v>15.290500095578766</v>
      </c>
      <c r="G43">
        <f t="shared" si="15"/>
        <v>11.919229991286333</v>
      </c>
      <c r="H43">
        <f t="shared" si="15"/>
        <v>11.479455963574175</v>
      </c>
      <c r="I43">
        <f t="shared" si="15"/>
        <v>11.005862372310212</v>
      </c>
      <c r="J43">
        <f t="shared" si="15"/>
        <v>10.490181287597666</v>
      </c>
      <c r="K43">
        <f t="shared" si="15"/>
        <v>9.9205337583201043</v>
      </c>
      <c r="L43">
        <f t="shared" si="15"/>
        <v>9.2788930165057035</v>
      </c>
      <c r="M43">
        <f t="shared" si="15"/>
        <v>4.6721094567699462</v>
      </c>
      <c r="N43">
        <f t="shared" si="15"/>
        <v>0</v>
      </c>
    </row>
    <row r="44" spans="1:14">
      <c r="A44" t="str">
        <f>'Rankine+1RigMix'!A44</f>
        <v>m2</v>
      </c>
      <c r="B44">
        <f>B42-B43</f>
        <v>34.488293143744642</v>
      </c>
      <c r="C44">
        <f t="shared" ref="C44:N44" si="16">C42-C43</f>
        <v>33.528401949738509</v>
      </c>
      <c r="D44">
        <f t="shared" si="16"/>
        <v>33.484579377690075</v>
      </c>
      <c r="E44">
        <f t="shared" si="16"/>
        <v>33.456976339312867</v>
      </c>
      <c r="F44">
        <f t="shared" si="16"/>
        <v>33.466205938989852</v>
      </c>
      <c r="G44">
        <f t="shared" si="16"/>
        <v>33.588573495312815</v>
      </c>
      <c r="H44">
        <f t="shared" si="16"/>
        <v>33.61709582989738</v>
      </c>
      <c r="I44">
        <f t="shared" si="16"/>
        <v>33.651717294492862</v>
      </c>
      <c r="J44">
        <f t="shared" si="16"/>
        <v>33.694306598416453</v>
      </c>
      <c r="K44">
        <f t="shared" si="16"/>
        <v>33.747667759315007</v>
      </c>
      <c r="L44">
        <f t="shared" si="16"/>
        <v>33.816264372448579</v>
      </c>
      <c r="M44">
        <f t="shared" si="16"/>
        <v>34.631972005118236</v>
      </c>
      <c r="N44">
        <f t="shared" si="16"/>
        <v>36.190816962469896</v>
      </c>
    </row>
    <row r="45" spans="1:14">
      <c r="A45" t="str">
        <f>'Rankine+1RigMix'!A45</f>
        <v>2°TV (A-4)</v>
      </c>
    </row>
    <row r="46" spans="1:14">
      <c r="A46" t="str">
        <f>'Rankine+1RigMix'!A46</f>
        <v>m4</v>
      </c>
      <c r="B46">
        <f>B25-B43</f>
        <v>34.488293143744642</v>
      </c>
      <c r="C46">
        <f t="shared" ref="C46:N46" si="17">C25-C43</f>
        <v>33.528401949738509</v>
      </c>
      <c r="D46">
        <f t="shared" si="17"/>
        <v>33.484579377690075</v>
      </c>
      <c r="E46">
        <f t="shared" si="17"/>
        <v>33.456976339312867</v>
      </c>
      <c r="F46">
        <f t="shared" si="17"/>
        <v>33.466205938989852</v>
      </c>
      <c r="G46">
        <f t="shared" si="17"/>
        <v>33.588573495312815</v>
      </c>
      <c r="H46">
        <f t="shared" si="17"/>
        <v>33.61709582989738</v>
      </c>
      <c r="I46">
        <f t="shared" si="17"/>
        <v>33.651717294492862</v>
      </c>
      <c r="J46">
        <f t="shared" si="17"/>
        <v>33.694306598416453</v>
      </c>
      <c r="K46">
        <f t="shared" si="17"/>
        <v>33.747667759315007</v>
      </c>
      <c r="L46">
        <f t="shared" si="17"/>
        <v>33.816264372448579</v>
      </c>
      <c r="M46">
        <f t="shared" si="17"/>
        <v>34.631972005118236</v>
      </c>
      <c r="N46">
        <f t="shared" si="17"/>
        <v>36.190816962469896</v>
      </c>
    </row>
    <row r="47" spans="1:14">
      <c r="A47" t="str">
        <f>'Rankine+1RigMix'!A47</f>
        <v>sA</v>
      </c>
      <c r="B47" cm="1">
        <f t="array" ref="B47">[1]!PropsSI("S","P",B6*100000,"H",B31*1000,$B$2)/1000</f>
        <v>5.6330720128453793</v>
      </c>
      <c r="C47" cm="1">
        <f t="array" ref="C47">[1]!PropsSI("S","P",C6*100000,"H",C31*1000,$B$2)/1000</f>
        <v>5.6330720128453846</v>
      </c>
      <c r="D47" cm="1">
        <f t="array" ref="D47">[1]!PropsSI("S","P",D6*100000,"H",D31*1000,$B$2)/1000</f>
        <v>5.6330720128453846</v>
      </c>
      <c r="E47" cm="1">
        <f t="array" ref="E47">[1]!PropsSI("S","P",E6*100000,"H",E31*1000,$B$2)/1000</f>
        <v>5.6330720128453846</v>
      </c>
      <c r="F47" cm="1">
        <f t="array" ref="F47">[1]!PropsSI("S","P",F6*100000,"H",F31*1000,$B$2)/1000</f>
        <v>5.6330720128453837</v>
      </c>
      <c r="G47" cm="1">
        <f t="array" ref="G47">[1]!PropsSI("S","P",G6*100000,"H",G31*1000,$B$2)/1000</f>
        <v>5.6330720128453855</v>
      </c>
      <c r="H47" cm="1">
        <f t="array" ref="H47">[1]!PropsSI("S","P",H6*100000,"H",H31*1000,$B$2)/1000</f>
        <v>5.6330720128453855</v>
      </c>
      <c r="I47" cm="1">
        <f t="array" ref="I47">[1]!PropsSI("S","P",I6*100000,"H",I31*1000,$B$2)/1000</f>
        <v>5.6330720128453855</v>
      </c>
      <c r="J47" cm="1">
        <f t="array" ref="J47">[1]!PropsSI("S","P",J6*100000,"H",J31*1000,$B$2)/1000</f>
        <v>5.6330720128453846</v>
      </c>
      <c r="K47" cm="1">
        <f t="array" ref="K47">[1]!PropsSI("S","P",K6*100000,"H",K31*1000,$B$2)/1000</f>
        <v>5.6330720128453846</v>
      </c>
      <c r="L47" cm="1">
        <f t="array" ref="L47">[1]!PropsSI("S","P",L6*100000,"H",L31*1000,$B$2)/1000</f>
        <v>5.6330720128453855</v>
      </c>
      <c r="M47" cm="1">
        <f t="array" ref="M47">[1]!PropsSI("S","P",M6*100000,"H",M31*1000,$B$2)/1000</f>
        <v>5.6330720128453846</v>
      </c>
      <c r="N47" cm="1">
        <f t="array" ref="N47">[1]!PropsSI("S","P",N6*100000,"H",N31*1000,$B$2)/1000</f>
        <v>5.6330720128453846</v>
      </c>
    </row>
    <row r="48" spans="1:14">
      <c r="A48" t="str">
        <f>'Rankine+1RigMix'!A48</f>
        <v>h4is</v>
      </c>
      <c r="B48" cm="1">
        <f t="array" ref="B48">[1]!PropsSI("H","P",B5*100000,"S",B47*1000,$B$2)/1000</f>
        <v>1790.7764721899775</v>
      </c>
      <c r="C48" cm="1">
        <f t="array" ref="C48">[1]!PropsSI("H","P",C5*100000,"S",C47*1000,$B$2)/1000</f>
        <v>1790.7764721899791</v>
      </c>
      <c r="D48" cm="1">
        <f t="array" ref="D48">[1]!PropsSI("H","P",D5*100000,"S",D47*1000,$B$2)/1000</f>
        <v>1790.7764721899791</v>
      </c>
      <c r="E48" cm="1">
        <f t="array" ref="E48">[1]!PropsSI("H","P",E5*100000,"S",E47*1000,$B$2)/1000</f>
        <v>1790.7764721899791</v>
      </c>
      <c r="F48" cm="1">
        <f t="array" ref="F48">[1]!PropsSI("H","P",F5*100000,"S",F47*1000,$B$2)/1000</f>
        <v>1790.7764721899789</v>
      </c>
      <c r="G48" cm="1">
        <f t="array" ref="G48">[1]!PropsSI("H","P",G5*100000,"S",G47*1000,$B$2)/1000</f>
        <v>1790.7764721899796</v>
      </c>
      <c r="H48" cm="1">
        <f t="array" ref="H48">[1]!PropsSI("H","P",H5*100000,"S",H47*1000,$B$2)/1000</f>
        <v>1790.7764721899796</v>
      </c>
      <c r="I48" cm="1">
        <f t="array" ref="I48">[1]!PropsSI("H","P",I5*100000,"S",I47*1000,$B$2)/1000</f>
        <v>1790.7764721899796</v>
      </c>
      <c r="J48" cm="1">
        <f t="array" ref="J48">[1]!PropsSI("H","P",J5*100000,"S",J47*1000,$B$2)/1000</f>
        <v>1790.7764721899791</v>
      </c>
      <c r="K48" cm="1">
        <f t="array" ref="K48">[1]!PropsSI("H","P",K5*100000,"S",K47*1000,$B$2)/1000</f>
        <v>1790.7764721899791</v>
      </c>
      <c r="L48" cm="1">
        <f t="array" ref="L48">[1]!PropsSI("H","P",L5*100000,"S",L47*1000,$B$2)/1000</f>
        <v>1790.7764721899796</v>
      </c>
      <c r="M48" cm="1">
        <f t="array" ref="M48">[1]!PropsSI("H","P",M5*100000,"S",M47*1000,$B$2)/1000</f>
        <v>1790.7764721899791</v>
      </c>
      <c r="N48" cm="1">
        <f t="array" ref="N48">[1]!PropsSI("H","P",N5*100000,"S",N47*1000,$B$2)/1000</f>
        <v>1790.7764721899791</v>
      </c>
    </row>
    <row r="49" spans="1:14">
      <c r="A49" t="str">
        <f>'Rankine+1RigMix'!A49</f>
        <v>Dhis</v>
      </c>
      <c r="B49">
        <f>B31-B48</f>
        <v>1080.64302248992</v>
      </c>
      <c r="C49">
        <f t="shared" ref="C49:N49" si="18">C31-C48</f>
        <v>820.49663975025555</v>
      </c>
      <c r="D49">
        <f t="shared" si="18"/>
        <v>781.53487739452726</v>
      </c>
      <c r="E49">
        <f t="shared" si="18"/>
        <v>732.2517732737499</v>
      </c>
      <c r="F49">
        <f t="shared" si="18"/>
        <v>664.76565194586419</v>
      </c>
      <c r="G49">
        <f t="shared" si="18"/>
        <v>555.0749021384961</v>
      </c>
      <c r="H49">
        <f t="shared" si="18"/>
        <v>539.03909496577012</v>
      </c>
      <c r="I49">
        <f t="shared" si="18"/>
        <v>521.31100665292365</v>
      </c>
      <c r="J49">
        <f t="shared" si="18"/>
        <v>501.46461585596194</v>
      </c>
      <c r="K49">
        <f t="shared" si="18"/>
        <v>478.88427396632255</v>
      </c>
      <c r="L49">
        <f t="shared" si="18"/>
        <v>452.63003000938011</v>
      </c>
      <c r="M49">
        <f t="shared" si="18"/>
        <v>240.87762116632575</v>
      </c>
      <c r="N49">
        <f t="shared" si="18"/>
        <v>0</v>
      </c>
    </row>
    <row r="50" spans="1:14">
      <c r="A50" t="str">
        <f>'Rankine+1RigMix'!A50</f>
        <v>Dhreale</v>
      </c>
      <c r="B50">
        <f>B49*B8</f>
        <v>1080.64302248992</v>
      </c>
      <c r="C50">
        <f t="shared" ref="C50:N50" si="19">C49*C8</f>
        <v>820.49663975025555</v>
      </c>
      <c r="D50">
        <f t="shared" si="19"/>
        <v>781.53487739452726</v>
      </c>
      <c r="E50">
        <f t="shared" si="19"/>
        <v>732.2517732737499</v>
      </c>
      <c r="F50">
        <f t="shared" si="19"/>
        <v>664.76565194586419</v>
      </c>
      <c r="G50">
        <f t="shared" si="19"/>
        <v>555.0749021384961</v>
      </c>
      <c r="H50">
        <f t="shared" si="19"/>
        <v>539.03909496577012</v>
      </c>
      <c r="I50">
        <f t="shared" si="19"/>
        <v>521.31100665292365</v>
      </c>
      <c r="J50">
        <f t="shared" si="19"/>
        <v>501.46461585596194</v>
      </c>
      <c r="K50">
        <f t="shared" si="19"/>
        <v>478.88427396632255</v>
      </c>
      <c r="L50">
        <f t="shared" si="19"/>
        <v>452.63003000938011</v>
      </c>
      <c r="M50">
        <f t="shared" si="19"/>
        <v>240.87762116632575</v>
      </c>
      <c r="N50">
        <f t="shared" si="19"/>
        <v>0</v>
      </c>
    </row>
    <row r="51" spans="1:14">
      <c r="A51" t="str">
        <f>'Rankine+1RigMix'!A51</f>
        <v>h4</v>
      </c>
      <c r="B51">
        <f>B31-B50</f>
        <v>1790.7764721899775</v>
      </c>
      <c r="C51">
        <f t="shared" ref="C51:N51" si="20">C31-C50</f>
        <v>1790.7764721899791</v>
      </c>
      <c r="D51">
        <f t="shared" si="20"/>
        <v>1790.7764721899791</v>
      </c>
      <c r="E51">
        <f t="shared" si="20"/>
        <v>1790.7764721899791</v>
      </c>
      <c r="F51">
        <f t="shared" si="20"/>
        <v>1790.7764721899789</v>
      </c>
      <c r="G51">
        <f t="shared" si="20"/>
        <v>1790.7764721899796</v>
      </c>
      <c r="H51">
        <f t="shared" si="20"/>
        <v>1790.7764721899796</v>
      </c>
      <c r="I51">
        <f t="shared" si="20"/>
        <v>1790.7764721899796</v>
      </c>
      <c r="J51">
        <f t="shared" si="20"/>
        <v>1790.7764721899791</v>
      </c>
      <c r="K51">
        <f t="shared" si="20"/>
        <v>1790.7764721899791</v>
      </c>
      <c r="L51">
        <f t="shared" si="20"/>
        <v>1790.7764721899796</v>
      </c>
      <c r="M51">
        <f t="shared" si="20"/>
        <v>1790.7764721899791</v>
      </c>
      <c r="N51">
        <f t="shared" si="20"/>
        <v>1790.7764721899791</v>
      </c>
    </row>
    <row r="52" spans="1:14">
      <c r="A52" t="str">
        <f>'Rankine+1RigMix'!A52</f>
        <v>x4</v>
      </c>
      <c r="B52" cm="1">
        <f t="array" ref="B52">[1]!PropsSI("Q","P",B5*100000,"H",B51,$B$2)</f>
        <v>-1</v>
      </c>
      <c r="C52" cm="1">
        <f t="array" ref="C52">[1]!PropsSI("Q","P",C5*100000,"H",C51,$B$2)</f>
        <v>-1</v>
      </c>
      <c r="D52" cm="1">
        <f t="array" ref="D52">[1]!PropsSI("Q","P",D5*100000,"H",D51,$B$2)</f>
        <v>-1</v>
      </c>
      <c r="E52" cm="1">
        <f t="array" ref="E52">[1]!PropsSI("Q","P",E5*100000,"H",E51,$B$2)</f>
        <v>-1</v>
      </c>
      <c r="F52" cm="1">
        <f t="array" ref="F52">[1]!PropsSI("Q","P",F5*100000,"H",F51,$B$2)</f>
        <v>-1</v>
      </c>
      <c r="G52" cm="1">
        <f t="array" ref="G52">[1]!PropsSI("Q","P",G5*100000,"H",G51,$B$2)</f>
        <v>-1</v>
      </c>
      <c r="H52" cm="1">
        <f t="array" ref="H52">[1]!PropsSI("Q","P",H5*100000,"H",H51,$B$2)</f>
        <v>-1</v>
      </c>
      <c r="I52" cm="1">
        <f t="array" ref="I52">[1]!PropsSI("Q","P",I5*100000,"H",I51,$B$2)</f>
        <v>-1</v>
      </c>
      <c r="J52" cm="1">
        <f t="array" ref="J52">[1]!PropsSI("Q","P",J5*100000,"H",J51,$B$2)</f>
        <v>-1</v>
      </c>
      <c r="K52" cm="1">
        <f t="array" ref="K52">[1]!PropsSI("Q","P",K5*100000,"H",K51,$B$2)</f>
        <v>-1</v>
      </c>
      <c r="L52" cm="1">
        <f t="array" ref="L52">[1]!PropsSI("Q","P",L5*100000,"H",L51,$B$2)</f>
        <v>-1</v>
      </c>
      <c r="M52" cm="1">
        <f t="array" ref="M52">[1]!PropsSI("Q","P",M5*100000,"H",M51,$B$2)</f>
        <v>-1</v>
      </c>
      <c r="N52" cm="1">
        <f t="array" ref="N52">[1]!PropsSI("Q","P",N5*100000,"H",N51,$B$2)</f>
        <v>-1</v>
      </c>
    </row>
    <row r="53" spans="1:14" ht="16.8">
      <c r="A53" t="s">
        <v>88</v>
      </c>
      <c r="B53">
        <f>((B25*(B24-B31)+B46*(B31-B51))/1000)*B11</f>
        <v>48.347250871818844</v>
      </c>
      <c r="C53">
        <f t="shared" ref="C53:N53" si="21">((C25*(C24-C31)+C46*(C31-C51))/1000)*C11</f>
        <v>48.927223012729549</v>
      </c>
      <c r="D53">
        <f t="shared" si="21"/>
        <v>48.902850037873982</v>
      </c>
      <c r="E53">
        <f t="shared" si="21"/>
        <v>48.837922649865256</v>
      </c>
      <c r="F53">
        <f t="shared" si="21"/>
        <v>48.691145536321621</v>
      </c>
      <c r="G53">
        <f t="shared" si="21"/>
        <v>48.317827499504027</v>
      </c>
      <c r="H53">
        <f t="shared" si="21"/>
        <v>48.249582585827973</v>
      </c>
      <c r="I53">
        <f t="shared" si="21"/>
        <v>48.170083963059135</v>
      </c>
      <c r="J53">
        <f t="shared" si="21"/>
        <v>48.076022540489021</v>
      </c>
      <c r="K53">
        <f t="shared" si="21"/>
        <v>47.96246424094182</v>
      </c>
      <c r="L53">
        <f t="shared" si="21"/>
        <v>47.821606732005122</v>
      </c>
      <c r="M53">
        <f t="shared" si="21"/>
        <v>46.319779421014147</v>
      </c>
      <c r="N53">
        <f t="shared" si="21"/>
        <v>43.687067083046188</v>
      </c>
    </row>
    <row r="54" spans="1:14" ht="16.8">
      <c r="A54" t="s">
        <v>89</v>
      </c>
      <c r="B54">
        <f>((B44*(B40-B34)+B42*(B22-B16))/1000)/B10</f>
        <v>3.2223796990202338</v>
      </c>
      <c r="C54">
        <f t="shared" ref="C54:N54" si="22">((C44*(C40-C34)+C42*(C22-C16))/1000)/C10</f>
        <v>2.2750465392122776</v>
      </c>
      <c r="D54">
        <f t="shared" si="22"/>
        <v>2.1809464463264203</v>
      </c>
      <c r="E54">
        <f t="shared" si="22"/>
        <v>2.072099219181017</v>
      </c>
      <c r="F54">
        <f t="shared" si="22"/>
        <v>1.9400075372760803</v>
      </c>
      <c r="G54">
        <f t="shared" si="22"/>
        <v>1.7613913776869647</v>
      </c>
      <c r="H54">
        <f t="shared" si="22"/>
        <v>1.7385290168167991</v>
      </c>
      <c r="I54">
        <f t="shared" si="22"/>
        <v>1.7141174150827241</v>
      </c>
      <c r="J54">
        <f t="shared" si="22"/>
        <v>1.6878208288217593</v>
      </c>
      <c r="K54">
        <f t="shared" si="22"/>
        <v>1.6591667188345718</v>
      </c>
      <c r="L54">
        <f t="shared" si="22"/>
        <v>1.6274548833913636</v>
      </c>
      <c r="M54">
        <f t="shared" si="22"/>
        <v>1.4235190407172693</v>
      </c>
      <c r="N54">
        <f t="shared" si="22"/>
        <v>1.2711213271864752</v>
      </c>
    </row>
    <row r="55" spans="1:14" ht="16.8">
      <c r="A55" t="s">
        <v>90</v>
      </c>
      <c r="B55">
        <f>B53-B54</f>
        <v>45.124871172798606</v>
      </c>
      <c r="C55">
        <f t="shared" ref="C55:N55" si="23">C53-C54</f>
        <v>46.652176473517272</v>
      </c>
      <c r="D55">
        <f t="shared" si="23"/>
        <v>46.721903591547559</v>
      </c>
      <c r="E55">
        <f t="shared" si="23"/>
        <v>46.765823430684236</v>
      </c>
      <c r="F55">
        <f t="shared" si="23"/>
        <v>46.75113799904554</v>
      </c>
      <c r="G55">
        <f t="shared" si="23"/>
        <v>46.556436121817065</v>
      </c>
      <c r="H55">
        <f t="shared" si="23"/>
        <v>46.511053569011175</v>
      </c>
      <c r="I55">
        <f t="shared" si="23"/>
        <v>46.455966547976409</v>
      </c>
      <c r="J55">
        <f t="shared" si="23"/>
        <v>46.388201711667264</v>
      </c>
      <c r="K55">
        <f t="shared" si="23"/>
        <v>46.30329752210725</v>
      </c>
      <c r="L55">
        <f t="shared" si="23"/>
        <v>46.194151848613757</v>
      </c>
      <c r="M55">
        <f t="shared" si="23"/>
        <v>44.89626038029688</v>
      </c>
      <c r="N55">
        <f t="shared" si="23"/>
        <v>42.41594575585971</v>
      </c>
    </row>
    <row r="56" spans="1:14" ht="14.7">
      <c r="A56" s="108" t="s">
        <v>9</v>
      </c>
      <c r="B56">
        <f>B55/B7</f>
        <v>0.45124871172798608</v>
      </c>
      <c r="C56">
        <f t="shared" ref="C56:N56" si="24">C55/C7</f>
        <v>0.46652176473517271</v>
      </c>
      <c r="D56">
        <f t="shared" si="24"/>
        <v>0.46721903591547559</v>
      </c>
      <c r="E56">
        <f t="shared" si="24"/>
        <v>0.46765823430684234</v>
      </c>
      <c r="F56">
        <f t="shared" si="24"/>
        <v>0.46751137999045539</v>
      </c>
      <c r="G56">
        <f t="shared" si="24"/>
        <v>0.46556436121817063</v>
      </c>
      <c r="H56">
        <f t="shared" si="24"/>
        <v>0.46511053569011174</v>
      </c>
      <c r="I56">
        <f t="shared" si="24"/>
        <v>0.46455966547976407</v>
      </c>
      <c r="J56">
        <f t="shared" si="24"/>
        <v>0.46388201711667265</v>
      </c>
      <c r="K56">
        <f t="shared" si="24"/>
        <v>0.46303297522107251</v>
      </c>
      <c r="L56">
        <f t="shared" si="24"/>
        <v>0.46194151848613757</v>
      </c>
      <c r="M56">
        <f t="shared" si="24"/>
        <v>0.44896260380296882</v>
      </c>
      <c r="N56">
        <f t="shared" si="24"/>
        <v>0.42415945755859707</v>
      </c>
    </row>
    <row r="57" spans="1:14">
      <c r="A57" t="s">
        <v>105</v>
      </c>
      <c r="B57">
        <f>B55/B25</f>
        <v>0.51524749203583065</v>
      </c>
      <c r="C57">
        <f t="shared" ref="C57:N57" si="25">C55/C25</f>
        <v>0.84218657696028487</v>
      </c>
      <c r="D57">
        <f t="shared" si="25"/>
        <v>0.87468662790533125</v>
      </c>
      <c r="E57">
        <f t="shared" si="25"/>
        <v>0.91245071462494964</v>
      </c>
      <c r="F57">
        <f t="shared" si="25"/>
        <v>0.95886580126842191</v>
      </c>
      <c r="G57">
        <f t="shared" si="25"/>
        <v>1.023042919123238</v>
      </c>
      <c r="H57">
        <f t="shared" si="25"/>
        <v>1.0313660738855956</v>
      </c>
      <c r="I57">
        <f t="shared" si="25"/>
        <v>1.0402705855219063</v>
      </c>
      <c r="J57">
        <f t="shared" si="25"/>
        <v>1.0498752827313111</v>
      </c>
      <c r="K57">
        <f t="shared" si="25"/>
        <v>1.0603435889936519</v>
      </c>
      <c r="L57">
        <f t="shared" si="25"/>
        <v>1.0719105033470369</v>
      </c>
      <c r="M57">
        <f t="shared" si="25"/>
        <v>1.1422798526364557</v>
      </c>
      <c r="N57">
        <f t="shared" si="25"/>
        <v>1.1720085180681417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D0B7-8BC2-40EA-8524-C3DBDFF2D199}">
  <dimension ref="A1:AH128"/>
  <sheetViews>
    <sheetView workbookViewId="0">
      <selection activeCell="D2" sqref="D2"/>
    </sheetView>
  </sheetViews>
  <sheetFormatPr defaultRowHeight="14.4"/>
  <cols>
    <col min="1" max="1" width="10.3125" bestFit="1" customWidth="1"/>
    <col min="3" max="3" width="10.15625" customWidth="1"/>
    <col min="4" max="4" width="11.68359375" bestFit="1" customWidth="1"/>
    <col min="5" max="5" width="10.734375" bestFit="1" customWidth="1"/>
    <col min="19" max="19" width="9.68359375" bestFit="1" customWidth="1"/>
    <col min="21" max="21" width="12.05078125" customWidth="1"/>
  </cols>
  <sheetData>
    <row r="1" spans="1:34">
      <c r="A1" t="s">
        <v>37</v>
      </c>
      <c r="B1" s="3" t="str">
        <f>'Rankine+1RigMix'!B2</f>
        <v>WATER</v>
      </c>
      <c r="AB1" t="s">
        <v>50</v>
      </c>
      <c r="AF1" t="s">
        <v>63</v>
      </c>
    </row>
    <row r="2" spans="1:34">
      <c r="A2" t="s">
        <v>38</v>
      </c>
      <c r="B2" cm="1">
        <f t="array" ref="B2">[1]!Props1SI($B$1,"Tcrit")</f>
        <v>647.096</v>
      </c>
      <c r="C2" t="s">
        <v>39</v>
      </c>
      <c r="D2">
        <f>B2-273.15</f>
        <v>373.94600000000003</v>
      </c>
      <c r="E2" t="s">
        <v>40</v>
      </c>
      <c r="H2" t="s">
        <v>59</v>
      </c>
      <c r="I2" t="s">
        <v>61</v>
      </c>
      <c r="J2">
        <v>100</v>
      </c>
      <c r="L2" t="s">
        <v>62</v>
      </c>
      <c r="M2" t="s">
        <v>61</v>
      </c>
      <c r="N2">
        <v>15</v>
      </c>
      <c r="Q2" t="s">
        <v>65</v>
      </c>
      <c r="R2" t="s">
        <v>61</v>
      </c>
      <c r="S2">
        <v>100</v>
      </c>
      <c r="V2" t="s">
        <v>66</v>
      </c>
      <c r="W2" t="s">
        <v>61</v>
      </c>
      <c r="X2">
        <v>100</v>
      </c>
      <c r="AB2" t="s">
        <v>51</v>
      </c>
      <c r="AC2">
        <f>'Rankine+1RigMix'!$B$5</f>
        <v>0.1</v>
      </c>
      <c r="AF2" t="s">
        <v>64</v>
      </c>
      <c r="AG2">
        <f>'Rankine+1RigMix'!B6</f>
        <v>45</v>
      </c>
    </row>
    <row r="3" spans="1:34">
      <c r="A3" t="s">
        <v>41</v>
      </c>
      <c r="B3" cm="1">
        <f t="array" ref="B3">[1]!Props1SI($B$1,"Pcrit")/100000</f>
        <v>220.64</v>
      </c>
      <c r="C3" t="s">
        <v>42</v>
      </c>
      <c r="I3" t="s">
        <v>60</v>
      </c>
      <c r="J3">
        <f>('Rankine+1RigMix'!K31-'Rankine+1RigMix'!K30)/'T-s'!J2</f>
        <v>2.4490635743685481E-2</v>
      </c>
      <c r="M3" t="s">
        <v>60</v>
      </c>
      <c r="N3">
        <f>('Rankine+1RigMix'!K29-'Rankine+1RigMix'!K28)/'T-s'!N2</f>
        <v>0.14748773213352198</v>
      </c>
      <c r="R3" t="s">
        <v>60</v>
      </c>
      <c r="S3">
        <f>('Rankine+1RigMix'!K32-'Rankine+1RigMix'!K29)/'T-s'!S2</f>
        <v>2.4490635743669144E-2</v>
      </c>
      <c r="W3" t="s">
        <v>60</v>
      </c>
      <c r="X3">
        <f>('Rankine+1RigMix'!K27-'Rankine+1RigMix'!K33)/'T-s'!X2</f>
        <v>-4.6613795563696707E-2</v>
      </c>
      <c r="AC3" t="s">
        <v>52</v>
      </c>
      <c r="AD3" t="s">
        <v>53</v>
      </c>
      <c r="AG3" t="s">
        <v>52</v>
      </c>
      <c r="AH3" t="s">
        <v>53</v>
      </c>
    </row>
    <row r="4" spans="1:34">
      <c r="A4" t="s">
        <v>43</v>
      </c>
      <c r="B4" cm="1">
        <f t="array" ref="B4">[1]!PropsSI("S","P",B3*100000,"T",B2,$B$1)/1000</f>
        <v>4.4111813650786713</v>
      </c>
      <c r="C4" t="s">
        <v>44</v>
      </c>
      <c r="AB4" t="s">
        <v>8</v>
      </c>
      <c r="AC4" cm="1">
        <f t="array" ref="AC4">[1]!PropsSI("T","P",AC2*100000,"Q",0,$B$1)-273.15</f>
        <v>45.806328923937826</v>
      </c>
      <c r="AD4" cm="1">
        <f t="array" ref="AD4">[1]!PropsSI("T","P",AC2*100000,"Q",1,$B$1)-273.15</f>
        <v>45.806328923937826</v>
      </c>
      <c r="AF4" t="s">
        <v>8</v>
      </c>
      <c r="AG4" cm="1">
        <f t="array" ref="AG4">[1]!PropsSI("T","P",AG2*100000,"Q",0,$B$1)-273.15</f>
        <v>257.43663545633399</v>
      </c>
      <c r="AH4" cm="1">
        <f t="array" ref="AH4">[1]!PropsSI("T","P",AG2*100000,"Q",1,$B$1)-273.15</f>
        <v>257.43663545633399</v>
      </c>
    </row>
    <row r="5" spans="1:34">
      <c r="H5" t="s">
        <v>6</v>
      </c>
      <c r="I5" t="s">
        <v>10</v>
      </c>
      <c r="J5" t="s">
        <v>8</v>
      </c>
      <c r="M5" t="s">
        <v>6</v>
      </c>
      <c r="N5" t="s">
        <v>10</v>
      </c>
      <c r="O5" t="s">
        <v>8</v>
      </c>
      <c r="R5" t="s">
        <v>6</v>
      </c>
      <c r="S5" t="s">
        <v>10</v>
      </c>
      <c r="T5" t="s">
        <v>8</v>
      </c>
      <c r="W5" t="s">
        <v>6</v>
      </c>
      <c r="X5" t="s">
        <v>10</v>
      </c>
      <c r="Y5" t="s">
        <v>8</v>
      </c>
      <c r="AB5" t="s">
        <v>10</v>
      </c>
      <c r="AC5" cm="1">
        <f t="array" ref="AC5">[1]!PropsSI("S","P",AC2*100000,"Q",0,$B$1)/1000</f>
        <v>0.64919560519582542</v>
      </c>
      <c r="AD5" cm="1">
        <f t="array" ref="AD5">[1]!PropsSI("S","P",AC2*100000,"Q",1,$B$1)/1000</f>
        <v>8.1488201942490015</v>
      </c>
      <c r="AF5" t="s">
        <v>10</v>
      </c>
      <c r="AG5" cm="1">
        <f t="array" ref="AG5">[1]!PropsSI("S","P",AG2*100000,"Q",0,$B$1)/1000</f>
        <v>2.8615115871985819</v>
      </c>
      <c r="AH5" cm="1">
        <f t="array" ref="AH5">[1]!PropsSI("S","P",AG2*100000,"Q",1,$B$1)/1000</f>
        <v>6.0197123040689791</v>
      </c>
    </row>
    <row r="6" spans="1:34">
      <c r="A6" t="s">
        <v>45</v>
      </c>
      <c r="B6" t="s">
        <v>46</v>
      </c>
      <c r="C6" t="s">
        <v>47</v>
      </c>
      <c r="D6" t="s">
        <v>48</v>
      </c>
      <c r="E6" t="s">
        <v>49</v>
      </c>
      <c r="H6">
        <f>'Rankine+1RigMix'!B3</f>
        <v>150</v>
      </c>
      <c r="I6">
        <f>'Rankine+1RigMix'!K31</f>
        <v>5.310575161565497</v>
      </c>
      <c r="J6" cm="1">
        <f t="array" ref="J6">[1]!PropsSI("T","P",H6*100000,"S",I6*1000,$B$1)-273.15</f>
        <v>342.15539219177867</v>
      </c>
      <c r="M6">
        <f>'Rankine+1RigMix'!B6</f>
        <v>45</v>
      </c>
      <c r="N6">
        <f>'Rankine+1RigMix'!K28</f>
        <v>0.64919560519575259</v>
      </c>
      <c r="O6" cm="1">
        <f t="array" ref="O6">[1]!PropsSI("T","P",M6*100000,"S",N6*1000,$B$1)-273.15</f>
        <v>45.954887280322282</v>
      </c>
      <c r="R6">
        <f>'Rankine+1RigMix'!B6</f>
        <v>45</v>
      </c>
      <c r="S6">
        <f>'Rankine+1RigMix'!K32</f>
        <v>5.3105751615654961</v>
      </c>
      <c r="T6" cm="1">
        <f t="array" ref="T6">[1]!PropsSI("T","P",R6*100000,"S",S6*1000,$B$1)-273.15</f>
        <v>257.43663545633399</v>
      </c>
      <c r="W6">
        <f>AC2</f>
        <v>0.1</v>
      </c>
      <c r="X6">
        <f>'Rankine+1RigMix'!K33</f>
        <v>5.3105751615654961</v>
      </c>
      <c r="Y6" cm="1">
        <f t="array" ref="Y6">[1]!PropsSI("T","P",W6*100000,"S",X6*1000,$B$1)-273.15</f>
        <v>45.806328923937826</v>
      </c>
    </row>
    <row r="7" spans="1:34">
      <c r="A7">
        <f>B2-273.15</f>
        <v>373.94600000000003</v>
      </c>
      <c r="B7">
        <f>A7+273.15</f>
        <v>647.096</v>
      </c>
      <c r="C7" cm="1">
        <f t="array" ref="C7">[1]!PropsSI("P","T",B7,"Q",0,$B$1)/100000</f>
        <v>220.6400000000115</v>
      </c>
      <c r="D7" cm="1">
        <f t="array" ref="D7">[1]!PropsSI("S","T",B7,"Q",0,$B$1)/1000</f>
        <v>4.4069618923633609</v>
      </c>
      <c r="E7" cm="1">
        <f t="array" ref="E7">[1]!PropsSI("S","T",B7,"Q",1,$B$1)/1000</f>
        <v>4.4069618923633609</v>
      </c>
      <c r="H7">
        <f>H6</f>
        <v>150</v>
      </c>
      <c r="I7">
        <f>I6-$J$3</f>
        <v>5.2860845258218117</v>
      </c>
      <c r="J7" cm="1">
        <f t="array" ref="J7">[1]!PropsSI("T","P",H7*100000,"S",I7*1000,$B$1)-273.15</f>
        <v>342.15539219177867</v>
      </c>
      <c r="M7">
        <f>M6</f>
        <v>45</v>
      </c>
      <c r="N7">
        <f>N6+$N$3</f>
        <v>0.79668333732927454</v>
      </c>
      <c r="O7" cm="1">
        <f t="array" ref="O7">[1]!PropsSI("T","P",M7*100000,"S",N7*1000,$B$1)-273.15</f>
        <v>57.437687802244568</v>
      </c>
      <c r="R7">
        <f>R6</f>
        <v>45</v>
      </c>
      <c r="S7">
        <f>S6-$S$3</f>
        <v>5.2860845258218268</v>
      </c>
      <c r="T7" cm="1">
        <f t="array" ref="T7">[1]!PropsSI("T","P",R7*100000,"S",S7*1000,$B$1)-273.15</f>
        <v>257.43663545633399</v>
      </c>
      <c r="W7">
        <f>W6</f>
        <v>0.1</v>
      </c>
      <c r="X7">
        <f>X6+$X$3</f>
        <v>5.2639613660017996</v>
      </c>
      <c r="Y7" cm="1">
        <f t="array" ref="Y7">[1]!PropsSI("T","P",W7*100000,"S",X7*1000,$B$1)-273.15</f>
        <v>45.806328923937826</v>
      </c>
      <c r="AB7" t="s">
        <v>54</v>
      </c>
    </row>
    <row r="8" spans="1:34">
      <c r="A8">
        <f>A7-1</f>
        <v>372.94600000000003</v>
      </c>
      <c r="B8">
        <f>A8+273.15</f>
        <v>646.096</v>
      </c>
      <c r="C8" cm="1">
        <f t="array" ref="C8">[1]!PropsSI("P","T",B8,"Q",0,$B$1)/100000</f>
        <v>218.00025456870921</v>
      </c>
      <c r="D8" cm="1">
        <f t="array" ref="D8">[1]!PropsSI("S","T",B8,"Q",0,$B$1)/1000</f>
        <v>4.2273644392125895</v>
      </c>
      <c r="E8" cm="1">
        <f t="array" ref="E8">[1]!PropsSI("S","T",B8,"Q",1,$B$1)/1000</f>
        <v>4.6382592197635191</v>
      </c>
      <c r="H8">
        <f t="shared" ref="H8:H71" si="0">H7</f>
        <v>150</v>
      </c>
      <c r="I8">
        <f t="shared" ref="I8:I71" si="1">I7-$J$3</f>
        <v>5.2615938900781263</v>
      </c>
      <c r="J8" cm="1">
        <f t="array" ref="J8">[1]!PropsSI("T","P",H8*100000,"S",I8*1000,$B$1)-273.15</f>
        <v>342.15539219177867</v>
      </c>
      <c r="M8">
        <f t="shared" ref="M8:M21" si="2">M7</f>
        <v>45</v>
      </c>
      <c r="N8">
        <f t="shared" ref="N8:N21" si="3">N7+$N$3</f>
        <v>0.9441710694627965</v>
      </c>
      <c r="O8" cm="1">
        <f t="array" ref="O8">[1]!PropsSI("T","P",M8*100000,"S",N8*1000,$B$1)-273.15</f>
        <v>69.319103069494133</v>
      </c>
      <c r="R8">
        <f t="shared" ref="R8:R71" si="4">R7</f>
        <v>45</v>
      </c>
      <c r="S8">
        <f t="shared" ref="S8:S71" si="5">S7-$S$3</f>
        <v>5.2615938900781574</v>
      </c>
      <c r="T8" cm="1">
        <f t="array" ref="T8">[1]!PropsSI("T","P",R8*100000,"S",S8*1000,$B$1)-273.15</f>
        <v>257.43663545633399</v>
      </c>
      <c r="W8">
        <f t="shared" ref="W8:W21" si="6">W7</f>
        <v>0.1</v>
      </c>
      <c r="X8">
        <f t="shared" ref="X8:X71" si="7">X7+$X$3</f>
        <v>5.2173475704381032</v>
      </c>
      <c r="Y8" cm="1">
        <f t="array" ref="Y8">[1]!PropsSI("T","P",W8*100000,"S",X8*1000,$B$1)-273.15</f>
        <v>45.806328923937826</v>
      </c>
      <c r="AB8" t="s">
        <v>55</v>
      </c>
      <c r="AC8">
        <f>'Rankine+1RigMix'!B3</f>
        <v>150</v>
      </c>
    </row>
    <row r="9" spans="1:34">
      <c r="A9">
        <f>A8-2</f>
        <v>370.94600000000003</v>
      </c>
      <c r="B9">
        <f>A9+273.15</f>
        <v>644.096</v>
      </c>
      <c r="C9" cm="1">
        <f t="array" ref="C9">[1]!PropsSI("P","T",B9,"Q",0,$B$1)/100000</f>
        <v>212.83333437378101</v>
      </c>
      <c r="D9" cm="1">
        <f t="array" ref="D9">[1]!PropsSI("S","T",B9,"Q",0,$B$1)/1000</f>
        <v>4.1393932610368509</v>
      </c>
      <c r="E9" cm="1">
        <f t="array" ref="E9">[1]!PropsSI("S","T",B9,"Q",1,$B$1)/1000</f>
        <v>4.7611246166390746</v>
      </c>
      <c r="H9">
        <f t="shared" si="0"/>
        <v>150</v>
      </c>
      <c r="I9">
        <f t="shared" si="1"/>
        <v>5.2371032543344409</v>
      </c>
      <c r="J9" cm="1">
        <f t="array" ref="J9">[1]!PropsSI("T","P",H9*100000,"S",I9*1000,$B$1)-273.15</f>
        <v>342.15539219177867</v>
      </c>
      <c r="M9">
        <f t="shared" si="2"/>
        <v>45</v>
      </c>
      <c r="N9">
        <f t="shared" si="3"/>
        <v>1.0916588015963185</v>
      </c>
      <c r="O9" cm="1">
        <f t="array" ref="O9">[1]!PropsSI("T","P",M9*100000,"S",N9*1000,$B$1)-273.15</f>
        <v>81.606279500643723</v>
      </c>
      <c r="R9">
        <f t="shared" si="4"/>
        <v>45</v>
      </c>
      <c r="S9">
        <f t="shared" si="5"/>
        <v>5.237103254334488</v>
      </c>
      <c r="T9" cm="1">
        <f t="array" ref="T9">[1]!PropsSI("T","P",R9*100000,"S",S9*1000,$B$1)-273.15</f>
        <v>257.43663545633399</v>
      </c>
      <c r="W9">
        <f t="shared" si="6"/>
        <v>0.1</v>
      </c>
      <c r="X9">
        <f t="shared" si="7"/>
        <v>5.1707337748744067</v>
      </c>
      <c r="Y9" cm="1">
        <f t="array" ref="Y9">[1]!PropsSI("T","P",W9*100000,"S",X9*1000,$B$1)-273.15</f>
        <v>45.806328923937826</v>
      </c>
      <c r="AC9" t="s">
        <v>52</v>
      </c>
      <c r="AD9" t="s">
        <v>53</v>
      </c>
    </row>
    <row r="10" spans="1:34">
      <c r="A10">
        <f t="shared" ref="A10:A72" si="8">A9-3</f>
        <v>367.94600000000003</v>
      </c>
      <c r="B10">
        <f t="shared" ref="B10:B34" si="9">A10+273.15</f>
        <v>641.096</v>
      </c>
      <c r="C10" cm="1">
        <f t="array" ref="C10">[1]!PropsSI("P","T",B10,"Q",0,$B$1)/100000</f>
        <v>205.32669662148598</v>
      </c>
      <c r="D10" cm="1">
        <f t="array" ref="D10">[1]!PropsSI("S","T",B10,"Q",0,$B$1)/1000</f>
        <v>4.0608633437967576</v>
      </c>
      <c r="E10" cm="1">
        <f t="array" ref="E10">[1]!PropsSI("S","T",B10,"Q",1,$B$1)/1000</f>
        <v>4.8713175089583975</v>
      </c>
      <c r="H10">
        <f t="shared" si="0"/>
        <v>150</v>
      </c>
      <c r="I10">
        <f t="shared" si="1"/>
        <v>5.2126126185907555</v>
      </c>
      <c r="J10" cm="1">
        <f t="array" ref="J10">[1]!PropsSI("T","P",H10*100000,"S",I10*1000,$B$1)-273.15</f>
        <v>342.15539219177867</v>
      </c>
      <c r="M10">
        <f t="shared" si="2"/>
        <v>45</v>
      </c>
      <c r="N10">
        <f t="shared" si="3"/>
        <v>1.2391465337298404</v>
      </c>
      <c r="O10" cm="1">
        <f t="array" ref="O10">[1]!PropsSI("T","P",M10*100000,"S",N10*1000,$B$1)-273.15</f>
        <v>94.304443214880678</v>
      </c>
      <c r="R10">
        <f t="shared" si="4"/>
        <v>45</v>
      </c>
      <c r="S10">
        <f t="shared" si="5"/>
        <v>5.2126126185908186</v>
      </c>
      <c r="T10" cm="1">
        <f t="array" ref="T10">[1]!PropsSI("T","P",R10*100000,"S",S10*1000,$B$1)-273.15</f>
        <v>257.43663545633399</v>
      </c>
      <c r="W10">
        <f t="shared" si="6"/>
        <v>0.1</v>
      </c>
      <c r="X10">
        <f t="shared" si="7"/>
        <v>5.1241199793107102</v>
      </c>
      <c r="Y10" cm="1">
        <f t="array" ref="Y10">[1]!PropsSI("T","P",W10*100000,"S",X10*1000,$B$1)-273.15</f>
        <v>45.806328923937826</v>
      </c>
      <c r="AB10" t="s">
        <v>8</v>
      </c>
      <c r="AC10" cm="1">
        <f t="array" ref="AC10">[1]!PropsSI("T","P",AC8*100000,"Q",0,$B$1)-273.15</f>
        <v>342.15539219177867</v>
      </c>
      <c r="AD10" cm="1">
        <f t="array" ref="AD10">[1]!PropsSI("T","P",AC8*100000,"Q",1,$B$1)-273.15</f>
        <v>342.15539219177867</v>
      </c>
    </row>
    <row r="11" spans="1:34">
      <c r="A11">
        <f t="shared" si="8"/>
        <v>364.94600000000003</v>
      </c>
      <c r="B11">
        <f t="shared" si="9"/>
        <v>638.096</v>
      </c>
      <c r="C11" cm="1">
        <f t="array" ref="C11">[1]!PropsSI("P","T",B11,"Q",0,$B$1)/100000</f>
        <v>198.08547450351955</v>
      </c>
      <c r="D11" cm="1">
        <f t="array" ref="D11">[1]!PropsSI("S","T",B11,"Q",0,$B$1)/1000</f>
        <v>4.0003738939138422</v>
      </c>
      <c r="E11" cm="1">
        <f t="array" ref="E11">[1]!PropsSI("S","T",B11,"Q",1,$B$1)/1000</f>
        <v>4.9509890056521639</v>
      </c>
      <c r="H11">
        <f t="shared" si="0"/>
        <v>150</v>
      </c>
      <c r="I11">
        <f t="shared" si="1"/>
        <v>5.1881219828470702</v>
      </c>
      <c r="J11" cm="1">
        <f t="array" ref="J11">[1]!PropsSI("T","P",H11*100000,"S",I11*1000,$B$1)-273.15</f>
        <v>342.15539219177867</v>
      </c>
      <c r="M11">
        <f t="shared" si="2"/>
        <v>45</v>
      </c>
      <c r="N11">
        <f t="shared" si="3"/>
        <v>1.3866342658633624</v>
      </c>
      <c r="O11" cm="1">
        <f t="array" ref="O11">[1]!PropsSI("T","P",M11*100000,"S",N11*1000,$B$1)-273.15</f>
        <v>107.41586212782101</v>
      </c>
      <c r="R11">
        <f t="shared" si="4"/>
        <v>45</v>
      </c>
      <c r="S11">
        <f t="shared" si="5"/>
        <v>5.1881219828471492</v>
      </c>
      <c r="T11" cm="1">
        <f t="array" ref="T11">[1]!PropsSI("T","P",R11*100000,"S",S11*1000,$B$1)-273.15</f>
        <v>257.43663545633399</v>
      </c>
      <c r="W11">
        <f t="shared" si="6"/>
        <v>0.1</v>
      </c>
      <c r="X11">
        <f t="shared" si="7"/>
        <v>5.0775061837470137</v>
      </c>
      <c r="Y11" cm="1">
        <f t="array" ref="Y11">[1]!PropsSI("T","P",W11*100000,"S",X11*1000,$B$1)-273.15</f>
        <v>45.806328923937826</v>
      </c>
      <c r="AB11" t="s">
        <v>10</v>
      </c>
      <c r="AC11" cm="1">
        <f t="array" ref="AC11">[1]!PropsSI("S","P",AC8*100000,"Q",0,$B$1)/1000</f>
        <v>3.6845586599330735</v>
      </c>
      <c r="AD11" cm="1">
        <f t="array" ref="AD11">[1]!PropsSI("S","P",AC8*100000,"Q",1,$B$1)/1000</f>
        <v>5.310575161565497</v>
      </c>
    </row>
    <row r="12" spans="1:34">
      <c r="A12">
        <f t="shared" si="8"/>
        <v>361.94600000000003</v>
      </c>
      <c r="B12">
        <f t="shared" si="9"/>
        <v>635.096</v>
      </c>
      <c r="C12" cm="1">
        <f t="array" ref="C12">[1]!PropsSI("P","T",B12,"Q",0,$B$1)/100000</f>
        <v>191.08304789503325</v>
      </c>
      <c r="D12" cm="1">
        <f t="array" ref="D12">[1]!PropsSI("S","T",B12,"Q",0,$B$1)/1000</f>
        <v>3.9478613451186546</v>
      </c>
      <c r="E12" cm="1">
        <f t="array" ref="E12">[1]!PropsSI("S","T",B12,"Q",1,$B$1)/1000</f>
        <v>5.0161685674604719</v>
      </c>
      <c r="H12">
        <f t="shared" si="0"/>
        <v>150</v>
      </c>
      <c r="I12">
        <f t="shared" si="1"/>
        <v>5.1636313471033848</v>
      </c>
      <c r="J12" cm="1">
        <f t="array" ref="J12">[1]!PropsSI("T","P",H12*100000,"S",I12*1000,$B$1)-273.15</f>
        <v>342.15539219177867</v>
      </c>
      <c r="M12">
        <f t="shared" si="2"/>
        <v>45</v>
      </c>
      <c r="N12">
        <f t="shared" si="3"/>
        <v>1.5341219979968843</v>
      </c>
      <c r="O12" cm="1">
        <f t="array" ref="O12">[1]!PropsSI("T","P",M12*100000,"S",N12*1000,$B$1)-273.15</f>
        <v>120.93893659810766</v>
      </c>
      <c r="R12">
        <f t="shared" si="4"/>
        <v>45</v>
      </c>
      <c r="S12">
        <f t="shared" si="5"/>
        <v>5.1636313471034798</v>
      </c>
      <c r="T12" cm="1">
        <f t="array" ref="T12">[1]!PropsSI("T","P",R12*100000,"S",S12*1000,$B$1)-273.15</f>
        <v>257.43663545633399</v>
      </c>
      <c r="W12">
        <f t="shared" si="6"/>
        <v>0.1</v>
      </c>
      <c r="X12">
        <f t="shared" si="7"/>
        <v>5.0308923881833172</v>
      </c>
      <c r="Y12" cm="1">
        <f t="array" ref="Y12">[1]!PropsSI("T","P",W12*100000,"S",X12*1000,$B$1)-273.15</f>
        <v>45.806328923937826</v>
      </c>
    </row>
    <row r="13" spans="1:34">
      <c r="A13">
        <f t="shared" si="8"/>
        <v>358.94600000000003</v>
      </c>
      <c r="B13">
        <f t="shared" si="9"/>
        <v>632.096</v>
      </c>
      <c r="C13" cm="1">
        <f t="array" ref="C13">[1]!PropsSI("P","T",B13,"Q",0,$B$1)/100000</f>
        <v>184.30215263403414</v>
      </c>
      <c r="D13" cm="1">
        <f t="array" ref="D13">[1]!PropsSI("S","T",B13,"Q",0,$B$1)/1000</f>
        <v>3.9005365568721997</v>
      </c>
      <c r="E13" cm="1">
        <f t="array" ref="E13">[1]!PropsSI("S","T",B13,"Q",1,$B$1)/1000</f>
        <v>5.0726183639747271</v>
      </c>
      <c r="H13">
        <f t="shared" si="0"/>
        <v>150</v>
      </c>
      <c r="I13">
        <f t="shared" si="1"/>
        <v>5.1391407113596994</v>
      </c>
      <c r="J13" cm="1">
        <f t="array" ref="J13">[1]!PropsSI("T","P",H13*100000,"S",I13*1000,$B$1)-273.15</f>
        <v>342.15539219177867</v>
      </c>
      <c r="M13">
        <f t="shared" si="2"/>
        <v>45</v>
      </c>
      <c r="N13">
        <f t="shared" si="3"/>
        <v>1.6816097301304063</v>
      </c>
      <c r="O13" cm="1">
        <f t="array" ref="O13">[1]!PropsSI("T","P",M13*100000,"S",N13*1000,$B$1)-273.15</f>
        <v>134.86731182394959</v>
      </c>
      <c r="R13">
        <f t="shared" si="4"/>
        <v>45</v>
      </c>
      <c r="S13">
        <f t="shared" si="5"/>
        <v>5.1391407113598104</v>
      </c>
      <c r="T13" cm="1">
        <f t="array" ref="T13">[1]!PropsSI("T","P",R13*100000,"S",S13*1000,$B$1)-273.15</f>
        <v>257.43663545633399</v>
      </c>
      <c r="W13">
        <f t="shared" si="6"/>
        <v>0.1</v>
      </c>
      <c r="X13">
        <f t="shared" si="7"/>
        <v>4.9842785926196207</v>
      </c>
      <c r="Y13" cm="1">
        <f t="array" ref="Y13">[1]!PropsSI("T","P",W13*100000,"S",X13*1000,$B$1)-273.15</f>
        <v>45.806328923937826</v>
      </c>
    </row>
    <row r="14" spans="1:34">
      <c r="A14">
        <f t="shared" si="8"/>
        <v>355.94600000000003</v>
      </c>
      <c r="B14">
        <f t="shared" si="9"/>
        <v>629.096</v>
      </c>
      <c r="C14" cm="1">
        <f t="array" ref="C14">[1]!PropsSI("P","T",B14,"Q",0,$B$1)/100000</f>
        <v>177.7312023192865</v>
      </c>
      <c r="D14" cm="1">
        <f t="array" ref="D14">[1]!PropsSI("S","T",B14,"Q",0,$B$1)/1000</f>
        <v>3.8569860196900363</v>
      </c>
      <c r="E14" cm="1">
        <f t="array" ref="E14">[1]!PropsSI("S","T",B14,"Q",1,$B$1)/1000</f>
        <v>5.1230899115121158</v>
      </c>
      <c r="H14">
        <f t="shared" si="0"/>
        <v>150</v>
      </c>
      <c r="I14">
        <f t="shared" si="1"/>
        <v>5.114650075616014</v>
      </c>
      <c r="J14" cm="1">
        <f t="array" ref="J14">[1]!PropsSI("T","P",H14*100000,"S",I14*1000,$B$1)-273.15</f>
        <v>342.15539219177867</v>
      </c>
      <c r="M14">
        <f t="shared" si="2"/>
        <v>45</v>
      </c>
      <c r="N14">
        <f t="shared" si="3"/>
        <v>1.8290974622639282</v>
      </c>
      <c r="O14" cm="1">
        <f t="array" ref="O14">[1]!PropsSI("T","P",M14*100000,"S",N14*1000,$B$1)-273.15</f>
        <v>149.18889722432567</v>
      </c>
      <c r="R14">
        <f t="shared" si="4"/>
        <v>45</v>
      </c>
      <c r="S14">
        <f t="shared" si="5"/>
        <v>5.114650075616141</v>
      </c>
      <c r="T14" cm="1">
        <f t="array" ref="T14">[1]!PropsSI("T","P",R14*100000,"S",S14*1000,$B$1)-273.15</f>
        <v>257.43663545633399</v>
      </c>
      <c r="W14">
        <f t="shared" si="6"/>
        <v>0.1</v>
      </c>
      <c r="X14">
        <f t="shared" si="7"/>
        <v>4.9376647970559242</v>
      </c>
      <c r="Y14" cm="1">
        <f t="array" ref="Y14">[1]!PropsSI("T","P",W14*100000,"S",X14*1000,$B$1)-273.15</f>
        <v>45.806328923937826</v>
      </c>
      <c r="AB14" s="2" t="s">
        <v>58</v>
      </c>
    </row>
    <row r="15" spans="1:34">
      <c r="A15">
        <f t="shared" si="8"/>
        <v>352.94600000000003</v>
      </c>
      <c r="B15">
        <f t="shared" si="9"/>
        <v>626.096</v>
      </c>
      <c r="C15" cm="1">
        <f t="array" ref="C15">[1]!PropsSI("P","T",B15,"Q",0,$B$1)/100000</f>
        <v>171.36125216799456</v>
      </c>
      <c r="D15" cm="1">
        <f t="array" ref="D15">[1]!PropsSI("S","T",B15,"Q",0,$B$1)/1000</f>
        <v>3.8162596387812506</v>
      </c>
      <c r="E15" cm="1">
        <f t="array" ref="E15">[1]!PropsSI("S","T",B15,"Q",1,$B$1)/1000</f>
        <v>5.1691374980928684</v>
      </c>
      <c r="H15">
        <f t="shared" si="0"/>
        <v>150</v>
      </c>
      <c r="I15">
        <f t="shared" si="1"/>
        <v>5.0901594398723287</v>
      </c>
      <c r="J15" cm="1">
        <f t="array" ref="J15">[1]!PropsSI("T","P",H15*100000,"S",I15*1000,$B$1)-273.15</f>
        <v>342.15539219177867</v>
      </c>
      <c r="M15">
        <f t="shared" si="2"/>
        <v>45</v>
      </c>
      <c r="N15">
        <f t="shared" si="3"/>
        <v>1.9765851943974502</v>
      </c>
      <c r="O15" cm="1">
        <f t="array" ref="O15">[1]!PropsSI("T","P",M15*100000,"S",N15*1000,$B$1)-273.15</f>
        <v>163.88466908515005</v>
      </c>
      <c r="R15">
        <f t="shared" si="4"/>
        <v>45</v>
      </c>
      <c r="S15">
        <f t="shared" si="5"/>
        <v>5.0901594398724717</v>
      </c>
      <c r="T15" cm="1">
        <f t="array" ref="T15">[1]!PropsSI("T","P",R15*100000,"S",S15*1000,$B$1)-273.15</f>
        <v>257.43663545633399</v>
      </c>
      <c r="W15">
        <f t="shared" si="6"/>
        <v>0.1</v>
      </c>
      <c r="X15">
        <f t="shared" si="7"/>
        <v>4.8910510014922277</v>
      </c>
      <c r="Y15" cm="1">
        <f t="array" ref="Y15">[1]!PropsSI("T","P",W15*100000,"S",X15*1000,$B$1)-273.15</f>
        <v>45.806328923937826</v>
      </c>
      <c r="AC15" t="s">
        <v>12</v>
      </c>
      <c r="AD15" t="s">
        <v>13</v>
      </c>
    </row>
    <row r="16" spans="1:34">
      <c r="A16">
        <f t="shared" si="8"/>
        <v>349.94600000000003</v>
      </c>
      <c r="B16">
        <f t="shared" si="9"/>
        <v>623.096</v>
      </c>
      <c r="C16" cm="1">
        <f t="array" ref="C16">[1]!PropsSI("P","T",B16,"Q",0,$B$1)/100000</f>
        <v>165.18463992155077</v>
      </c>
      <c r="D16" cm="1">
        <f t="array" ref="D16">[1]!PropsSI("S","T",B16,"Q",0,$B$1)/1000</f>
        <v>3.7776878394409312</v>
      </c>
      <c r="E16" cm="1">
        <f t="array" ref="E16">[1]!PropsSI("S","T",B16,"Q",1,$B$1)/1000</f>
        <v>5.2117422716352841</v>
      </c>
      <c r="H16">
        <f t="shared" si="0"/>
        <v>150</v>
      </c>
      <c r="I16">
        <f t="shared" si="1"/>
        <v>5.0656688041286433</v>
      </c>
      <c r="J16" cm="1">
        <f t="array" ref="J16">[1]!PropsSI("T","P",H16*100000,"S",I16*1000,$B$1)-273.15</f>
        <v>342.15539219177879</v>
      </c>
      <c r="M16">
        <f t="shared" si="2"/>
        <v>45</v>
      </c>
      <c r="N16">
        <f t="shared" si="3"/>
        <v>2.1240729265309723</v>
      </c>
      <c r="O16" cm="1">
        <f t="array" ref="O16">[1]!PropsSI("T","P",M16*100000,"S",N16*1000,$B$1)-273.15</f>
        <v>178.92711544812869</v>
      </c>
      <c r="R16">
        <f t="shared" si="4"/>
        <v>45</v>
      </c>
      <c r="S16">
        <f t="shared" si="5"/>
        <v>5.0656688041288023</v>
      </c>
      <c r="T16" cm="1">
        <f t="array" ref="T16">[1]!PropsSI("T","P",R16*100000,"S",S16*1000,$B$1)-273.15</f>
        <v>257.43663545633399</v>
      </c>
      <c r="W16">
        <f t="shared" si="6"/>
        <v>0.1</v>
      </c>
      <c r="X16">
        <f t="shared" si="7"/>
        <v>4.8444372059285312</v>
      </c>
      <c r="Y16" cm="1">
        <f t="array" ref="Y16">[1]!PropsSI("T","P",W16*100000,"S",X16*1000,$B$1)-273.15</f>
        <v>45.806328923937826</v>
      </c>
      <c r="AB16" t="s">
        <v>8</v>
      </c>
      <c r="AC16">
        <f>'Rankine+1RigMix'!$I$29</f>
        <v>257.43663545633399</v>
      </c>
      <c r="AD16">
        <f>'Rankine+1RigMix'!$I$30</f>
        <v>260.32002625488758</v>
      </c>
    </row>
    <row r="17" spans="1:30">
      <c r="A17">
        <f t="shared" si="8"/>
        <v>346.94600000000003</v>
      </c>
      <c r="B17">
        <f t="shared" si="9"/>
        <v>620.096</v>
      </c>
      <c r="C17" cm="1">
        <f t="array" ref="C17">[1]!PropsSI("P","T",B17,"Q",0,$B$1)/100000</f>
        <v>159.19447269576986</v>
      </c>
      <c r="D17" cm="1">
        <f t="array" ref="D17">[1]!PropsSI("S","T",B17,"Q",0,$B$1)/1000</f>
        <v>3.7407960532211697</v>
      </c>
      <c r="E17" cm="1">
        <f t="array" ref="E17">[1]!PropsSI("S","T",B17,"Q",1,$B$1)/1000</f>
        <v>5.2515727903790133</v>
      </c>
      <c r="H17">
        <f t="shared" si="0"/>
        <v>150</v>
      </c>
      <c r="I17">
        <f t="shared" si="1"/>
        <v>5.0411781683849579</v>
      </c>
      <c r="J17" cm="1">
        <f t="array" ref="J17">[1]!PropsSI("T","P",H17*100000,"S",I17*1000,$B$1)-273.15</f>
        <v>342.15539219177867</v>
      </c>
      <c r="M17">
        <f t="shared" si="2"/>
        <v>45</v>
      </c>
      <c r="N17">
        <f t="shared" si="3"/>
        <v>2.2715606586644945</v>
      </c>
      <c r="O17" cm="1">
        <f t="array" ref="O17">[1]!PropsSI("T","P",M17*100000,"S",N17*1000,$B$1)-273.15</f>
        <v>194.27814644960961</v>
      </c>
      <c r="R17">
        <f t="shared" si="4"/>
        <v>45</v>
      </c>
      <c r="S17">
        <f t="shared" si="5"/>
        <v>5.0411781683851329</v>
      </c>
      <c r="T17" cm="1">
        <f t="array" ref="T17">[1]!PropsSI("T","P",R17*100000,"S",S17*1000,$B$1)-273.15</f>
        <v>257.43663545633399</v>
      </c>
      <c r="W17">
        <f t="shared" si="6"/>
        <v>0.1</v>
      </c>
      <c r="X17">
        <f t="shared" si="7"/>
        <v>4.7978234103648347</v>
      </c>
      <c r="Y17" cm="1">
        <f t="array" ref="Y17">[1]!PropsSI("T","P",W17*100000,"S",X17*1000,$B$1)-273.15</f>
        <v>45.806328923937826</v>
      </c>
      <c r="AB17" t="s">
        <v>56</v>
      </c>
      <c r="AC17">
        <f>'Rankine+1RigMix'!$K$29/1000</f>
        <v>2.861511587198582E-3</v>
      </c>
      <c r="AD17">
        <f>'Rankine+1RigMix'!$K$30/1000</f>
        <v>2.8615115871969488E-3</v>
      </c>
    </row>
    <row r="18" spans="1:30">
      <c r="A18">
        <f t="shared" si="8"/>
        <v>343.94600000000003</v>
      </c>
      <c r="B18">
        <f t="shared" si="9"/>
        <v>617.096</v>
      </c>
      <c r="C18" cm="1">
        <f t="array" ref="C18">[1]!PropsSI("P","T",B18,"Q",0,$B$1)/100000</f>
        <v>153.38442787683471</v>
      </c>
      <c r="D18" cm="1">
        <f t="array" ref="D18">[1]!PropsSI("S","T",B18,"Q",0,$B$1)/1000</f>
        <v>3.7052445257190656</v>
      </c>
      <c r="E18" cm="1">
        <f t="array" ref="E18">[1]!PropsSI("S","T",B18,"Q",1,$B$1)/1000</f>
        <v>5.2891103078492536</v>
      </c>
      <c r="H18">
        <f t="shared" si="0"/>
        <v>150</v>
      </c>
      <c r="I18">
        <f t="shared" si="1"/>
        <v>5.0166875326412725</v>
      </c>
      <c r="J18" cm="1">
        <f t="array" ref="J18">[1]!PropsSI("T","P",H18*100000,"S",I18*1000,$B$1)-273.15</f>
        <v>342.15539219177867</v>
      </c>
      <c r="M18">
        <f t="shared" si="2"/>
        <v>45</v>
      </c>
      <c r="N18">
        <f t="shared" si="3"/>
        <v>2.4190483907980167</v>
      </c>
      <c r="O18" cm="1">
        <f t="array" ref="O18">[1]!PropsSI("T","P",M18*100000,"S",N18*1000,$B$1)-273.15</f>
        <v>209.88622197537285</v>
      </c>
      <c r="R18">
        <f t="shared" si="4"/>
        <v>45</v>
      </c>
      <c r="S18">
        <f t="shared" si="5"/>
        <v>5.0166875326414635</v>
      </c>
      <c r="T18" cm="1">
        <f t="array" ref="T18">[1]!PropsSI("T","P",R18*100000,"S",S18*1000,$B$1)-273.15</f>
        <v>257.43663545633399</v>
      </c>
      <c r="W18">
        <f t="shared" si="6"/>
        <v>0.1</v>
      </c>
      <c r="X18">
        <f t="shared" si="7"/>
        <v>4.7512096148011382</v>
      </c>
      <c r="Y18" cm="1">
        <f t="array" ref="Y18">[1]!PropsSI("T","P",W18*100000,"S",X18*1000,$B$1)-273.15</f>
        <v>45.806328923937826</v>
      </c>
    </row>
    <row r="19" spans="1:30">
      <c r="A19">
        <f t="shared" si="8"/>
        <v>340.94600000000003</v>
      </c>
      <c r="B19">
        <f t="shared" si="9"/>
        <v>614.096</v>
      </c>
      <c r="C19" cm="1">
        <f t="array" ref="C19">[1]!PropsSI("P","T",B19,"Q",0,$B$1)/100000</f>
        <v>147.7486580369939</v>
      </c>
      <c r="D19" cm="1">
        <f t="array" ref="D19">[1]!PropsSI("S","T",B19,"Q",0,$B$1)/1000</f>
        <v>3.6707858246263507</v>
      </c>
      <c r="E19" cm="1">
        <f t="array" ref="E19">[1]!PropsSI("S","T",B19,"Q",1,$B$1)/1000</f>
        <v>5.3247157811585462</v>
      </c>
      <c r="H19">
        <f t="shared" si="0"/>
        <v>150</v>
      </c>
      <c r="I19">
        <f t="shared" si="1"/>
        <v>4.9921968968975872</v>
      </c>
      <c r="J19" cm="1">
        <f t="array" ref="J19">[1]!PropsSI("T","P",H19*100000,"S",I19*1000,$B$1)-273.15</f>
        <v>342.15539219177867</v>
      </c>
      <c r="M19">
        <f t="shared" si="2"/>
        <v>45</v>
      </c>
      <c r="N19">
        <f t="shared" si="3"/>
        <v>2.5665361229315389</v>
      </c>
      <c r="O19" cm="1">
        <f t="array" ref="O19">[1]!PropsSI("T","P",M19*100000,"S",N19*1000,$B$1)-273.15</f>
        <v>225.68230904026404</v>
      </c>
      <c r="R19">
        <f t="shared" si="4"/>
        <v>45</v>
      </c>
      <c r="S19">
        <f t="shared" si="5"/>
        <v>4.9921968968977941</v>
      </c>
      <c r="T19" cm="1">
        <f t="array" ref="T19">[1]!PropsSI("T","P",R19*100000,"S",S19*1000,$B$1)-273.15</f>
        <v>257.43663545633399</v>
      </c>
      <c r="W19">
        <f t="shared" si="6"/>
        <v>0.1</v>
      </c>
      <c r="X19">
        <f t="shared" si="7"/>
        <v>4.7045958192374417</v>
      </c>
      <c r="Y19" cm="1">
        <f t="array" ref="Y19">[1]!PropsSI("T","P",W19*100000,"S",X19*1000,$B$1)-273.15</f>
        <v>45.806328923937826</v>
      </c>
      <c r="AB19" s="2" t="s">
        <v>67</v>
      </c>
    </row>
    <row r="20" spans="1:30">
      <c r="A20">
        <f t="shared" si="8"/>
        <v>337.94600000000003</v>
      </c>
      <c r="B20">
        <f t="shared" si="9"/>
        <v>611.096</v>
      </c>
      <c r="C20" cm="1">
        <f t="array" ref="C20">[1]!PropsSI("P","T",B20,"Q",0,$B$1)/100000</f>
        <v>142.28172929076911</v>
      </c>
      <c r="D20" cm="1">
        <f t="array" ref="D20">[1]!PropsSI("S","T",B20,"Q",0,$B$1)/1000</f>
        <v>3.6372358176935458</v>
      </c>
      <c r="E20" cm="1">
        <f t="array" ref="E20">[1]!PropsSI("S","T",B20,"Q",1,$B$1)/1000</f>
        <v>5.3586687282619732</v>
      </c>
      <c r="H20">
        <f t="shared" si="0"/>
        <v>150</v>
      </c>
      <c r="I20">
        <f t="shared" si="1"/>
        <v>4.9677062611539018</v>
      </c>
      <c r="J20" cm="1">
        <f t="array" ref="J20">[1]!PropsSI("T","P",H20*100000,"S",I20*1000,$B$1)-273.15</f>
        <v>342.15539219177867</v>
      </c>
      <c r="M20">
        <f t="shared" si="2"/>
        <v>45</v>
      </c>
      <c r="N20">
        <f t="shared" si="3"/>
        <v>2.7140238550650611</v>
      </c>
      <c r="O20" cm="1">
        <f t="array" ref="O20">[1]!PropsSI("T","P",M20*100000,"S",N20*1000,$B$1)-273.15</f>
        <v>241.57400761555004</v>
      </c>
      <c r="R20">
        <f t="shared" si="4"/>
        <v>45</v>
      </c>
      <c r="S20">
        <f t="shared" si="5"/>
        <v>4.9677062611541247</v>
      </c>
      <c r="T20" cm="1">
        <f t="array" ref="T20">[1]!PropsSI("T","P",R20*100000,"S",S20*1000,$B$1)-273.15</f>
        <v>257.43663545633399</v>
      </c>
      <c r="W20">
        <f t="shared" si="6"/>
        <v>0.1</v>
      </c>
      <c r="X20">
        <f t="shared" si="7"/>
        <v>4.6579820236737453</v>
      </c>
      <c r="Y20" cm="1">
        <f t="array" ref="Y20">[1]!PropsSI("T","P",W20*100000,"S",X20*1000,$B$1)-273.15</f>
        <v>45.806328923937826</v>
      </c>
      <c r="AC20">
        <v>3</v>
      </c>
      <c r="AD20" t="s">
        <v>11</v>
      </c>
    </row>
    <row r="21" spans="1:30">
      <c r="A21">
        <f t="shared" si="8"/>
        <v>334.94600000000003</v>
      </c>
      <c r="B21">
        <f t="shared" si="9"/>
        <v>608.096</v>
      </c>
      <c r="C21" cm="1">
        <f t="array" ref="C21">[1]!PropsSI("P","T",B21,"Q",0,$B$1)/100000</f>
        <v>136.97857154857925</v>
      </c>
      <c r="D21" cm="1">
        <f t="array" ref="D21">[1]!PropsSI("S","T",B21,"Q",0,$B$1)/1000</f>
        <v>3.6044541657718896</v>
      </c>
      <c r="E21" cm="1">
        <f t="array" ref="E21">[1]!PropsSI("S","T",B21,"Q",1,$B$1)/1000</f>
        <v>5.3911912141918892</v>
      </c>
      <c r="H21">
        <f t="shared" si="0"/>
        <v>150</v>
      </c>
      <c r="I21">
        <f t="shared" si="1"/>
        <v>4.9432156254102164</v>
      </c>
      <c r="J21" cm="1">
        <f t="array" ref="J21">[1]!PropsSI("T","P",H21*100000,"S",I21*1000,$B$1)-273.15</f>
        <v>342.15539219177867</v>
      </c>
      <c r="M21">
        <f t="shared" si="2"/>
        <v>45</v>
      </c>
      <c r="N21">
        <f t="shared" si="3"/>
        <v>2.8615115871985832</v>
      </c>
      <c r="O21" cm="1">
        <f t="array" ref="O21">[1]!PropsSI("T","P",M21*100000,"S",N21*1000,$B$1)-273.15</f>
        <v>257.43663545633399</v>
      </c>
      <c r="R21">
        <f t="shared" si="4"/>
        <v>45</v>
      </c>
      <c r="S21">
        <f t="shared" si="5"/>
        <v>4.9432156254104553</v>
      </c>
      <c r="T21" cm="1">
        <f t="array" ref="T21">[1]!PropsSI("T","P",R21*100000,"S",S21*1000,$B$1)-273.15</f>
        <v>257.43663545633399</v>
      </c>
      <c r="W21">
        <f t="shared" si="6"/>
        <v>0.1</v>
      </c>
      <c r="X21">
        <f t="shared" si="7"/>
        <v>4.6113682281100488</v>
      </c>
      <c r="Y21" cm="1">
        <f t="array" ref="Y21">[1]!PropsSI("T","P",W21*100000,"S",X21*1000,$B$1)-273.15</f>
        <v>45.806328923937826</v>
      </c>
      <c r="AB21" t="s">
        <v>8</v>
      </c>
      <c r="AC21">
        <f>'Rankine+1RigMix'!$I$31</f>
        <v>342.15539219177867</v>
      </c>
      <c r="AD21">
        <f>'Rankine+1RigMix'!$I$32</f>
        <v>257.43663545633399</v>
      </c>
    </row>
    <row r="22" spans="1:30">
      <c r="A22">
        <f t="shared" si="8"/>
        <v>331.94600000000003</v>
      </c>
      <c r="B22">
        <f t="shared" si="9"/>
        <v>605.096</v>
      </c>
      <c r="C22" cm="1">
        <f t="array" ref="C22">[1]!PropsSI("P","T",B22,"Q",0,$B$1)/100000</f>
        <v>131.83443486285213</v>
      </c>
      <c r="D22" cm="1">
        <f t="array" ref="D22">[1]!PropsSI("S","T",B22,"Q",0,$B$1)/1000</f>
        <v>3.5723312599500172</v>
      </c>
      <c r="E22" cm="1">
        <f t="array" ref="E22">[1]!PropsSI("S","T",B22,"Q",1,$B$1)/1000</f>
        <v>5.4224634073846456</v>
      </c>
      <c r="H22">
        <f t="shared" si="0"/>
        <v>150</v>
      </c>
      <c r="I22">
        <f t="shared" si="1"/>
        <v>4.918724989666531</v>
      </c>
      <c r="J22" cm="1">
        <f t="array" ref="J22">[1]!PropsSI("T","P",H22*100000,"S",I22*1000,$B$1)-273.15</f>
        <v>342.15539219177867</v>
      </c>
      <c r="R22">
        <f t="shared" si="4"/>
        <v>45</v>
      </c>
      <c r="S22">
        <f t="shared" si="5"/>
        <v>4.918724989666786</v>
      </c>
      <c r="T22" cm="1">
        <f t="array" ref="T22">[1]!PropsSI("T","P",R22*100000,"S",S22*1000,$B$1)-273.15</f>
        <v>257.43663545633399</v>
      </c>
      <c r="W22">
        <f t="shared" ref="W22:W85" si="10">W21</f>
        <v>0.1</v>
      </c>
      <c r="X22">
        <f t="shared" si="7"/>
        <v>4.5647544325463523</v>
      </c>
      <c r="Y22" cm="1">
        <f t="array" ref="Y22">[1]!PropsSI("T","P",W22*100000,"S",X22*1000,$B$1)-273.15</f>
        <v>45.806328923937826</v>
      </c>
      <c r="AB22" t="s">
        <v>56</v>
      </c>
      <c r="AC22">
        <f>'Rankine+1RigMix'!$K$31</f>
        <v>5.310575161565497</v>
      </c>
      <c r="AD22">
        <f>'Rankine+1RigMix'!$K$32</f>
        <v>5.3105751615654961</v>
      </c>
    </row>
    <row r="23" spans="1:30">
      <c r="A23">
        <f t="shared" si="8"/>
        <v>328.94600000000003</v>
      </c>
      <c r="B23">
        <f t="shared" si="9"/>
        <v>602.096</v>
      </c>
      <c r="C23" cm="1">
        <f t="array" ref="C23">[1]!PropsSI("P","T",B23,"Q",0,$B$1)/100000</f>
        <v>126.84485062399888</v>
      </c>
      <c r="D23" cm="1">
        <f t="array" ref="D23">[1]!PropsSI("S","T",B23,"Q",0,$B$1)/1000</f>
        <v>3.5407794480896624</v>
      </c>
      <c r="E23" cm="1">
        <f t="array" ref="E23">[1]!PropsSI("S","T",B23,"Q",1,$B$1)/1000</f>
        <v>5.4526340796105313</v>
      </c>
      <c r="H23">
        <f t="shared" si="0"/>
        <v>150</v>
      </c>
      <c r="I23">
        <f t="shared" si="1"/>
        <v>4.8942343539228457</v>
      </c>
      <c r="J23" cm="1">
        <f t="array" ref="J23">[1]!PropsSI("T","P",H23*100000,"S",I23*1000,$B$1)-273.15</f>
        <v>342.15539219177867</v>
      </c>
      <c r="R23">
        <f t="shared" si="4"/>
        <v>45</v>
      </c>
      <c r="S23">
        <f t="shared" si="5"/>
        <v>4.8942343539231166</v>
      </c>
      <c r="T23" cm="1">
        <f t="array" ref="T23">[1]!PropsSI("T","P",R23*100000,"S",S23*1000,$B$1)-273.15</f>
        <v>257.43663545633399</v>
      </c>
      <c r="W23">
        <f t="shared" si="10"/>
        <v>0.1</v>
      </c>
      <c r="X23">
        <f t="shared" si="7"/>
        <v>4.5181406369826558</v>
      </c>
      <c r="Y23" cm="1">
        <f t="array" ref="Y23">[1]!PropsSI("T","P",W23*100000,"S",X23*1000,$B$1)-273.15</f>
        <v>45.806328923937826</v>
      </c>
    </row>
    <row r="24" spans="1:30">
      <c r="A24">
        <f t="shared" si="8"/>
        <v>325.94600000000003</v>
      </c>
      <c r="B24">
        <f t="shared" si="9"/>
        <v>599.096</v>
      </c>
      <c r="C24" cm="1">
        <f t="array" ref="C24">[1]!PropsSI("P","T",B24,"Q",0,$B$1)/100000</f>
        <v>122.00559739307631</v>
      </c>
      <c r="D24" cm="1">
        <f t="array" ref="D24">[1]!PropsSI("S","T",B24,"Q",0,$B$1)/1000</f>
        <v>3.509727099353293</v>
      </c>
      <c r="E24" cm="1">
        <f t="array" ref="E24">[1]!PropsSI("S","T",B24,"Q",1,$B$1)/1000</f>
        <v>5.4818279302393584</v>
      </c>
      <c r="H24">
        <f t="shared" si="0"/>
        <v>150</v>
      </c>
      <c r="I24">
        <f t="shared" si="1"/>
        <v>4.8697437181791603</v>
      </c>
      <c r="J24" cm="1">
        <f t="array" ref="J24">[1]!PropsSI("T","P",H24*100000,"S",I24*1000,$B$1)-273.15</f>
        <v>342.15539219177867</v>
      </c>
      <c r="R24">
        <f t="shared" si="4"/>
        <v>45</v>
      </c>
      <c r="S24">
        <f t="shared" si="5"/>
        <v>4.8697437181794472</v>
      </c>
      <c r="T24" cm="1">
        <f t="array" ref="T24">[1]!PropsSI("T","P",R24*100000,"S",S24*1000,$B$1)-273.15</f>
        <v>257.43663545633399</v>
      </c>
      <c r="W24">
        <f t="shared" si="10"/>
        <v>0.1</v>
      </c>
      <c r="X24">
        <f t="shared" si="7"/>
        <v>4.4715268414189593</v>
      </c>
      <c r="Y24" cm="1">
        <f t="array" ref="Y24">[1]!PropsSI("T","P",W24*100000,"S",X24*1000,$B$1)-273.15</f>
        <v>45.806328923937826</v>
      </c>
      <c r="AB24" s="2" t="s">
        <v>68</v>
      </c>
    </row>
    <row r="25" spans="1:30">
      <c r="A25">
        <f t="shared" si="8"/>
        <v>322.94600000000003</v>
      </c>
      <c r="B25">
        <f t="shared" si="9"/>
        <v>596.096</v>
      </c>
      <c r="C25" cm="1">
        <f t="array" ref="C25">[1]!PropsSI("P","T",B25,"Q",0,$B$1)/100000</f>
        <v>117.31267118616481</v>
      </c>
      <c r="D25" cm="1">
        <f t="array" ref="D25">[1]!PropsSI("S","T",B25,"Q",0,$B$1)/1000</f>
        <v>3.4791145440828295</v>
      </c>
      <c r="E25" cm="1">
        <f t="array" ref="E25">[1]!PropsSI("S","T",B25,"Q",1,$B$1)/1000</f>
        <v>5.5101508387521534</v>
      </c>
      <c r="H25">
        <f t="shared" si="0"/>
        <v>150</v>
      </c>
      <c r="I25">
        <f t="shared" si="1"/>
        <v>4.8452530824354749</v>
      </c>
      <c r="J25" cm="1">
        <f t="array" ref="J25">[1]!PropsSI("T","P",H25*100000,"S",I25*1000,$B$1)-273.15</f>
        <v>342.15539219177867</v>
      </c>
      <c r="R25">
        <f t="shared" si="4"/>
        <v>45</v>
      </c>
      <c r="S25">
        <f t="shared" si="5"/>
        <v>4.8452530824357778</v>
      </c>
      <c r="T25" cm="1">
        <f t="array" ref="T25">[1]!PropsSI("T","P",R25*100000,"S",S25*1000,$B$1)-273.15</f>
        <v>257.43663545633399</v>
      </c>
      <c r="W25">
        <f t="shared" si="10"/>
        <v>0.1</v>
      </c>
      <c r="X25">
        <f t="shared" si="7"/>
        <v>4.4249130458552628</v>
      </c>
      <c r="Y25" cm="1">
        <f t="array" ref="Y25">[1]!PropsSI("T","P",W25*100000,"S",X25*1000,$B$1)-273.15</f>
        <v>45.806328923937826</v>
      </c>
      <c r="AC25" t="s">
        <v>11</v>
      </c>
      <c r="AD25">
        <v>4</v>
      </c>
    </row>
    <row r="26" spans="1:30">
      <c r="A26">
        <f t="shared" si="8"/>
        <v>319.94600000000003</v>
      </c>
      <c r="B26">
        <f t="shared" si="9"/>
        <v>593.096</v>
      </c>
      <c r="C26" cm="1">
        <f t="array" ref="C26">[1]!PropsSI("P","T",B26,"Q",0,$B$1)/100000</f>
        <v>112.76225991745767</v>
      </c>
      <c r="D26" cm="1">
        <f t="array" ref="D26">[1]!PropsSI("S","T",B26,"Q",0,$B$1)/1000</f>
        <v>3.4488912547785766</v>
      </c>
      <c r="E26" cm="1">
        <f t="array" ref="E26">[1]!PropsSI("S","T",B26,"Q",1,$B$1)/1000</f>
        <v>5.53769372188808</v>
      </c>
      <c r="H26">
        <f t="shared" si="0"/>
        <v>150</v>
      </c>
      <c r="I26">
        <f t="shared" si="1"/>
        <v>4.8207624466917895</v>
      </c>
      <c r="J26" cm="1">
        <f t="array" ref="J26">[1]!PropsSI("T","P",H26*100000,"S",I26*1000,$B$1)-273.15</f>
        <v>342.15539219177867</v>
      </c>
      <c r="R26">
        <f t="shared" si="4"/>
        <v>45</v>
      </c>
      <c r="S26">
        <f t="shared" si="5"/>
        <v>4.8207624466921084</v>
      </c>
      <c r="T26" cm="1">
        <f t="array" ref="T26">[1]!PropsSI("T","P",R26*100000,"S",S26*1000,$B$1)-273.15</f>
        <v>257.43663545633399</v>
      </c>
      <c r="W26">
        <f t="shared" si="10"/>
        <v>0.1</v>
      </c>
      <c r="X26">
        <f t="shared" si="7"/>
        <v>4.3782992502915663</v>
      </c>
      <c r="Y26" cm="1">
        <f t="array" ref="Y26">[1]!PropsSI("T","P",W26*100000,"S",X26*1000,$B$1)-273.15</f>
        <v>45.806328923937826</v>
      </c>
      <c r="AB26" t="s">
        <v>8</v>
      </c>
      <c r="AC26">
        <f>AD21</f>
        <v>257.43663545633399</v>
      </c>
      <c r="AD26">
        <f>'Rankine+1RigMix'!$I$33</f>
        <v>45.806328923937826</v>
      </c>
    </row>
    <row r="27" spans="1:30">
      <c r="A27">
        <f t="shared" si="8"/>
        <v>316.94600000000003</v>
      </c>
      <c r="B27">
        <f t="shared" si="9"/>
        <v>590.096</v>
      </c>
      <c r="C27" cm="1">
        <f t="array" ref="C27">[1]!PropsSI("P","T",B27,"Q",0,$B$1)/100000</f>
        <v>108.35072146995988</v>
      </c>
      <c r="D27" cm="1">
        <f t="array" ref="D27">[1]!PropsSI("S","T",B27,"Q",0,$B$1)/1000</f>
        <v>3.4190138522478715</v>
      </c>
      <c r="E27" cm="1">
        <f t="array" ref="E27">[1]!PropsSI("S","T",B27,"Q",1,$B$1)/1000</f>
        <v>5.5645354251277119</v>
      </c>
      <c r="H27">
        <f t="shared" si="0"/>
        <v>150</v>
      </c>
      <c r="I27">
        <f t="shared" si="1"/>
        <v>4.7962718109481042</v>
      </c>
      <c r="J27" cm="1">
        <f t="array" ref="J27">[1]!PropsSI("T","P",H27*100000,"S",I27*1000,$B$1)-273.15</f>
        <v>342.15539219177867</v>
      </c>
      <c r="R27">
        <f t="shared" si="4"/>
        <v>45</v>
      </c>
      <c r="S27">
        <f t="shared" si="5"/>
        <v>4.796271810948439</v>
      </c>
      <c r="T27" cm="1">
        <f t="array" ref="T27">[1]!PropsSI("T","P",R27*100000,"S",S27*1000,$B$1)-273.15</f>
        <v>257.43663545633399</v>
      </c>
      <c r="W27">
        <f t="shared" si="10"/>
        <v>0.1</v>
      </c>
      <c r="X27">
        <f t="shared" si="7"/>
        <v>4.3316854547278698</v>
      </c>
      <c r="Y27" cm="1">
        <f t="array" ref="Y27">[1]!PropsSI("T","P",W27*100000,"S",X27*1000,$B$1)-273.15</f>
        <v>45.806328923937826</v>
      </c>
      <c r="AB27" t="s">
        <v>56</v>
      </c>
      <c r="AC27">
        <f>AD22</f>
        <v>5.3105751615654961</v>
      </c>
      <c r="AD27">
        <f>'Rankine+1RigMix'!$K$33</f>
        <v>5.3105751615654961</v>
      </c>
    </row>
    <row r="28" spans="1:30">
      <c r="A28">
        <f t="shared" si="8"/>
        <v>313.94600000000003</v>
      </c>
      <c r="B28">
        <f t="shared" si="9"/>
        <v>587.096</v>
      </c>
      <c r="C28" cm="1">
        <f t="array" ref="C28">[1]!PropsSI("P","T",B28,"Q",0,$B$1)/100000</f>
        <v>104.07456500618952</v>
      </c>
      <c r="D28" cm="1">
        <f t="array" ref="D28">[1]!PropsSI("S","T",B28,"Q",0,$B$1)/1000</f>
        <v>3.3894446646263985</v>
      </c>
      <c r="E28" cm="1">
        <f t="array" ref="E28">[1]!PropsSI("S","T",B28,"Q",1,$B$1)/1000</f>
        <v>5.5907449300173733</v>
      </c>
      <c r="H28">
        <f t="shared" si="0"/>
        <v>150</v>
      </c>
      <c r="I28">
        <f t="shared" si="1"/>
        <v>4.7717811752044188</v>
      </c>
      <c r="J28" cm="1">
        <f t="array" ref="J28">[1]!PropsSI("T","P",H28*100000,"S",I28*1000,$B$1)-273.15</f>
        <v>342.15539219177867</v>
      </c>
      <c r="R28">
        <f t="shared" si="4"/>
        <v>45</v>
      </c>
      <c r="S28">
        <f t="shared" si="5"/>
        <v>4.7717811752047696</v>
      </c>
      <c r="T28" cm="1">
        <f t="array" ref="T28">[1]!PropsSI("T","P",R28*100000,"S",S28*1000,$B$1)-273.15</f>
        <v>257.43663545633399</v>
      </c>
      <c r="W28">
        <f t="shared" si="10"/>
        <v>0.1</v>
      </c>
      <c r="X28">
        <f t="shared" si="7"/>
        <v>4.2850716591641733</v>
      </c>
      <c r="Y28" cm="1">
        <f t="array" ref="Y28">[1]!PropsSI("T","P",W28*100000,"S",X28*1000,$B$1)-273.15</f>
        <v>45.806328923937826</v>
      </c>
    </row>
    <row r="29" spans="1:30">
      <c r="A29">
        <f t="shared" si="8"/>
        <v>310.94600000000003</v>
      </c>
      <c r="B29">
        <f t="shared" si="9"/>
        <v>584.096</v>
      </c>
      <c r="C29" cm="1">
        <f t="array" ref="C29">[1]!PropsSI("P","T",B29,"Q",0,$B$1)/100000</f>
        <v>99.930434971754622</v>
      </c>
      <c r="D29" cm="1">
        <f t="array" ref="D29">[1]!PropsSI("S","T",B29,"Q",0,$B$1)/1000</f>
        <v>3.3601506615592158</v>
      </c>
      <c r="E29" cm="1">
        <f t="array" ref="E29">[1]!PropsSI("S","T",B29,"Q",1,$B$1)/1000</f>
        <v>5.6163830666810695</v>
      </c>
      <c r="H29">
        <f t="shared" si="0"/>
        <v>150</v>
      </c>
      <c r="I29">
        <f t="shared" si="1"/>
        <v>4.7472905394607334</v>
      </c>
      <c r="J29" cm="1">
        <f t="array" ref="J29">[1]!PropsSI("T","P",H29*100000,"S",I29*1000,$B$1)-273.15</f>
        <v>342.15539219177867</v>
      </c>
      <c r="R29">
        <f t="shared" si="4"/>
        <v>45</v>
      </c>
      <c r="S29">
        <f t="shared" si="5"/>
        <v>4.7472905394611002</v>
      </c>
      <c r="T29" cm="1">
        <f t="array" ref="T29">[1]!PropsSI("T","P",R29*100000,"S",S29*1000,$B$1)-273.15</f>
        <v>257.43663545633399</v>
      </c>
      <c r="W29">
        <f t="shared" si="10"/>
        <v>0.1</v>
      </c>
      <c r="X29">
        <f t="shared" si="7"/>
        <v>4.2384578636004768</v>
      </c>
      <c r="Y29" cm="1">
        <f t="array" ref="Y29">[1]!PropsSI("T","P",W29*100000,"S",X29*1000,$B$1)-273.15</f>
        <v>45.806328923937826</v>
      </c>
      <c r="AB29" s="2" t="s">
        <v>57</v>
      </c>
    </row>
    <row r="30" spans="1:30">
      <c r="A30">
        <f t="shared" si="8"/>
        <v>307.94600000000003</v>
      </c>
      <c r="B30">
        <f t="shared" si="9"/>
        <v>581.096</v>
      </c>
      <c r="C30" cm="1">
        <f t="array" ref="C30">[1]!PropsSI("P","T",B30,"Q",0,$B$1)/100000</f>
        <v>95.915097386913118</v>
      </c>
      <c r="D30" cm="1">
        <f t="array" ref="D30">[1]!PropsSI("S","T",B30,"Q",0,$B$1)/1000</f>
        <v>3.3311026470815199</v>
      </c>
      <c r="E30" cm="1">
        <f t="array" ref="E30">[1]!PropsSI("S","T",B30,"Q",1,$B$1)/1000</f>
        <v>5.6415038618382098</v>
      </c>
      <c r="H30">
        <f t="shared" si="0"/>
        <v>150</v>
      </c>
      <c r="I30">
        <f t="shared" si="1"/>
        <v>4.7227999037170481</v>
      </c>
      <c r="J30" cm="1">
        <f t="array" ref="J30">[1]!PropsSI("T","P",H30*100000,"S",I30*1000,$B$1)-273.15</f>
        <v>342.15539219177867</v>
      </c>
      <c r="R30">
        <f t="shared" si="4"/>
        <v>45</v>
      </c>
      <c r="S30">
        <f t="shared" si="5"/>
        <v>4.7227999037174309</v>
      </c>
      <c r="T30" cm="1">
        <f t="array" ref="T30">[1]!PropsSI("T","P",R30*100000,"S",S30*1000,$B$1)-273.15</f>
        <v>257.43663545633399</v>
      </c>
      <c r="W30">
        <f t="shared" si="10"/>
        <v>0.1</v>
      </c>
      <c r="X30">
        <f t="shared" si="7"/>
        <v>4.1918440680367803</v>
      </c>
      <c r="Y30" cm="1">
        <f t="array" ref="Y30">[1]!PropsSI("T","P",W30*100000,"S",X30*1000,$B$1)-273.15</f>
        <v>45.806328923937826</v>
      </c>
      <c r="AC30">
        <v>1</v>
      </c>
      <c r="AD30">
        <v>2</v>
      </c>
    </row>
    <row r="31" spans="1:30">
      <c r="A31">
        <f t="shared" si="8"/>
        <v>304.94600000000003</v>
      </c>
      <c r="B31">
        <f t="shared" si="9"/>
        <v>578.096</v>
      </c>
      <c r="C31" cm="1">
        <f t="array" ref="C31">[1]!PropsSI("P","T",B31,"Q",0,$B$1)/100000</f>
        <v>92.025428049003594</v>
      </c>
      <c r="D31" cm="1">
        <f t="array" ref="D31">[1]!PropsSI("S","T",B31,"Q",0,$B$1)/1000</f>
        <v>3.3022746345283149</v>
      </c>
      <c r="E31" cm="1">
        <f t="array" ref="E31">[1]!PropsSI("S","T",B31,"Q",1,$B$1)/1000</f>
        <v>5.6661556138524265</v>
      </c>
      <c r="H31">
        <f t="shared" si="0"/>
        <v>150</v>
      </c>
      <c r="I31">
        <f t="shared" si="1"/>
        <v>4.6983092679733627</v>
      </c>
      <c r="J31" cm="1">
        <f t="array" ref="J31">[1]!PropsSI("T","P",H31*100000,"S",I31*1000,$B$1)-273.15</f>
        <v>342.15539219177867</v>
      </c>
      <c r="R31">
        <f t="shared" si="4"/>
        <v>45</v>
      </c>
      <c r="S31">
        <f t="shared" si="5"/>
        <v>4.6983092679737615</v>
      </c>
      <c r="T31" cm="1">
        <f t="array" ref="T31">[1]!PropsSI("T","P",R31*100000,"S",S31*1000,$B$1)-273.15</f>
        <v>257.43663545633399</v>
      </c>
      <c r="W31">
        <f t="shared" si="10"/>
        <v>0.1</v>
      </c>
      <c r="X31">
        <f t="shared" si="7"/>
        <v>4.1452302724730838</v>
      </c>
      <c r="Y31" cm="1">
        <f t="array" ref="Y31">[1]!PropsSI("T","P",W31*100000,"S",X31*1000,$B$1)-273.15</f>
        <v>45.806328923937826</v>
      </c>
      <c r="AB31" t="s">
        <v>8</v>
      </c>
      <c r="AC31">
        <f>'Rankine+1RigMix'!$I$27</f>
        <v>45.806328923937826</v>
      </c>
      <c r="AD31">
        <f>'Rankine+1RigMix'!$I$28</f>
        <v>45.954887280319326</v>
      </c>
    </row>
    <row r="32" spans="1:30">
      <c r="A32">
        <f t="shared" si="8"/>
        <v>301.94600000000003</v>
      </c>
      <c r="B32">
        <f t="shared" si="9"/>
        <v>575.096</v>
      </c>
      <c r="C32" cm="1">
        <f t="array" ref="C32">[1]!PropsSI("P","T",B32,"Q",0,$B$1)/100000</f>
        <v>88.258402332875875</v>
      </c>
      <c r="D32" cm="1">
        <f t="array" ref="D32">[1]!PropsSI("S","T",B32,"Q",0,$B$1)/1000</f>
        <v>3.2736433524382491</v>
      </c>
      <c r="E32" cm="1">
        <f t="array" ref="E32">[1]!PropsSI("S","T",B32,"Q",1,$B$1)/1000</f>
        <v>5.6903817602711673</v>
      </c>
      <c r="H32">
        <f t="shared" si="0"/>
        <v>150</v>
      </c>
      <c r="I32">
        <f t="shared" si="1"/>
        <v>4.6738186322296773</v>
      </c>
      <c r="J32" cm="1">
        <f t="array" ref="J32">[1]!PropsSI("T","P",H32*100000,"S",I32*1000,$B$1)-273.15</f>
        <v>342.15539219177867</v>
      </c>
      <c r="R32">
        <f t="shared" si="4"/>
        <v>45</v>
      </c>
      <c r="S32">
        <f t="shared" si="5"/>
        <v>4.6738186322300921</v>
      </c>
      <c r="T32" cm="1">
        <f t="array" ref="T32">[1]!PropsSI("T","P",R32*100000,"S",S32*1000,$B$1)-273.15</f>
        <v>257.43663545633399</v>
      </c>
      <c r="W32">
        <f t="shared" si="10"/>
        <v>0.1</v>
      </c>
      <c r="X32">
        <f t="shared" si="7"/>
        <v>4.0986164769093874</v>
      </c>
      <c r="Y32" cm="1">
        <f t="array" ref="Y32">[1]!PropsSI("T","P",W32*100000,"S",X32*1000,$B$1)-273.15</f>
        <v>45.806328923937826</v>
      </c>
      <c r="AB32" t="s">
        <v>56</v>
      </c>
      <c r="AC32">
        <f>'Rankine+1RigMix'!$K$27/1000</f>
        <v>6.491956051958254E-4</v>
      </c>
      <c r="AD32">
        <f>'Rankine+1RigMix'!$K$28/1000</f>
        <v>6.4919560519575254E-4</v>
      </c>
    </row>
    <row r="33" spans="1:25">
      <c r="A33">
        <f t="shared" si="8"/>
        <v>298.94600000000003</v>
      </c>
      <c r="B33">
        <f t="shared" si="9"/>
        <v>572.096</v>
      </c>
      <c r="C33" cm="1">
        <f t="array" ref="C33">[1]!PropsSI("P","T",B33,"Q",0,$B$1)/100000</f>
        <v>84.611086330427526</v>
      </c>
      <c r="D33" cm="1">
        <f t="array" ref="D33">[1]!PropsSI("S","T",B33,"Q",0,$B$1)/1000</f>
        <v>3.2451878469709246</v>
      </c>
      <c r="E33" cm="1">
        <f t="array" ref="E33">[1]!PropsSI("S","T",B33,"Q",1,$B$1)/1000</f>
        <v>5.7142215854499483</v>
      </c>
      <c r="H33">
        <f t="shared" si="0"/>
        <v>150</v>
      </c>
      <c r="I33">
        <f t="shared" si="1"/>
        <v>4.6493279964859919</v>
      </c>
      <c r="J33" cm="1">
        <f t="array" ref="J33">[1]!PropsSI("T","P",H33*100000,"S",I33*1000,$B$1)-273.15</f>
        <v>342.15539219177867</v>
      </c>
      <c r="R33">
        <f t="shared" si="4"/>
        <v>45</v>
      </c>
      <c r="S33">
        <f t="shared" si="5"/>
        <v>4.6493279964864227</v>
      </c>
      <c r="T33" cm="1">
        <f t="array" ref="T33">[1]!PropsSI("T","P",R33*100000,"S",S33*1000,$B$1)-273.15</f>
        <v>257.43663545633399</v>
      </c>
      <c r="W33">
        <f t="shared" si="10"/>
        <v>0.1</v>
      </c>
      <c r="X33">
        <f t="shared" si="7"/>
        <v>4.0520026813456909</v>
      </c>
      <c r="Y33" cm="1">
        <f t="array" ref="Y33">[1]!PropsSI("T","P",W33*100000,"S",X33*1000,$B$1)-273.15</f>
        <v>45.806328923937826</v>
      </c>
    </row>
    <row r="34" spans="1:25">
      <c r="A34">
        <f t="shared" si="8"/>
        <v>295.94600000000003</v>
      </c>
      <c r="B34">
        <f t="shared" si="9"/>
        <v>569.096</v>
      </c>
      <c r="C34" cm="1">
        <f t="array" ref="C34">[1]!PropsSI("P","T",B34,"Q",0,$B$1)/100000</f>
        <v>81.080629117627254</v>
      </c>
      <c r="D34" cm="1">
        <f t="array" ref="D34">[1]!PropsSI("S","T",B34,"Q",0,$B$1)/1000</f>
        <v>3.2168891570956344</v>
      </c>
      <c r="E34" cm="1">
        <f t="array" ref="E34">[1]!PropsSI("S","T",B34,"Q",1,$B$1)/1000</f>
        <v>5.7377108033930169</v>
      </c>
      <c r="H34">
        <f t="shared" si="0"/>
        <v>150</v>
      </c>
      <c r="I34">
        <f t="shared" si="1"/>
        <v>4.6248373607423066</v>
      </c>
      <c r="J34" cm="1">
        <f t="array" ref="J34">[1]!PropsSI("T","P",H34*100000,"S",I34*1000,$B$1)-273.15</f>
        <v>342.15539219177867</v>
      </c>
      <c r="R34">
        <f t="shared" si="4"/>
        <v>45</v>
      </c>
      <c r="S34">
        <f t="shared" si="5"/>
        <v>4.6248373607427533</v>
      </c>
      <c r="T34" cm="1">
        <f t="array" ref="T34">[1]!PropsSI("T","P",R34*100000,"S",S34*1000,$B$1)-273.15</f>
        <v>257.43663545633399</v>
      </c>
      <c r="W34">
        <f t="shared" si="10"/>
        <v>0.1</v>
      </c>
      <c r="X34">
        <f t="shared" si="7"/>
        <v>4.0053888857819944</v>
      </c>
      <c r="Y34" cm="1">
        <f t="array" ref="Y34">[1]!PropsSI("T","P",W34*100000,"S",X34*1000,$B$1)-273.15</f>
        <v>45.806328923937826</v>
      </c>
    </row>
    <row r="35" spans="1:25">
      <c r="A35">
        <f t="shared" si="8"/>
        <v>292.94600000000003</v>
      </c>
      <c r="B35">
        <f t="shared" ref="B35:B98" si="11">A35+273.15</f>
        <v>566.096</v>
      </c>
      <c r="C35" cm="1">
        <f t="array" ref="C35">[1]!PropsSI("P","T",B35,"Q",0,$B$1)/100000</f>
        <v>77.664255976194369</v>
      </c>
      <c r="D35" cm="1">
        <f t="array" ref="D35">[1]!PropsSI("S","T",B35,"Q",0,$B$1)/1000</f>
        <v>3.1887300458440797</v>
      </c>
      <c r="E35" cm="1">
        <f t="array" ref="E35">[1]!PropsSI("S","T",B35,"Q",1,$B$1)/1000</f>
        <v>5.7608820421071059</v>
      </c>
      <c r="H35">
        <f t="shared" si="0"/>
        <v>150</v>
      </c>
      <c r="I35">
        <f t="shared" si="1"/>
        <v>4.6003467249986212</v>
      </c>
      <c r="J35" cm="1">
        <f t="array" ref="J35">[1]!PropsSI("T","P",H35*100000,"S",I35*1000,$B$1)-273.15</f>
        <v>342.15539219177867</v>
      </c>
      <c r="R35">
        <f t="shared" si="4"/>
        <v>45</v>
      </c>
      <c r="S35">
        <f t="shared" si="5"/>
        <v>4.6003467249990839</v>
      </c>
      <c r="T35" cm="1">
        <f t="array" ref="T35">[1]!PropsSI("T","P",R35*100000,"S",S35*1000,$B$1)-273.15</f>
        <v>257.43663545633399</v>
      </c>
      <c r="W35">
        <f t="shared" si="10"/>
        <v>0.1</v>
      </c>
      <c r="X35">
        <f t="shared" si="7"/>
        <v>3.9587750902182979</v>
      </c>
      <c r="Y35" cm="1">
        <f t="array" ref="Y35">[1]!PropsSI("T","P",W35*100000,"S",X35*1000,$B$1)-273.15</f>
        <v>45.806328923937826</v>
      </c>
    </row>
    <row r="36" spans="1:25">
      <c r="A36">
        <f t="shared" si="8"/>
        <v>289.94600000000003</v>
      </c>
      <c r="B36">
        <f t="shared" si="11"/>
        <v>563.096</v>
      </c>
      <c r="C36" cm="1">
        <f t="array" ref="C36">[1]!PropsSI("P","T",B36,"Q",0,$B$1)/100000</f>
        <v>74.359262428974858</v>
      </c>
      <c r="D36" cm="1">
        <f t="array" ref="D36">[1]!PropsSI("S","T",B36,"Q",0,$B$1)/1000</f>
        <v>3.1606947755927961</v>
      </c>
      <c r="E36" cm="1">
        <f t="array" ref="E36">[1]!PropsSI("S","T",B36,"Q",1,$B$1)/1000</f>
        <v>5.7837652494081757</v>
      </c>
      <c r="H36">
        <f t="shared" si="0"/>
        <v>150</v>
      </c>
      <c r="I36">
        <f t="shared" si="1"/>
        <v>4.5758560892549358</v>
      </c>
      <c r="J36" cm="1">
        <f t="array" ref="J36">[1]!PropsSI("T","P",H36*100000,"S",I36*1000,$B$1)-273.15</f>
        <v>342.15539219177867</v>
      </c>
      <c r="R36">
        <f t="shared" si="4"/>
        <v>45</v>
      </c>
      <c r="S36">
        <f t="shared" si="5"/>
        <v>4.5758560892554145</v>
      </c>
      <c r="T36" cm="1">
        <f t="array" ref="T36">[1]!PropsSI("T","P",R36*100000,"S",S36*1000,$B$1)-273.15</f>
        <v>257.43663545633399</v>
      </c>
      <c r="W36">
        <f t="shared" si="10"/>
        <v>0.1</v>
      </c>
      <c r="X36">
        <f t="shared" si="7"/>
        <v>3.9121612946546014</v>
      </c>
      <c r="Y36" cm="1">
        <f t="array" ref="Y36">[1]!PropsSI("T","P",W36*100000,"S",X36*1000,$B$1)-273.15</f>
        <v>45.806328923937826</v>
      </c>
    </row>
    <row r="37" spans="1:25">
      <c r="A37">
        <f t="shared" si="8"/>
        <v>286.94600000000003</v>
      </c>
      <c r="B37">
        <f t="shared" si="11"/>
        <v>560.096</v>
      </c>
      <c r="C37" cm="1">
        <f t="array" ref="C37">[1]!PropsSI("P","T",B37,"Q",0,$B$1)/100000</f>
        <v>71.1630089733153</v>
      </c>
      <c r="D37" cm="1">
        <f t="array" ref="D37">[1]!PropsSI("S","T",B37,"Q",0,$B$1)/1000</f>
        <v>3.1327689185032552</v>
      </c>
      <c r="E37" cm="1">
        <f t="array" ref="E37">[1]!PropsSI("S","T",B37,"Q",1,$B$1)/1000</f>
        <v>5.8063880354824899</v>
      </c>
      <c r="H37">
        <f t="shared" si="0"/>
        <v>150</v>
      </c>
      <c r="I37">
        <f t="shared" si="1"/>
        <v>4.5513654535112504</v>
      </c>
      <c r="J37" cm="1">
        <f t="array" ref="J37">[1]!PropsSI("T","P",H37*100000,"S",I37*1000,$B$1)-273.15</f>
        <v>342.15539219177867</v>
      </c>
      <c r="R37">
        <f t="shared" si="4"/>
        <v>45</v>
      </c>
      <c r="S37">
        <f t="shared" si="5"/>
        <v>4.5513654535117452</v>
      </c>
      <c r="T37" cm="1">
        <f t="array" ref="T37">[1]!PropsSI("T","P",R37*100000,"S",S37*1000,$B$1)-273.15</f>
        <v>257.43663545633399</v>
      </c>
      <c r="W37">
        <f t="shared" si="10"/>
        <v>0.1</v>
      </c>
      <c r="X37">
        <f t="shared" si="7"/>
        <v>3.8655474990909049</v>
      </c>
      <c r="Y37" cm="1">
        <f t="array" ref="Y37">[1]!PropsSI("T","P",W37*100000,"S",X37*1000,$B$1)-273.15</f>
        <v>45.806328923937826</v>
      </c>
    </row>
    <row r="38" spans="1:25">
      <c r="A38">
        <f t="shared" si="8"/>
        <v>283.94600000000003</v>
      </c>
      <c r="B38">
        <f t="shared" si="11"/>
        <v>557.096</v>
      </c>
      <c r="C38" cm="1">
        <f t="array" ref="C38">[1]!PropsSI("P","T",B38,"Q",0,$B$1)/100000</f>
        <v>68.072916417240037</v>
      </c>
      <c r="D38" cm="1">
        <f t="array" ref="D38">[1]!PropsSI("S","T",B38,"Q",0,$B$1)/1000</f>
        <v>3.1049391954323409</v>
      </c>
      <c r="E38" cm="1">
        <f t="array" ref="E38">[1]!PropsSI("S","T",B38,"Q",1,$B$1)/1000</f>
        <v>5.8287759640743975</v>
      </c>
      <c r="H38">
        <f t="shared" si="0"/>
        <v>150</v>
      </c>
      <c r="I38">
        <f t="shared" si="1"/>
        <v>4.5268748177675651</v>
      </c>
      <c r="J38" cm="1">
        <f t="array" ref="J38">[1]!PropsSI("T","P",H38*100000,"S",I38*1000,$B$1)-273.15</f>
        <v>342.15539219177867</v>
      </c>
      <c r="R38">
        <f t="shared" si="4"/>
        <v>45</v>
      </c>
      <c r="S38">
        <f t="shared" si="5"/>
        <v>4.5268748177680758</v>
      </c>
      <c r="T38" cm="1">
        <f t="array" ref="T38">[1]!PropsSI("T","P",R38*100000,"S",S38*1000,$B$1)-273.15</f>
        <v>257.43663545633399</v>
      </c>
      <c r="W38">
        <f t="shared" si="10"/>
        <v>0.1</v>
      </c>
      <c r="X38">
        <f t="shared" si="7"/>
        <v>3.8189337035272084</v>
      </c>
      <c r="Y38" cm="1">
        <f t="array" ref="Y38">[1]!PropsSI("T","P",W38*100000,"S",X38*1000,$B$1)-273.15</f>
        <v>45.806328923937826</v>
      </c>
    </row>
    <row r="39" spans="1:25">
      <c r="A39">
        <f t="shared" si="8"/>
        <v>280.94600000000003</v>
      </c>
      <c r="B39">
        <f t="shared" si="11"/>
        <v>554.096</v>
      </c>
      <c r="C39" cm="1">
        <f t="array" ref="C39">[1]!PropsSI("P","T",B39,"Q",0,$B$1)/100000</f>
        <v>65.086461739422475</v>
      </c>
      <c r="D39" cm="1">
        <f t="array" ref="D39">[1]!PropsSI("S","T",B39,"Q",0,$B$1)/1000</f>
        <v>3.0771933381708494</v>
      </c>
      <c r="E39" cm="1">
        <f t="array" ref="E39">[1]!PropsSI("S","T",B39,"Q",1,$B$1)/1000</f>
        <v>5.8509528016059162</v>
      </c>
      <c r="H39">
        <f t="shared" si="0"/>
        <v>150</v>
      </c>
      <c r="I39">
        <f t="shared" si="1"/>
        <v>4.5023841820238797</v>
      </c>
      <c r="J39" cm="1">
        <f t="array" ref="J39">[1]!PropsSI("T","P",H39*100000,"S",I39*1000,$B$1)-273.15</f>
        <v>342.15539219177867</v>
      </c>
      <c r="R39">
        <f t="shared" si="4"/>
        <v>45</v>
      </c>
      <c r="S39">
        <f t="shared" si="5"/>
        <v>4.5023841820244064</v>
      </c>
      <c r="T39" cm="1">
        <f t="array" ref="T39">[1]!PropsSI("T","P",R39*100000,"S",S39*1000,$B$1)-273.15</f>
        <v>257.43663545633399</v>
      </c>
      <c r="W39">
        <f t="shared" si="10"/>
        <v>0.1</v>
      </c>
      <c r="X39">
        <f t="shared" si="7"/>
        <v>3.7723199079635119</v>
      </c>
      <c r="Y39" cm="1">
        <f t="array" ref="Y39">[1]!PropsSI("T","P",W39*100000,"S",X39*1000,$B$1)-273.15</f>
        <v>45.806328923937826</v>
      </c>
    </row>
    <row r="40" spans="1:25">
      <c r="A40">
        <f t="shared" si="8"/>
        <v>277.94600000000003</v>
      </c>
      <c r="B40">
        <f t="shared" si="11"/>
        <v>551.096</v>
      </c>
      <c r="C40" cm="1">
        <f t="array" ref="C40">[1]!PropsSI("P","T",B40,"Q",0,$B$1)/100000</f>
        <v>62.201174407019735</v>
      </c>
      <c r="D40" cm="1">
        <f t="array" ref="D40">[1]!PropsSI("S","T",B40,"Q",0,$B$1)/1000</f>
        <v>3.0495199709849254</v>
      </c>
      <c r="E40" cm="1">
        <f t="array" ref="E40">[1]!PropsSI("S","T",B40,"Q",1,$B$1)/1000</f>
        <v>5.8729407315873878</v>
      </c>
      <c r="H40">
        <f t="shared" si="0"/>
        <v>150</v>
      </c>
      <c r="I40">
        <f t="shared" si="1"/>
        <v>4.4778935462801943</v>
      </c>
      <c r="J40" cm="1">
        <f t="array" ref="J40">[1]!PropsSI("T","P",H40*100000,"S",I40*1000,$B$1)-273.15</f>
        <v>342.15539219177879</v>
      </c>
      <c r="R40">
        <f t="shared" si="4"/>
        <v>45</v>
      </c>
      <c r="S40">
        <f t="shared" si="5"/>
        <v>4.477893546280737</v>
      </c>
      <c r="T40" cm="1">
        <f t="array" ref="T40">[1]!PropsSI("T","P",R40*100000,"S",S40*1000,$B$1)-273.15</f>
        <v>257.43663545633399</v>
      </c>
      <c r="W40">
        <f t="shared" si="10"/>
        <v>0.1</v>
      </c>
      <c r="X40">
        <f t="shared" si="7"/>
        <v>3.7257061123998154</v>
      </c>
      <c r="Y40" cm="1">
        <f t="array" ref="Y40">[1]!PropsSI("T","P",W40*100000,"S",X40*1000,$B$1)-273.15</f>
        <v>45.806328923937826</v>
      </c>
    </row>
    <row r="41" spans="1:25">
      <c r="A41">
        <f t="shared" si="8"/>
        <v>274.94600000000003</v>
      </c>
      <c r="B41">
        <f t="shared" si="11"/>
        <v>548.096</v>
      </c>
      <c r="C41" cm="1">
        <f t="array" ref="C41">[1]!PropsSI("P","T",B41,"Q",0,$B$1)/100000</f>
        <v>59.414633095601936</v>
      </c>
      <c r="D41" cm="1">
        <f t="array" ref="D41">[1]!PropsSI("S","T",B41,"Q",0,$B$1)/1000</f>
        <v>3.0219085082624573</v>
      </c>
      <c r="E41" cm="1">
        <f t="array" ref="E41">[1]!PropsSI("S","T",B41,"Q",1,$B$1)/1000</f>
        <v>5.8947605401878871</v>
      </c>
      <c r="H41">
        <f t="shared" si="0"/>
        <v>150</v>
      </c>
      <c r="I41">
        <f t="shared" si="1"/>
        <v>4.4534029105365089</v>
      </c>
      <c r="J41" cm="1">
        <f t="array" ref="J41">[1]!PropsSI("T","P",H41*100000,"S",I41*1000,$B$1)-273.15</f>
        <v>342.15539219177867</v>
      </c>
      <c r="R41">
        <f t="shared" si="4"/>
        <v>45</v>
      </c>
      <c r="S41">
        <f t="shared" si="5"/>
        <v>4.4534029105370676</v>
      </c>
      <c r="T41" cm="1">
        <f t="array" ref="T41">[1]!PropsSI("T","P",R41*100000,"S",S41*1000,$B$1)-273.15</f>
        <v>257.43663545633399</v>
      </c>
      <c r="W41">
        <f t="shared" si="10"/>
        <v>0.1</v>
      </c>
      <c r="X41">
        <f t="shared" si="7"/>
        <v>3.6790923168361189</v>
      </c>
      <c r="Y41" cm="1">
        <f t="array" ref="Y41">[1]!PropsSI("T","P",W41*100000,"S",X41*1000,$B$1)-273.15</f>
        <v>45.806328923937826</v>
      </c>
    </row>
    <row r="42" spans="1:25">
      <c r="A42">
        <f t="shared" si="8"/>
        <v>271.94600000000003</v>
      </c>
      <c r="B42">
        <f t="shared" si="11"/>
        <v>545.096</v>
      </c>
      <c r="C42" cm="1">
        <f t="array" ref="C42">[1]!PropsSI("P","T",B42,"Q",0,$B$1)/100000</f>
        <v>56.724462764520815</v>
      </c>
      <c r="D42" cm="1">
        <f t="array" ref="D42">[1]!PropsSI("S","T",B42,"Q",0,$B$1)/1000</f>
        <v>2.9943490656897511</v>
      </c>
      <c r="E42" cm="1">
        <f t="array" ref="E42">[1]!PropsSI("S","T",B42,"Q",1,$B$1)/1000</f>
        <v>5.916431777677988</v>
      </c>
      <c r="H42">
        <f t="shared" si="0"/>
        <v>150</v>
      </c>
      <c r="I42">
        <f t="shared" si="1"/>
        <v>4.4289122747928236</v>
      </c>
      <c r="J42" cm="1">
        <f t="array" ref="J42">[1]!PropsSI("T","P",H42*100000,"S",I42*1000,$B$1)-273.15</f>
        <v>342.15539219177856</v>
      </c>
      <c r="R42">
        <f t="shared" si="4"/>
        <v>45</v>
      </c>
      <c r="S42">
        <f t="shared" si="5"/>
        <v>4.4289122747933982</v>
      </c>
      <c r="T42" cm="1">
        <f t="array" ref="T42">[1]!PropsSI("T","P",R42*100000,"S",S42*1000,$B$1)-273.15</f>
        <v>257.4366354563341</v>
      </c>
      <c r="W42">
        <f t="shared" si="10"/>
        <v>0.1</v>
      </c>
      <c r="X42">
        <f t="shared" si="7"/>
        <v>3.6324785212724224</v>
      </c>
      <c r="Y42" cm="1">
        <f t="array" ref="Y42">[1]!PropsSI("T","P",W42*100000,"S",X42*1000,$B$1)-273.15</f>
        <v>45.806328923937826</v>
      </c>
    </row>
    <row r="43" spans="1:25">
      <c r="A43">
        <f t="shared" si="8"/>
        <v>268.94600000000003</v>
      </c>
      <c r="B43">
        <f t="shared" si="11"/>
        <v>542.096</v>
      </c>
      <c r="C43" cm="1">
        <f t="array" ref="C43">[1]!PropsSI("P","T",B43,"Q",0,$B$1)/100000</f>
        <v>54.1283320472469</v>
      </c>
      <c r="D43" cm="1">
        <f t="array" ref="D43">[1]!PropsSI("S","T",B43,"Q",0,$B$1)/1000</f>
        <v>2.9668323828643031</v>
      </c>
      <c r="E43" cm="1">
        <f t="array" ref="E43">[1]!PropsSI("S","T",B43,"Q",1,$B$1)/1000</f>
        <v>5.937972899554353</v>
      </c>
      <c r="H43">
        <f t="shared" si="0"/>
        <v>150</v>
      </c>
      <c r="I43">
        <f t="shared" si="1"/>
        <v>4.4044216390491382</v>
      </c>
      <c r="J43" cm="1">
        <f t="array" ref="J43">[1]!PropsSI("T","P",H43*100000,"S",I43*1000,$B$1)-273.15</f>
        <v>342.15539219177867</v>
      </c>
      <c r="R43">
        <f t="shared" si="4"/>
        <v>45</v>
      </c>
      <c r="S43">
        <f t="shared" si="5"/>
        <v>4.4044216390497288</v>
      </c>
      <c r="T43" cm="1">
        <f t="array" ref="T43">[1]!PropsSI("T","P",R43*100000,"S",S43*1000,$B$1)-273.15</f>
        <v>257.43663545633387</v>
      </c>
      <c r="W43">
        <f t="shared" si="10"/>
        <v>0.1</v>
      </c>
      <c r="X43">
        <f t="shared" si="7"/>
        <v>3.5858647257087259</v>
      </c>
      <c r="Y43" cm="1">
        <f t="array" ref="Y43">[1]!PropsSI("T","P",W43*100000,"S",X43*1000,$B$1)-273.15</f>
        <v>45.806328923937826</v>
      </c>
    </row>
    <row r="44" spans="1:25">
      <c r="A44">
        <f t="shared" si="8"/>
        <v>265.94600000000003</v>
      </c>
      <c r="B44">
        <f t="shared" si="11"/>
        <v>539.096</v>
      </c>
      <c r="C44" cm="1">
        <f t="array" ref="C44">[1]!PropsSI("P","T",B44,"Q",0,$B$1)/100000</f>
        <v>51.623950922229959</v>
      </c>
      <c r="D44" cm="1">
        <f t="array" ref="D44">[1]!PropsSI("S","T",B44,"Q",0,$B$1)/1000</f>
        <v>2.9393497556235966</v>
      </c>
      <c r="E44" cm="1">
        <f t="array" ref="E44">[1]!PropsSI("S","T",B44,"Q",1,$B$1)/1000</f>
        <v>5.9594013904433547</v>
      </c>
      <c r="H44">
        <f t="shared" si="0"/>
        <v>150</v>
      </c>
      <c r="I44">
        <f t="shared" si="1"/>
        <v>4.3799310033054528</v>
      </c>
      <c r="J44" cm="1">
        <f t="array" ref="J44">[1]!PropsSI("T","P",H44*100000,"S",I44*1000,$B$1)-273.15</f>
        <v>342.15539219177867</v>
      </c>
      <c r="R44">
        <f t="shared" si="4"/>
        <v>45</v>
      </c>
      <c r="S44">
        <f t="shared" si="5"/>
        <v>4.3799310033060594</v>
      </c>
      <c r="T44" cm="1">
        <f t="array" ref="T44">[1]!PropsSI("T","P",R44*100000,"S",S44*1000,$B$1)-273.15</f>
        <v>257.43663545633399</v>
      </c>
      <c r="W44">
        <f t="shared" si="10"/>
        <v>0.1</v>
      </c>
      <c r="X44">
        <f t="shared" si="7"/>
        <v>3.5392509301450295</v>
      </c>
      <c r="Y44" cm="1">
        <f t="array" ref="Y44">[1]!PropsSI("T","P",W44*100000,"S",X44*1000,$B$1)-273.15</f>
        <v>45.806328923937826</v>
      </c>
    </row>
    <row r="45" spans="1:25">
      <c r="A45">
        <f t="shared" si="8"/>
        <v>262.94600000000003</v>
      </c>
      <c r="B45">
        <f t="shared" si="11"/>
        <v>536.096</v>
      </c>
      <c r="C45" cm="1">
        <f t="array" ref="C45">[1]!PropsSI("P","T",B45,"Q",0,$B$1)/100000</f>
        <v>49.209068634703641</v>
      </c>
      <c r="D45" cm="1">
        <f t="array" ref="D45">[1]!PropsSI("S","T",B45,"Q",0,$B$1)/1000</f>
        <v>2.9118929766665138</v>
      </c>
      <c r="E45" cm="1">
        <f t="array" ref="E45">[1]!PropsSI("S","T",B45,"Q",1,$B$1)/1000</f>
        <v>5.9807338733173729</v>
      </c>
      <c r="H45">
        <f t="shared" si="0"/>
        <v>150</v>
      </c>
      <c r="I45">
        <f t="shared" si="1"/>
        <v>4.3554403675617674</v>
      </c>
      <c r="J45" cm="1">
        <f t="array" ref="J45">[1]!PropsSI("T","P",H45*100000,"S",I45*1000,$B$1)-273.15</f>
        <v>342.15539219177867</v>
      </c>
      <c r="R45">
        <f t="shared" si="4"/>
        <v>45</v>
      </c>
      <c r="S45">
        <f t="shared" si="5"/>
        <v>4.3554403675623901</v>
      </c>
      <c r="T45" cm="1">
        <f t="array" ref="T45">[1]!PropsSI("T","P",R45*100000,"S",S45*1000,$B$1)-273.15</f>
        <v>257.43663545633399</v>
      </c>
      <c r="W45">
        <f t="shared" si="10"/>
        <v>0.1</v>
      </c>
      <c r="X45">
        <f t="shared" si="7"/>
        <v>3.492637134581333</v>
      </c>
      <c r="Y45" cm="1">
        <f t="array" ref="Y45">[1]!PropsSI("T","P",W45*100000,"S",X45*1000,$B$1)-273.15</f>
        <v>45.806328923937826</v>
      </c>
    </row>
    <row r="46" spans="1:25">
      <c r="A46">
        <f t="shared" si="8"/>
        <v>259.94600000000003</v>
      </c>
      <c r="B46">
        <f t="shared" si="11"/>
        <v>533.096</v>
      </c>
      <c r="C46" cm="1">
        <f t="array" ref="C46">[1]!PropsSI("P","T",B46,"Q",0,$B$1)/100000</f>
        <v>46.881471843356231</v>
      </c>
      <c r="D46" cm="1">
        <f t="array" ref="D46">[1]!PropsSI("S","T",B46,"Q",0,$B$1)/1000</f>
        <v>2.8844542832814288</v>
      </c>
      <c r="E46" cm="1">
        <f t="array" ref="E46">[1]!PropsSI("S","T",B46,"Q",1,$B$1)/1000</f>
        <v>6.0019862061103941</v>
      </c>
      <c r="H46">
        <f t="shared" si="0"/>
        <v>150</v>
      </c>
      <c r="I46">
        <f t="shared" si="1"/>
        <v>4.3309497318180821</v>
      </c>
      <c r="J46" cm="1">
        <f t="array" ref="J46">[1]!PropsSI("T","P",H46*100000,"S",I46*1000,$B$1)-273.15</f>
        <v>342.15539219177867</v>
      </c>
      <c r="R46">
        <f t="shared" si="4"/>
        <v>45</v>
      </c>
      <c r="S46">
        <f t="shared" si="5"/>
        <v>4.3309497318187207</v>
      </c>
      <c r="T46" cm="1">
        <f t="array" ref="T46">[1]!PropsSI("T","P",R46*100000,"S",S46*1000,$B$1)-273.15</f>
        <v>257.43663545633399</v>
      </c>
      <c r="W46">
        <f t="shared" si="10"/>
        <v>0.1</v>
      </c>
      <c r="X46">
        <f t="shared" si="7"/>
        <v>3.4460233390176365</v>
      </c>
      <c r="Y46" cm="1">
        <f t="array" ref="Y46">[1]!PropsSI("T","P",W46*100000,"S",X46*1000,$B$1)-273.15</f>
        <v>45.806328923937826</v>
      </c>
    </row>
    <row r="47" spans="1:25">
      <c r="A47">
        <f t="shared" si="8"/>
        <v>256.94600000000003</v>
      </c>
      <c r="B47">
        <f t="shared" si="11"/>
        <v>530.096</v>
      </c>
      <c r="C47" cm="1">
        <f t="array" ref="C47">[1]!PropsSI("P","T",B47,"Q",0,$B$1)/100000</f>
        <v>44.63898296925246</v>
      </c>
      <c r="D47" cm="1">
        <f t="array" ref="D47">[1]!PropsSI("S","T",B47,"Q",0,$B$1)/1000</f>
        <v>2.8570263111870657</v>
      </c>
      <c r="E47" cm="1">
        <f t="array" ref="E47">[1]!PropsSI("S","T",B47,"Q",1,$B$1)/1000</f>
        <v>6.0231735674656459</v>
      </c>
      <c r="H47">
        <f t="shared" si="0"/>
        <v>150</v>
      </c>
      <c r="I47">
        <f t="shared" si="1"/>
        <v>4.3064590960743967</v>
      </c>
      <c r="J47" cm="1">
        <f t="array" ref="J47">[1]!PropsSI("T","P",H47*100000,"S",I47*1000,$B$1)-273.15</f>
        <v>342.15539219177867</v>
      </c>
      <c r="R47">
        <f t="shared" si="4"/>
        <v>45</v>
      </c>
      <c r="S47">
        <f t="shared" si="5"/>
        <v>4.3064590960750513</v>
      </c>
      <c r="T47" cm="1">
        <f t="array" ref="T47">[1]!PropsSI("T","P",R47*100000,"S",S47*1000,$B$1)-273.15</f>
        <v>257.43663545633399</v>
      </c>
      <c r="W47">
        <f t="shared" si="10"/>
        <v>0.1</v>
      </c>
      <c r="X47">
        <f t="shared" si="7"/>
        <v>3.39940954345394</v>
      </c>
      <c r="Y47" cm="1">
        <f t="array" ref="Y47">[1]!PropsSI("T","P",W47*100000,"S",X47*1000,$B$1)-273.15</f>
        <v>45.806328923937826</v>
      </c>
    </row>
    <row r="48" spans="1:25">
      <c r="A48">
        <f t="shared" si="8"/>
        <v>253.94600000000003</v>
      </c>
      <c r="B48">
        <f t="shared" si="11"/>
        <v>527.096</v>
      </c>
      <c r="C48" cm="1">
        <f t="array" ref="C48">[1]!PropsSI("P","T",B48,"Q",0,$B$1)/100000</f>
        <v>42.479458727279805</v>
      </c>
      <c r="D48" cm="1">
        <f t="array" ref="D48">[1]!PropsSI("S","T",B48,"Q",0,$B$1)/1000</f>
        <v>2.829602053648574</v>
      </c>
      <c r="E48" cm="1">
        <f t="array" ref="E48">[1]!PropsSI("S","T",B48,"Q",1,$B$1)/1000</f>
        <v>6.0443105330697238</v>
      </c>
      <c r="H48">
        <f t="shared" si="0"/>
        <v>150</v>
      </c>
      <c r="I48">
        <f t="shared" si="1"/>
        <v>4.2819684603307113</v>
      </c>
      <c r="J48" cm="1">
        <f t="array" ref="J48">[1]!PropsSI("T","P",H48*100000,"S",I48*1000,$B$1)-273.15</f>
        <v>342.15539219177867</v>
      </c>
      <c r="R48">
        <f t="shared" si="4"/>
        <v>45</v>
      </c>
      <c r="S48">
        <f t="shared" si="5"/>
        <v>4.2819684603313819</v>
      </c>
      <c r="T48" cm="1">
        <f t="array" ref="T48">[1]!PropsSI("T","P",R48*100000,"S",S48*1000,$B$1)-273.15</f>
        <v>257.43663545633399</v>
      </c>
      <c r="W48">
        <f t="shared" si="10"/>
        <v>0.1</v>
      </c>
      <c r="X48">
        <f t="shared" si="7"/>
        <v>3.3527957478902435</v>
      </c>
      <c r="Y48" cm="1">
        <f t="array" ref="Y48">[1]!PropsSI("T","P",W48*100000,"S",X48*1000,$B$1)-273.15</f>
        <v>45.806328923937826</v>
      </c>
    </row>
    <row r="49" spans="1:25">
      <c r="A49">
        <f t="shared" si="8"/>
        <v>250.94600000000003</v>
      </c>
      <c r="B49">
        <f t="shared" si="11"/>
        <v>524.096</v>
      </c>
      <c r="C49" cm="1">
        <f t="array" ref="C49">[1]!PropsSI("P","T",B49,"Q",0,$B$1)/100000</f>
        <v>40.400788822481992</v>
      </c>
      <c r="D49" cm="1">
        <f t="array" ref="D49">[1]!PropsSI("S","T",B49,"Q",0,$B$1)/1000</f>
        <v>2.8021748251601282</v>
      </c>
      <c r="E49" cm="1">
        <f t="array" ref="E49">[1]!PropsSI("S","T",B49,"Q",1,$B$1)/1000</f>
        <v>6.0654111438085225</v>
      </c>
      <c r="H49">
        <f t="shared" si="0"/>
        <v>150</v>
      </c>
      <c r="I49">
        <f t="shared" si="1"/>
        <v>4.2574778245870259</v>
      </c>
      <c r="J49" cm="1">
        <f t="array" ref="J49">[1]!PropsSI("T","P",H49*100000,"S",I49*1000,$B$1)-273.15</f>
        <v>342.15539219177879</v>
      </c>
      <c r="R49">
        <f t="shared" si="4"/>
        <v>45</v>
      </c>
      <c r="S49">
        <f t="shared" si="5"/>
        <v>4.2574778245877125</v>
      </c>
      <c r="T49" cm="1">
        <f t="array" ref="T49">[1]!PropsSI("T","P",R49*100000,"S",S49*1000,$B$1)-273.15</f>
        <v>257.43663545633399</v>
      </c>
      <c r="W49">
        <f t="shared" si="10"/>
        <v>0.1</v>
      </c>
      <c r="X49">
        <f t="shared" si="7"/>
        <v>3.306181952326547</v>
      </c>
      <c r="Y49" cm="1">
        <f t="array" ref="Y49">[1]!PropsSI("T","P",W49*100000,"S",X49*1000,$B$1)-273.15</f>
        <v>45.806328923937826</v>
      </c>
    </row>
    <row r="50" spans="1:25">
      <c r="A50">
        <f t="shared" si="8"/>
        <v>247.94600000000003</v>
      </c>
      <c r="B50">
        <f t="shared" si="11"/>
        <v>521.096</v>
      </c>
      <c r="C50" cm="1">
        <f t="array" ref="C50">[1]!PropsSI("P","T",B50,"Q",0,$B$1)/100000</f>
        <v>38.400894795765382</v>
      </c>
      <c r="D50" cm="1">
        <f t="array" ref="D50">[1]!PropsSI("S","T",B50,"Q",0,$B$1)/1000</f>
        <v>2.7747382290915183</v>
      </c>
      <c r="E50" cm="1">
        <f t="array" ref="E50">[1]!PropsSI("S","T",B50,"Q",1,$B$1)/1000</f>
        <v>6.0864889668090871</v>
      </c>
      <c r="H50">
        <f t="shared" si="0"/>
        <v>150</v>
      </c>
      <c r="I50">
        <f t="shared" si="1"/>
        <v>4.2329871888433406</v>
      </c>
      <c r="J50" cm="1">
        <f t="array" ref="J50">[1]!PropsSI("T","P",H50*100000,"S",I50*1000,$B$1)-273.15</f>
        <v>342.15539219177856</v>
      </c>
      <c r="R50">
        <f t="shared" si="4"/>
        <v>45</v>
      </c>
      <c r="S50">
        <f t="shared" si="5"/>
        <v>4.2329871888440431</v>
      </c>
      <c r="T50" cm="1">
        <f t="array" ref="T50">[1]!PropsSI("T","P",R50*100000,"S",S50*1000,$B$1)-273.15</f>
        <v>257.43663545633399</v>
      </c>
      <c r="W50">
        <f t="shared" si="10"/>
        <v>0.1</v>
      </c>
      <c r="X50">
        <f t="shared" si="7"/>
        <v>3.2595681567628505</v>
      </c>
      <c r="Y50" cm="1">
        <f t="array" ref="Y50">[1]!PropsSI("T","P",W50*100000,"S",X50*1000,$B$1)-273.15</f>
        <v>45.806328923937826</v>
      </c>
    </row>
    <row r="51" spans="1:25">
      <c r="A51">
        <f t="shared" si="8"/>
        <v>244.94600000000003</v>
      </c>
      <c r="B51">
        <f t="shared" si="11"/>
        <v>518.096</v>
      </c>
      <c r="C51" cm="1">
        <f t="array" ref="C51">[1]!PropsSI("P","T",B51,"Q",0,$B$1)/100000</f>
        <v>36.477729005032351</v>
      </c>
      <c r="D51" cm="1">
        <f t="array" ref="D51">[1]!PropsSI("S","T",B51,"Q",0,$B$1)/1000</f>
        <v>2.7472861287847659</v>
      </c>
      <c r="E51" cm="1">
        <f t="array" ref="E51">[1]!PropsSI("S","T",B51,"Q",1,$B$1)/1000</f>
        <v>6.1075571502958725</v>
      </c>
      <c r="H51">
        <f t="shared" si="0"/>
        <v>150</v>
      </c>
      <c r="I51">
        <f t="shared" si="1"/>
        <v>4.2084965530996552</v>
      </c>
      <c r="J51" cm="1">
        <f t="array" ref="J51">[1]!PropsSI("T","P",H51*100000,"S",I51*1000,$B$1)-273.15</f>
        <v>342.15539219177867</v>
      </c>
      <c r="R51">
        <f t="shared" si="4"/>
        <v>45</v>
      </c>
      <c r="S51">
        <f t="shared" si="5"/>
        <v>4.2084965531003737</v>
      </c>
      <c r="T51" cm="1">
        <f t="array" ref="T51">[1]!PropsSI("T","P",R51*100000,"S",S51*1000,$B$1)-273.15</f>
        <v>257.43663545633399</v>
      </c>
      <c r="W51">
        <f t="shared" si="10"/>
        <v>0.1</v>
      </c>
      <c r="X51">
        <f t="shared" si="7"/>
        <v>3.212954361199154</v>
      </c>
      <c r="Y51" cm="1">
        <f t="array" ref="Y51">[1]!PropsSI("T","P",W51*100000,"S",X51*1000,$B$1)-273.15</f>
        <v>45.806328923937826</v>
      </c>
    </row>
    <row r="52" spans="1:25">
      <c r="A52">
        <f t="shared" si="8"/>
        <v>241.94600000000003</v>
      </c>
      <c r="B52">
        <f t="shared" si="11"/>
        <v>515.096</v>
      </c>
      <c r="C52" cm="1">
        <f t="array" ref="C52">[1]!PropsSI("P","T",B52,"Q",0,$B$1)/100000</f>
        <v>34.62927372970843</v>
      </c>
      <c r="D52" cm="1">
        <f t="array" ref="D52">[1]!PropsSI("S","T",B52,"Q",0,$B$1)/1000</f>
        <v>2.7198126216604512</v>
      </c>
      <c r="E52" cm="1">
        <f t="array" ref="E52">[1]!PropsSI("S","T",B52,"Q",1,$B$1)/1000</f>
        <v>6.128628473079238</v>
      </c>
      <c r="H52">
        <f t="shared" si="0"/>
        <v>150</v>
      </c>
      <c r="I52">
        <f t="shared" si="1"/>
        <v>4.1840059173559698</v>
      </c>
      <c r="J52" cm="1">
        <f t="array" ref="J52">[1]!PropsSI("T","P",H52*100000,"S",I52*1000,$B$1)-273.15</f>
        <v>342.15539219177867</v>
      </c>
      <c r="R52">
        <f t="shared" si="4"/>
        <v>45</v>
      </c>
      <c r="S52">
        <f t="shared" si="5"/>
        <v>4.1840059173567044</v>
      </c>
      <c r="T52" cm="1">
        <f t="array" ref="T52">[1]!PropsSI("T","P",R52*100000,"S",S52*1000,$B$1)-273.15</f>
        <v>257.43663545633399</v>
      </c>
      <c r="W52">
        <f t="shared" si="10"/>
        <v>0.1</v>
      </c>
      <c r="X52">
        <f t="shared" si="7"/>
        <v>3.1663405656354575</v>
      </c>
      <c r="Y52" cm="1">
        <f t="array" ref="Y52">[1]!PropsSI("T","P",W52*100000,"S",X52*1000,$B$1)-273.15</f>
        <v>45.806328923937826</v>
      </c>
    </row>
    <row r="53" spans="1:25">
      <c r="A53">
        <f t="shared" si="8"/>
        <v>238.94600000000003</v>
      </c>
      <c r="B53">
        <f t="shared" si="11"/>
        <v>512.096</v>
      </c>
      <c r="C53" cm="1">
        <f t="array" ref="C53">[1]!PropsSI("P","T",B53,"Q",0,$B$1)/100000</f>
        <v>32.85354038710215</v>
      </c>
      <c r="D53" cm="1">
        <f t="array" ref="D53">[1]!PropsSI("S","T",B53,"Q",0,$B$1)/1000</f>
        <v>2.6923120159558991</v>
      </c>
      <c r="E53" cm="1">
        <f t="array" ref="E53">[1]!PropsSI("S","T",B53,"Q",1,$B$1)/1000</f>
        <v>6.1497153894005905</v>
      </c>
      <c r="H53">
        <f t="shared" si="0"/>
        <v>150</v>
      </c>
      <c r="I53">
        <f t="shared" si="1"/>
        <v>4.1595152816122845</v>
      </c>
      <c r="J53" cm="1">
        <f t="array" ref="J53">[1]!PropsSI("T","P",H53*100000,"S",I53*1000,$B$1)-273.15</f>
        <v>342.15539219177867</v>
      </c>
      <c r="R53">
        <f t="shared" si="4"/>
        <v>45</v>
      </c>
      <c r="S53">
        <f t="shared" si="5"/>
        <v>4.159515281613035</v>
      </c>
      <c r="T53" cm="1">
        <f t="array" ref="T53">[1]!PropsSI("T","P",R53*100000,"S",S53*1000,$B$1)-273.15</f>
        <v>257.43663545633399</v>
      </c>
      <c r="W53">
        <f t="shared" si="10"/>
        <v>0.1</v>
      </c>
      <c r="X53">
        <f t="shared" si="7"/>
        <v>3.119726770071761</v>
      </c>
      <c r="Y53" cm="1">
        <f t="array" ref="Y53">[1]!PropsSI("T","P",W53*100000,"S",X53*1000,$B$1)-273.15</f>
        <v>45.806328923937826</v>
      </c>
    </row>
    <row r="54" spans="1:25">
      <c r="A54">
        <f t="shared" si="8"/>
        <v>235.94600000000003</v>
      </c>
      <c r="B54">
        <f t="shared" si="11"/>
        <v>509.096</v>
      </c>
      <c r="C54" cm="1">
        <f t="array" ref="C54">[1]!PropsSI("P","T",B54,"Q",0,$B$1)/100000</f>
        <v>31.148568851857558</v>
      </c>
      <c r="D54" cm="1">
        <f t="array" ref="D54">[1]!PropsSI("S","T",B54,"Q",0,$B$1)/1000</f>
        <v>2.6647788097689253</v>
      </c>
      <c r="E54" cm="1">
        <f t="array" ref="E54">[1]!PropsSI("S","T",B54,"Q",1,$B$1)/1000</f>
        <v>6.1708300697747234</v>
      </c>
      <c r="H54">
        <f t="shared" si="0"/>
        <v>150</v>
      </c>
      <c r="I54">
        <f t="shared" si="1"/>
        <v>4.1350246458685991</v>
      </c>
      <c r="J54" cm="1">
        <f t="array" ref="J54">[1]!PropsSI("T","P",H54*100000,"S",I54*1000,$B$1)-273.15</f>
        <v>342.15539219177867</v>
      </c>
      <c r="R54">
        <f t="shared" si="4"/>
        <v>45</v>
      </c>
      <c r="S54">
        <f t="shared" si="5"/>
        <v>4.1350246458693656</v>
      </c>
      <c r="T54" cm="1">
        <f t="array" ref="T54">[1]!PropsSI("T","P",R54*100000,"S",S54*1000,$B$1)-273.15</f>
        <v>257.4366354563341</v>
      </c>
      <c r="W54">
        <f t="shared" si="10"/>
        <v>0.1</v>
      </c>
      <c r="X54">
        <f t="shared" si="7"/>
        <v>3.0731129745080645</v>
      </c>
      <c r="Y54" cm="1">
        <f t="array" ref="Y54">[1]!PropsSI("T","P",W54*100000,"S",X54*1000,$B$1)-273.15</f>
        <v>45.806328923937826</v>
      </c>
    </row>
    <row r="55" spans="1:25">
      <c r="A55">
        <f t="shared" si="8"/>
        <v>232.94600000000003</v>
      </c>
      <c r="B55">
        <f t="shared" si="11"/>
        <v>506.096</v>
      </c>
      <c r="C55" cm="1">
        <f t="array" ref="C55">[1]!PropsSI("P","T",B55,"Q",0,$B$1)/100000</f>
        <v>29.51242686389531</v>
      </c>
      <c r="D55" cm="1">
        <f t="array" ref="D55">[1]!PropsSI("S","T",B55,"Q",0,$B$1)/1000</f>
        <v>2.637207672128191</v>
      </c>
      <c r="E55" cm="1">
        <f t="array" ref="E55">[1]!PropsSI("S","T",B55,"Q",1,$B$1)/1000</f>
        <v>6.1919844383920646</v>
      </c>
      <c r="H55">
        <f t="shared" si="0"/>
        <v>150</v>
      </c>
      <c r="I55">
        <f t="shared" si="1"/>
        <v>4.1105340101249137</v>
      </c>
      <c r="J55" cm="1">
        <f t="array" ref="J55">[1]!PropsSI("T","P",H55*100000,"S",I55*1000,$B$1)-273.15</f>
        <v>342.15539219177856</v>
      </c>
      <c r="R55">
        <f t="shared" si="4"/>
        <v>45</v>
      </c>
      <c r="S55">
        <f t="shared" si="5"/>
        <v>4.1105340101256962</v>
      </c>
      <c r="T55" cm="1">
        <f t="array" ref="T55">[1]!PropsSI("T","P",R55*100000,"S",S55*1000,$B$1)-273.15</f>
        <v>257.43663545633399</v>
      </c>
      <c r="W55">
        <f t="shared" si="10"/>
        <v>0.1</v>
      </c>
      <c r="X55">
        <f t="shared" si="7"/>
        <v>3.026499178944368</v>
      </c>
      <c r="Y55" cm="1">
        <f t="array" ref="Y55">[1]!PropsSI("T","P",W55*100000,"S",X55*1000,$B$1)-273.15</f>
        <v>45.806328923937826</v>
      </c>
    </row>
    <row r="56" spans="1:25">
      <c r="A56">
        <f t="shared" si="8"/>
        <v>229.94600000000003</v>
      </c>
      <c r="B56">
        <f t="shared" si="11"/>
        <v>503.096</v>
      </c>
      <c r="C56" cm="1">
        <f t="array" ref="C56">[1]!PropsSI("P","T",B56,"Q",0,$B$1)/100000</f>
        <v>27.943209532434288</v>
      </c>
      <c r="D56" cm="1">
        <f t="array" ref="D56">[1]!PropsSI("S","T",B56,"Q",0,$B$1)/1000</f>
        <v>2.6095934258395554</v>
      </c>
      <c r="E56" cm="1">
        <f t="array" ref="E56">[1]!PropsSI("S","T",B56,"Q",1,$B$1)/1000</f>
        <v>6.2131902075693981</v>
      </c>
      <c r="H56">
        <f t="shared" si="0"/>
        <v>150</v>
      </c>
      <c r="I56">
        <f t="shared" si="1"/>
        <v>4.0860433743812283</v>
      </c>
      <c r="J56" cm="1">
        <f t="array" ref="J56">[1]!PropsSI("T","P",H56*100000,"S",I56*1000,$B$1)-273.15</f>
        <v>342.15539219177867</v>
      </c>
      <c r="R56">
        <f t="shared" si="4"/>
        <v>45</v>
      </c>
      <c r="S56">
        <f t="shared" si="5"/>
        <v>4.0860433743820268</v>
      </c>
      <c r="T56" cm="1">
        <f t="array" ref="T56">[1]!PropsSI("T","P",R56*100000,"S",S56*1000,$B$1)-273.15</f>
        <v>257.43663545633399</v>
      </c>
      <c r="W56">
        <f t="shared" si="10"/>
        <v>0.1</v>
      </c>
      <c r="X56">
        <f t="shared" si="7"/>
        <v>2.9798853833806715</v>
      </c>
      <c r="Y56" cm="1">
        <f t="array" ref="Y56">[1]!PropsSI("T","P",W56*100000,"S",X56*1000,$B$1)-273.15</f>
        <v>45.806328923937826</v>
      </c>
    </row>
    <row r="57" spans="1:25">
      <c r="A57">
        <f t="shared" si="8"/>
        <v>226.94600000000003</v>
      </c>
      <c r="B57">
        <f t="shared" si="11"/>
        <v>500.096</v>
      </c>
      <c r="C57" cm="1">
        <f t="array" ref="C57">[1]!PropsSI("P","T",B57,"Q",0,$B$1)/100000</f>
        <v>26.43903890396005</v>
      </c>
      <c r="D57" cm="1">
        <f t="array" ref="D57">[1]!PropsSI("S","T",B57,"Q",0,$B$1)/1000</f>
        <v>2.5819310319075779</v>
      </c>
      <c r="E57" cm="1">
        <f t="array" ref="E57">[1]!PropsSI("S","T",B57,"Q",1,$B$1)/1000</f>
        <v>6.2344589096684615</v>
      </c>
      <c r="H57">
        <f t="shared" si="0"/>
        <v>150</v>
      </c>
      <c r="I57">
        <f t="shared" si="1"/>
        <v>4.061552738637543</v>
      </c>
      <c r="J57" cm="1">
        <f t="array" ref="J57">[1]!PropsSI("T","P",H57*100000,"S",I57*1000,$B$1)-273.15</f>
        <v>342.15539219177867</v>
      </c>
      <c r="R57">
        <f t="shared" si="4"/>
        <v>45</v>
      </c>
      <c r="S57">
        <f t="shared" si="5"/>
        <v>4.0615527386383574</v>
      </c>
      <c r="T57" cm="1">
        <f t="array" ref="T57">[1]!PropsSI("T","P",R57*100000,"S",S57*1000,$B$1)-273.15</f>
        <v>257.43663545633399</v>
      </c>
      <c r="W57">
        <f t="shared" si="10"/>
        <v>0.1</v>
      </c>
      <c r="X57">
        <f t="shared" si="7"/>
        <v>2.9332715878169751</v>
      </c>
      <c r="Y57" cm="1">
        <f t="array" ref="Y57">[1]!PropsSI("T","P",W57*100000,"S",X57*1000,$B$1)-273.15</f>
        <v>45.806328923937826</v>
      </c>
    </row>
    <row r="58" spans="1:25">
      <c r="A58">
        <f t="shared" si="8"/>
        <v>223.94600000000003</v>
      </c>
      <c r="B58">
        <f t="shared" si="11"/>
        <v>497.096</v>
      </c>
      <c r="C58" cm="1">
        <f t="array" ref="C58">[1]!PropsSI("P","T",B58,"Q",0,$B$1)/100000</f>
        <v>24.998063610535993</v>
      </c>
      <c r="D58" cm="1">
        <f t="array" ref="D58">[1]!PropsSI("S","T",B58,"Q",0,$B$1)/1000</f>
        <v>2.5542155753379316</v>
      </c>
      <c r="E58" cm="1">
        <f t="array" ref="E58">[1]!PropsSI("S","T",B58,"Q",1,$B$1)/1000</f>
        <v>6.255801926838414</v>
      </c>
      <c r="H58">
        <f t="shared" si="0"/>
        <v>150</v>
      </c>
      <c r="I58">
        <f t="shared" si="1"/>
        <v>4.0370621028938576</v>
      </c>
      <c r="J58" cm="1">
        <f t="array" ref="J58">[1]!PropsSI("T","P",H58*100000,"S",I58*1000,$B$1)-273.15</f>
        <v>342.15539219177867</v>
      </c>
      <c r="R58">
        <f t="shared" si="4"/>
        <v>45</v>
      </c>
      <c r="S58">
        <f t="shared" si="5"/>
        <v>4.037062102894688</v>
      </c>
      <c r="T58" cm="1">
        <f t="array" ref="T58">[1]!PropsSI("T","P",R58*100000,"S",S58*1000,$B$1)-273.15</f>
        <v>257.43663545633399</v>
      </c>
      <c r="W58">
        <f t="shared" si="10"/>
        <v>0.1</v>
      </c>
      <c r="X58">
        <f t="shared" si="7"/>
        <v>2.8866577922532786</v>
      </c>
      <c r="Y58" cm="1">
        <f t="array" ref="Y58">[1]!PropsSI("T","P",W58*100000,"S",X58*1000,$B$1)-273.15</f>
        <v>45.806328923937826</v>
      </c>
    </row>
    <row r="59" spans="1:25">
      <c r="A59">
        <f t="shared" si="8"/>
        <v>220.94600000000003</v>
      </c>
      <c r="B59">
        <f t="shared" si="11"/>
        <v>494.096</v>
      </c>
      <c r="C59" cm="1">
        <f t="array" ref="C59">[1]!PropsSI("P","T",B59,"Q",0,$B$1)/100000</f>
        <v>23.61845858060671</v>
      </c>
      <c r="D59" cm="1">
        <f t="array" ref="D59">[1]!PropsSI("S","T",B59,"Q",0,$B$1)/1000</f>
        <v>2.5264422521652827</v>
      </c>
      <c r="E59" cm="1">
        <f t="array" ref="E59">[1]!PropsSI("S","T",B59,"Q",1,$B$1)/1000</f>
        <v>6.2772305188841813</v>
      </c>
      <c r="H59">
        <f t="shared" si="0"/>
        <v>150</v>
      </c>
      <c r="I59">
        <f t="shared" si="1"/>
        <v>4.0125714671501722</v>
      </c>
      <c r="J59" cm="1">
        <f t="array" ref="J59">[1]!PropsSI("T","P",H59*100000,"S",I59*1000,$B$1)-273.15</f>
        <v>342.15539219177867</v>
      </c>
      <c r="R59">
        <f t="shared" si="4"/>
        <v>45</v>
      </c>
      <c r="S59">
        <f t="shared" si="5"/>
        <v>4.0125714671510186</v>
      </c>
      <c r="T59" cm="1">
        <f t="array" ref="T59">[1]!PropsSI("T","P",R59*100000,"S",S59*1000,$B$1)-273.15</f>
        <v>257.43663545633399</v>
      </c>
      <c r="W59">
        <f t="shared" si="10"/>
        <v>0.1</v>
      </c>
      <c r="X59">
        <f t="shared" si="7"/>
        <v>2.8400439966895821</v>
      </c>
      <c r="Y59" cm="1">
        <f t="array" ref="Y59">[1]!PropsSI("T","P",W59*100000,"S",X59*1000,$B$1)-273.15</f>
        <v>45.806328923937826</v>
      </c>
    </row>
    <row r="60" spans="1:25">
      <c r="A60">
        <f t="shared" si="8"/>
        <v>217.94600000000003</v>
      </c>
      <c r="B60">
        <f t="shared" si="11"/>
        <v>491.096</v>
      </c>
      <c r="C60" cm="1">
        <f t="array" ref="C60">[1]!PropsSI("P","T",B60,"Q",0,$B$1)/100000</f>
        <v>22.298424807577636</v>
      </c>
      <c r="D60" cm="1">
        <f t="array" ref="D60">[1]!PropsSI("S","T",B60,"Q",0,$B$1)/1000</f>
        <v>2.4986063575658037</v>
      </c>
      <c r="E60" cm="1">
        <f t="array" ref="E60">[1]!PropsSI("S","T",B60,"Q",1,$B$1)/1000</f>
        <v>6.2987558495188702</v>
      </c>
      <c r="H60">
        <f t="shared" si="0"/>
        <v>150</v>
      </c>
      <c r="I60">
        <f>I59-$J$3</f>
        <v>3.9880808314064868</v>
      </c>
      <c r="J60" cm="1">
        <f t="array" ref="J60">[1]!PropsSI("T","P",H60*100000,"S",I60*1000,$B$1)-273.15</f>
        <v>342.15539219177867</v>
      </c>
      <c r="R60">
        <f t="shared" si="4"/>
        <v>45</v>
      </c>
      <c r="S60">
        <f t="shared" si="5"/>
        <v>3.9880808314073497</v>
      </c>
      <c r="T60" cm="1">
        <f t="array" ref="T60">[1]!PropsSI("T","P",R60*100000,"S",S60*1000,$B$1)-273.15</f>
        <v>257.43663545633387</v>
      </c>
      <c r="W60">
        <f t="shared" si="10"/>
        <v>0.1</v>
      </c>
      <c r="X60">
        <f t="shared" si="7"/>
        <v>2.7934302011258856</v>
      </c>
      <c r="Y60" cm="1">
        <f t="array" ref="Y60">[1]!PropsSI("T","P",W60*100000,"S",X60*1000,$B$1)-273.15</f>
        <v>45.806328923937826</v>
      </c>
    </row>
    <row r="61" spans="1:25">
      <c r="A61">
        <f t="shared" si="8"/>
        <v>214.94600000000003</v>
      </c>
      <c r="B61">
        <f t="shared" si="11"/>
        <v>488.096</v>
      </c>
      <c r="C61" cm="1">
        <f t="array" ref="C61">[1]!PropsSI("P","T",B61,"Q",0,$B$1)/100000</f>
        <v>21.036189177937509</v>
      </c>
      <c r="D61" cm="1">
        <f t="array" ref="D61">[1]!PropsSI("S","T",B61,"Q",0,$B$1)/1000</f>
        <v>2.4707032749289919</v>
      </c>
      <c r="E61" cm="1">
        <f t="array" ref="E61">[1]!PropsSI("S","T",B61,"Q",1,$B$1)/1000</f>
        <v>6.3203890112259211</v>
      </c>
      <c r="H61">
        <f t="shared" si="0"/>
        <v>150</v>
      </c>
      <c r="I61">
        <f t="shared" si="1"/>
        <v>3.9635901956628015</v>
      </c>
      <c r="J61" cm="1">
        <f t="array" ref="J61">[1]!PropsSI("T","P",H61*100000,"S",I61*1000,$B$1)-273.15</f>
        <v>342.15539219177867</v>
      </c>
      <c r="R61">
        <f t="shared" si="4"/>
        <v>45</v>
      </c>
      <c r="S61">
        <f t="shared" si="5"/>
        <v>3.9635901956636808</v>
      </c>
      <c r="T61" cm="1">
        <f t="array" ref="T61">[1]!PropsSI("T","P",R61*100000,"S",S61*1000,$B$1)-273.15</f>
        <v>257.43663545633399</v>
      </c>
      <c r="W61">
        <f t="shared" si="10"/>
        <v>0.1</v>
      </c>
      <c r="X61">
        <f t="shared" si="7"/>
        <v>2.7468164055621891</v>
      </c>
      <c r="Y61" cm="1">
        <f t="array" ref="Y61">[1]!PropsSI("T","P",W61*100000,"S",X61*1000,$B$1)-273.15</f>
        <v>45.806328923937826</v>
      </c>
    </row>
    <row r="62" spans="1:25">
      <c r="A62">
        <f t="shared" si="8"/>
        <v>211.94600000000003</v>
      </c>
      <c r="B62">
        <f t="shared" si="11"/>
        <v>485.096</v>
      </c>
      <c r="C62" cm="1">
        <f t="array" ref="C62">[1]!PropsSI("P","T",B62,"Q",0,$B$1)/100000</f>
        <v>19.830004342449513</v>
      </c>
      <c r="D62" cm="1">
        <f t="array" ref="D62">[1]!PropsSI("S","T",B62,"Q",0,$B$1)/1000</f>
        <v>2.4427284657853505</v>
      </c>
      <c r="E62" cm="1">
        <f t="array" ref="E62">[1]!PropsSI("S","T",B62,"Q",1,$B$1)/1000</f>
        <v>6.3421410489338967</v>
      </c>
      <c r="H62">
        <f t="shared" si="0"/>
        <v>150</v>
      </c>
      <c r="I62">
        <f t="shared" si="1"/>
        <v>3.9390995599191161</v>
      </c>
      <c r="J62" cm="1">
        <f t="array" ref="J62">[1]!PropsSI("T","P",H62*100000,"S",I62*1000,$B$1)-273.15</f>
        <v>342.15539219177867</v>
      </c>
      <c r="R62">
        <f t="shared" si="4"/>
        <v>45</v>
      </c>
      <c r="S62">
        <f t="shared" si="5"/>
        <v>3.9390995599200118</v>
      </c>
      <c r="T62" cm="1">
        <f t="array" ref="T62">[1]!PropsSI("T","P",R62*100000,"S",S62*1000,$B$1)-273.15</f>
        <v>257.43663545633399</v>
      </c>
      <c r="W62">
        <f t="shared" si="10"/>
        <v>0.1</v>
      </c>
      <c r="X62">
        <f t="shared" si="7"/>
        <v>2.7002026099984926</v>
      </c>
      <c r="Y62" cm="1">
        <f t="array" ref="Y62">[1]!PropsSI("T","P",W62*100000,"S",X62*1000,$B$1)-273.15</f>
        <v>45.806328923937826</v>
      </c>
    </row>
    <row r="63" spans="1:25">
      <c r="A63">
        <f t="shared" si="8"/>
        <v>208.94600000000003</v>
      </c>
      <c r="B63">
        <f t="shared" si="11"/>
        <v>482.096</v>
      </c>
      <c r="C63" cm="1">
        <f t="array" ref="C63">[1]!PropsSI("P","T",B63,"Q",0,$B$1)/100000</f>
        <v>18.678148638248249</v>
      </c>
      <c r="D63" cm="1">
        <f t="array" ref="D63">[1]!PropsSI("S","T",B63,"Q",0,$B$1)/1000</f>
        <v>2.4146774604911077</v>
      </c>
      <c r="E63" cm="1">
        <f t="array" ref="E63">[1]!PropsSI("S","T",B63,"Q",1,$B$1)/1000</f>
        <v>6.3640229826917372</v>
      </c>
      <c r="H63">
        <f t="shared" si="0"/>
        <v>150</v>
      </c>
      <c r="I63">
        <f t="shared" si="1"/>
        <v>3.9146089241754307</v>
      </c>
      <c r="J63" cm="1">
        <f t="array" ref="J63">[1]!PropsSI("T","P",H63*100000,"S",I63*1000,$B$1)-273.15</f>
        <v>342.15539219177867</v>
      </c>
      <c r="R63">
        <f t="shared" si="4"/>
        <v>45</v>
      </c>
      <c r="S63">
        <f t="shared" si="5"/>
        <v>3.9146089241763429</v>
      </c>
      <c r="T63" cm="1">
        <f t="array" ref="T63">[1]!PropsSI("T","P",R63*100000,"S",S63*1000,$B$1)-273.15</f>
        <v>257.43663545633399</v>
      </c>
      <c r="W63">
        <f t="shared" si="10"/>
        <v>0.1</v>
      </c>
      <c r="X63">
        <f t="shared" si="7"/>
        <v>2.6535888144347961</v>
      </c>
      <c r="Y63" cm="1">
        <f t="array" ref="Y63">[1]!PropsSI("T","P",W63*100000,"S",X63*1000,$B$1)-273.15</f>
        <v>45.806328923937826</v>
      </c>
    </row>
    <row r="64" spans="1:25">
      <c r="A64">
        <f t="shared" si="8"/>
        <v>205.94600000000003</v>
      </c>
      <c r="B64">
        <f t="shared" si="11"/>
        <v>479.096</v>
      </c>
      <c r="C64" cm="1">
        <f t="array" ref="C64">[1]!PropsSI("P","T",B64,"Q",0,$B$1)/100000</f>
        <v>17.578926050238763</v>
      </c>
      <c r="D64" cm="1">
        <f t="array" ref="D64">[1]!PropsSI("S","T",B64,"Q",0,$B$1)/1000</f>
        <v>2.3865458495893477</v>
      </c>
      <c r="E64" cm="1">
        <f t="array" ref="E64">[1]!PropsSI("S","T",B64,"Q",1,$B$1)/1000</f>
        <v>6.3860458295218292</v>
      </c>
      <c r="H64">
        <f t="shared" si="0"/>
        <v>150</v>
      </c>
      <c r="I64">
        <f t="shared" si="1"/>
        <v>3.8901182884317453</v>
      </c>
      <c r="J64" cm="1">
        <f t="array" ref="J64">[1]!PropsSI("T","P",H64*100000,"S",I64*1000,$B$1)-273.15</f>
        <v>342.15539219177856</v>
      </c>
      <c r="R64">
        <f t="shared" si="4"/>
        <v>45</v>
      </c>
      <c r="S64">
        <f t="shared" si="5"/>
        <v>3.8901182884326739</v>
      </c>
      <c r="T64" cm="1">
        <f t="array" ref="T64">[1]!PropsSI("T","P",R64*100000,"S",S64*1000,$B$1)-273.15</f>
        <v>257.43663545633399</v>
      </c>
      <c r="W64">
        <f t="shared" si="10"/>
        <v>0.1</v>
      </c>
      <c r="X64">
        <f t="shared" si="7"/>
        <v>2.6069750188710996</v>
      </c>
      <c r="Y64" cm="1">
        <f t="array" ref="Y64">[1]!PropsSI("T","P",W64*100000,"S",X64*1000,$B$1)-273.15</f>
        <v>45.806328923937826</v>
      </c>
    </row>
    <row r="65" spans="1:25">
      <c r="A65">
        <f t="shared" si="8"/>
        <v>202.94600000000003</v>
      </c>
      <c r="B65">
        <f t="shared" si="11"/>
        <v>476.096</v>
      </c>
      <c r="C65" cm="1">
        <f t="array" ref="C65">[1]!PropsSI("P","T",B65,"Q",0,$B$1)/100000</f>
        <v>16.530666210918778</v>
      </c>
      <c r="D65" cm="1">
        <f t="array" ref="D65">[1]!PropsSI("S","T",B65,"Q",0,$B$1)/1000</f>
        <v>2.3583292757735443</v>
      </c>
      <c r="E65" cm="1">
        <f t="array" ref="E65">[1]!PropsSI("S","T",B65,"Q",1,$B$1)/1000</f>
        <v>6.4082206246184885</v>
      </c>
      <c r="H65">
        <f t="shared" si="0"/>
        <v>150</v>
      </c>
      <c r="I65">
        <f t="shared" si="1"/>
        <v>3.86562765268806</v>
      </c>
      <c r="J65" cm="1">
        <f t="array" ref="J65">[1]!PropsSI("T","P",H65*100000,"S",I65*1000,$B$1)-273.15</f>
        <v>342.15539219177879</v>
      </c>
      <c r="R65">
        <f t="shared" si="4"/>
        <v>45</v>
      </c>
      <c r="S65">
        <f t="shared" si="5"/>
        <v>3.865627652689005</v>
      </c>
      <c r="T65" cm="1">
        <f t="array" ref="T65">[1]!PropsSI("T","P",R65*100000,"S",S65*1000,$B$1)-273.15</f>
        <v>257.43663545633399</v>
      </c>
      <c r="W65">
        <f t="shared" si="10"/>
        <v>0.1</v>
      </c>
      <c r="X65">
        <f t="shared" si="7"/>
        <v>2.5603612233074031</v>
      </c>
      <c r="Y65" cm="1">
        <f t="array" ref="Y65">[1]!PropsSI("T","P",W65*100000,"S",X65*1000,$B$1)-273.15</f>
        <v>45.806328923937826</v>
      </c>
    </row>
    <row r="66" spans="1:25">
      <c r="A66">
        <f t="shared" si="8"/>
        <v>199.94600000000003</v>
      </c>
      <c r="B66">
        <f t="shared" si="11"/>
        <v>473.096</v>
      </c>
      <c r="C66" cm="1">
        <f t="array" ref="C66">[1]!PropsSI("P","T",B66,"Q",0,$B$1)/100000</f>
        <v>15.531724434441569</v>
      </c>
      <c r="D66" cm="1">
        <f t="array" ref="D66">[1]!PropsSI("S","T",B66,"Q",0,$B$1)/1000</f>
        <v>2.3300234263891197</v>
      </c>
      <c r="E66" cm="1">
        <f t="array" ref="E66">[1]!PropsSI("S","T",B66,"Q",1,$B$1)/1000</f>
        <v>6.4305584420501019</v>
      </c>
      <c r="H66">
        <f t="shared" si="0"/>
        <v>150</v>
      </c>
      <c r="I66">
        <f t="shared" si="1"/>
        <v>3.8411370169443746</v>
      </c>
      <c r="J66" cm="1">
        <f t="array" ref="J66">[1]!PropsSI("T","P",H66*100000,"S",I66*1000,$B$1)-273.15</f>
        <v>342.15539219177856</v>
      </c>
      <c r="R66">
        <f t="shared" si="4"/>
        <v>45</v>
      </c>
      <c r="S66">
        <f t="shared" si="5"/>
        <v>3.841137016945336</v>
      </c>
      <c r="T66" cm="1">
        <f t="array" ref="T66">[1]!PropsSI("T","P",R66*100000,"S",S66*1000,$B$1)-273.15</f>
        <v>257.43663545633399</v>
      </c>
      <c r="W66">
        <f t="shared" si="10"/>
        <v>0.1</v>
      </c>
      <c r="X66">
        <f t="shared" si="7"/>
        <v>2.5137474277437066</v>
      </c>
      <c r="Y66" cm="1">
        <f t="array" ref="Y66">[1]!PropsSI("T","P",W66*100000,"S",X66*1000,$B$1)-273.15</f>
        <v>45.806328923937826</v>
      </c>
    </row>
    <row r="67" spans="1:25">
      <c r="A67">
        <f t="shared" si="8"/>
        <v>196.94600000000003</v>
      </c>
      <c r="B67">
        <f t="shared" si="11"/>
        <v>470.096</v>
      </c>
      <c r="C67" cm="1">
        <f t="array" ref="C67">[1]!PropsSI("P","T",B67,"Q",0,$B$1)/100000</f>
        <v>14.580481782005281</v>
      </c>
      <c r="D67" cm="1">
        <f t="array" ref="D67">[1]!PropsSI("S","T",B67,"Q",0,$B$1)/1000</f>
        <v>2.3016240264159475</v>
      </c>
      <c r="E67" cm="1">
        <f t="array" ref="E67">[1]!PropsSI("S","T",B67,"Q",1,$B$1)/1000</f>
        <v>6.4530704151102523</v>
      </c>
      <c r="H67">
        <f t="shared" si="0"/>
        <v>150</v>
      </c>
      <c r="I67">
        <f t="shared" si="1"/>
        <v>3.8166463812006892</v>
      </c>
      <c r="J67" cm="1">
        <f t="array" ref="J67">[1]!PropsSI("T","P",H67*100000,"S",I67*1000,$B$1)-273.15</f>
        <v>342.15539219177856</v>
      </c>
      <c r="R67">
        <f t="shared" si="4"/>
        <v>45</v>
      </c>
      <c r="S67">
        <f t="shared" si="5"/>
        <v>3.8166463812016671</v>
      </c>
      <c r="T67" cm="1">
        <f t="array" ref="T67">[1]!PropsSI("T","P",R67*100000,"S",S67*1000,$B$1)-273.15</f>
        <v>257.43663545633399</v>
      </c>
      <c r="W67">
        <f t="shared" si="10"/>
        <v>0.1</v>
      </c>
      <c r="X67">
        <f t="shared" si="7"/>
        <v>2.4671336321800101</v>
      </c>
      <c r="Y67" cm="1">
        <f t="array" ref="Y67">[1]!PropsSI("T","P",W67*100000,"S",X67*1000,$B$1)-273.15</f>
        <v>45.806328923937826</v>
      </c>
    </row>
    <row r="68" spans="1:25">
      <c r="A68">
        <f t="shared" si="8"/>
        <v>193.94600000000003</v>
      </c>
      <c r="B68">
        <f t="shared" si="11"/>
        <v>467.096</v>
      </c>
      <c r="C68" cm="1">
        <f t="array" ref="C68">[1]!PropsSI("P","T",B68,"Q",0,$B$1)/100000</f>
        <v>13.675345154889589</v>
      </c>
      <c r="D68" cm="1">
        <f t="array" ref="D68">[1]!PropsSI("S","T",B68,"Q",0,$B$1)/1000</f>
        <v>2.2731268318820179</v>
      </c>
      <c r="E68" cm="1">
        <f t="array" ref="E68">[1]!PropsSI("S","T",B68,"Q",1,$B$1)/1000</f>
        <v>6.4757677564487155</v>
      </c>
      <c r="H68">
        <f t="shared" si="0"/>
        <v>150</v>
      </c>
      <c r="I68">
        <f t="shared" si="1"/>
        <v>3.7921557454570038</v>
      </c>
      <c r="J68" cm="1">
        <f t="array" ref="J68">[1]!PropsSI("T","P",H68*100000,"S",I68*1000,$B$1)-273.15</f>
        <v>342.15539219177867</v>
      </c>
      <c r="R68">
        <f t="shared" si="4"/>
        <v>45</v>
      </c>
      <c r="S68">
        <f t="shared" si="5"/>
        <v>3.7921557454579982</v>
      </c>
      <c r="T68" cm="1">
        <f t="array" ref="T68">[1]!PropsSI("T","P",R68*100000,"S",S68*1000,$B$1)-273.15</f>
        <v>257.43663545633399</v>
      </c>
      <c r="W68">
        <f t="shared" si="10"/>
        <v>0.1</v>
      </c>
      <c r="X68">
        <f t="shared" si="7"/>
        <v>2.4205198366163136</v>
      </c>
      <c r="Y68" cm="1">
        <f t="array" ref="Y68">[1]!PropsSI("T","P",W68*100000,"S",X68*1000,$B$1)-273.15</f>
        <v>45.806328923937826</v>
      </c>
    </row>
    <row r="69" spans="1:25">
      <c r="A69">
        <f t="shared" si="8"/>
        <v>190.94600000000003</v>
      </c>
      <c r="B69">
        <f t="shared" si="11"/>
        <v>464.096</v>
      </c>
      <c r="C69" cm="1">
        <f t="array" ref="C69">[1]!PropsSI("P","T",B69,"Q",0,$B$1)/100000</f>
        <v>12.814747412746149</v>
      </c>
      <c r="D69" cm="1">
        <f t="array" ref="D69">[1]!PropsSI("S","T",B69,"Q",0,$B$1)/1000</f>
        <v>2.244527623663394</v>
      </c>
      <c r="E69" cm="1">
        <f t="array" ref="E69">[1]!PropsSI("S","T",B69,"Q",1,$B$1)/1000</f>
        <v>6.4986617780965625</v>
      </c>
      <c r="H69">
        <f t="shared" si="0"/>
        <v>150</v>
      </c>
      <c r="I69">
        <f t="shared" si="1"/>
        <v>3.7676651097133185</v>
      </c>
      <c r="J69" cm="1">
        <f t="array" ref="J69">[1]!PropsSI("T","P",H69*100000,"S",I69*1000,$B$1)-273.15</f>
        <v>342.15539219177867</v>
      </c>
      <c r="R69">
        <f t="shared" si="4"/>
        <v>45</v>
      </c>
      <c r="S69">
        <f t="shared" si="5"/>
        <v>3.7676651097143292</v>
      </c>
      <c r="T69" cm="1">
        <f t="array" ref="T69">[1]!PropsSI("T","P",R69*100000,"S",S69*1000,$B$1)-273.15</f>
        <v>257.43663545633387</v>
      </c>
      <c r="W69">
        <f t="shared" si="10"/>
        <v>0.1</v>
      </c>
      <c r="X69">
        <f t="shared" si="7"/>
        <v>2.3739060410526172</v>
      </c>
      <c r="Y69" cm="1">
        <f t="array" ref="Y69">[1]!PropsSI("T","P",W69*100000,"S",X69*1000,$B$1)-273.15</f>
        <v>45.806328923937826</v>
      </c>
    </row>
    <row r="70" spans="1:25">
      <c r="A70">
        <f t="shared" si="8"/>
        <v>187.94600000000003</v>
      </c>
      <c r="B70">
        <f t="shared" si="11"/>
        <v>461.096</v>
      </c>
      <c r="C70" cm="1">
        <f t="array" ref="C70">[1]!PropsSI("P","T",B70,"Q",0,$B$1)/100000</f>
        <v>11.997147514172916</v>
      </c>
      <c r="D70" cm="1">
        <f t="array" ref="D70">[1]!PropsSI("S","T",B70,"Q",0,$B$1)/1000</f>
        <v>2.2158222016317519</v>
      </c>
      <c r="E70" cm="1">
        <f t="array" ref="E70">[1]!PropsSI("S","T",B70,"Q",1,$B$1)/1000</f>
        <v>6.5217639114809849</v>
      </c>
      <c r="H70">
        <f t="shared" si="0"/>
        <v>150</v>
      </c>
      <c r="I70">
        <f t="shared" si="1"/>
        <v>3.7431744739696331</v>
      </c>
      <c r="J70" cm="1">
        <f t="array" ref="J70">[1]!PropsSI("T","P",H70*100000,"S",I70*1000,$B$1)-273.15</f>
        <v>342.15539219177867</v>
      </c>
      <c r="R70">
        <f t="shared" si="4"/>
        <v>45</v>
      </c>
      <c r="S70">
        <f t="shared" si="5"/>
        <v>3.7431744739706603</v>
      </c>
      <c r="T70" cm="1">
        <f t="array" ref="T70">[1]!PropsSI("T","P",R70*100000,"S",S70*1000,$B$1)-273.15</f>
        <v>257.4366354563341</v>
      </c>
      <c r="W70">
        <f t="shared" si="10"/>
        <v>0.1</v>
      </c>
      <c r="X70">
        <f t="shared" si="7"/>
        <v>2.3272922454889207</v>
      </c>
      <c r="Y70" cm="1">
        <f t="array" ref="Y70">[1]!PropsSI("T","P",W70*100000,"S",X70*1000,$B$1)-273.15</f>
        <v>45.806328923937826</v>
      </c>
    </row>
    <row r="71" spans="1:25">
      <c r="A71">
        <f t="shared" si="8"/>
        <v>184.94600000000003</v>
      </c>
      <c r="B71">
        <f t="shared" si="11"/>
        <v>458.096</v>
      </c>
      <c r="C71" cm="1">
        <f t="array" ref="C71">[1]!PropsSI("P","T",B71,"Q",0,$B$1)/100000</f>
        <v>11.221030676416406</v>
      </c>
      <c r="D71" cm="1">
        <f t="array" ref="D71">[1]!PropsSI("S","T",B71,"Q",0,$B$1)/1000</f>
        <v>2.1870063791148975</v>
      </c>
      <c r="E71" cm="1">
        <f t="array" ref="E71">[1]!PropsSI("S","T",B71,"Q",1,$B$1)/1000</f>
        <v>6.5450857275075984</v>
      </c>
      <c r="H71">
        <f t="shared" si="0"/>
        <v>150</v>
      </c>
      <c r="I71">
        <f t="shared" si="1"/>
        <v>3.7186838382259477</v>
      </c>
      <c r="J71" cm="1">
        <f t="array" ref="J71">[1]!PropsSI("T","P",H71*100000,"S",I71*1000,$B$1)-273.15</f>
        <v>342.15539219177867</v>
      </c>
      <c r="R71">
        <f t="shared" si="4"/>
        <v>45</v>
      </c>
      <c r="S71">
        <f t="shared" si="5"/>
        <v>3.7186838382269913</v>
      </c>
      <c r="T71" cm="1">
        <f t="array" ref="T71">[1]!PropsSI("T","P",R71*100000,"S",S71*1000,$B$1)-273.15</f>
        <v>257.43663545633399</v>
      </c>
      <c r="W71">
        <f t="shared" si="10"/>
        <v>0.1</v>
      </c>
      <c r="X71">
        <f t="shared" si="7"/>
        <v>2.2806784499252242</v>
      </c>
      <c r="Y71" cm="1">
        <f t="array" ref="Y71">[1]!PropsSI("T","P",W71*100000,"S",X71*1000,$B$1)-273.15</f>
        <v>45.806328923937826</v>
      </c>
    </row>
    <row r="72" spans="1:25">
      <c r="A72">
        <f t="shared" si="8"/>
        <v>181.94600000000003</v>
      </c>
      <c r="B72">
        <f t="shared" si="11"/>
        <v>455.096</v>
      </c>
      <c r="C72" cm="1">
        <f t="array" ref="C72">[1]!PropsSI("P","T",B72,"Q",0,$B$1)/100000</f>
        <v>10.484908552416291</v>
      </c>
      <c r="D72" cm="1">
        <f t="array" ref="D72">[1]!PropsSI("S","T",B72,"Q",0,$B$1)/1000</f>
        <v>2.1580759776395952</v>
      </c>
      <c r="E72" cm="1">
        <f t="array" ref="E72">[1]!PropsSI("S","T",B72,"Q",1,$B$1)/1000</f>
        <v>6.5686389567686421</v>
      </c>
      <c r="H72">
        <f t="shared" ref="H72:H106" si="12">H71</f>
        <v>150</v>
      </c>
      <c r="I72">
        <f t="shared" ref="I72:I91" si="13">I71-$J$3</f>
        <v>3.6941932024822624</v>
      </c>
      <c r="J72" cm="1">
        <f t="array" ref="J72">[1]!PropsSI("T","P",H72*100000,"S",I72*1000,$B$1)-273.15</f>
        <v>342.15539219177867</v>
      </c>
      <c r="R72">
        <f t="shared" ref="R72:R106" si="14">R71</f>
        <v>45</v>
      </c>
      <c r="S72">
        <f t="shared" ref="S72:S106" si="15">S71-$S$3</f>
        <v>3.6941932024833224</v>
      </c>
      <c r="T72" cm="1">
        <f t="array" ref="T72">[1]!PropsSI("T","P",R72*100000,"S",S72*1000,$B$1)-273.15</f>
        <v>257.43663545633399</v>
      </c>
      <c r="W72">
        <f t="shared" si="10"/>
        <v>0.1</v>
      </c>
      <c r="X72">
        <f t="shared" ref="X72:X106" si="16">X71+$X$3</f>
        <v>2.2340646543615277</v>
      </c>
      <c r="Y72" cm="1">
        <f t="array" ref="Y72">[1]!PropsSI("T","P",W72*100000,"S",X72*1000,$B$1)-273.15</f>
        <v>45.806328923937826</v>
      </c>
    </row>
    <row r="73" spans="1:25">
      <c r="A73">
        <f t="shared" ref="A73:A128" si="17">A72-3</f>
        <v>178.94600000000003</v>
      </c>
      <c r="B73">
        <f t="shared" si="11"/>
        <v>452.096</v>
      </c>
      <c r="C73" cm="1">
        <f t="array" ref="C73">[1]!PropsSI("P","T",B73,"Q",0,$B$1)/100000</f>
        <v>9.7873194218324731</v>
      </c>
      <c r="D73" cm="1">
        <f t="array" ref="D73">[1]!PropsSI("S","T",B73,"Q",0,$B$1)/1000</f>
        <v>2.1290268219301964</v>
      </c>
      <c r="E73" cm="1">
        <f t="array" ref="E73">[1]!PropsSI("S","T",B73,"Q",1,$B$1)/1000</f>
        <v>6.5924355099179675</v>
      </c>
      <c r="H73">
        <f t="shared" si="12"/>
        <v>150</v>
      </c>
      <c r="I73">
        <f t="shared" si="13"/>
        <v>3.669702566738577</v>
      </c>
      <c r="J73" cm="1">
        <f t="array" ref="J73">[1]!PropsSI("T","P",H73*100000,"S",I73*1000,$B$1)-273.15</f>
        <v>341.06668457633589</v>
      </c>
      <c r="R73">
        <f t="shared" si="14"/>
        <v>45</v>
      </c>
      <c r="S73">
        <f t="shared" si="15"/>
        <v>3.6697025667396534</v>
      </c>
      <c r="T73" cm="1">
        <f t="array" ref="T73">[1]!PropsSI("T","P",R73*100000,"S",S73*1000,$B$1)-273.15</f>
        <v>257.43663545633399</v>
      </c>
      <c r="W73">
        <f t="shared" si="10"/>
        <v>0.1</v>
      </c>
      <c r="X73">
        <f t="shared" si="16"/>
        <v>2.1874508587978312</v>
      </c>
      <c r="Y73" cm="1">
        <f t="array" ref="Y73">[1]!PropsSI("T","P",W73*100000,"S",X73*1000,$B$1)-273.15</f>
        <v>45.806328923937826</v>
      </c>
    </row>
    <row r="74" spans="1:25">
      <c r="A74">
        <f t="shared" si="17"/>
        <v>175.94600000000003</v>
      </c>
      <c r="B74">
        <f t="shared" si="11"/>
        <v>449.096</v>
      </c>
      <c r="C74" cm="1">
        <f t="array" ref="C74">[1]!PropsSI("P","T",B74,"Q",0,$B$1)/100000</f>
        <v>9.1268283941337423</v>
      </c>
      <c r="D74" cm="1">
        <f t="array" ref="D74">[1]!PropsSI("S","T",B74,"Q",0,$B$1)/1000</f>
        <v>2.099854735139377</v>
      </c>
      <c r="E74" cm="1">
        <f t="array" ref="E74">[1]!PropsSI("S","T",B74,"Q",1,$B$1)/1000</f>
        <v>6.6164874982354771</v>
      </c>
      <c r="H74">
        <f t="shared" si="12"/>
        <v>150</v>
      </c>
      <c r="I74">
        <f t="shared" si="13"/>
        <v>3.6452119309948916</v>
      </c>
      <c r="J74" cm="1">
        <f t="array" ref="J74">[1]!PropsSI("T","P",H74*100000,"S",I74*1000,$B$1)-273.15</f>
        <v>339.20966498256621</v>
      </c>
      <c r="R74">
        <f t="shared" si="14"/>
        <v>45</v>
      </c>
      <c r="S74">
        <f t="shared" si="15"/>
        <v>3.6452119309959845</v>
      </c>
      <c r="T74" cm="1">
        <f t="array" ref="T74">[1]!PropsSI("T","P",R74*100000,"S",S74*1000,$B$1)-273.15</f>
        <v>257.43663545633399</v>
      </c>
      <c r="W74">
        <f t="shared" si="10"/>
        <v>0.1</v>
      </c>
      <c r="X74">
        <f t="shared" si="16"/>
        <v>2.1408370632341347</v>
      </c>
      <c r="Y74" cm="1">
        <f t="array" ref="Y74">[1]!PropsSI("T","P",W74*100000,"S",X74*1000,$B$1)-273.15</f>
        <v>45.806328923937826</v>
      </c>
    </row>
    <row r="75" spans="1:25">
      <c r="A75">
        <f t="shared" si="17"/>
        <v>172.94600000000003</v>
      </c>
      <c r="B75">
        <f t="shared" si="11"/>
        <v>446.096</v>
      </c>
      <c r="C75" cm="1">
        <f t="array" ref="C75">[1]!PropsSI("P","T",B75,"Q",0,$B$1)/100000</f>
        <v>8.502027621230166</v>
      </c>
      <c r="D75" cm="1">
        <f t="array" ref="D75">[1]!PropsSI("S","T",B75,"Q",0,$B$1)/1000</f>
        <v>2.0705555342902531</v>
      </c>
      <c r="E75" cm="1">
        <f t="array" ref="E75">[1]!PropsSI("S","T",B75,"Q",1,$B$1)/1000</f>
        <v>6.6408072543871191</v>
      </c>
      <c r="H75">
        <f t="shared" si="12"/>
        <v>150</v>
      </c>
      <c r="I75">
        <f t="shared" si="13"/>
        <v>3.6207212952512062</v>
      </c>
      <c r="J75" cm="1">
        <f t="array" ref="J75">[1]!PropsSI("T","P",H75*100000,"S",I75*1000,$B$1)-273.15</f>
        <v>337.28082900228605</v>
      </c>
      <c r="R75">
        <f t="shared" si="14"/>
        <v>45</v>
      </c>
      <c r="S75">
        <f t="shared" si="15"/>
        <v>3.6207212952523156</v>
      </c>
      <c r="T75" cm="1">
        <f t="array" ref="T75">[1]!PropsSI("T","P",R75*100000,"S",S75*1000,$B$1)-273.15</f>
        <v>257.43663545633399</v>
      </c>
      <c r="W75">
        <f t="shared" si="10"/>
        <v>0.1</v>
      </c>
      <c r="X75">
        <f t="shared" si="16"/>
        <v>2.0942232676704382</v>
      </c>
      <c r="Y75" cm="1">
        <f t="array" ref="Y75">[1]!PropsSI("T","P",W75*100000,"S",X75*1000,$B$1)-273.15</f>
        <v>45.80632892393777</v>
      </c>
    </row>
    <row r="76" spans="1:25">
      <c r="A76">
        <f t="shared" si="17"/>
        <v>169.94600000000003</v>
      </c>
      <c r="B76">
        <f t="shared" si="11"/>
        <v>443.096</v>
      </c>
      <c r="C76" cm="1">
        <f t="array" ref="C76">[1]!PropsSI("P","T",B76,"Q",0,$B$1)/100000</f>
        <v>7.9115365170709557</v>
      </c>
      <c r="D76" cm="1">
        <f t="array" ref="D76">[1]!PropsSI("S","T",B76,"Q",0,$B$1)/1000</f>
        <v>2.0411250259119993</v>
      </c>
      <c r="E76" cm="1">
        <f t="array" ref="E76">[1]!PropsSI("S","T",B76,"Q",1,$B$1)/1000</f>
        <v>6.665407353369913</v>
      </c>
      <c r="H76">
        <f t="shared" si="12"/>
        <v>150</v>
      </c>
      <c r="I76">
        <f t="shared" si="13"/>
        <v>3.5962306595075209</v>
      </c>
      <c r="J76" cm="1">
        <f t="array" ref="J76">[1]!PropsSI("T","P",H76*100000,"S",I76*1000,$B$1)-273.15</f>
        <v>335.28602367282565</v>
      </c>
      <c r="R76">
        <f t="shared" si="14"/>
        <v>45</v>
      </c>
      <c r="S76">
        <f t="shared" si="15"/>
        <v>3.5962306595086466</v>
      </c>
      <c r="T76" cm="1">
        <f t="array" ref="T76">[1]!PropsSI("T","P",R76*100000,"S",S76*1000,$B$1)-273.15</f>
        <v>257.43663545633399</v>
      </c>
      <c r="W76">
        <f t="shared" si="10"/>
        <v>0.1</v>
      </c>
      <c r="X76">
        <f t="shared" si="16"/>
        <v>2.0476094721067417</v>
      </c>
      <c r="Y76" cm="1">
        <f t="array" ref="Y76">[1]!PropsSI("T","P",W76*100000,"S",X76*1000,$B$1)-273.15</f>
        <v>45.806328923937826</v>
      </c>
    </row>
    <row r="77" spans="1:25">
      <c r="A77">
        <f t="shared" si="17"/>
        <v>166.94600000000003</v>
      </c>
      <c r="B77">
        <f t="shared" si="11"/>
        <v>440.096</v>
      </c>
      <c r="C77" cm="1">
        <f t="array" ref="C77">[1]!PropsSI("P","T",B77,"Q",0,$B$1)/100000</f>
        <v>7.3540019823437826</v>
      </c>
      <c r="D77" cm="1">
        <f t="array" ref="D77">[1]!PropsSI("S","T",B77,"Q",0,$B$1)/1000</f>
        <v>2.0115590018530458</v>
      </c>
      <c r="E77" cm="1">
        <f t="array" ref="E77">[1]!PropsSI("S","T",B77,"Q",1,$B$1)/1000</f>
        <v>6.6903006336164035</v>
      </c>
      <c r="H77">
        <f t="shared" si="12"/>
        <v>150</v>
      </c>
      <c r="I77">
        <f t="shared" si="13"/>
        <v>3.5717400237638355</v>
      </c>
      <c r="J77" cm="1">
        <f t="array" ref="J77">[1]!PropsSI("T","P",H77*100000,"S",I77*1000,$B$1)-273.15</f>
        <v>333.23045366844781</v>
      </c>
      <c r="R77">
        <f t="shared" si="14"/>
        <v>45</v>
      </c>
      <c r="S77">
        <f t="shared" si="15"/>
        <v>3.5717400237649777</v>
      </c>
      <c r="T77" cm="1">
        <f t="array" ref="T77">[1]!PropsSI("T","P",R77*100000,"S",S77*1000,$B$1)-273.15</f>
        <v>257.43663545633399</v>
      </c>
      <c r="W77">
        <f t="shared" si="10"/>
        <v>0.1</v>
      </c>
      <c r="X77">
        <f t="shared" si="16"/>
        <v>2.0009956765430452</v>
      </c>
      <c r="Y77" cm="1">
        <f t="array" ref="Y77">[1]!PropsSI("T","P",W77*100000,"S",X77*1000,$B$1)-273.15</f>
        <v>45.806328923937826</v>
      </c>
    </row>
    <row r="78" spans="1:25">
      <c r="A78">
        <f t="shared" si="17"/>
        <v>163.94600000000003</v>
      </c>
      <c r="B78">
        <f t="shared" si="11"/>
        <v>437.096</v>
      </c>
      <c r="C78" cm="1">
        <f t="array" ref="C78">[1]!PropsSI("P","T",B78,"Q",0,$B$1)/100000</f>
        <v>6.8280986318303345</v>
      </c>
      <c r="D78" cm="1">
        <f t="array" ref="D78">[1]!PropsSI("S","T",B78,"Q",0,$B$1)/1000</f>
        <v>1.9818532352584024</v>
      </c>
      <c r="E78" cm="1">
        <f t="array" ref="E78">[1]!PropsSI("S","T",B78,"Q",1,$B$1)/1000</f>
        <v>6.7155002182188843</v>
      </c>
      <c r="H78">
        <f t="shared" si="12"/>
        <v>150</v>
      </c>
      <c r="I78">
        <f t="shared" si="13"/>
        <v>3.5472493880201501</v>
      </c>
      <c r="J78" cm="1">
        <f t="array" ref="J78">[1]!PropsSI("T","P",H78*100000,"S",I78*1000,$B$1)-273.15</f>
        <v>331.11879470965755</v>
      </c>
      <c r="R78">
        <f t="shared" si="14"/>
        <v>45</v>
      </c>
      <c r="S78">
        <f t="shared" si="15"/>
        <v>3.5472493880213087</v>
      </c>
      <c r="T78" cm="1">
        <f t="array" ref="T78">[1]!PropsSI("T","P",R78*100000,"S",S78*1000,$B$1)-273.15</f>
        <v>257.43663545633399</v>
      </c>
      <c r="W78">
        <f t="shared" si="10"/>
        <v>0.1</v>
      </c>
      <c r="X78">
        <f t="shared" si="16"/>
        <v>1.9543818809793485</v>
      </c>
      <c r="Y78" cm="1">
        <f t="array" ref="Y78">[1]!PropsSI("T","P",W78*100000,"S",X78*1000,$B$1)-273.15</f>
        <v>45.806328923937826</v>
      </c>
    </row>
    <row r="79" spans="1:25">
      <c r="A79">
        <f t="shared" si="17"/>
        <v>160.94600000000003</v>
      </c>
      <c r="B79">
        <f t="shared" si="11"/>
        <v>434.096</v>
      </c>
      <c r="C79" cm="1">
        <f t="array" ref="C79">[1]!PropsSI("P","T",B79,"Q",0,$B$1)/100000</f>
        <v>6.3325290214644934</v>
      </c>
      <c r="D79" cm="1">
        <f t="array" ref="D79">[1]!PropsSI("S","T",B79,"Q",0,$B$1)/1000</f>
        <v>1.9520034766995216</v>
      </c>
      <c r="E79" cm="1">
        <f t="array" ref="E79">[1]!PropsSI("S","T",B79,"Q",1,$B$1)/1000</f>
        <v>6.741019536221275</v>
      </c>
      <c r="H79">
        <f t="shared" si="12"/>
        <v>150</v>
      </c>
      <c r="I79">
        <f t="shared" si="13"/>
        <v>3.5227587522764647</v>
      </c>
      <c r="J79" cm="1">
        <f t="array" ref="J79">[1]!PropsSI("T","P",H79*100000,"S",I79*1000,$B$1)-273.15</f>
        <v>328.95528205958249</v>
      </c>
      <c r="R79">
        <f t="shared" si="14"/>
        <v>45</v>
      </c>
      <c r="S79">
        <f t="shared" si="15"/>
        <v>3.5227587522776398</v>
      </c>
      <c r="T79" cm="1">
        <f t="array" ref="T79">[1]!PropsSI("T","P",R79*100000,"S",S79*1000,$B$1)-273.15</f>
        <v>257.43663545633399</v>
      </c>
      <c r="W79">
        <f t="shared" si="10"/>
        <v>0.1</v>
      </c>
      <c r="X79">
        <f t="shared" si="16"/>
        <v>1.9077680854156518</v>
      </c>
      <c r="Y79" cm="1">
        <f t="array" ref="Y79">[1]!PropsSI("T","P",W79*100000,"S",X79*1000,$B$1)-273.15</f>
        <v>45.806328923937826</v>
      </c>
    </row>
    <row r="80" spans="1:25">
      <c r="A80">
        <f t="shared" si="17"/>
        <v>157.94600000000003</v>
      </c>
      <c r="B80">
        <f t="shared" si="11"/>
        <v>431.096</v>
      </c>
      <c r="C80" cm="1">
        <f t="array" ref="C80">[1]!PropsSI("P","T",B80,"Q",0,$B$1)/100000</f>
        <v>5.8660238745972491</v>
      </c>
      <c r="D80" cm="1">
        <f t="array" ref="D80">[1]!PropsSI("S","T",B80,"Q",0,$B$1)/1000</f>
        <v>1.9220054504462603</v>
      </c>
      <c r="E80" cm="1">
        <f t="array" ref="E80">[1]!PropsSI("S","T",B80,"Q",1,$B$1)/1000</f>
        <v>6.7668723439167477</v>
      </c>
      <c r="H80">
        <f t="shared" si="12"/>
        <v>150</v>
      </c>
      <c r="I80">
        <f t="shared" si="13"/>
        <v>3.4982681165327794</v>
      </c>
      <c r="J80" cm="1">
        <f t="array" ref="J80">[1]!PropsSI("T","P",H80*100000,"S",I80*1000,$B$1)-273.15</f>
        <v>326.74377951229781</v>
      </c>
      <c r="R80">
        <f t="shared" si="14"/>
        <v>45</v>
      </c>
      <c r="S80">
        <f t="shared" si="15"/>
        <v>3.4982681165339709</v>
      </c>
      <c r="T80" cm="1">
        <f t="array" ref="T80">[1]!PropsSI("T","P",R80*100000,"S",S80*1000,$B$1)-273.15</f>
        <v>257.43663545633399</v>
      </c>
      <c r="W80">
        <f t="shared" si="10"/>
        <v>0.1</v>
      </c>
      <c r="X80">
        <f t="shared" si="16"/>
        <v>1.8611542898519551</v>
      </c>
      <c r="Y80" cm="1">
        <f t="array" ref="Y80">[1]!PropsSI("T","P",W80*100000,"S",X80*1000,$B$1)-273.15</f>
        <v>45.806328923937826</v>
      </c>
    </row>
    <row r="81" spans="1:25">
      <c r="A81">
        <f t="shared" si="17"/>
        <v>154.94600000000003</v>
      </c>
      <c r="B81">
        <f t="shared" si="11"/>
        <v>428.096</v>
      </c>
      <c r="C81" cm="1">
        <f t="array" ref="C81">[1]!PropsSI("P","T",B81,"Q",0,$B$1)/100000</f>
        <v>5.4273423030414456</v>
      </c>
      <c r="D81" cm="1">
        <f t="array" ref="D81">[1]!PropsSI("S","T",B81,"Q",0,$B$1)/1000</f>
        <v>1.8918548508731488</v>
      </c>
      <c r="E81" cm="1">
        <f t="array" ref="E81">[1]!PropsSI("S","T",B81,"Q",1,$B$1)/1000</f>
        <v>6.7930727460810756</v>
      </c>
      <c r="H81">
        <f t="shared" si="12"/>
        <v>150</v>
      </c>
      <c r="I81">
        <f t="shared" si="13"/>
        <v>3.473777480789094</v>
      </c>
      <c r="J81" cm="1">
        <f t="array" ref="J81">[1]!PropsSI("T","P",H81*100000,"S",I81*1000,$B$1)-273.15</f>
        <v>324.48783324359601</v>
      </c>
      <c r="R81">
        <f t="shared" si="14"/>
        <v>45</v>
      </c>
      <c r="S81">
        <f t="shared" si="15"/>
        <v>3.4737774807903019</v>
      </c>
      <c r="T81" cm="1">
        <f t="array" ref="T81">[1]!PropsSI("T","P",R81*100000,"S",S81*1000,$B$1)-273.15</f>
        <v>257.43663545633399</v>
      </c>
      <c r="W81">
        <f t="shared" si="10"/>
        <v>0.1</v>
      </c>
      <c r="X81">
        <f t="shared" si="16"/>
        <v>1.8145404942882584</v>
      </c>
      <c r="Y81" cm="1">
        <f t="array" ref="Y81">[1]!PropsSI("T","P",W81*100000,"S",X81*1000,$B$1)-273.15</f>
        <v>45.806328923937826</v>
      </c>
    </row>
    <row r="82" spans="1:25">
      <c r="A82">
        <f t="shared" si="17"/>
        <v>151.94600000000003</v>
      </c>
      <c r="B82">
        <f t="shared" si="11"/>
        <v>425.096</v>
      </c>
      <c r="C82" cm="1">
        <f t="array" ref="C82">[1]!PropsSI("P","T",B82,"Q",0,$B$1)/100000</f>
        <v>5.0152720232656902</v>
      </c>
      <c r="D82" cm="1">
        <f t="array" ref="D82">[1]!PropsSI("S","T",B82,"Q",0,$B$1)/1000</f>
        <v>1.8615473389920174</v>
      </c>
      <c r="E82" cm="1">
        <f t="array" ref="E82">[1]!PropsSI("S","T",B82,"Q",1,$B$1)/1000</f>
        <v>6.8196352170677708</v>
      </c>
      <c r="H82">
        <f t="shared" si="12"/>
        <v>150</v>
      </c>
      <c r="I82">
        <f t="shared" si="13"/>
        <v>3.4492868450454086</v>
      </c>
      <c r="J82" cm="1">
        <f t="array" ref="J82">[1]!PropsSI("T","P",H82*100000,"S",I82*1000,$B$1)-273.15</f>
        <v>322.19071407144781</v>
      </c>
      <c r="R82">
        <f t="shared" si="14"/>
        <v>45</v>
      </c>
      <c r="S82">
        <f t="shared" si="15"/>
        <v>3.449286845046633</v>
      </c>
      <c r="T82" cm="1">
        <f t="array" ref="T82">[1]!PropsSI("T","P",R82*100000,"S",S82*1000,$B$1)-273.15</f>
        <v>257.43663545633399</v>
      </c>
      <c r="W82">
        <f t="shared" si="10"/>
        <v>0.1</v>
      </c>
      <c r="X82">
        <f t="shared" si="16"/>
        <v>1.7679266987245617</v>
      </c>
      <c r="Y82" cm="1">
        <f t="array" ref="Y82">[1]!PropsSI("T","P",W82*100000,"S",X82*1000,$B$1)-273.15</f>
        <v>45.806328923937883</v>
      </c>
    </row>
    <row r="83" spans="1:25">
      <c r="A83">
        <f t="shared" si="17"/>
        <v>148.94600000000003</v>
      </c>
      <c r="B83">
        <f t="shared" si="11"/>
        <v>422.096</v>
      </c>
      <c r="C83" cm="1">
        <f t="array" ref="C83">[1]!PropsSI("P","T",B83,"Q",0,$B$1)/100000</f>
        <v>4.6286295626104943</v>
      </c>
      <c r="D83" cm="1">
        <f t="array" ref="D83">[1]!PropsSI("S","T",B83,"Q",0,$B$1)/1000</f>
        <v>1.8310785391061166</v>
      </c>
      <c r="E83" cm="1">
        <f t="array" ref="E83">[1]!PropsSI("S","T",B83,"Q",1,$B$1)/1000</f>
        <v>6.8465746216896655</v>
      </c>
      <c r="H83">
        <f t="shared" si="12"/>
        <v>150</v>
      </c>
      <c r="I83">
        <f t="shared" si="13"/>
        <v>3.4247962093017232</v>
      </c>
      <c r="J83" cm="1">
        <f t="array" ref="J83">[1]!PropsSI("T","P",H83*100000,"S",I83*1000,$B$1)-273.15</f>
        <v>319.85545095315183</v>
      </c>
      <c r="R83">
        <f t="shared" si="14"/>
        <v>45</v>
      </c>
      <c r="S83">
        <f t="shared" si="15"/>
        <v>3.424796209302964</v>
      </c>
      <c r="T83" cm="1">
        <f t="array" ref="T83">[1]!PropsSI("T","P",R83*100000,"S",S83*1000,$B$1)-273.15</f>
        <v>257.43663545633399</v>
      </c>
      <c r="W83">
        <f t="shared" si="10"/>
        <v>0.1</v>
      </c>
      <c r="X83">
        <f t="shared" si="16"/>
        <v>1.7213129031608649</v>
      </c>
      <c r="Y83" cm="1">
        <f t="array" ref="Y83">[1]!PropsSI("T","P",W83*100000,"S",X83*1000,$B$1)-273.15</f>
        <v>45.806328923937826</v>
      </c>
    </row>
    <row r="84" spans="1:25">
      <c r="A84">
        <f t="shared" si="17"/>
        <v>145.94600000000003</v>
      </c>
      <c r="B84">
        <f t="shared" si="11"/>
        <v>419.096</v>
      </c>
      <c r="C84" cm="1">
        <f t="array" ref="C84">[1]!PropsSI("P","T",B84,"Q",0,$B$1)/100000</f>
        <v>4.2662604568221409</v>
      </c>
      <c r="D84" cm="1">
        <f t="array" ref="D84">[1]!PropsSI("S","T",B84,"Q",0,$B$1)/1000</f>
        <v>1.8004440355797255</v>
      </c>
      <c r="E84" cm="1">
        <f t="array" ref="E84">[1]!PropsSI("S","T",B84,"Q",1,$B$1)/1000</f>
        <v>6.8739062358148075</v>
      </c>
      <c r="H84">
        <f t="shared" si="12"/>
        <v>150</v>
      </c>
      <c r="I84">
        <f t="shared" si="13"/>
        <v>3.4003055735580379</v>
      </c>
      <c r="J84" cm="1">
        <f t="array" ref="J84">[1]!PropsSI("T","P",H84*100000,"S",I84*1000,$B$1)-273.15</f>
        <v>317.48485791631413</v>
      </c>
      <c r="R84">
        <f t="shared" si="14"/>
        <v>45</v>
      </c>
      <c r="S84">
        <f t="shared" si="15"/>
        <v>3.4003055735592951</v>
      </c>
      <c r="T84" cm="1">
        <f t="array" ref="T84">[1]!PropsSI("T","P",R84*100000,"S",S84*1000,$B$1)-273.15</f>
        <v>257.43663545633399</v>
      </c>
      <c r="W84">
        <f t="shared" si="10"/>
        <v>0.1</v>
      </c>
      <c r="X84">
        <f t="shared" si="16"/>
        <v>1.6746991075971682</v>
      </c>
      <c r="Y84" cm="1">
        <f t="array" ref="Y84">[1]!PropsSI("T","P",W84*100000,"S",X84*1000,$B$1)-273.15</f>
        <v>45.806328923937826</v>
      </c>
    </row>
    <row r="85" spans="1:25">
      <c r="A85">
        <f t="shared" si="17"/>
        <v>142.94600000000003</v>
      </c>
      <c r="B85">
        <f t="shared" si="11"/>
        <v>416.096</v>
      </c>
      <c r="C85" cm="1">
        <f t="array" ref="C85">[1]!PropsSI("P","T",B85,"Q",0,$B$1)/100000</f>
        <v>3.9270394332251017</v>
      </c>
      <c r="D85" cm="1">
        <f t="array" ref="D85">[1]!PropsSI("S","T",B85,"Q",0,$B$1)/1000</f>
        <v>1.7696393697202479</v>
      </c>
      <c r="E85" cm="1">
        <f t="array" ref="E85">[1]!PropsSI("S","T",B85,"Q",1,$B$1)/1000</f>
        <v>6.9016457666109394</v>
      </c>
      <c r="H85">
        <f t="shared" si="12"/>
        <v>150</v>
      </c>
      <c r="I85">
        <f t="shared" si="13"/>
        <v>3.3758149378143525</v>
      </c>
      <c r="J85" cm="1">
        <f t="array" ref="J85">[1]!PropsSI("T","P",H85*100000,"S",I85*1000,$B$1)-273.15</f>
        <v>315.08155608890786</v>
      </c>
      <c r="R85">
        <f t="shared" si="14"/>
        <v>45</v>
      </c>
      <c r="S85">
        <f t="shared" si="15"/>
        <v>3.3758149378156261</v>
      </c>
      <c r="T85" cm="1">
        <f t="array" ref="T85">[1]!PropsSI("T","P",R85*100000,"S",S85*1000,$B$1)-273.15</f>
        <v>257.43663545633399</v>
      </c>
      <c r="W85">
        <f t="shared" si="10"/>
        <v>0.1</v>
      </c>
      <c r="X85">
        <f t="shared" si="16"/>
        <v>1.6280853120334715</v>
      </c>
      <c r="Y85" cm="1">
        <f t="array" ref="Y85">[1]!PropsSI("T","P",W85*100000,"S",X85*1000,$B$1)-273.15</f>
        <v>45.80632892393777</v>
      </c>
    </row>
    <row r="86" spans="1:25">
      <c r="A86">
        <f t="shared" si="17"/>
        <v>139.94600000000003</v>
      </c>
      <c r="B86">
        <f t="shared" si="11"/>
        <v>413.096</v>
      </c>
      <c r="C86" cm="1">
        <f t="array" ref="C86">[1]!PropsSI("P","T",B86,"Q",0,$B$1)/100000</f>
        <v>3.6098705811369802</v>
      </c>
      <c r="D86" cm="1">
        <f t="array" ref="D86">[1]!PropsSI("S","T",B86,"Q",0,$B$1)/1000</f>
        <v>1.7386600367685461</v>
      </c>
      <c r="E86" cm="1">
        <f t="array" ref="E86">[1]!PropsSI("S","T",B86,"Q",1,$B$1)/1000</f>
        <v>6.9298093723845744</v>
      </c>
      <c r="H86">
        <f t="shared" si="12"/>
        <v>150</v>
      </c>
      <c r="I86">
        <f t="shared" si="13"/>
        <v>3.3513243020706671</v>
      </c>
      <c r="J86" cm="1">
        <f t="array" ref="J86">[1]!PropsSI("T","P",H86*100000,"S",I86*1000,$B$1)-273.15</f>
        <v>312.64799206308021</v>
      </c>
      <c r="R86">
        <f t="shared" si="14"/>
        <v>45</v>
      </c>
      <c r="S86">
        <f t="shared" si="15"/>
        <v>3.3513243020719572</v>
      </c>
      <c r="T86" cm="1">
        <f t="array" ref="T86">[1]!PropsSI("T","P",R86*100000,"S",S86*1000,$B$1)-273.15</f>
        <v>257.43663545633399</v>
      </c>
      <c r="W86">
        <f t="shared" ref="W86:W106" si="18">W85</f>
        <v>0.1</v>
      </c>
      <c r="X86">
        <f t="shared" si="16"/>
        <v>1.5814715164697748</v>
      </c>
      <c r="Y86" cm="1">
        <f t="array" ref="Y86">[1]!PropsSI("T","P",W86*100000,"S",X86*1000,$B$1)-273.15</f>
        <v>45.806328923937826</v>
      </c>
    </row>
    <row r="87" spans="1:25">
      <c r="A87">
        <f t="shared" si="17"/>
        <v>136.94600000000003</v>
      </c>
      <c r="B87">
        <f t="shared" si="11"/>
        <v>410.096</v>
      </c>
      <c r="C87" cm="1">
        <f t="array" ref="C87">[1]!PropsSI("P","T",B87,"Q",0,$B$1)/100000</f>
        <v>3.313687504124057</v>
      </c>
      <c r="D87" cm="1">
        <f t="array" ref="D87">[1]!PropsSI("S","T",B87,"Q",0,$B$1)/1000</f>
        <v>1.7075014829954533</v>
      </c>
      <c r="E87" cm="1">
        <f t="array" ref="E87">[1]!PropsSI("S","T",B87,"Q",1,$B$1)/1000</f>
        <v>6.958413681975407</v>
      </c>
      <c r="H87">
        <f t="shared" si="12"/>
        <v>150</v>
      </c>
      <c r="I87">
        <f t="shared" si="13"/>
        <v>3.3268336663269817</v>
      </c>
      <c r="J87" cm="1">
        <f t="array" ref="J87">[1]!PropsSI("T","P",H87*100000,"S",I87*1000,$B$1)-273.15</f>
        <v>310.1864534921408</v>
      </c>
      <c r="R87">
        <f t="shared" si="14"/>
        <v>45</v>
      </c>
      <c r="S87">
        <f t="shared" si="15"/>
        <v>3.3268336663282883</v>
      </c>
      <c r="T87" cm="1">
        <f t="array" ref="T87">[1]!PropsSI("T","P",R87*100000,"S",S87*1000,$B$1)-273.15</f>
        <v>257.43663545633399</v>
      </c>
      <c r="W87">
        <f t="shared" si="18"/>
        <v>0.1</v>
      </c>
      <c r="X87">
        <f t="shared" si="16"/>
        <v>1.5348577209060781</v>
      </c>
      <c r="Y87" cm="1">
        <f t="array" ref="Y87">[1]!PropsSI("T","P",W87*100000,"S",X87*1000,$B$1)-273.15</f>
        <v>45.80632892393777</v>
      </c>
    </row>
    <row r="88" spans="1:25">
      <c r="A88">
        <f t="shared" si="17"/>
        <v>133.94600000000003</v>
      </c>
      <c r="B88">
        <f t="shared" si="11"/>
        <v>407.096</v>
      </c>
      <c r="C88" cm="1">
        <f t="array" ref="C88">[1]!PropsSI("P","T",B88,"Q",0,$B$1)/100000</f>
        <v>3.0374534546054308</v>
      </c>
      <c r="D88" cm="1">
        <f t="array" ref="D88">[1]!PropsSI("S","T",B88,"Q",0,$B$1)/1000</f>
        <v>1.6761591029010858</v>
      </c>
      <c r="E88" cm="1">
        <f t="array" ref="E88">[1]!PropsSI("S","T",B88,"Q",1,$B$1)/1000</f>
        <v>6.987475813686455</v>
      </c>
      <c r="H88">
        <f t="shared" si="12"/>
        <v>150</v>
      </c>
      <c r="I88">
        <f t="shared" si="13"/>
        <v>3.3023430305832964</v>
      </c>
      <c r="J88" cm="1">
        <f t="array" ref="J88">[1]!PropsSI("T","P",H88*100000,"S",I88*1000,$B$1)-273.15</f>
        <v>307.69908256794167</v>
      </c>
      <c r="R88">
        <f t="shared" si="14"/>
        <v>45</v>
      </c>
      <c r="S88">
        <f t="shared" si="15"/>
        <v>3.3023430305846193</v>
      </c>
      <c r="T88" cm="1">
        <f t="array" ref="T88">[1]!PropsSI("T","P",R88*100000,"S",S88*1000,$B$1)-273.15</f>
        <v>257.43663545633399</v>
      </c>
      <c r="W88">
        <f t="shared" si="18"/>
        <v>0.1</v>
      </c>
      <c r="X88">
        <f t="shared" si="16"/>
        <v>1.4882439253423814</v>
      </c>
      <c r="Y88" cm="1">
        <f t="array" ref="Y88">[1]!PropsSI("T","P",W88*100000,"S",X88*1000,$B$1)-273.15</f>
        <v>45.806328923937826</v>
      </c>
    </row>
    <row r="89" spans="1:25">
      <c r="A89">
        <f t="shared" si="17"/>
        <v>130.94600000000003</v>
      </c>
      <c r="B89">
        <f t="shared" si="11"/>
        <v>404.096</v>
      </c>
      <c r="C89" cm="1">
        <f t="array" ref="C89">[1]!PropsSI("P","T",B89,"Q",0,$B$1)/100000</f>
        <v>2.7801614471637888</v>
      </c>
      <c r="D89" cm="1">
        <f t="array" ref="D89">[1]!PropsSI("S","T",B89,"Q",0,$B$1)/1000</f>
        <v>1.6446282365149421</v>
      </c>
      <c r="E89" cm="1">
        <f t="array" ref="E89">[1]!PropsSI("S","T",B89,"Q",1,$B$1)/1000</f>
        <v>7.0170133937529533</v>
      </c>
      <c r="H89">
        <f t="shared" si="12"/>
        <v>150</v>
      </c>
      <c r="I89">
        <f t="shared" si="13"/>
        <v>3.277852394839611</v>
      </c>
      <c r="J89" cm="1">
        <f t="array" ref="J89">[1]!PropsSI("T","P",H89*100000,"S",I89*1000,$B$1)-273.15</f>
        <v>305.18788784141827</v>
      </c>
      <c r="R89">
        <f t="shared" si="14"/>
        <v>45</v>
      </c>
      <c r="S89">
        <f t="shared" si="15"/>
        <v>3.2778523948409504</v>
      </c>
      <c r="T89" cm="1">
        <f t="array" ref="T89">[1]!PropsSI("T","P",R89*100000,"S",S89*1000,$B$1)-273.15</f>
        <v>257.43663545633399</v>
      </c>
      <c r="W89">
        <f t="shared" si="18"/>
        <v>0.1</v>
      </c>
      <c r="X89">
        <f t="shared" si="16"/>
        <v>1.4416301297786847</v>
      </c>
      <c r="Y89" cm="1">
        <f t="array" ref="Y89">[1]!PropsSI("T","P",W89*100000,"S",X89*1000,$B$1)-273.15</f>
        <v>45.806328923937826</v>
      </c>
    </row>
    <row r="90" spans="1:25">
      <c r="A90">
        <f t="shared" si="17"/>
        <v>127.94600000000003</v>
      </c>
      <c r="B90">
        <f t="shared" si="11"/>
        <v>401.096</v>
      </c>
      <c r="C90" cm="1">
        <f t="array" ref="C90">[1]!PropsSI("P","T",B90,"Q",0,$B$1)/100000</f>
        <v>2.5408343500972643</v>
      </c>
      <c r="D90" cm="1">
        <f t="array" ref="D90">[1]!PropsSI("S","T",B90,"Q",0,$B$1)/1000</f>
        <v>1.6129041667931239</v>
      </c>
      <c r="E90" cm="1">
        <f t="array" ref="E90">[1]!PropsSI("S","T",B90,"Q",1,$B$1)/1000</f>
        <v>7.0470445743790036</v>
      </c>
      <c r="H90">
        <f t="shared" si="12"/>
        <v>150</v>
      </c>
      <c r="I90">
        <f t="shared" si="13"/>
        <v>3.2533617590959256</v>
      </c>
      <c r="J90" cm="1">
        <f t="array" ref="J90">[1]!PropsSI("T","P",H90*100000,"S",I90*1000,$B$1)-273.15</f>
        <v>302.65475471721425</v>
      </c>
      <c r="R90">
        <f t="shared" si="14"/>
        <v>45</v>
      </c>
      <c r="S90">
        <f t="shared" si="15"/>
        <v>3.2533617590972814</v>
      </c>
      <c r="T90" cm="1">
        <f t="array" ref="T90">[1]!PropsSI("T","P",R90*100000,"S",S90*1000,$B$1)-273.15</f>
        <v>257.43663545633399</v>
      </c>
      <c r="W90">
        <f t="shared" si="18"/>
        <v>0.1</v>
      </c>
      <c r="X90">
        <f t="shared" si="16"/>
        <v>1.3950163342149879</v>
      </c>
      <c r="Y90" cm="1">
        <f t="array" ref="Y90">[1]!PropsSI("T","P",W90*100000,"S",X90*1000,$B$1)-273.15</f>
        <v>45.806328923937826</v>
      </c>
    </row>
    <row r="91" spans="1:25">
      <c r="A91">
        <f t="shared" si="17"/>
        <v>124.94600000000003</v>
      </c>
      <c r="B91">
        <f t="shared" si="11"/>
        <v>398.096</v>
      </c>
      <c r="C91" cm="1">
        <f t="array" ref="C91">[1]!PropsSI("P","T",B91,"Q",0,$B$1)/100000</f>
        <v>2.3185249523226013</v>
      </c>
      <c r="D91" cm="1">
        <f t="array" ref="D91">[1]!PropsSI("S","T",B91,"Q",0,$B$1)/1000</f>
        <v>1.5809821171096494</v>
      </c>
      <c r="E91" cm="1">
        <f t="array" ref="E91">[1]!PropsSI("S","T",B91,"Q",1,$B$1)/1000</f>
        <v>7.0775880513994105</v>
      </c>
      <c r="H91">
        <f t="shared" si="12"/>
        <v>150</v>
      </c>
      <c r="I91">
        <f t="shared" si="13"/>
        <v>3.2288711233522402</v>
      </c>
      <c r="J91" cm="1">
        <f t="array" ref="J91">[1]!PropsSI("T","P",H91*100000,"S",I91*1000,$B$1)-273.15</f>
        <v>300.10145486078193</v>
      </c>
      <c r="R91">
        <f t="shared" si="14"/>
        <v>45</v>
      </c>
      <c r="S91">
        <f t="shared" si="15"/>
        <v>3.2288711233536125</v>
      </c>
      <c r="T91" cm="1">
        <f t="array" ref="T91">[1]!PropsSI("T","P",R91*100000,"S",S91*1000,$B$1)-273.15</f>
        <v>257.43663545633399</v>
      </c>
      <c r="W91">
        <f t="shared" si="18"/>
        <v>0.1</v>
      </c>
      <c r="X91">
        <f t="shared" si="16"/>
        <v>1.3484025386512912</v>
      </c>
      <c r="Y91" cm="1">
        <f t="array" ref="Y91">[1]!PropsSI("T","P",W91*100000,"S",X91*1000,$B$1)-273.15</f>
        <v>45.806328923937826</v>
      </c>
    </row>
    <row r="92" spans="1:25">
      <c r="A92">
        <f t="shared" si="17"/>
        <v>121.94600000000003</v>
      </c>
      <c r="B92">
        <f t="shared" si="11"/>
        <v>395.096</v>
      </c>
      <c r="C92" cm="1">
        <f t="array" ref="C92">[1]!PropsSI("P","T",B92,"Q",0,$B$1)/100000</f>
        <v>2.1123160044042382</v>
      </c>
      <c r="D92" cm="1">
        <f t="array" ref="D92">[1]!PropsSI("S","T",B92,"Q",0,$B$1)/1000</f>
        <v>1.5488572488364829</v>
      </c>
      <c r="E92" cm="1">
        <f t="array" ref="E92">[1]!PropsSI("S","T",B92,"Q",1,$B$1)/1000</f>
        <v>7.1086630816535168</v>
      </c>
      <c r="H92">
        <f t="shared" si="12"/>
        <v>150</v>
      </c>
      <c r="I92">
        <f t="shared" ref="I92:I106" si="19">I91-$J$3</f>
        <v>3.2043804876085549</v>
      </c>
      <c r="J92" cm="1">
        <f t="array" ref="J92">[1]!PropsSI("T","P",H92*100000,"S",I92*1000,$B$1)-273.15</f>
        <v>297.52965469219839</v>
      </c>
      <c r="R92">
        <f t="shared" si="14"/>
        <v>45</v>
      </c>
      <c r="S92">
        <f t="shared" si="15"/>
        <v>3.2043804876099435</v>
      </c>
      <c r="T92" cm="1">
        <f t="array" ref="T92">[1]!PropsSI("T","P",R92*100000,"S",S92*1000,$B$1)-273.15</f>
        <v>257.43663545633399</v>
      </c>
      <c r="W92">
        <f t="shared" si="18"/>
        <v>0.1</v>
      </c>
      <c r="X92">
        <f t="shared" si="16"/>
        <v>1.3017887430875945</v>
      </c>
      <c r="Y92" cm="1">
        <f t="array" ref="Y92">[1]!PropsSI("T","P",W92*100000,"S",X92*1000,$B$1)-273.15</f>
        <v>45.806328923937883</v>
      </c>
    </row>
    <row r="93" spans="1:25">
      <c r="A93">
        <f t="shared" si="17"/>
        <v>118.94600000000003</v>
      </c>
      <c r="B93">
        <f t="shared" si="11"/>
        <v>392.096</v>
      </c>
      <c r="C93" cm="1">
        <f t="array" ref="C93">[1]!PropsSI("P","T",B93,"Q",0,$B$1)/100000</f>
        <v>1.9213202310946833</v>
      </c>
      <c r="D93" cm="1">
        <f t="array" ref="D93">[1]!PropsSI("S","T",B93,"Q",0,$B$1)/1000</f>
        <v>1.5165246590065662</v>
      </c>
      <c r="E93" cm="1">
        <f t="array" ref="E93">[1]!PropsSI("S","T",B93,"Q",1,$B$1)/1000</f>
        <v>7.1402895001883886</v>
      </c>
      <c r="H93">
        <f t="shared" si="12"/>
        <v>150</v>
      </c>
      <c r="I93">
        <f t="shared" si="19"/>
        <v>3.1798898518648695</v>
      </c>
      <c r="J93" cm="1">
        <f t="array" ref="J93">[1]!PropsSI("T","P",H93*100000,"S",I93*1000,$B$1)-273.15</f>
        <v>294.9409230967475</v>
      </c>
      <c r="R93">
        <f t="shared" si="14"/>
        <v>45</v>
      </c>
      <c r="S93">
        <f t="shared" si="15"/>
        <v>3.1798898518662746</v>
      </c>
      <c r="T93" cm="1">
        <f t="array" ref="T93">[1]!PropsSI("T","P",R93*100000,"S",S93*1000,$B$1)-273.15</f>
        <v>257.43663545633399</v>
      </c>
      <c r="W93">
        <f t="shared" si="18"/>
        <v>0.1</v>
      </c>
      <c r="X93">
        <f t="shared" si="16"/>
        <v>1.2551749475238978</v>
      </c>
      <c r="Y93" cm="1">
        <f t="array" ref="Y93">[1]!PropsSI("T","P",W93*100000,"S",X93*1000,$B$1)-273.15</f>
        <v>45.806328923937826</v>
      </c>
    </row>
    <row r="94" spans="1:25">
      <c r="A94">
        <f t="shared" si="17"/>
        <v>115.94600000000003</v>
      </c>
      <c r="B94">
        <f t="shared" si="11"/>
        <v>389.096</v>
      </c>
      <c r="C94" cm="1">
        <f t="array" ref="C94">[1]!PropsSI("P","T",B94,"Q",0,$B$1)/100000</f>
        <v>1.7446803156142614</v>
      </c>
      <c r="D94" cm="1">
        <f t="array" ref="D94">[1]!PropsSI("S","T",B94,"Q",0,$B$1)/1000</f>
        <v>1.4839793780505974</v>
      </c>
      <c r="E94" cm="1">
        <f t="array" ref="E94">[1]!PropsSI("S","T",B94,"Q",1,$B$1)/1000</f>
        <v>7.1724877374376765</v>
      </c>
      <c r="H94">
        <f t="shared" si="12"/>
        <v>150</v>
      </c>
      <c r="I94">
        <f t="shared" si="19"/>
        <v>3.1553992161211841</v>
      </c>
      <c r="J94" cm="1">
        <f t="array" ref="J94">[1]!PropsSI("T","P",H94*100000,"S",I94*1000,$B$1)-273.15</f>
        <v>292.33673845201076</v>
      </c>
      <c r="R94">
        <f t="shared" si="14"/>
        <v>45</v>
      </c>
      <c r="S94">
        <f t="shared" si="15"/>
        <v>3.1553992161226057</v>
      </c>
      <c r="T94" cm="1">
        <f t="array" ref="T94">[1]!PropsSI("T","P",R94*100000,"S",S94*1000,$B$1)-273.15</f>
        <v>257.43663545633399</v>
      </c>
      <c r="W94">
        <f t="shared" si="18"/>
        <v>0.1</v>
      </c>
      <c r="X94">
        <f t="shared" si="16"/>
        <v>1.2085611519602011</v>
      </c>
      <c r="Y94" cm="1">
        <f t="array" ref="Y94">[1]!PropsSI("T","P",W94*100000,"S",X94*1000,$B$1)-273.15</f>
        <v>45.806328923937826</v>
      </c>
    </row>
    <row r="95" spans="1:25">
      <c r="A95">
        <f t="shared" si="17"/>
        <v>112.94600000000003</v>
      </c>
      <c r="B95">
        <f t="shared" si="11"/>
        <v>386.096</v>
      </c>
      <c r="C95" cm="1">
        <f t="array" ref="C95">[1]!PropsSI("P","T",B95,"Q",0,$B$1)/100000</f>
        <v>1.5815688523439033</v>
      </c>
      <c r="D95" cm="1">
        <f t="array" ref="D95">[1]!PropsSI("S","T",B95,"Q",0,$B$1)/1000</f>
        <v>1.4512163675965848</v>
      </c>
      <c r="E95" cm="1">
        <f t="array" ref="E95">[1]!PropsSI("S","T",B95,"Q",1,$B$1)/1000</f>
        <v>7.2052788365503808</v>
      </c>
      <c r="H95">
        <f t="shared" si="12"/>
        <v>150</v>
      </c>
      <c r="I95">
        <f t="shared" si="19"/>
        <v>3.1309085803774988</v>
      </c>
      <c r="J95" cm="1">
        <f t="array" ref="J95">[1]!PropsSI("T","P",H95*100000,"S",I95*1000,$B$1)-273.15</f>
        <v>289.71849505021032</v>
      </c>
      <c r="R95">
        <f t="shared" si="14"/>
        <v>45</v>
      </c>
      <c r="S95">
        <f t="shared" si="15"/>
        <v>3.1309085803789367</v>
      </c>
      <c r="T95" cm="1">
        <f t="array" ref="T95">[1]!PropsSI("T","P",R95*100000,"S",S95*1000,$B$1)-273.15</f>
        <v>257.43663545633399</v>
      </c>
      <c r="W95">
        <f t="shared" si="18"/>
        <v>0.1</v>
      </c>
      <c r="X95">
        <f t="shared" si="16"/>
        <v>1.1619473563965044</v>
      </c>
      <c r="Y95" cm="1">
        <f t="array" ref="Y95">[1]!PropsSI("T","P",W95*100000,"S",X95*1000,$B$1)-273.15</f>
        <v>45.80632892393777</v>
      </c>
    </row>
    <row r="96" spans="1:25">
      <c r="A96">
        <f t="shared" si="17"/>
        <v>109.94600000000003</v>
      </c>
      <c r="B96">
        <f t="shared" si="11"/>
        <v>383.096</v>
      </c>
      <c r="C96" cm="1">
        <f t="array" ref="C96">[1]!PropsSI("P","T",B96,"Q",0,$B$1)/100000</f>
        <v>1.4311882669417157</v>
      </c>
      <c r="D96" cm="1">
        <f t="array" ref="D96">[1]!PropsSI("S","T",B96,"Q",0,$B$1)/1000</f>
        <v>1.4182305183170552</v>
      </c>
      <c r="E96" cm="1">
        <f t="array" ref="E96">[1]!PropsSI("S","T",B96,"Q",1,$B$1)/1000</f>
        <v>7.2386844710682103</v>
      </c>
      <c r="H96">
        <f t="shared" si="12"/>
        <v>150</v>
      </c>
      <c r="I96">
        <f t="shared" si="19"/>
        <v>3.1064179446338134</v>
      </c>
      <c r="J96" cm="1">
        <f t="array" ref="J96">[1]!PropsSI("T","P",H96*100000,"S",I96*1000,$B$1)-273.15</f>
        <v>287.08750897986761</v>
      </c>
      <c r="R96">
        <f t="shared" si="14"/>
        <v>45</v>
      </c>
      <c r="S96">
        <f t="shared" si="15"/>
        <v>3.1064179446352678</v>
      </c>
      <c r="T96" cm="1">
        <f t="array" ref="T96">[1]!PropsSI("T","P",R96*100000,"S",S96*1000,$B$1)-273.15</f>
        <v>257.43663545633399</v>
      </c>
      <c r="W96">
        <f t="shared" si="18"/>
        <v>0.1</v>
      </c>
      <c r="X96">
        <f t="shared" si="16"/>
        <v>1.1153335608328077</v>
      </c>
      <c r="Y96" cm="1">
        <f t="array" ref="Y96">[1]!PropsSI("T","P",W96*100000,"S",X96*1000,$B$1)-273.15</f>
        <v>45.806328923937826</v>
      </c>
    </row>
    <row r="97" spans="1:25">
      <c r="A97">
        <f t="shared" si="17"/>
        <v>106.94600000000003</v>
      </c>
      <c r="B97">
        <f t="shared" si="11"/>
        <v>380.096</v>
      </c>
      <c r="C97" cm="1">
        <f t="array" ref="C97">[1]!PropsSI("P","T",B97,"Q",0,$B$1)/100000</f>
        <v>1.2927707032427338</v>
      </c>
      <c r="D97" cm="1">
        <f t="array" ref="D97">[1]!PropsSI("S","T",B97,"Q",0,$B$1)/1000</f>
        <v>1.3850166478039865</v>
      </c>
      <c r="E97" cm="1">
        <f t="array" ref="E97">[1]!PropsSI("S","T",B97,"Q",1,$B$1)/1000</f>
        <v>7.2727269631701486</v>
      </c>
      <c r="H97">
        <f t="shared" si="12"/>
        <v>150</v>
      </c>
      <c r="I97">
        <f t="shared" si="19"/>
        <v>3.081927308890128</v>
      </c>
      <c r="J97" cm="1">
        <f t="array" ref="J97">[1]!PropsSI("T","P",H97*100000,"S",I97*1000,$B$1)-273.15</f>
        <v>284.4450235204099</v>
      </c>
      <c r="R97">
        <f t="shared" si="14"/>
        <v>45</v>
      </c>
      <c r="S97">
        <f t="shared" si="15"/>
        <v>3.0819273088915988</v>
      </c>
      <c r="T97" cm="1">
        <f t="array" ref="T97">[1]!PropsSI("T","P",R97*100000,"S",S97*1000,$B$1)-273.15</f>
        <v>257.43663545633399</v>
      </c>
      <c r="W97">
        <f t="shared" si="18"/>
        <v>0.1</v>
      </c>
      <c r="X97">
        <f t="shared" si="16"/>
        <v>1.0687197652691109</v>
      </c>
      <c r="Y97" cm="1">
        <f t="array" ref="Y97">[1]!PropsSI("T","P",W97*100000,"S",X97*1000,$B$1)-273.15</f>
        <v>45.806328923937826</v>
      </c>
    </row>
    <row r="98" spans="1:25">
      <c r="A98">
        <f t="shared" si="17"/>
        <v>103.94600000000003</v>
      </c>
      <c r="B98">
        <f t="shared" si="11"/>
        <v>377.096</v>
      </c>
      <c r="C98" cm="1">
        <f t="array" ref="C98">[1]!PropsSI("P","T",B98,"Q",0,$B$1)/100000</f>
        <v>1.1655778752605466</v>
      </c>
      <c r="D98" cm="1">
        <f t="array" ref="D98">[1]!PropsSI("S","T",B98,"Q",0,$B$1)/1000</f>
        <v>1.3515694984458573</v>
      </c>
      <c r="E98" cm="1">
        <f t="array" ref="E98">[1]!PropsSI("S","T",B98,"Q",1,$B$1)/1000</f>
        <v>7.3074293027190427</v>
      </c>
      <c r="H98">
        <f t="shared" si="12"/>
        <v>150</v>
      </c>
      <c r="I98">
        <f t="shared" si="19"/>
        <v>3.0574366731464426</v>
      </c>
      <c r="J98" cm="1">
        <f t="array" ref="J98">[1]!PropsSI("T","P",H98*100000,"S",I98*1000,$B$1)-273.15</f>
        <v>281.79221409565446</v>
      </c>
      <c r="R98">
        <f t="shared" si="14"/>
        <v>45</v>
      </c>
      <c r="S98">
        <f t="shared" si="15"/>
        <v>3.0574366731479299</v>
      </c>
      <c r="T98" cm="1">
        <f t="array" ref="T98">[1]!PropsSI("T","P",R98*100000,"S",S98*1000,$B$1)-273.15</f>
        <v>257.43663545633399</v>
      </c>
      <c r="W98">
        <f t="shared" si="18"/>
        <v>0.1</v>
      </c>
      <c r="X98">
        <f t="shared" si="16"/>
        <v>1.0221059697054142</v>
      </c>
      <c r="Y98" cm="1">
        <f t="array" ref="Y98">[1]!PropsSI("T","P",W98*100000,"S",X98*1000,$B$1)-273.15</f>
        <v>45.806328923937826</v>
      </c>
    </row>
    <row r="99" spans="1:25">
      <c r="A99">
        <f t="shared" si="17"/>
        <v>100.94600000000003</v>
      </c>
      <c r="B99">
        <f t="shared" ref="B99:B128" si="20">A99+273.15</f>
        <v>374.096</v>
      </c>
      <c r="C99" cm="1">
        <f t="array" ref="C99">[1]!PropsSI("P","T",B99,"Q",0,$B$1)/100000</f>
        <v>1.0489008825416517</v>
      </c>
      <c r="D99" cm="1">
        <f t="array" ref="D99">[1]!PropsSI("S","T",B99,"Q",0,$B$1)/1000</f>
        <v>1.3178837352745889</v>
      </c>
      <c r="E99" cm="1">
        <f t="array" ref="E99">[1]!PropsSI("S","T",B99,"Q",1,$B$1)/1000</f>
        <v>7.3428151673534723</v>
      </c>
      <c r="H99">
        <f t="shared" si="12"/>
        <v>150</v>
      </c>
      <c r="I99">
        <f t="shared" si="19"/>
        <v>3.0329460374027573</v>
      </c>
      <c r="J99" cm="1">
        <f t="array" ref="J99">[1]!PropsSI("T","P",H99*100000,"S",I99*1000,$B$1)-273.15</f>
        <v>279.13019282631922</v>
      </c>
      <c r="R99">
        <f t="shared" si="14"/>
        <v>45</v>
      </c>
      <c r="S99">
        <f t="shared" si="15"/>
        <v>3.0329460374042609</v>
      </c>
      <c r="T99" cm="1">
        <f t="array" ref="T99">[1]!PropsSI("T","P",R99*100000,"S",S99*1000,$B$1)-273.15</f>
        <v>257.43663545633399</v>
      </c>
      <c r="W99">
        <f t="shared" si="18"/>
        <v>0.1</v>
      </c>
      <c r="X99">
        <f t="shared" si="16"/>
        <v>0.97549217414171752</v>
      </c>
      <c r="Y99" cm="1">
        <f t="array" ref="Y99">[1]!PropsSI("T","P",W99*100000,"S",X99*1000,$B$1)-273.15</f>
        <v>45.806328923937826</v>
      </c>
    </row>
    <row r="100" spans="1:25">
      <c r="A100">
        <f t="shared" si="17"/>
        <v>97.946000000000026</v>
      </c>
      <c r="B100">
        <f t="shared" si="20"/>
        <v>371.096</v>
      </c>
      <c r="C100" cm="1">
        <f t="array" ref="C100">[1]!PropsSI("P","T",B100,"Q",0,$B$1)/100000</f>
        <v>0.94205998943787073</v>
      </c>
      <c r="D100" cm="1">
        <f t="array" ref="D100">[1]!PropsSI("S","T",B100,"Q",0,$B$1)/1000</f>
        <v>1.2839539437402887</v>
      </c>
      <c r="E100" cm="1">
        <f t="array" ref="E100">[1]!PropsSI("S","T",B100,"Q",1,$B$1)/1000</f>
        <v>7.3789089438722026</v>
      </c>
      <c r="H100">
        <f t="shared" si="12"/>
        <v>150</v>
      </c>
      <c r="I100">
        <f t="shared" si="19"/>
        <v>3.0084554016590719</v>
      </c>
      <c r="J100" cm="1">
        <f t="array" ref="J100">[1]!PropsSI("T","P",H100*100000,"S",I100*1000,$B$1)-273.15</f>
        <v>276.46001271713726</v>
      </c>
      <c r="R100">
        <f t="shared" si="14"/>
        <v>45</v>
      </c>
      <c r="S100">
        <f t="shared" si="15"/>
        <v>3.008455401660592</v>
      </c>
      <c r="T100" cm="1">
        <f t="array" ref="T100">[1]!PropsSI("T","P",R100*100000,"S",S100*1000,$B$1)-273.15</f>
        <v>257.43663545633399</v>
      </c>
      <c r="W100">
        <f t="shared" si="18"/>
        <v>0.1</v>
      </c>
      <c r="X100">
        <f t="shared" si="16"/>
        <v>0.9288783785780208</v>
      </c>
      <c r="Y100" cm="1">
        <f t="array" ref="Y100">[1]!PropsSI("T","P",W100*100000,"S",X100*1000,$B$1)-273.15</f>
        <v>45.806328923937826</v>
      </c>
    </row>
    <row r="101" spans="1:25">
      <c r="A101">
        <f t="shared" si="17"/>
        <v>94.946000000000026</v>
      </c>
      <c r="B101">
        <f t="shared" si="20"/>
        <v>368.096</v>
      </c>
      <c r="C101" cm="1">
        <f t="array" ref="C101">[1]!PropsSI("P","T",B101,"Q",0,$B$1)/100000</f>
        <v>0.84440436603063895</v>
      </c>
      <c r="D101" cm="1">
        <f t="array" ref="D101">[1]!PropsSI("S","T",B101,"Q",0,$B$1)/1000</f>
        <v>1.2497746273625605</v>
      </c>
      <c r="E101" cm="1">
        <f t="array" ref="E101">[1]!PropsSI("S","T",B101,"Q",1,$B$1)/1000</f>
        <v>7.4157357511544202</v>
      </c>
      <c r="H101">
        <f t="shared" si="12"/>
        <v>150</v>
      </c>
      <c r="I101">
        <f t="shared" si="19"/>
        <v>2.9839647659153865</v>
      </c>
      <c r="J101" cm="1">
        <f t="array" ref="J101">[1]!PropsSI("T","P",H101*100000,"S",I101*1000,$B$1)-273.15</f>
        <v>273.78267151050784</v>
      </c>
      <c r="R101">
        <f t="shared" si="14"/>
        <v>45</v>
      </c>
      <c r="S101">
        <f t="shared" si="15"/>
        <v>2.9839647659169231</v>
      </c>
      <c r="T101" cm="1">
        <f t="array" ref="T101">[1]!PropsSI("T","P",R101*100000,"S",S101*1000,$B$1)-273.15</f>
        <v>257.43663545633399</v>
      </c>
      <c r="W101">
        <f t="shared" si="18"/>
        <v>0.1</v>
      </c>
      <c r="X101">
        <f t="shared" si="16"/>
        <v>0.88226458301432409</v>
      </c>
      <c r="Y101" cm="1">
        <f t="array" ref="Y101">[1]!PropsSI("T","P",W101*100000,"S",X101*1000,$B$1)-273.15</f>
        <v>45.806328923937826</v>
      </c>
    </row>
    <row r="102" spans="1:25">
      <c r="A102">
        <f t="shared" si="17"/>
        <v>91.946000000000026</v>
      </c>
      <c r="B102">
        <f t="shared" si="20"/>
        <v>365.096</v>
      </c>
      <c r="C102" cm="1">
        <f t="array" ref="C102">[1]!PropsSI("P","T",B102,"Q",0,$B$1)/100000</f>
        <v>0.7553117912306655</v>
      </c>
      <c r="D102" cm="1">
        <f t="array" ref="D102">[1]!PropsSI("S","T",B102,"Q",0,$B$1)/1000</f>
        <v>1.2153402051930857</v>
      </c>
      <c r="E102" cm="1">
        <f t="array" ref="E102">[1]!PropsSI("S","T",B102,"Q",1,$B$1)/1000</f>
        <v>7.4533214648498882</v>
      </c>
      <c r="H102">
        <f t="shared" si="12"/>
        <v>150</v>
      </c>
      <c r="I102">
        <f t="shared" si="19"/>
        <v>2.9594741301717011</v>
      </c>
      <c r="J102" cm="1">
        <f t="array" ref="J102">[1]!PropsSI("T","P",H102*100000,"S",I102*1000,$B$1)-273.15</f>
        <v>271.09911523498545</v>
      </c>
      <c r="R102">
        <f t="shared" si="14"/>
        <v>45</v>
      </c>
      <c r="S102">
        <f t="shared" si="15"/>
        <v>2.9594741301732541</v>
      </c>
      <c r="T102" cm="1">
        <f t="array" ref="T102">[1]!PropsSI("T","P",R102*100000,"S",S102*1000,$B$1)-273.15</f>
        <v>257.43663545633399</v>
      </c>
      <c r="W102">
        <f t="shared" si="18"/>
        <v>0.1</v>
      </c>
      <c r="X102">
        <f t="shared" si="16"/>
        <v>0.83565078745062737</v>
      </c>
      <c r="Y102" cm="1">
        <f t="array" ref="Y102">[1]!PropsSI("T","P",W102*100000,"S",X102*1000,$B$1)-273.15</f>
        <v>45.806328923937883</v>
      </c>
    </row>
    <row r="103" spans="1:25">
      <c r="A103">
        <f t="shared" si="17"/>
        <v>88.946000000000026</v>
      </c>
      <c r="B103">
        <f t="shared" si="20"/>
        <v>362.096</v>
      </c>
      <c r="C103" cm="1">
        <f t="array" ref="C103">[1]!PropsSI("P","T",B103,"Q",0,$B$1)/100000</f>
        <v>0.67418831680200353</v>
      </c>
      <c r="D103" cm="1">
        <f t="array" ref="D103">[1]!PropsSI("S","T",B103,"Q",0,$B$1)/1000</f>
        <v>1.1806450090103326</v>
      </c>
      <c r="E103" cm="1">
        <f t="array" ref="E103">[1]!PropsSI("S","T",B103,"Q",1,$B$1)/1000</f>
        <v>7.4916927440568291</v>
      </c>
      <c r="H103">
        <f t="shared" si="12"/>
        <v>150</v>
      </c>
      <c r="I103">
        <f t="shared" si="19"/>
        <v>2.9349834944280158</v>
      </c>
      <c r="J103" cm="1">
        <f t="array" ref="J103">[1]!PropsSI("T","P",H103*100000,"S",I103*1000,$B$1)-273.15</f>
        <v>268.41024147783457</v>
      </c>
      <c r="R103">
        <f t="shared" si="14"/>
        <v>45</v>
      </c>
      <c r="S103">
        <f t="shared" si="15"/>
        <v>2.9349834944295852</v>
      </c>
      <c r="T103" cm="1">
        <f t="array" ref="T103">[1]!PropsSI("T","P",R103*100000,"S",S103*1000,$B$1)-273.15</f>
        <v>257.4366354563341</v>
      </c>
      <c r="W103">
        <f t="shared" si="18"/>
        <v>0.1</v>
      </c>
      <c r="X103">
        <f t="shared" si="16"/>
        <v>0.78903699188693066</v>
      </c>
      <c r="Y103" cm="1">
        <f t="array" ref="Y103">[1]!PropsSI("T","P",W103*100000,"S",X103*1000,$B$1)-273.15</f>
        <v>45.806328923937826</v>
      </c>
    </row>
    <row r="104" spans="1:25">
      <c r="A104">
        <f t="shared" si="17"/>
        <v>85.946000000000026</v>
      </c>
      <c r="B104">
        <f t="shared" si="20"/>
        <v>359.096</v>
      </c>
      <c r="C104" cm="1">
        <f t="array" ref="C104">[1]!PropsSI("P","T",B104,"Q",0,$B$1)/100000</f>
        <v>0.60046789265680978</v>
      </c>
      <c r="D104" cm="1">
        <f t="array" ref="D104">[1]!PropsSI("S","T",B104,"Q",0,$B$1)/1000</f>
        <v>1.1456832801478418</v>
      </c>
      <c r="E104" cm="1">
        <f t="array" ref="E104">[1]!PropsSI("S","T",B104,"Q",1,$B$1)/1000</f>
        <v>7.5308770601855466</v>
      </c>
      <c r="H104">
        <f t="shared" si="12"/>
        <v>150</v>
      </c>
      <c r="I104">
        <f t="shared" si="19"/>
        <v>2.9104928586843304</v>
      </c>
      <c r="J104" cm="1">
        <f t="array" ref="J104">[1]!PropsSI("T","P",H104*100000,"S",I104*1000,$B$1)-273.15</f>
        <v>265.71690239767133</v>
      </c>
      <c r="R104">
        <f t="shared" si="14"/>
        <v>45</v>
      </c>
      <c r="S104">
        <f t="shared" si="15"/>
        <v>2.9104928586859162</v>
      </c>
      <c r="T104" cm="1">
        <f t="array" ref="T104">[1]!PropsSI("T","P",R104*100000,"S",S104*1000,$B$1)-273.15</f>
        <v>257.43663545633399</v>
      </c>
      <c r="W104">
        <f t="shared" si="18"/>
        <v>0.1</v>
      </c>
      <c r="X104">
        <f t="shared" si="16"/>
        <v>0.74242319632323395</v>
      </c>
      <c r="Y104" cm="1">
        <f t="array" ref="Y104">[1]!PropsSI("T","P",W104*100000,"S",X104*1000,$B$1)-273.15</f>
        <v>45.806328923937826</v>
      </c>
    </row>
    <row r="105" spans="1:25">
      <c r="A105">
        <f t="shared" si="17"/>
        <v>82.946000000000026</v>
      </c>
      <c r="B105">
        <f t="shared" si="20"/>
        <v>356.096</v>
      </c>
      <c r="C105" cm="1">
        <f t="array" ref="C105">[1]!PropsSI("P","T",B105,"Q",0,$B$1)/100000</f>
        <v>0.53361195279958973</v>
      </c>
      <c r="D105" cm="1">
        <f t="array" ref="D105">[1]!PropsSI("S","T",B105,"Q",0,$B$1)/1000</f>
        <v>1.110449165836966</v>
      </c>
      <c r="E105" cm="1">
        <f t="array" ref="E105">[1]!PropsSI("S","T",B105,"Q",1,$B$1)/1000</f>
        <v>7.57090272818093</v>
      </c>
      <c r="H105">
        <f t="shared" si="12"/>
        <v>150</v>
      </c>
      <c r="I105">
        <f t="shared" si="19"/>
        <v>2.886002222940645</v>
      </c>
      <c r="J105" cm="1">
        <f t="array" ref="J105">[1]!PropsSI("T","P",H105*100000,"S",I105*1000,$B$1)-273.15</f>
        <v>263.01990750961454</v>
      </c>
      <c r="R105">
        <f t="shared" si="14"/>
        <v>45</v>
      </c>
      <c r="S105">
        <f t="shared" si="15"/>
        <v>2.8860022229422473</v>
      </c>
      <c r="T105" cm="1">
        <f t="array" ref="T105">[1]!PropsSI("T","P",R105*100000,"S",S105*1000,$B$1)-273.15</f>
        <v>257.43663545633387</v>
      </c>
      <c r="W105">
        <f t="shared" si="18"/>
        <v>0.1</v>
      </c>
      <c r="X105">
        <f t="shared" si="16"/>
        <v>0.69580940075953723</v>
      </c>
      <c r="Y105" cm="1">
        <f t="array" ref="Y105">[1]!PropsSI("T","P",W105*100000,"S",X105*1000,$B$1)-273.15</f>
        <v>45.80632892393777</v>
      </c>
    </row>
    <row r="106" spans="1:25">
      <c r="A106">
        <f t="shared" si="17"/>
        <v>79.946000000000026</v>
      </c>
      <c r="B106">
        <f t="shared" si="20"/>
        <v>353.096</v>
      </c>
      <c r="C106" cm="1">
        <f t="array" ref="C106">[1]!PropsSI("P","T",B106,"Q",0,$B$1)/100000</f>
        <v>0.47310896301779037</v>
      </c>
      <c r="D106" cm="1">
        <f t="array" ref="D106">[1]!PropsSI("S","T",B106,"Q",0,$B$1)/1000</f>
        <v>1.0749367149194333</v>
      </c>
      <c r="E106" cm="1">
        <f t="array" ref="E106">[1]!PropsSI("S","T",B106,"Q",1,$B$1)/1000</f>
        <v>7.6117989402466506</v>
      </c>
      <c r="H106">
        <f t="shared" si="12"/>
        <v>150</v>
      </c>
      <c r="I106">
        <f t="shared" si="19"/>
        <v>2.8615115871969596</v>
      </c>
      <c r="J106" cm="1">
        <f t="array" ref="J106">[1]!PropsSI("T","P",H106*100000,"S",I106*1000,$B$1)-273.15</f>
        <v>260.32002625462417</v>
      </c>
      <c r="R106">
        <f t="shared" si="14"/>
        <v>45</v>
      </c>
      <c r="S106">
        <f t="shared" si="15"/>
        <v>2.8615115871985783</v>
      </c>
      <c r="T106" cm="1">
        <f t="array" ref="T106">[1]!PropsSI("T","P",R106*100000,"S",S106*1000,$B$1)-273.15</f>
        <v>257.43663545633399</v>
      </c>
      <c r="W106">
        <f t="shared" si="18"/>
        <v>0.1</v>
      </c>
      <c r="X106">
        <f t="shared" si="16"/>
        <v>0.64919560519584052</v>
      </c>
      <c r="Y106" cm="1">
        <f t="array" ref="Y106">[1]!PropsSI("T","P",W106*100000,"S",X106*1000,$B$1)-273.15</f>
        <v>45.806328923937826</v>
      </c>
    </row>
    <row r="107" spans="1:25">
      <c r="A107">
        <f t="shared" si="17"/>
        <v>76.946000000000026</v>
      </c>
      <c r="B107">
        <f t="shared" si="20"/>
        <v>350.096</v>
      </c>
      <c r="C107" cm="1">
        <f t="array" ref="C107">[1]!PropsSI("P","T",B107,"Q",0,$B$1)/100000</f>
        <v>0.41847392962396462</v>
      </c>
      <c r="D107" cm="1">
        <f t="array" ref="D107">[1]!PropsSI("S","T",B107,"Q",0,$B$1)/1000</f>
        <v>1.0391398727546231</v>
      </c>
      <c r="E107" cm="1">
        <f t="array" ref="E107">[1]!PropsSI("S","T",B107,"Q",1,$B$1)/1000</f>
        <v>7.6535958021979456</v>
      </c>
    </row>
    <row r="108" spans="1:25">
      <c r="A108">
        <f t="shared" si="17"/>
        <v>73.946000000000026</v>
      </c>
      <c r="B108">
        <f t="shared" si="20"/>
        <v>347.096</v>
      </c>
      <c r="C108" cm="1">
        <f t="array" ref="C108">[1]!PropsSI("P","T",B108,"Q",0,$B$1)/100000</f>
        <v>0.36924787049364488</v>
      </c>
      <c r="D108" cm="1">
        <f t="array" ref="D108">[1]!PropsSI("S","T",B108,"Q",0,$B$1)/1000</f>
        <v>1.0030524751126457</v>
      </c>
      <c r="E108" cm="1">
        <f t="array" ref="E108">[1]!PropsSI("S","T",B108,"Q",1,$B$1)/1000</f>
        <v>7.6963243725225041</v>
      </c>
    </row>
    <row r="109" spans="1:25">
      <c r="A109">
        <f t="shared" si="17"/>
        <v>70.946000000000026</v>
      </c>
      <c r="B109">
        <f t="shared" si="20"/>
        <v>344.096</v>
      </c>
      <c r="C109" cm="1">
        <f t="array" ref="C109">[1]!PropsSI("P","T",B109,"Q",0,$B$1)/100000</f>
        <v>0.32499725040538263</v>
      </c>
      <c r="D109" cm="1">
        <f t="array" ref="D109">[1]!PropsSI("S","T",B109,"Q",0,$B$1)/1000</f>
        <v>0.96666824080152669</v>
      </c>
      <c r="E109" cm="1">
        <f t="array" ref="E109">[1]!PropsSI("S","T",B109,"Q",1,$B$1)/1000</f>
        <v>7.7400167042250496</v>
      </c>
    </row>
    <row r="110" spans="1:25">
      <c r="A110">
        <f t="shared" si="17"/>
        <v>67.946000000000026</v>
      </c>
      <c r="B110">
        <f t="shared" si="20"/>
        <v>341.096</v>
      </c>
      <c r="C110" cm="1">
        <f t="array" ref="C110">[1]!PropsSI("P","T",B110,"Q",0,$B$1)/100000</f>
        <v>0.28531337847076343</v>
      </c>
      <c r="D110" cm="1">
        <f t="array" ref="D110">[1]!PropsSI("S","T",B110,"Q",0,$B$1)/1000</f>
        <v>0.92998076273161601</v>
      </c>
      <c r="E110" cm="1">
        <f t="array" ref="E110">[1]!PropsSI("S","T",B110,"Q",1,$B$1)/1000</f>
        <v>7.7847058895026846</v>
      </c>
    </row>
    <row r="111" spans="1:25">
      <c r="A111">
        <f t="shared" si="17"/>
        <v>64.946000000000026</v>
      </c>
      <c r="B111">
        <f t="shared" si="20"/>
        <v>338.096</v>
      </c>
      <c r="C111" cm="1">
        <f t="array" ref="C111">[1]!PropsSI("P","T",B111,"Q",0,$B$1)/100000</f>
        <v>0.2498117727693574</v>
      </c>
      <c r="D111" cm="1">
        <f t="array" ref="D111">[1]!PropsSI("S","T",B111,"Q",0,$B$1)/1000</f>
        <v>0.8929834970621866</v>
      </c>
      <c r="E111" cm="1">
        <f t="array" ref="E111">[1]!PropsSI("S","T",B111,"Q",1,$B$1)/1000</f>
        <v>7.8304261072772645</v>
      </c>
    </row>
    <row r="112" spans="1:25">
      <c r="A112">
        <f t="shared" si="17"/>
        <v>61.946000000000026</v>
      </c>
      <c r="B112">
        <f t="shared" si="20"/>
        <v>335.096</v>
      </c>
      <c r="C112" cm="1">
        <f t="array" ref="C112">[1]!PropsSI("P","T",B112,"Q",0,$B$1)/100000</f>
        <v>0.2181314940443993</v>
      </c>
      <c r="D112" cm="1">
        <f t="array" ref="D112">[1]!PropsSI("S","T",B112,"Q",0,$B$1)/1000</f>
        <v>0.85566975001160805</v>
      </c>
      <c r="E112" cm="1">
        <f t="array" ref="E112">[1]!PropsSI("S","T",B112,"Q",1,$B$1)/1000</f>
        <v>7.8772126736285131</v>
      </c>
    </row>
    <row r="113" spans="1:5">
      <c r="A113">
        <f t="shared" si="17"/>
        <v>58.946000000000026</v>
      </c>
      <c r="B113">
        <f t="shared" si="20"/>
        <v>332.096</v>
      </c>
      <c r="C113" cm="1">
        <f t="array" ref="C113">[1]!PropsSI("P","T",B113,"Q",0,$B$1)/100000</f>
        <v>0.18993444322766312</v>
      </c>
      <c r="D113" cm="1">
        <f t="array" ref="D113">[1]!PropsSI("S","T",B113,"Q",0,$B$1)/1000</f>
        <v>0.81803266183946832</v>
      </c>
      <c r="E113" cm="1">
        <f t="array" ref="E113">[1]!PropsSI("S","T",B113,"Q",1,$B$1)/1000</f>
        <v>7.9251020951474</v>
      </c>
    </row>
    <row r="114" spans="1:5">
      <c r="A114">
        <f t="shared" si="17"/>
        <v>55.946000000000026</v>
      </c>
      <c r="B114">
        <f t="shared" si="20"/>
        <v>329.096</v>
      </c>
      <c r="C114" cm="1">
        <f t="array" ref="C114">[1]!PropsSI("P","T",B114,"Q",0,$B$1)/100000</f>
        <v>0.16490463758951729</v>
      </c>
      <c r="D114" cm="1">
        <f t="array" ref="D114">[1]!PropsSI("S","T",B114,"Q",0,$B$1)/1000</f>
        <v>0.78006518741638198</v>
      </c>
      <c r="E114" cm="1">
        <f t="array" ref="E114">[1]!PropsSI("S","T",B114,"Q",1,$B$1)/1000</f>
        <v>7.9741321252662392</v>
      </c>
    </row>
    <row r="115" spans="1:5">
      <c r="A115">
        <f t="shared" si="17"/>
        <v>52.946000000000026</v>
      </c>
      <c r="B115">
        <f t="shared" si="20"/>
        <v>326.096</v>
      </c>
      <c r="C115" cm="1">
        <f t="array" ref="C115">[1]!PropsSI("P","T",B115,"Q",0,$B$1)/100000</f>
        <v>0.1427474549693977</v>
      </c>
      <c r="D115" cm="1">
        <f t="array" ref="D115">[1]!PropsSI("S","T",B115,"Q",0,$B$1)/1000</f>
        <v>0.74176007270325794</v>
      </c>
      <c r="E115" cm="1">
        <f t="array" ref="E115">[1]!PropsSI("S","T",B115,"Q",1,$B$1)/1000</f>
        <v>8.0243418236382631</v>
      </c>
    </row>
    <row r="116" spans="1:5">
      <c r="A116">
        <f t="shared" si="17"/>
        <v>49.946000000000026</v>
      </c>
      <c r="B116">
        <f t="shared" si="20"/>
        <v>323.096</v>
      </c>
      <c r="C116" cm="1">
        <f t="array" ref="C116">[1]!PropsSI("P","T",B116,"Q",0,$B$1)/100000</f>
        <v>0.12318885658277753</v>
      </c>
      <c r="D116" cm="1">
        <f t="array" ref="D116">[1]!PropsSI("S","T",B116,"Q",0,$B$1)/1000</f>
        <v>0.70310982633507768</v>
      </c>
      <c r="E116" cm="1">
        <f t="array" ref="E116">[1]!PropsSI("S","T",B116,"Q",1,$B$1)/1000</f>
        <v>8.0757716186809887</v>
      </c>
    </row>
    <row r="117" spans="1:5">
      <c r="A117">
        <f t="shared" si="17"/>
        <v>46.946000000000026</v>
      </c>
      <c r="B117">
        <f t="shared" si="20"/>
        <v>320.096</v>
      </c>
      <c r="C117" cm="1">
        <f t="array" ref="C117">[1]!PropsSI("P","T",B117,"Q",0,$B$1)/100000</f>
        <v>0.10597459043011306</v>
      </c>
      <c r="D117" cm="1">
        <f t="array" ref="D117">[1]!PropsSI("S","T",B117,"Q",0,$B$1)/1000</f>
        <v>0.66410668536905948</v>
      </c>
      <c r="E117" cm="1">
        <f t="array" ref="E117">[1]!PropsSI("S","T",B117,"Q",1,$B$1)/1000</f>
        <v>8.1284633734494367</v>
      </c>
    </row>
    <row r="118" spans="1:5">
      <c r="A118">
        <f t="shared" si="17"/>
        <v>43.946000000000026</v>
      </c>
      <c r="B118">
        <f t="shared" si="20"/>
        <v>317.096</v>
      </c>
      <c r="C118" cm="1">
        <f t="array" ref="C118">[1]!PropsSI("P","T",B118,"Q",0,$B$1)/100000</f>
        <v>9.0869375221341184E-2</v>
      </c>
      <c r="D118" cm="1">
        <f t="array" ref="D118">[1]!PropsSI("S","T",B118,"Q",0,$B$1)/1000</f>
        <v>0.62474257408845968</v>
      </c>
      <c r="E118" cm="1">
        <f t="array" ref="E118">[1]!PropsSI("S","T",B118,"Q",1,$B$1)/1000</f>
        <v>8.1824604550709115</v>
      </c>
    </row>
    <row r="119" spans="1:5">
      <c r="A119">
        <f t="shared" si="17"/>
        <v>40.946000000000026</v>
      </c>
      <c r="B119">
        <f t="shared" si="20"/>
        <v>314.096</v>
      </c>
      <c r="C119" cm="1">
        <f t="array" ref="C119">[1]!PropsSI("P","T",B119,"Q",0,$B$1)/100000</f>
        <v>7.7656068646759016E-2</v>
      </c>
      <c r="D119" cm="1">
        <f t="array" ref="D119">[1]!PropsSI("S","T",B119,"Q",0,$B$1)/1000</f>
        <v>0.58500905454830665</v>
      </c>
      <c r="E119" cm="1">
        <f t="array" ref="E119">[1]!PropsSI("S","T",B119,"Q",1,$B$1)/1000</f>
        <v>8.2378078080510484</v>
      </c>
    </row>
    <row r="120" spans="1:5">
      <c r="A120">
        <f t="shared" si="17"/>
        <v>37.946000000000026</v>
      </c>
      <c r="B120">
        <f t="shared" si="20"/>
        <v>311.096</v>
      </c>
      <c r="C120" cm="1">
        <f t="array" ref="C120">[1]!PropsSI("P","T",B120,"Q",0,$B$1)/100000</f>
        <v>6.6134829643520077E-2</v>
      </c>
      <c r="D120" cm="1">
        <f t="array" ref="D120">[1]!PropsSI("S","T",B120,"Q",0,$B$1)/1000</f>
        <v>0.54489726730199262</v>
      </c>
      <c r="E120" cm="1">
        <f t="array" ref="E120">[1]!PropsSI("S","T",B120,"Q",1,$B$1)/1000</f>
        <v>8.2945520318521115</v>
      </c>
    </row>
    <row r="121" spans="1:5">
      <c r="A121">
        <f t="shared" si="17"/>
        <v>34.946000000000026</v>
      </c>
      <c r="B121">
        <f t="shared" si="20"/>
        <v>308.096</v>
      </c>
      <c r="C121" cm="1">
        <f t="array" ref="C121">[1]!PropsSI("P","T",B121,"Q",0,$B$1)/100000</f>
        <v>5.6122266263753551E-2</v>
      </c>
      <c r="D121" cm="1">
        <f t="array" ref="D121">[1]!PropsSI("S","T",B121,"Q",0,$B$1)/1000</f>
        <v>0.50439786042849155</v>
      </c>
      <c r="E121" cm="1">
        <f t="array" ref="E121">[1]!PropsSI("S","T",B121,"Q",1,$B$1)/1000</f>
        <v>8.352741463248698</v>
      </c>
    </row>
    <row r="122" spans="1:5">
      <c r="A122">
        <f t="shared" si="17"/>
        <v>31.946000000000026</v>
      </c>
      <c r="B122">
        <f t="shared" si="20"/>
        <v>305.096</v>
      </c>
      <c r="C122" cm="1">
        <f t="array" ref="C122">[1]!PropsSI("P","T",B122,"Q",0,$B$1)/100000</f>
        <v>4.7450585226040301E-2</v>
      </c>
      <c r="D122" cm="1">
        <f t="array" ref="D122">[1]!PropsSI("S","T",B122,"Q",0,$B$1)/1000</f>
        <v>0.46350090456490867</v>
      </c>
      <c r="E122" cm="1">
        <f t="array" ref="E122">[1]!PropsSI("S","T",B122,"Q",1,$B$1)/1000</f>
        <v>8.412426264080116</v>
      </c>
    </row>
    <row r="123" spans="1:5">
      <c r="A123">
        <f t="shared" si="17"/>
        <v>28.946000000000026</v>
      </c>
      <c r="B123">
        <f t="shared" si="20"/>
        <v>302.096</v>
      </c>
      <c r="C123" cm="1">
        <f t="array" ref="C123">[1]!PropsSI("P","T",B123,"Q",0,$B$1)/100000</f>
        <v>3.9966736912267695E-2</v>
      </c>
      <c r="D123" cm="1">
        <f t="array" ref="D123">[1]!PropsSI("S","T",B123,"Q",0,$B$1)/1000</f>
        <v>0.42219579109747024</v>
      </c>
      <c r="E123" cm="1">
        <f t="array" ref="E123">[1]!PropsSI("S","T",B123,"Q",1,$B$1)/1000</f>
        <v>8.4736585151449297</v>
      </c>
    </row>
    <row r="124" spans="1:5">
      <c r="A124">
        <f t="shared" si="17"/>
        <v>25.946000000000026</v>
      </c>
      <c r="B124">
        <f t="shared" si="20"/>
        <v>299.096</v>
      </c>
      <c r="C124" cm="1">
        <f t="array" ref="C124">[1]!PropsSI("P","T",B124,"Q",0,$B$1)/100000</f>
        <v>3.3531564710493796E-2</v>
      </c>
      <c r="D124" cm="1">
        <f t="array" ref="D124">[1]!PropsSI("S","T",B124,"Q",0,$B$1)/1000</f>
        <v>0.38047110988573468</v>
      </c>
      <c r="E124" cm="1">
        <f t="array" ref="E124">[1]!PropsSI("S","T",B124,"Q",1,$B$1)/1000</f>
        <v>8.5364923171181832</v>
      </c>
    </row>
    <row r="125" spans="1:5">
      <c r="A125">
        <f t="shared" si="17"/>
        <v>22.946000000000026</v>
      </c>
      <c r="B125">
        <f t="shared" si="20"/>
        <v>296.096</v>
      </c>
      <c r="C125" cm="1">
        <f t="array" ref="C125">[1]!PropsSI("P","T",B125,"Q",0,$B$1)/100000</f>
        <v>2.8018963674903863E-2</v>
      </c>
      <c r="D125" cm="1">
        <f t="array" ref="D125">[1]!PropsSI("S","T",B125,"Q",0,$B$1)/1000</f>
        <v>0.33831450179728662</v>
      </c>
      <c r="E125" cm="1">
        <f t="array" ref="E125">[1]!PropsSI("S","T",B125,"Q",1,$B$1)/1000</f>
        <v>8.6009838995172512</v>
      </c>
    </row>
    <row r="126" spans="1:5">
      <c r="A126">
        <f t="shared" si="17"/>
        <v>19.946000000000026</v>
      </c>
      <c r="B126">
        <f t="shared" si="20"/>
        <v>293.096</v>
      </c>
      <c r="C126" cm="1">
        <f t="array" ref="C126">[1]!PropsSI("P","T",B126,"Q",0,$B$1)/100000</f>
        <v>2.3315044163145497E-2</v>
      </c>
      <c r="D126" cm="1">
        <f t="array" ref="D126">[1]!PropsSI("S","T",B126,"Q",0,$B$1)/1000</f>
        <v>0.29571247970711845</v>
      </c>
      <c r="E126" cm="1">
        <f t="array" ref="E126">[1]!PropsSI("S","T",B126,"Q",1,$B$1)/1000</f>
        <v>8.6671917388989925</v>
      </c>
    </row>
    <row r="127" spans="1:5">
      <c r="A127">
        <f t="shared" si="17"/>
        <v>16.946000000000026</v>
      </c>
      <c r="B127">
        <f t="shared" si="20"/>
        <v>290.096</v>
      </c>
      <c r="C127" cm="1">
        <f t="array" ref="C127">[1]!PropsSI("P","T",B127,"Q",0,$B$1)/100000</f>
        <v>1.9317312338519577E-2</v>
      </c>
      <c r="D127" cm="1">
        <f t="array" ref="D127">[1]!PropsSI("S","T",B127,"Q",0,$B$1)/1000</f>
        <v>0.2526502091821049</v>
      </c>
      <c r="E127" cm="1">
        <f t="array" ref="E127">[1]!PropsSI("S","T",B127,"Q",1,$B$1)/1000</f>
        <v>8.7351766876434702</v>
      </c>
    </row>
    <row r="128" spans="1:5">
      <c r="A128">
        <f t="shared" si="17"/>
        <v>13.946000000000026</v>
      </c>
      <c r="B128">
        <f t="shared" si="20"/>
        <v>287.096</v>
      </c>
      <c r="C128" cm="1">
        <f t="array" ref="C128">[1]!PropsSI("P","T",B128,"Q",0,$B$1)/100000</f>
        <v>1.5933871936673723E-2</v>
      </c>
      <c r="D128" cm="1">
        <f t="array" ref="D128">[1]!PropsSI("S","T",B128,"Q",0,$B$1)/1000</f>
        <v>0.20911123632904138</v>
      </c>
      <c r="E128" cm="1">
        <f t="array" ref="E128">[1]!PropsSI("S","T",B128,"Q",1,$B$1)/1000</f>
        <v>8.8050021148784321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Rankine+1RigMix</vt:lpstr>
      <vt:lpstr>Parametrico</vt:lpstr>
      <vt:lpstr>T-s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giostri</dc:creator>
  <cp:lastModifiedBy>Andrea giostri</cp:lastModifiedBy>
  <dcterms:created xsi:type="dcterms:W3CDTF">2020-12-04T14:33:40Z</dcterms:created>
  <dcterms:modified xsi:type="dcterms:W3CDTF">2021-12-02T13:28:47Z</dcterms:modified>
</cp:coreProperties>
</file>