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The Race Car Project\Python\VD Scratchbook + Lap Sim\"/>
    </mc:Choice>
  </mc:AlternateContent>
  <xr:revisionPtr revIDLastSave="0" documentId="8_{B08FBFFB-FD58-44B2-81C3-93BCCEE2D66E}" xr6:coauthVersionLast="45" xr6:coauthVersionMax="45" xr10:uidLastSave="{00000000-0000-0000-0000-000000000000}"/>
  <bookViews>
    <workbookView xWindow="-120" yWindow="-120" windowWidth="38640" windowHeight="21240" activeTab="3" xr2:uid="{A0D69039-0343-4EB3-8C1A-88EB9F3BF7FC}"/>
  </bookViews>
  <sheets>
    <sheet name="K5 GSXR1000_Dyno_09 RAW" sheetId="2" r:id="rId1"/>
    <sheet name="K5 GSXR1000_PROCESSED" sheetId="3" r:id="rId2"/>
    <sheet name="K5 GSXR1000 + GT1749)" sheetId="4" r:id="rId3"/>
    <sheet name="K5 GSXR1000 + GT1749" sheetId="6" r:id="rId4"/>
    <sheet name="2002 GSXR1300" sheetId="8" r:id="rId5"/>
    <sheet name="2019 DUCATI PANI V4" sheetId="9" r:id="rId6"/>
    <sheet name="2015 R1" sheetId="10" r:id="rId7"/>
    <sheet name="KTM 690" sheetId="11" r:id="rId8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3" l="1"/>
  <c r="H9" i="6"/>
  <c r="D11" i="6"/>
  <c r="E11" i="6"/>
  <c r="F11" i="6"/>
  <c r="G11" i="6"/>
  <c r="H11" i="6"/>
  <c r="I11" i="6"/>
  <c r="J11" i="6"/>
  <c r="K11" i="6"/>
  <c r="L11" i="6"/>
  <c r="C11" i="6"/>
  <c r="D8" i="6"/>
  <c r="D31" i="6" s="1"/>
  <c r="D39" i="6" s="1"/>
  <c r="E8" i="6"/>
  <c r="E34" i="6" s="1"/>
  <c r="E42" i="6" s="1"/>
  <c r="F8" i="6"/>
  <c r="F35" i="6" s="1"/>
  <c r="F43" i="6" s="1"/>
  <c r="G8" i="6"/>
  <c r="G35" i="6" s="1"/>
  <c r="G43" i="6" s="1"/>
  <c r="H8" i="6"/>
  <c r="H31" i="6" s="1"/>
  <c r="H39" i="6" s="1"/>
  <c r="I8" i="6"/>
  <c r="I9" i="6" s="1"/>
  <c r="J8" i="6"/>
  <c r="J34" i="6" s="1"/>
  <c r="J42" i="6" s="1"/>
  <c r="K8" i="6"/>
  <c r="K31" i="6" s="1"/>
  <c r="K39" i="6" s="1"/>
  <c r="L8" i="6"/>
  <c r="L30" i="6" s="1"/>
  <c r="L38" i="6" s="1"/>
  <c r="C8" i="6"/>
  <c r="C30" i="6" s="1"/>
  <c r="C38" i="6" s="1"/>
  <c r="B4" i="6"/>
  <c r="D18" i="6" s="1"/>
  <c r="D26" i="6" s="1"/>
  <c r="R8" i="2"/>
  <c r="S8" i="2"/>
  <c r="T8" i="2"/>
  <c r="U8" i="2"/>
  <c r="V8" i="2"/>
  <c r="W8" i="2"/>
  <c r="X8" i="2"/>
  <c r="Y8" i="2"/>
  <c r="Z8" i="2"/>
  <c r="AA8" i="2"/>
  <c r="AB8" i="2"/>
  <c r="AC8" i="2"/>
  <c r="L53" i="4"/>
  <c r="F53" i="4"/>
  <c r="M45" i="4"/>
  <c r="L45" i="4"/>
  <c r="J45" i="4"/>
  <c r="I45" i="4"/>
  <c r="H45" i="4"/>
  <c r="G45" i="4"/>
  <c r="F45" i="4"/>
  <c r="E45" i="4"/>
  <c r="J44" i="4"/>
  <c r="I44" i="4"/>
  <c r="H44" i="4"/>
  <c r="G44" i="4"/>
  <c r="F44" i="4"/>
  <c r="K43" i="4"/>
  <c r="J43" i="4"/>
  <c r="I43" i="4"/>
  <c r="H43" i="4"/>
  <c r="G43" i="4"/>
  <c r="L42" i="4"/>
  <c r="K42" i="4"/>
  <c r="J42" i="4"/>
  <c r="I42" i="4"/>
  <c r="H42" i="4"/>
  <c r="M41" i="4"/>
  <c r="L41" i="4"/>
  <c r="K41" i="4"/>
  <c r="J41" i="4"/>
  <c r="I41" i="4"/>
  <c r="D41" i="4"/>
  <c r="M40" i="4"/>
  <c r="L40" i="4"/>
  <c r="K40" i="4"/>
  <c r="J40" i="4"/>
  <c r="E40" i="4"/>
  <c r="B40" i="4"/>
  <c r="M35" i="4"/>
  <c r="M36" i="4" s="1"/>
  <c r="M37" i="4" s="1"/>
  <c r="L35" i="4"/>
  <c r="L36" i="4" s="1"/>
  <c r="L37" i="4" s="1"/>
  <c r="K35" i="4"/>
  <c r="K36" i="4" s="1"/>
  <c r="K37" i="4" s="1"/>
  <c r="J35" i="4"/>
  <c r="J36" i="4" s="1"/>
  <c r="J37" i="4" s="1"/>
  <c r="I35" i="4"/>
  <c r="I36" i="4" s="1"/>
  <c r="I37" i="4" s="1"/>
  <c r="H35" i="4"/>
  <c r="H36" i="4" s="1"/>
  <c r="H37" i="4" s="1"/>
  <c r="G35" i="4"/>
  <c r="G36" i="4" s="1"/>
  <c r="G37" i="4" s="1"/>
  <c r="F35" i="4"/>
  <c r="F36" i="4" s="1"/>
  <c r="F37" i="4" s="1"/>
  <c r="E35" i="4"/>
  <c r="E36" i="4" s="1"/>
  <c r="E37" i="4" s="1"/>
  <c r="D35" i="4"/>
  <c r="D36" i="4" s="1"/>
  <c r="D37" i="4" s="1"/>
  <c r="C35" i="4"/>
  <c r="C36" i="4" s="1"/>
  <c r="C37" i="4" s="1"/>
  <c r="B35" i="4"/>
  <c r="B36" i="4" s="1"/>
  <c r="B37" i="4" s="1"/>
  <c r="M21" i="4"/>
  <c r="L21" i="4"/>
  <c r="K21" i="4"/>
  <c r="J21" i="4"/>
  <c r="I21" i="4"/>
  <c r="H21" i="4"/>
  <c r="G21" i="4"/>
  <c r="F21" i="4"/>
  <c r="E21" i="4"/>
  <c r="D21" i="4"/>
  <c r="C21" i="4"/>
  <c r="B21" i="4"/>
  <c r="M20" i="4"/>
  <c r="L20" i="4"/>
  <c r="K20" i="4"/>
  <c r="J20" i="4"/>
  <c r="I20" i="4"/>
  <c r="H20" i="4"/>
  <c r="G20" i="4"/>
  <c r="F20" i="4"/>
  <c r="E20" i="4"/>
  <c r="D20" i="4"/>
  <c r="C20" i="4"/>
  <c r="B20" i="4"/>
  <c r="M19" i="4"/>
  <c r="L19" i="4"/>
  <c r="K19" i="4"/>
  <c r="J19" i="4"/>
  <c r="I19" i="4"/>
  <c r="H19" i="4"/>
  <c r="G19" i="4"/>
  <c r="F19" i="4"/>
  <c r="E19" i="4"/>
  <c r="D19" i="4"/>
  <c r="C19" i="4"/>
  <c r="B19" i="4"/>
  <c r="M18" i="4"/>
  <c r="L18" i="4"/>
  <c r="K18" i="4"/>
  <c r="J18" i="4"/>
  <c r="I18" i="4"/>
  <c r="H18" i="4"/>
  <c r="G18" i="4"/>
  <c r="F18" i="4"/>
  <c r="E18" i="4"/>
  <c r="D18" i="4"/>
  <c r="C18" i="4"/>
  <c r="B18" i="4"/>
  <c r="M17" i="4"/>
  <c r="L17" i="4"/>
  <c r="K17" i="4"/>
  <c r="J17" i="4"/>
  <c r="I17" i="4"/>
  <c r="H17" i="4"/>
  <c r="G17" i="4"/>
  <c r="F17" i="4"/>
  <c r="E17" i="4"/>
  <c r="D17" i="4"/>
  <c r="C17" i="4"/>
  <c r="B17" i="4"/>
  <c r="M16" i="4"/>
  <c r="L16" i="4"/>
  <c r="K16" i="4"/>
  <c r="J16" i="4"/>
  <c r="I16" i="4"/>
  <c r="H16" i="4"/>
  <c r="G16" i="4"/>
  <c r="F16" i="4"/>
  <c r="E16" i="4"/>
  <c r="D16" i="4"/>
  <c r="C16" i="4"/>
  <c r="B16" i="4"/>
  <c r="H11" i="4"/>
  <c r="H14" i="4" s="1"/>
  <c r="G11" i="4"/>
  <c r="G14" i="4" s="1"/>
  <c r="M10" i="4"/>
  <c r="M11" i="4" s="1"/>
  <c r="M14" i="4" s="1"/>
  <c r="L10" i="4"/>
  <c r="L11" i="4" s="1"/>
  <c r="L14" i="4" s="1"/>
  <c r="K10" i="4"/>
  <c r="K11" i="4" s="1"/>
  <c r="K14" i="4" s="1"/>
  <c r="J10" i="4"/>
  <c r="J11" i="4" s="1"/>
  <c r="J14" i="4" s="1"/>
  <c r="I10" i="4"/>
  <c r="I11" i="4" s="1"/>
  <c r="I14" i="4" s="1"/>
  <c r="H10" i="4"/>
  <c r="G10" i="4"/>
  <c r="F10" i="4"/>
  <c r="F11" i="4" s="1"/>
  <c r="F14" i="4" s="1"/>
  <c r="E10" i="4"/>
  <c r="E11" i="4" s="1"/>
  <c r="E14" i="4" s="1"/>
  <c r="D10" i="4"/>
  <c r="D11" i="4" s="1"/>
  <c r="D14" i="4" s="1"/>
  <c r="C10" i="4"/>
  <c r="C11" i="4" s="1"/>
  <c r="C14" i="4" s="1"/>
  <c r="M9" i="4"/>
  <c r="M13" i="4" s="1"/>
  <c r="L9" i="4"/>
  <c r="L13" i="4" s="1"/>
  <c r="K9" i="4"/>
  <c r="K13" i="4" s="1"/>
  <c r="J9" i="4"/>
  <c r="J13" i="4" s="1"/>
  <c r="I9" i="4"/>
  <c r="I13" i="4" s="1"/>
  <c r="H9" i="4"/>
  <c r="H13" i="4" s="1"/>
  <c r="G9" i="4"/>
  <c r="G13" i="4" s="1"/>
  <c r="F9" i="4"/>
  <c r="F13" i="4" s="1"/>
  <c r="E9" i="4"/>
  <c r="E13" i="4" s="1"/>
  <c r="D9" i="4"/>
  <c r="D13" i="4" s="1"/>
  <c r="C9" i="4"/>
  <c r="C13" i="4" s="1"/>
  <c r="M4" i="4"/>
  <c r="L4" i="4"/>
  <c r="K4" i="4"/>
  <c r="J4" i="4"/>
  <c r="I4" i="4"/>
  <c r="H4" i="4"/>
  <c r="G4" i="4"/>
  <c r="F4" i="4"/>
  <c r="E4" i="4"/>
  <c r="D4" i="4"/>
  <c r="C4" i="4"/>
  <c r="H41" i="4" s="1"/>
  <c r="B4" i="4"/>
  <c r="D45" i="4" s="1"/>
  <c r="K9" i="6" l="1"/>
  <c r="F14" i="6"/>
  <c r="F22" i="6" s="1"/>
  <c r="E14" i="6"/>
  <c r="E22" i="6" s="1"/>
  <c r="D14" i="6"/>
  <c r="D22" i="6" s="1"/>
  <c r="L18" i="6"/>
  <c r="L26" i="6" s="1"/>
  <c r="I30" i="6"/>
  <c r="I38" i="6" s="1"/>
  <c r="H30" i="6"/>
  <c r="H38" i="6" s="1"/>
  <c r="J30" i="6"/>
  <c r="J38" i="6" s="1"/>
  <c r="J9" i="6"/>
  <c r="J33" i="6"/>
  <c r="J41" i="6" s="1"/>
  <c r="J32" i="6"/>
  <c r="J40" i="6" s="1"/>
  <c r="J31" i="6"/>
  <c r="J39" i="6" s="1"/>
  <c r="C9" i="6"/>
  <c r="H35" i="6"/>
  <c r="H43" i="6" s="1"/>
  <c r="H34" i="6"/>
  <c r="H42" i="6" s="1"/>
  <c r="H33" i="6"/>
  <c r="H41" i="6" s="1"/>
  <c r="H32" i="6"/>
  <c r="H40" i="6" s="1"/>
  <c r="C31" i="6"/>
  <c r="C39" i="6" s="1"/>
  <c r="K32" i="6"/>
  <c r="K40" i="6" s="1"/>
  <c r="J35" i="6"/>
  <c r="J43" i="6" s="1"/>
  <c r="I31" i="6"/>
  <c r="I39" i="6" s="1"/>
  <c r="I34" i="6"/>
  <c r="I42" i="6" s="1"/>
  <c r="G34" i="6"/>
  <c r="G42" i="6" s="1"/>
  <c r="G31" i="6"/>
  <c r="G39" i="6" s="1"/>
  <c r="G33" i="6"/>
  <c r="G41" i="6" s="1"/>
  <c r="G9" i="6"/>
  <c r="G30" i="6"/>
  <c r="G38" i="6" s="1"/>
  <c r="G32" i="6"/>
  <c r="G40" i="6" s="1"/>
  <c r="F32" i="6"/>
  <c r="F40" i="6" s="1"/>
  <c r="F34" i="6"/>
  <c r="F42" i="6" s="1"/>
  <c r="F9" i="6"/>
  <c r="F30" i="6"/>
  <c r="F38" i="6" s="1"/>
  <c r="F31" i="6"/>
  <c r="F39" i="6" s="1"/>
  <c r="F33" i="6"/>
  <c r="F41" i="6" s="1"/>
  <c r="E33" i="6"/>
  <c r="E41" i="6" s="1"/>
  <c r="E31" i="6"/>
  <c r="E39" i="6" s="1"/>
  <c r="E9" i="6"/>
  <c r="E32" i="6"/>
  <c r="E40" i="6" s="1"/>
  <c r="E35" i="6"/>
  <c r="E43" i="6" s="1"/>
  <c r="E30" i="6"/>
  <c r="E38" i="6" s="1"/>
  <c r="C32" i="6"/>
  <c r="C40" i="6" s="1"/>
  <c r="C33" i="6"/>
  <c r="C41" i="6" s="1"/>
  <c r="C34" i="6"/>
  <c r="C42" i="6" s="1"/>
  <c r="C35" i="6"/>
  <c r="C43" i="6" s="1"/>
  <c r="D35" i="6"/>
  <c r="D43" i="6" s="1"/>
  <c r="D33" i="6"/>
  <c r="D41" i="6" s="1"/>
  <c r="D30" i="6"/>
  <c r="D38" i="6" s="1"/>
  <c r="D34" i="6"/>
  <c r="D42" i="6" s="1"/>
  <c r="D32" i="6"/>
  <c r="D40" i="6" s="1"/>
  <c r="D9" i="6"/>
  <c r="K33" i="6"/>
  <c r="K41" i="6" s="1"/>
  <c r="K30" i="6"/>
  <c r="K38" i="6" s="1"/>
  <c r="K34" i="6"/>
  <c r="K42" i="6" s="1"/>
  <c r="K35" i="6"/>
  <c r="K43" i="6" s="1"/>
  <c r="L9" i="6"/>
  <c r="L31" i="6"/>
  <c r="L39" i="6" s="1"/>
  <c r="L32" i="6"/>
  <c r="L40" i="6" s="1"/>
  <c r="L33" i="6"/>
  <c r="L41" i="6" s="1"/>
  <c r="L34" i="6"/>
  <c r="L42" i="6" s="1"/>
  <c r="L35" i="6"/>
  <c r="L43" i="6" s="1"/>
  <c r="I32" i="6"/>
  <c r="I40" i="6" s="1"/>
  <c r="I33" i="6"/>
  <c r="I41" i="6" s="1"/>
  <c r="I35" i="6"/>
  <c r="I43" i="6" s="1"/>
  <c r="C17" i="6"/>
  <c r="C25" i="6" s="1"/>
  <c r="C18" i="6"/>
  <c r="C26" i="6" s="1"/>
  <c r="K17" i="6"/>
  <c r="K25" i="6" s="1"/>
  <c r="C19" i="6"/>
  <c r="C27" i="6" s="1"/>
  <c r="L14" i="6"/>
  <c r="L22" i="6" s="1"/>
  <c r="K14" i="6"/>
  <c r="K22" i="6" s="1"/>
  <c r="L16" i="6"/>
  <c r="L24" i="6" s="1"/>
  <c r="J16" i="6"/>
  <c r="J24" i="6" s="1"/>
  <c r="E19" i="6"/>
  <c r="E27" i="6" s="1"/>
  <c r="I14" i="6"/>
  <c r="I22" i="6" s="1"/>
  <c r="D19" i="6"/>
  <c r="D27" i="6" s="1"/>
  <c r="J14" i="6"/>
  <c r="J22" i="6" s="1"/>
  <c r="H14" i="6"/>
  <c r="H22" i="6" s="1"/>
  <c r="L15" i="6"/>
  <c r="L23" i="6" s="1"/>
  <c r="G14" i="6"/>
  <c r="G22" i="6" s="1"/>
  <c r="K15" i="6"/>
  <c r="K23" i="6" s="1"/>
  <c r="L17" i="6"/>
  <c r="L25" i="6" s="1"/>
  <c r="K16" i="6"/>
  <c r="K24" i="6" s="1"/>
  <c r="J15" i="6"/>
  <c r="J23" i="6" s="1"/>
  <c r="I15" i="6"/>
  <c r="I23" i="6" s="1"/>
  <c r="L19" i="6"/>
  <c r="L27" i="6" s="1"/>
  <c r="K18" i="6"/>
  <c r="K26" i="6" s="1"/>
  <c r="J17" i="6"/>
  <c r="J25" i="6" s="1"/>
  <c r="I16" i="6"/>
  <c r="I24" i="6" s="1"/>
  <c r="H15" i="6"/>
  <c r="H23" i="6" s="1"/>
  <c r="K19" i="6"/>
  <c r="K27" i="6" s="1"/>
  <c r="J18" i="6"/>
  <c r="J26" i="6" s="1"/>
  <c r="I17" i="6"/>
  <c r="I25" i="6" s="1"/>
  <c r="H16" i="6"/>
  <c r="H24" i="6" s="1"/>
  <c r="G15" i="6"/>
  <c r="G23" i="6" s="1"/>
  <c r="J19" i="6"/>
  <c r="J27" i="6" s="1"/>
  <c r="I18" i="6"/>
  <c r="I26" i="6" s="1"/>
  <c r="H17" i="6"/>
  <c r="H25" i="6" s="1"/>
  <c r="G16" i="6"/>
  <c r="G24" i="6" s="1"/>
  <c r="F15" i="6"/>
  <c r="F23" i="6" s="1"/>
  <c r="I19" i="6"/>
  <c r="I27" i="6" s="1"/>
  <c r="H18" i="6"/>
  <c r="H26" i="6" s="1"/>
  <c r="G17" i="6"/>
  <c r="G25" i="6" s="1"/>
  <c r="F16" i="6"/>
  <c r="F24" i="6" s="1"/>
  <c r="E15" i="6"/>
  <c r="E23" i="6" s="1"/>
  <c r="H19" i="6"/>
  <c r="H27" i="6" s="1"/>
  <c r="G18" i="6"/>
  <c r="G26" i="6" s="1"/>
  <c r="F17" i="6"/>
  <c r="F25" i="6" s="1"/>
  <c r="E16" i="6"/>
  <c r="E24" i="6" s="1"/>
  <c r="D15" i="6"/>
  <c r="D23" i="6" s="1"/>
  <c r="C15" i="6"/>
  <c r="C23" i="6" s="1"/>
  <c r="G19" i="6"/>
  <c r="G27" i="6" s="1"/>
  <c r="F18" i="6"/>
  <c r="F26" i="6" s="1"/>
  <c r="E17" i="6"/>
  <c r="E25" i="6" s="1"/>
  <c r="D16" i="6"/>
  <c r="D24" i="6" s="1"/>
  <c r="C14" i="6"/>
  <c r="C22" i="6" s="1"/>
  <c r="C16" i="6"/>
  <c r="C24" i="6" s="1"/>
  <c r="F19" i="6"/>
  <c r="F27" i="6" s="1"/>
  <c r="E18" i="6"/>
  <c r="E26" i="6" s="1"/>
  <c r="D17" i="6"/>
  <c r="D25" i="6" s="1"/>
  <c r="B60" i="4"/>
  <c r="A51" i="4"/>
  <c r="C40" i="4"/>
  <c r="B41" i="4"/>
  <c r="M42" i="4"/>
  <c r="L43" i="4"/>
  <c r="K44" i="4"/>
  <c r="D40" i="4"/>
  <c r="C41" i="4"/>
  <c r="B42" i="4"/>
  <c r="M43" i="4"/>
  <c r="L44" i="4"/>
  <c r="K45" i="4"/>
  <c r="C42" i="4"/>
  <c r="B43" i="4"/>
  <c r="M44" i="4"/>
  <c r="F40" i="4"/>
  <c r="E41" i="4"/>
  <c r="D42" i="4"/>
  <c r="C43" i="4"/>
  <c r="B44" i="4"/>
  <c r="G40" i="4"/>
  <c r="F41" i="4"/>
  <c r="E42" i="4"/>
  <c r="D43" i="4"/>
  <c r="C44" i="4"/>
  <c r="B45" i="4"/>
  <c r="H40" i="4"/>
  <c r="G41" i="4"/>
  <c r="F42" i="4"/>
  <c r="E43" i="4"/>
  <c r="D44" i="4"/>
  <c r="C45" i="4"/>
  <c r="I40" i="4"/>
  <c r="G42" i="4"/>
  <c r="F43" i="4"/>
  <c r="E44" i="4"/>
  <c r="C24" i="3"/>
  <c r="D24" i="3"/>
  <c r="E24" i="3"/>
  <c r="F24" i="3"/>
  <c r="G24" i="3"/>
  <c r="H24" i="3"/>
  <c r="I24" i="3"/>
  <c r="J24" i="3"/>
  <c r="K24" i="3"/>
  <c r="L24" i="3"/>
  <c r="M24" i="3"/>
  <c r="N24" i="3"/>
  <c r="C25" i="3"/>
  <c r="D25" i="3"/>
  <c r="E25" i="3"/>
  <c r="F25" i="3"/>
  <c r="G25" i="3"/>
  <c r="H25" i="3"/>
  <c r="I25" i="3"/>
  <c r="J25" i="3"/>
  <c r="K25" i="3"/>
  <c r="L25" i="3"/>
  <c r="M25" i="3"/>
  <c r="N25" i="3"/>
  <c r="C26" i="3"/>
  <c r="D26" i="3"/>
  <c r="E26" i="3"/>
  <c r="F26" i="3"/>
  <c r="G26" i="3"/>
  <c r="H26" i="3"/>
  <c r="I26" i="3"/>
  <c r="J26" i="3"/>
  <c r="K26" i="3"/>
  <c r="L26" i="3"/>
  <c r="M26" i="3"/>
  <c r="N26" i="3"/>
  <c r="C27" i="3"/>
  <c r="D27" i="3"/>
  <c r="E27" i="3"/>
  <c r="F27" i="3"/>
  <c r="G27" i="3"/>
  <c r="H27" i="3"/>
  <c r="I27" i="3"/>
  <c r="J27" i="3"/>
  <c r="K27" i="3"/>
  <c r="L27" i="3"/>
  <c r="M27" i="3"/>
  <c r="N27" i="3"/>
  <c r="C28" i="3"/>
  <c r="D28" i="3"/>
  <c r="E28" i="3"/>
  <c r="F28" i="3"/>
  <c r="G28" i="3"/>
  <c r="H28" i="3"/>
  <c r="I28" i="3"/>
  <c r="J28" i="3"/>
  <c r="K28" i="3"/>
  <c r="L28" i="3"/>
  <c r="M28" i="3"/>
  <c r="N28" i="3"/>
  <c r="C29" i="3"/>
  <c r="D29" i="3"/>
  <c r="E29" i="3"/>
  <c r="F29" i="3"/>
  <c r="G29" i="3"/>
  <c r="H29" i="3"/>
  <c r="I29" i="3"/>
  <c r="J29" i="3"/>
  <c r="K29" i="3"/>
  <c r="L29" i="3"/>
  <c r="M29" i="3"/>
  <c r="N29" i="3"/>
  <c r="B29" i="3"/>
  <c r="B28" i="3"/>
  <c r="B27" i="3"/>
  <c r="B26" i="3"/>
  <c r="B25" i="3"/>
  <c r="B24" i="3"/>
  <c r="N17" i="3"/>
  <c r="N18" i="3"/>
  <c r="N19" i="3"/>
  <c r="N20" i="3"/>
  <c r="N21" i="3"/>
  <c r="I16" i="3"/>
  <c r="N9" i="3"/>
  <c r="N10" i="3" s="1"/>
  <c r="N13" i="3" s="1"/>
  <c r="M9" i="3"/>
  <c r="M10" i="3" s="1"/>
  <c r="M13" i="3" s="1"/>
  <c r="L9" i="3"/>
  <c r="L10" i="3" s="1"/>
  <c r="L13" i="3" s="1"/>
  <c r="K9" i="3"/>
  <c r="K10" i="3" s="1"/>
  <c r="K13" i="3" s="1"/>
  <c r="J9" i="3"/>
  <c r="J10" i="3" s="1"/>
  <c r="J13" i="3" s="1"/>
  <c r="I9" i="3"/>
  <c r="I10" i="3" s="1"/>
  <c r="I13" i="3" s="1"/>
  <c r="H9" i="3"/>
  <c r="H10" i="3" s="1"/>
  <c r="H13" i="3" s="1"/>
  <c r="G9" i="3"/>
  <c r="G10" i="3" s="1"/>
  <c r="G13" i="3" s="1"/>
  <c r="F9" i="3"/>
  <c r="F10" i="3" s="1"/>
  <c r="F13" i="3" s="1"/>
  <c r="E9" i="3"/>
  <c r="E10" i="3" s="1"/>
  <c r="E13" i="3" s="1"/>
  <c r="D9" i="3"/>
  <c r="D10" i="3" s="1"/>
  <c r="D13" i="3" s="1"/>
  <c r="C9" i="3"/>
  <c r="C10" i="3" s="1"/>
  <c r="C13" i="3" s="1"/>
  <c r="N8" i="3"/>
  <c r="N12" i="3" s="1"/>
  <c r="M8" i="3"/>
  <c r="M12" i="3" s="1"/>
  <c r="L8" i="3"/>
  <c r="L12" i="3" s="1"/>
  <c r="K8" i="3"/>
  <c r="K12" i="3" s="1"/>
  <c r="J8" i="3"/>
  <c r="J12" i="3" s="1"/>
  <c r="I8" i="3"/>
  <c r="I12" i="3" s="1"/>
  <c r="H8" i="3"/>
  <c r="H12" i="3" s="1"/>
  <c r="G8" i="3"/>
  <c r="G12" i="3" s="1"/>
  <c r="F8" i="3"/>
  <c r="F12" i="3" s="1"/>
  <c r="E8" i="3"/>
  <c r="E12" i="3" s="1"/>
  <c r="D8" i="3"/>
  <c r="D12" i="3" s="1"/>
  <c r="C8" i="3"/>
  <c r="C12" i="3" s="1"/>
  <c r="M4" i="3"/>
  <c r="L4" i="3"/>
  <c r="K4" i="3"/>
  <c r="J4" i="3"/>
  <c r="I4" i="3"/>
  <c r="H4" i="3"/>
  <c r="G4" i="3"/>
  <c r="F4" i="3"/>
  <c r="E4" i="3"/>
  <c r="D4" i="3"/>
  <c r="C4" i="3"/>
  <c r="B4" i="3"/>
  <c r="C17" i="3" s="1"/>
  <c r="N16" i="2"/>
  <c r="N17" i="2"/>
  <c r="N18" i="2"/>
  <c r="N19" i="2"/>
  <c r="N20" i="2"/>
  <c r="N21" i="2"/>
  <c r="N40" i="2"/>
  <c r="N41" i="2"/>
  <c r="N42" i="2"/>
  <c r="N43" i="2"/>
  <c r="N44" i="2"/>
  <c r="N45" i="2"/>
  <c r="N10" i="2"/>
  <c r="N11" i="2" s="1"/>
  <c r="N14" i="2" s="1"/>
  <c r="N9" i="2"/>
  <c r="N13" i="2" s="1"/>
  <c r="C21" i="2"/>
  <c r="D21" i="2"/>
  <c r="E21" i="2"/>
  <c r="F21" i="2"/>
  <c r="G21" i="2"/>
  <c r="H21" i="2"/>
  <c r="I21" i="2"/>
  <c r="J21" i="2"/>
  <c r="K21" i="2"/>
  <c r="L21" i="2"/>
  <c r="M21" i="2"/>
  <c r="B21" i="2"/>
  <c r="C20" i="2"/>
  <c r="D20" i="2"/>
  <c r="E20" i="2"/>
  <c r="F20" i="2"/>
  <c r="G20" i="2"/>
  <c r="H20" i="2"/>
  <c r="I20" i="2"/>
  <c r="J20" i="2"/>
  <c r="K20" i="2"/>
  <c r="L20" i="2"/>
  <c r="M20" i="2"/>
  <c r="B20" i="2"/>
  <c r="C19" i="2"/>
  <c r="D19" i="2"/>
  <c r="E19" i="2"/>
  <c r="F19" i="2"/>
  <c r="G19" i="2"/>
  <c r="H19" i="2"/>
  <c r="I19" i="2"/>
  <c r="J19" i="2"/>
  <c r="K19" i="2"/>
  <c r="L19" i="2"/>
  <c r="M19" i="2"/>
  <c r="B19" i="2"/>
  <c r="C18" i="2"/>
  <c r="D18" i="2"/>
  <c r="E18" i="2"/>
  <c r="F18" i="2"/>
  <c r="G18" i="2"/>
  <c r="H18" i="2"/>
  <c r="I18" i="2"/>
  <c r="J18" i="2"/>
  <c r="K18" i="2"/>
  <c r="L18" i="2"/>
  <c r="M18" i="2"/>
  <c r="B18" i="2"/>
  <c r="C17" i="2"/>
  <c r="D17" i="2"/>
  <c r="E17" i="2"/>
  <c r="F17" i="2"/>
  <c r="G17" i="2"/>
  <c r="H17" i="2"/>
  <c r="I17" i="2"/>
  <c r="J17" i="2"/>
  <c r="K17" i="2"/>
  <c r="L17" i="2"/>
  <c r="M17" i="2"/>
  <c r="B17" i="2"/>
  <c r="C16" i="2"/>
  <c r="D16" i="2"/>
  <c r="E16" i="2"/>
  <c r="F16" i="2"/>
  <c r="G16" i="2"/>
  <c r="H16" i="2"/>
  <c r="I16" i="2"/>
  <c r="J16" i="2"/>
  <c r="K16" i="2"/>
  <c r="L16" i="2"/>
  <c r="M16" i="2"/>
  <c r="B16" i="2"/>
  <c r="D10" i="2"/>
  <c r="E10" i="2"/>
  <c r="F10" i="2"/>
  <c r="G10" i="2"/>
  <c r="H10" i="2"/>
  <c r="I10" i="2"/>
  <c r="I11" i="2" s="1"/>
  <c r="I14" i="2" s="1"/>
  <c r="J10" i="2"/>
  <c r="K10" i="2"/>
  <c r="K11" i="2" s="1"/>
  <c r="K14" i="2" s="1"/>
  <c r="L10" i="2"/>
  <c r="M10" i="2"/>
  <c r="C10" i="2"/>
  <c r="L53" i="2"/>
  <c r="F53" i="2"/>
  <c r="C35" i="2"/>
  <c r="C36" i="2" s="1"/>
  <c r="C4" i="2"/>
  <c r="L41" i="2" s="1"/>
  <c r="D4" i="2"/>
  <c r="E4" i="2"/>
  <c r="F4" i="2"/>
  <c r="G4" i="2"/>
  <c r="H4" i="2"/>
  <c r="I4" i="2"/>
  <c r="J4" i="2"/>
  <c r="K4" i="2"/>
  <c r="L4" i="2"/>
  <c r="M4" i="2"/>
  <c r="B4" i="2"/>
  <c r="K45" i="2" s="1"/>
  <c r="K35" i="2"/>
  <c r="K36" i="2" s="1"/>
  <c r="J35" i="2"/>
  <c r="J36" i="2" s="1"/>
  <c r="L35" i="2"/>
  <c r="L36" i="2" s="1"/>
  <c r="I35" i="2"/>
  <c r="I36" i="2" s="1"/>
  <c r="M35" i="2"/>
  <c r="M36" i="2" s="1"/>
  <c r="H35" i="2"/>
  <c r="H36" i="2" s="1"/>
  <c r="G35" i="2"/>
  <c r="G36" i="2" s="1"/>
  <c r="G37" i="2" s="1"/>
  <c r="F35" i="2"/>
  <c r="F36" i="2" s="1"/>
  <c r="E35" i="2"/>
  <c r="E36" i="2" s="1"/>
  <c r="D35" i="2"/>
  <c r="D36" i="2" s="1"/>
  <c r="B35" i="2"/>
  <c r="B36" i="2" s="1"/>
  <c r="D9" i="2"/>
  <c r="D13" i="2" s="1"/>
  <c r="E9" i="2"/>
  <c r="E13" i="2" s="1"/>
  <c r="F9" i="2"/>
  <c r="F13" i="2" s="1"/>
  <c r="G9" i="2"/>
  <c r="G13" i="2" s="1"/>
  <c r="H9" i="2"/>
  <c r="H13" i="2" s="1"/>
  <c r="I9" i="2"/>
  <c r="I13" i="2" s="1"/>
  <c r="J9" i="2"/>
  <c r="J13" i="2" s="1"/>
  <c r="K9" i="2"/>
  <c r="K13" i="2" s="1"/>
  <c r="L9" i="2"/>
  <c r="L13" i="2" s="1"/>
  <c r="M9" i="2"/>
  <c r="M13" i="2" s="1"/>
  <c r="B60" i="2" s="1"/>
  <c r="C9" i="2"/>
  <c r="C13" i="2" s="1"/>
  <c r="H16" i="3" l="1"/>
  <c r="M21" i="3"/>
  <c r="M20" i="3"/>
  <c r="M19" i="3"/>
  <c r="M18" i="3"/>
  <c r="M17" i="3"/>
  <c r="G16" i="3"/>
  <c r="L21" i="3"/>
  <c r="L20" i="3"/>
  <c r="L19" i="3"/>
  <c r="L18" i="3"/>
  <c r="L17" i="3"/>
  <c r="F16" i="3"/>
  <c r="K21" i="3"/>
  <c r="K20" i="3"/>
  <c r="K19" i="3"/>
  <c r="K18" i="3"/>
  <c r="K17" i="3"/>
  <c r="E16" i="3"/>
  <c r="J21" i="3"/>
  <c r="J20" i="3"/>
  <c r="J19" i="3"/>
  <c r="J18" i="3"/>
  <c r="J17" i="3"/>
  <c r="D16" i="3"/>
  <c r="I21" i="3"/>
  <c r="I20" i="3"/>
  <c r="I19" i="3"/>
  <c r="I18" i="3"/>
  <c r="I17" i="3"/>
  <c r="B16" i="3"/>
  <c r="H21" i="3"/>
  <c r="H20" i="3"/>
  <c r="H19" i="3"/>
  <c r="H18" i="3"/>
  <c r="H17" i="3"/>
  <c r="N16" i="3"/>
  <c r="B17" i="3"/>
  <c r="G21" i="3"/>
  <c r="G20" i="3"/>
  <c r="G19" i="3"/>
  <c r="G18" i="3"/>
  <c r="G17" i="3"/>
  <c r="M16" i="3"/>
  <c r="B18" i="3"/>
  <c r="F21" i="3"/>
  <c r="F20" i="3"/>
  <c r="F19" i="3"/>
  <c r="F18" i="3"/>
  <c r="F17" i="3"/>
  <c r="L16" i="3"/>
  <c r="B19" i="3"/>
  <c r="E21" i="3"/>
  <c r="E20" i="3"/>
  <c r="E19" i="3"/>
  <c r="E18" i="3"/>
  <c r="E17" i="3"/>
  <c r="K16" i="3"/>
  <c r="B20" i="3"/>
  <c r="D21" i="3"/>
  <c r="D20" i="3"/>
  <c r="D19" i="3"/>
  <c r="D18" i="3"/>
  <c r="D17" i="3"/>
  <c r="J16" i="3"/>
  <c r="B21" i="3"/>
  <c r="C21" i="3"/>
  <c r="C20" i="3"/>
  <c r="C19" i="3"/>
  <c r="C18" i="3"/>
  <c r="M11" i="2"/>
  <c r="M14" i="2" s="1"/>
  <c r="L11" i="2"/>
  <c r="L14" i="2" s="1"/>
  <c r="J11" i="2"/>
  <c r="J14" i="2" s="1"/>
  <c r="H11" i="2"/>
  <c r="H14" i="2" s="1"/>
  <c r="G11" i="2"/>
  <c r="G14" i="2" s="1"/>
  <c r="F11" i="2"/>
  <c r="F14" i="2" s="1"/>
  <c r="E11" i="2"/>
  <c r="E14" i="2" s="1"/>
  <c r="D11" i="2"/>
  <c r="D14" i="2" s="1"/>
  <c r="C11" i="2"/>
  <c r="C14" i="2" s="1"/>
  <c r="M37" i="2"/>
  <c r="L37" i="2"/>
  <c r="H37" i="2"/>
  <c r="C37" i="2"/>
  <c r="K37" i="2"/>
  <c r="J37" i="2"/>
  <c r="H42" i="2"/>
  <c r="J43" i="2"/>
  <c r="I43" i="2"/>
  <c r="H43" i="2"/>
  <c r="L40" i="2"/>
  <c r="J44" i="2"/>
  <c r="D37" i="2"/>
  <c r="K40" i="2"/>
  <c r="I44" i="2"/>
  <c r="J40" i="2"/>
  <c r="H44" i="2"/>
  <c r="K41" i="2"/>
  <c r="J45" i="2"/>
  <c r="J41" i="2"/>
  <c r="I45" i="2"/>
  <c r="I41" i="2"/>
  <c r="H45" i="2"/>
  <c r="J42" i="2"/>
  <c r="I42" i="2"/>
  <c r="I40" i="2"/>
  <c r="G43" i="2"/>
  <c r="G44" i="2"/>
  <c r="G45" i="2"/>
  <c r="I37" i="2"/>
  <c r="G42" i="2"/>
  <c r="H40" i="2"/>
  <c r="G41" i="2"/>
  <c r="F42" i="2"/>
  <c r="F43" i="2"/>
  <c r="F44" i="2"/>
  <c r="F45" i="2"/>
  <c r="H41" i="2"/>
  <c r="G40" i="2"/>
  <c r="F41" i="2"/>
  <c r="E42" i="2"/>
  <c r="E43" i="2"/>
  <c r="E44" i="2"/>
  <c r="E45" i="2"/>
  <c r="F40" i="2"/>
  <c r="E41" i="2"/>
  <c r="D42" i="2"/>
  <c r="D43" i="2"/>
  <c r="D44" i="2"/>
  <c r="D45" i="2"/>
  <c r="C43" i="2"/>
  <c r="B40" i="2"/>
  <c r="D40" i="2"/>
  <c r="B42" i="2"/>
  <c r="B43" i="2"/>
  <c r="B44" i="2"/>
  <c r="B45" i="2"/>
  <c r="A51" i="2"/>
  <c r="M42" i="2"/>
  <c r="C40" i="2"/>
  <c r="C41" i="2"/>
  <c r="C42" i="2"/>
  <c r="M43" i="2"/>
  <c r="M44" i="2"/>
  <c r="M45" i="2"/>
  <c r="E40" i="2"/>
  <c r="C44" i="2"/>
  <c r="E37" i="2"/>
  <c r="B41" i="2"/>
  <c r="M41" i="2"/>
  <c r="L42" i="2"/>
  <c r="L43" i="2"/>
  <c r="L44" i="2"/>
  <c r="L45" i="2"/>
  <c r="D41" i="2"/>
  <c r="C45" i="2"/>
  <c r="F37" i="2"/>
  <c r="M40" i="2"/>
  <c r="K42" i="2"/>
  <c r="K43" i="2"/>
  <c r="K44" i="2"/>
  <c r="B37" i="2"/>
</calcChain>
</file>

<file path=xl/sharedStrings.xml><?xml version="1.0" encoding="utf-8"?>
<sst xmlns="http://schemas.openxmlformats.org/spreadsheetml/2006/main" count="156" uniqueCount="55">
  <si>
    <t>1st</t>
  </si>
  <si>
    <t>2nd</t>
  </si>
  <si>
    <t>3rd</t>
  </si>
  <si>
    <t>4th</t>
  </si>
  <si>
    <t>5th</t>
  </si>
  <si>
    <t>6th</t>
  </si>
  <si>
    <t>Final</t>
  </si>
  <si>
    <t>Primary</t>
  </si>
  <si>
    <t>Engine Torque (Nm)</t>
  </si>
  <si>
    <t>Engine Speed (rev/min)</t>
  </si>
  <si>
    <t>Engine Power (KW)</t>
  </si>
  <si>
    <t>Real World Loss Factor</t>
  </si>
  <si>
    <t>Approx RW Power (KW)</t>
  </si>
  <si>
    <t>Tire OD (inches)</t>
  </si>
  <si>
    <t>1st Gear Speed (rev/min)</t>
  </si>
  <si>
    <t>1st gear speed (rad/s)</t>
  </si>
  <si>
    <t>Tire OD (m)</t>
  </si>
  <si>
    <t>1st gear ground speed (m/s)</t>
  </si>
  <si>
    <t>Gear</t>
  </si>
  <si>
    <t>ground speed (no drag)</t>
  </si>
  <si>
    <t>Accel power = Engine power - Drag power - Roll Resistance power, at terminal Accel power =0</t>
  </si>
  <si>
    <t>Engine Power= Drag Power + Roll Resistance Power</t>
  </si>
  <si>
    <t>Engine Power = 1/2(rho)(Aref)(Cd)(V^2)(V) -  (Cr*(mass*gravity)*radius of tire)*V</t>
  </si>
  <si>
    <t>rho</t>
  </si>
  <si>
    <t>Aref</t>
  </si>
  <si>
    <t>Cd</t>
  </si>
  <si>
    <t>V</t>
  </si>
  <si>
    <t>Cr</t>
  </si>
  <si>
    <t>mass</t>
  </si>
  <si>
    <t>grav</t>
  </si>
  <si>
    <t>power</t>
  </si>
  <si>
    <t>=</t>
  </si>
  <si>
    <t>V^3</t>
  </si>
  <si>
    <t>+</t>
  </si>
  <si>
    <t>y</t>
  </si>
  <si>
    <t>a</t>
  </si>
  <si>
    <t>b</t>
  </si>
  <si>
    <t>c</t>
  </si>
  <si>
    <t>Speed</t>
  </si>
  <si>
    <t>Engine Torque (ft-lbf)</t>
  </si>
  <si>
    <t>Engine Power (HP)</t>
  </si>
  <si>
    <t>Approx RW Power (HP)</t>
  </si>
  <si>
    <t>Gear 1 Torque</t>
  </si>
  <si>
    <t>Gear 2 Torque</t>
  </si>
  <si>
    <t>Gear 3 Torque</t>
  </si>
  <si>
    <t>Gear 4 Torque</t>
  </si>
  <si>
    <t>Gear 5 Torque</t>
  </si>
  <si>
    <t>Gear 6 Torque</t>
  </si>
  <si>
    <t>Rpm</t>
  </si>
  <si>
    <t>Peak Force Slip Ratio</t>
  </si>
  <si>
    <t>Wheel Torque (Nm) (neglecting viscous losses)</t>
  </si>
  <si>
    <t>ground speed (m/s) - (No drag, slip)</t>
  </si>
  <si>
    <t>ground speed (m/s) - (no drag, no slip)</t>
  </si>
  <si>
    <t>Wheel Force (N)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</si>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</sst>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Dyno (KW, Nm)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944188587228237E-2"/>
          <c:y val="0.23704301075268816"/>
          <c:w val="0.66523945138894947"/>
          <c:h val="0.5618639403945474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'K5 GSXR1000_Dyno_09 RAW'!$A$8</c:f>
              <c:strCache>
                <c:ptCount val="1"/>
                <c:pt idx="0">
                  <c:v>Engine Torque (Nm)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'K5 GSXR1000_Dyno_09 RAW'!$B$7:$M$7</c:f>
              <c:numCache>
                <c:formatCode>General</c:formatCode>
                <c:ptCount val="12"/>
                <c:pt idx="0">
                  <c:v>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</c:numCache>
            </c:numRef>
          </c:xVal>
          <c:yVal>
            <c:numRef>
              <c:f>'K5 GSXR1000_Dyno_09 RAW'!$B$8:$M$8</c:f>
              <c:numCache>
                <c:formatCode>General</c:formatCode>
                <c:ptCount val="12"/>
                <c:pt idx="0">
                  <c:v>0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105</c:v>
                </c:pt>
                <c:pt idx="8">
                  <c:v>109</c:v>
                </c:pt>
                <c:pt idx="9">
                  <c:v>112</c:v>
                </c:pt>
                <c:pt idx="10">
                  <c:v>105</c:v>
                </c:pt>
                <c:pt idx="11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93-44A6-838D-E3D986A940F2}"/>
            </c:ext>
          </c:extLst>
        </c:ser>
        <c:ser>
          <c:idx val="1"/>
          <c:order val="1"/>
          <c:tx>
            <c:strRef>
              <c:f>'K5 GSXR1000_Dyno_09 RAW'!$A$13</c:f>
              <c:strCache>
                <c:ptCount val="1"/>
                <c:pt idx="0">
                  <c:v>Approx RW Power (KW)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'K5 GSXR1000_Dyno_09 RAW'!$B$7:$M$7</c:f>
              <c:numCache>
                <c:formatCode>General</c:formatCode>
                <c:ptCount val="12"/>
                <c:pt idx="0">
                  <c:v>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</c:numCache>
            </c:numRef>
          </c:xVal>
          <c:yVal>
            <c:numRef>
              <c:f>'K5 GSXR1000_Dyno_09 RAW'!$B$13:$M$13</c:f>
              <c:numCache>
                <c:formatCode>General</c:formatCode>
                <c:ptCount val="12"/>
                <c:pt idx="0">
                  <c:v>0</c:v>
                </c:pt>
                <c:pt idx="1">
                  <c:v>17.279658176943698</c:v>
                </c:pt>
                <c:pt idx="2">
                  <c:v>27.228552278820374</c:v>
                </c:pt>
                <c:pt idx="3">
                  <c:v>39.271950402144775</c:v>
                </c:pt>
                <c:pt idx="4">
                  <c:v>49.765415549597854</c:v>
                </c:pt>
                <c:pt idx="5">
                  <c:v>65.317107908847177</c:v>
                </c:pt>
                <c:pt idx="6">
                  <c:v>82.942359249329769</c:v>
                </c:pt>
                <c:pt idx="7">
                  <c:v>96.986008713136727</c:v>
                </c:pt>
                <c:pt idx="8">
                  <c:v>111.86745978552278</c:v>
                </c:pt>
                <c:pt idx="9">
                  <c:v>126.44101876675602</c:v>
                </c:pt>
                <c:pt idx="10">
                  <c:v>125.35606568364609</c:v>
                </c:pt>
                <c:pt idx="11">
                  <c:v>119.95538706434318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93-44A6-838D-E3D986A94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382368"/>
        <c:axId val="1570894704"/>
      </c:scatterChart>
      <c:valAx>
        <c:axId val="156138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Engine Speed Rev/min</a:t>
                </a:r>
              </a:p>
            </c:rich>
          </c:tx>
          <c:layout>
            <c:manualLayout>
              <c:xMode val="edge"/>
              <c:yMode val="edge"/>
              <c:x val="0.36498792705732019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94704"/>
        <c:crosses val="autoZero"/>
        <c:crossBetween val="midCat"/>
      </c:valAx>
      <c:valAx>
        <c:axId val="15708947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38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aseline="0"/>
              <a:t>Ideal (No Drag) speed  vs,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12987901906642"/>
          <c:y val="9.2929204073674679E-2"/>
          <c:w val="0.72224391463201398"/>
          <c:h val="0.82007345771226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'K5 GSXR1000 + GT1749'!$A$30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intercept val="0"/>
            <c:dispRSqr val="0"/>
            <c:dispEq val="1"/>
            <c:trendlineLbl>
              <c:layout>
                <c:manualLayout>
                  <c:x val="0.22376612453228387"/>
                  <c:y val="-6.89440979751407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'K5 GSXR1000 + GT1749'!$B$22:$N$22</c:f>
              <c:numCache>
                <c:formatCode>General</c:formatCode>
                <c:ptCount val="13"/>
                <c:pt idx="1">
                  <c:v>5.6892396563951797</c:v>
                </c:pt>
                <c:pt idx="2">
                  <c:v>7.5856528751935732</c:v>
                </c:pt>
                <c:pt idx="3">
                  <c:v>9.4820660939919659</c:v>
                </c:pt>
                <c:pt idx="4">
                  <c:v>11.378479312790359</c:v>
                </c:pt>
                <c:pt idx="5">
                  <c:v>13.274892531588755</c:v>
                </c:pt>
                <c:pt idx="6">
                  <c:v>15.171305750387146</c:v>
                </c:pt>
                <c:pt idx="7">
                  <c:v>17.067718969185538</c:v>
                </c:pt>
                <c:pt idx="8">
                  <c:v>18.964132187983932</c:v>
                </c:pt>
                <c:pt idx="9">
                  <c:v>20.860545406782325</c:v>
                </c:pt>
                <c:pt idx="10">
                  <c:v>22.756958625580719</c:v>
                </c:pt>
              </c:numCache>
            </c:numRef>
          </c:xVal>
          <c:yVal>
            <c:numRef>
              <c:f>'K5 GSXR1000 + GT1749'!$B$30:$N$30</c:f>
              <c:numCache>
                <c:formatCode>General</c:formatCode>
                <c:ptCount val="13"/>
                <c:pt idx="1">
                  <c:v>225.090576</c:v>
                </c:pt>
                <c:pt idx="2">
                  <c:v>525.21134399999994</c:v>
                </c:pt>
                <c:pt idx="3">
                  <c:v>825.33211199999994</c:v>
                </c:pt>
                <c:pt idx="4">
                  <c:v>1125.4528800000003</c:v>
                </c:pt>
                <c:pt idx="5">
                  <c:v>1350.5434560000001</c:v>
                </c:pt>
                <c:pt idx="6">
                  <c:v>1575.6340320000002</c:v>
                </c:pt>
                <c:pt idx="7">
                  <c:v>1755.7064928</c:v>
                </c:pt>
                <c:pt idx="8">
                  <c:v>1860.7487616000003</c:v>
                </c:pt>
                <c:pt idx="9">
                  <c:v>1860.7487616000003</c:v>
                </c:pt>
                <c:pt idx="10">
                  <c:v>1830.7366847999999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C692-4BB5-80DE-68C519EA5670}"/>
            </c:ext>
          </c:extLst>
        </c:ser>
        <c:ser>
          <c:idx val="1"/>
          <c:order val="1"/>
          <c:tx>
            <c:strRef>
              <c:f>'K5 GSXR1000 + GT1749'!$A$31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0.30166229890202895"/>
                  <c:y val="-5.81012014110194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'K5 GSXR1000 + GT1749'!$B$23:$N$23</c:f>
              <c:numCache>
                <c:formatCode>General</c:formatCode>
                <c:ptCount val="13"/>
                <c:pt idx="1">
                  <c:v>7.3472149558709665</c:v>
                </c:pt>
                <c:pt idx="2">
                  <c:v>9.7962866078279554</c:v>
                </c:pt>
                <c:pt idx="3">
                  <c:v>12.245358259784945</c:v>
                </c:pt>
                <c:pt idx="4">
                  <c:v>14.694429911741933</c:v>
                </c:pt>
                <c:pt idx="5">
                  <c:v>17.143501563698923</c:v>
                </c:pt>
                <c:pt idx="6">
                  <c:v>19.592573215655911</c:v>
                </c:pt>
                <c:pt idx="7">
                  <c:v>22.041644867612902</c:v>
                </c:pt>
                <c:pt idx="8">
                  <c:v>24.49071651956989</c:v>
                </c:pt>
                <c:pt idx="9">
                  <c:v>26.939788171526878</c:v>
                </c:pt>
                <c:pt idx="10">
                  <c:v>29.388859823483866</c:v>
                </c:pt>
              </c:numCache>
            </c:numRef>
          </c:xVal>
          <c:yVal>
            <c:numRef>
              <c:f>'K5 GSXR1000 + GT1749'!$B$31:$N$31</c:f>
              <c:numCache>
                <c:formatCode>General</c:formatCode>
                <c:ptCount val="13"/>
                <c:pt idx="1">
                  <c:v>174.29655168000002</c:v>
                </c:pt>
                <c:pt idx="2">
                  <c:v>406.69195392000006</c:v>
                </c:pt>
                <c:pt idx="3">
                  <c:v>639.08735616000001</c:v>
                </c:pt>
                <c:pt idx="4">
                  <c:v>871.48275840000008</c:v>
                </c:pt>
                <c:pt idx="5">
                  <c:v>1045.77931008</c:v>
                </c:pt>
                <c:pt idx="6">
                  <c:v>1220.0758617600002</c:v>
                </c:pt>
                <c:pt idx="7">
                  <c:v>1359.5131031040003</c:v>
                </c:pt>
                <c:pt idx="8">
                  <c:v>1440.851493888</c:v>
                </c:pt>
                <c:pt idx="9">
                  <c:v>1440.851493888</c:v>
                </c:pt>
                <c:pt idx="10">
                  <c:v>1417.6119536640001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C692-4BB5-80DE-68C519EA5670}"/>
            </c:ext>
          </c:extLst>
        </c:ser>
        <c:ser>
          <c:idx val="2"/>
          <c:order val="2"/>
          <c:tx>
            <c:strRef>
              <c:f>'K5 GSXR1000 + GT1749'!$A$32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0.28666041810163839"/>
                  <c:y val="-6.107469672659954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bg1">
                            <a:lumMod val="50000"/>
                          </a:schemeClr>
                        </a:solidFill>
                      </a:rPr>
                      <a:t>y = -0.0022x</a:t>
                    </a:r>
                    <a:r>
                      <a:rPr lang="en-US" baseline="30000">
                        <a:solidFill>
                          <a:schemeClr val="bg1">
                            <a:lumMod val="50000"/>
                          </a:schemeClr>
                        </a:solidFill>
                      </a:rPr>
                      <a:t>4</a:t>
                    </a:r>
                    <a:r>
                      <a:rPr lang="en-US" baseline="0">
                        <a:solidFill>
                          <a:schemeClr val="bg1">
                            <a:lumMod val="50000"/>
                          </a:schemeClr>
                        </a:solidFill>
                      </a:rPr>
                      <a:t> + 0.0734x</a:t>
                    </a:r>
                    <a:r>
                      <a:rPr lang="en-US" baseline="30000">
                        <a:solidFill>
                          <a:schemeClr val="bg1">
                            <a:lumMod val="50000"/>
                          </a:schemeClr>
                        </a:solidFill>
                      </a:rPr>
                      <a:t>3</a:t>
                    </a:r>
                    <a:r>
                      <a:rPr lang="en-US" baseline="0">
                        <a:solidFill>
                          <a:schemeClr val="bg1">
                            <a:lumMod val="50000"/>
                          </a:schemeClr>
                        </a:solidFill>
                      </a:rPr>
                      <a:t> + 0.922x</a:t>
                    </a:r>
                    <a:r>
                      <a:rPr lang="en-US" baseline="30000">
                        <a:solidFill>
                          <a:schemeClr val="bg1">
                            <a:lumMod val="50000"/>
                          </a:schemeClr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chemeClr val="bg1">
                            <a:lumMod val="50000"/>
                          </a:schemeClr>
                        </a:solidFill>
                      </a:rPr>
                      <a:t> + 5.7632x - 2.948</a:t>
                    </a:r>
                    <a:endParaRPr lang="en-US">
                      <a:solidFill>
                        <a:schemeClr val="bg1">
                          <a:lumMod val="50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'K5 GSXR1000 + GT1749'!$B$24:$N$24</c:f>
              <c:numCache>
                <c:formatCode>General</c:formatCode>
                <c:ptCount val="13"/>
                <c:pt idx="1">
                  <c:v>8.7960823158968644</c:v>
                </c:pt>
                <c:pt idx="2">
                  <c:v>11.728109754529155</c:v>
                </c:pt>
                <c:pt idx="3">
                  <c:v>14.660137193161443</c:v>
                </c:pt>
                <c:pt idx="4">
                  <c:v>17.592164631793729</c:v>
                </c:pt>
                <c:pt idx="5">
                  <c:v>20.524192070426018</c:v>
                </c:pt>
                <c:pt idx="6">
                  <c:v>23.456219509058311</c:v>
                </c:pt>
                <c:pt idx="7">
                  <c:v>26.388246947690593</c:v>
                </c:pt>
                <c:pt idx="8">
                  <c:v>29.320274386322886</c:v>
                </c:pt>
                <c:pt idx="9">
                  <c:v>32.252301824955175</c:v>
                </c:pt>
                <c:pt idx="10">
                  <c:v>35.184329263587458</c:v>
                </c:pt>
              </c:numCache>
            </c:numRef>
          </c:xVal>
          <c:yVal>
            <c:numRef>
              <c:f>'K5 GSXR1000 + GT1749'!$B$32:$N$32</c:f>
              <c:numCache>
                <c:formatCode>General</c:formatCode>
                <c:ptCount val="13"/>
                <c:pt idx="1">
                  <c:v>145.58688576</c:v>
                </c:pt>
                <c:pt idx="2">
                  <c:v>339.70273343999997</c:v>
                </c:pt>
                <c:pt idx="3">
                  <c:v>533.81858111999998</c:v>
                </c:pt>
                <c:pt idx="4">
                  <c:v>727.93442880000009</c:v>
                </c:pt>
                <c:pt idx="5">
                  <c:v>873.52131455999995</c:v>
                </c:pt>
                <c:pt idx="6">
                  <c:v>1019.1082003200002</c:v>
                </c:pt>
                <c:pt idx="7">
                  <c:v>1135.577708928</c:v>
                </c:pt>
                <c:pt idx="8">
                  <c:v>1203.5182556160003</c:v>
                </c:pt>
                <c:pt idx="9">
                  <c:v>1203.5182556160003</c:v>
                </c:pt>
                <c:pt idx="10">
                  <c:v>1184.1066708480002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C692-4BB5-80DE-68C519EA5670}"/>
            </c:ext>
          </c:extLst>
        </c:ser>
        <c:ser>
          <c:idx val="3"/>
          <c:order val="3"/>
          <c:tx>
            <c:strRef>
              <c:f>'K5 GSXR1000 + GT1749'!$A$33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0.23951680493151511"/>
                  <c:y val="0.109345665875021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'K5 GSXR1000 + GT1749'!$B$25:$L$25</c:f>
              <c:numCache>
                <c:formatCode>General</c:formatCode>
                <c:ptCount val="11"/>
                <c:pt idx="1">
                  <c:v>10.050990059631483</c:v>
                </c:pt>
                <c:pt idx="2">
                  <c:v>13.401320079508647</c:v>
                </c:pt>
                <c:pt idx="3">
                  <c:v>16.751650099385802</c:v>
                </c:pt>
                <c:pt idx="4">
                  <c:v>20.101980119262965</c:v>
                </c:pt>
                <c:pt idx="5">
                  <c:v>23.452310139140128</c:v>
                </c:pt>
                <c:pt idx="6">
                  <c:v>26.802640159017294</c:v>
                </c:pt>
                <c:pt idx="7">
                  <c:v>30.152970178894453</c:v>
                </c:pt>
                <c:pt idx="8">
                  <c:v>33.503300198771605</c:v>
                </c:pt>
                <c:pt idx="9">
                  <c:v>36.853630218648767</c:v>
                </c:pt>
                <c:pt idx="10">
                  <c:v>40.20396023852593</c:v>
                </c:pt>
              </c:numCache>
            </c:numRef>
          </c:xVal>
          <c:yVal>
            <c:numRef>
              <c:f>'K5 GSXR1000 + GT1749'!$B$33:$L$33</c:f>
              <c:numCache>
                <c:formatCode>General</c:formatCode>
                <c:ptCount val="11"/>
                <c:pt idx="1">
                  <c:v>127.40976000000001</c:v>
                </c:pt>
                <c:pt idx="2">
                  <c:v>297.28944000000001</c:v>
                </c:pt>
                <c:pt idx="3">
                  <c:v>467.16912000000002</c:v>
                </c:pt>
                <c:pt idx="4">
                  <c:v>637.04880000000003</c:v>
                </c:pt>
                <c:pt idx="5">
                  <c:v>764.45856000000003</c:v>
                </c:pt>
                <c:pt idx="6">
                  <c:v>891.86832000000027</c:v>
                </c:pt>
                <c:pt idx="7">
                  <c:v>993.79612800000007</c:v>
                </c:pt>
                <c:pt idx="8">
                  <c:v>1053.2540160000001</c:v>
                </c:pt>
                <c:pt idx="9">
                  <c:v>1053.2540160000001</c:v>
                </c:pt>
                <c:pt idx="10">
                  <c:v>1036.2660480000002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C692-4BB5-80DE-68C519EA5670}"/>
            </c:ext>
          </c:extLst>
        </c:ser>
        <c:ser>
          <c:idx val="4"/>
          <c:order val="4"/>
          <c:tx>
            <c:strRef>
              <c:f>'K5 GSXR1000 + GT1749'!$A$26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0.19751115806957892"/>
                  <c:y val="0.1160561966971323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5"/>
                        </a:solidFill>
                      </a:rPr>
                      <a:t>y = -0.0007x</a:t>
                    </a:r>
                    <a:r>
                      <a:rPr lang="en-US" baseline="30000">
                        <a:solidFill>
                          <a:schemeClr val="accent5"/>
                        </a:solidFill>
                      </a:rPr>
                      <a:t>4</a:t>
                    </a:r>
                    <a:r>
                      <a:rPr lang="en-US" baseline="0">
                        <a:solidFill>
                          <a:schemeClr val="accent5"/>
                        </a:solidFill>
                      </a:rPr>
                      <a:t> + 0.0291x</a:t>
                    </a:r>
                    <a:r>
                      <a:rPr lang="en-US" baseline="30000">
                        <a:solidFill>
                          <a:schemeClr val="accent5"/>
                        </a:solidFill>
                      </a:rPr>
                      <a:t>3</a:t>
                    </a:r>
                    <a:r>
                      <a:rPr lang="en-US" baseline="0">
                        <a:solidFill>
                          <a:schemeClr val="accent5"/>
                        </a:solidFill>
                      </a:rPr>
                      <a:t> + 0.4606x</a:t>
                    </a:r>
                    <a:r>
                      <a:rPr lang="en-US" baseline="30000">
                        <a:solidFill>
                          <a:schemeClr val="accent5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chemeClr val="accent5"/>
                        </a:solidFill>
                      </a:rPr>
                      <a:t> + 3.6284x - 2.3392</a:t>
                    </a:r>
                    <a:endParaRPr lang="en-US">
                      <a:solidFill>
                        <a:schemeClr val="accent5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'K5 GSXR1000 + GT1749'!$B$26:$N$26</c:f>
              <c:numCache>
                <c:formatCode>General</c:formatCode>
                <c:ptCount val="13"/>
                <c:pt idx="1">
                  <c:v>11.085650801064135</c:v>
                </c:pt>
                <c:pt idx="2">
                  <c:v>14.780867734752183</c:v>
                </c:pt>
                <c:pt idx="3">
                  <c:v>18.476084668440226</c:v>
                </c:pt>
                <c:pt idx="4">
                  <c:v>22.171301602128271</c:v>
                </c:pt>
                <c:pt idx="5">
                  <c:v>25.866518535816319</c:v>
                </c:pt>
                <c:pt idx="6">
                  <c:v>29.561735469504367</c:v>
                </c:pt>
                <c:pt idx="7">
                  <c:v>33.256952403192408</c:v>
                </c:pt>
                <c:pt idx="8">
                  <c:v>36.952169336880452</c:v>
                </c:pt>
                <c:pt idx="9">
                  <c:v>40.647386270568497</c:v>
                </c:pt>
                <c:pt idx="10">
                  <c:v>44.342603204256541</c:v>
                </c:pt>
              </c:numCache>
            </c:numRef>
          </c:xVal>
          <c:yVal>
            <c:numRef>
              <c:f>'K5 GSXR1000 + GT1749'!$B$34:$N$34</c:f>
              <c:numCache>
                <c:formatCode>General</c:formatCode>
                <c:ptCount val="13"/>
                <c:pt idx="1">
                  <c:v>115.51818240000003</c:v>
                </c:pt>
                <c:pt idx="2">
                  <c:v>269.5424256</c:v>
                </c:pt>
                <c:pt idx="3">
                  <c:v>423.56666880000006</c:v>
                </c:pt>
                <c:pt idx="4">
                  <c:v>577.59091200000012</c:v>
                </c:pt>
                <c:pt idx="5">
                  <c:v>693.10909440000012</c:v>
                </c:pt>
                <c:pt idx="6">
                  <c:v>808.62727680000023</c:v>
                </c:pt>
                <c:pt idx="7">
                  <c:v>901.04182272000003</c:v>
                </c:pt>
                <c:pt idx="8">
                  <c:v>954.95030784000016</c:v>
                </c:pt>
                <c:pt idx="9">
                  <c:v>954.95030784000016</c:v>
                </c:pt>
                <c:pt idx="10">
                  <c:v>939.54788352000014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C692-4BB5-80DE-68C519EA5670}"/>
            </c:ext>
          </c:extLst>
        </c:ser>
        <c:ser>
          <c:idx val="5"/>
          <c:order val="5"/>
          <c:tx>
            <c:strRef>
              <c:f>'K5 GSXR1000 + GT1749'!$A$27:$B$27</c:f>
              <c:strCache>
                <c:ptCount val="2"/>
                <c:pt idx="0">
                  <c:v>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0.14462285642698985"/>
                  <c:y val="0.1328412161498485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6"/>
                        </a:solidFill>
                      </a:rPr>
                      <a:t>y = -0.0005x</a:t>
                    </a:r>
                    <a:r>
                      <a:rPr lang="en-US" baseline="30000">
                        <a:solidFill>
                          <a:schemeClr val="accent6"/>
                        </a:solidFill>
                      </a:rPr>
                      <a:t>4</a:t>
                    </a:r>
                    <a:r>
                      <a:rPr lang="en-US" baseline="0">
                        <a:solidFill>
                          <a:schemeClr val="accent6"/>
                        </a:solidFill>
                      </a:rPr>
                      <a:t> + 0.0208x</a:t>
                    </a:r>
                    <a:r>
                      <a:rPr lang="en-US" baseline="30000">
                        <a:solidFill>
                          <a:schemeClr val="accent6"/>
                        </a:solidFill>
                      </a:rPr>
                      <a:t>3</a:t>
                    </a:r>
                    <a:r>
                      <a:rPr lang="en-US" baseline="0">
                        <a:solidFill>
                          <a:schemeClr val="accent6"/>
                        </a:solidFill>
                      </a:rPr>
                      <a:t> + 0.3576x</a:t>
                    </a:r>
                    <a:r>
                      <a:rPr lang="en-US" baseline="30000">
                        <a:solidFill>
                          <a:schemeClr val="accent6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chemeClr val="accent6"/>
                        </a:solidFill>
                      </a:rPr>
                      <a:t> + 3.0652x - 2.15</a:t>
                    </a:r>
                    <a:endParaRPr lang="en-US">
                      <a:solidFill>
                        <a:schemeClr val="accent6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'K5 GSXR1000 + GT1749'!$B$27:$N$27</c:f>
              <c:numCache>
                <c:formatCode>General</c:formatCode>
                <c:ptCount val="13"/>
                <c:pt idx="1">
                  <c:v>12.06118807155778</c:v>
                </c:pt>
                <c:pt idx="2">
                  <c:v>16.081584095410374</c:v>
                </c:pt>
                <c:pt idx="3">
                  <c:v>20.101980119262965</c:v>
                </c:pt>
                <c:pt idx="4">
                  <c:v>24.122376143115559</c:v>
                </c:pt>
                <c:pt idx="5">
                  <c:v>28.142772166968154</c:v>
                </c:pt>
                <c:pt idx="6">
                  <c:v>32.163168190820748</c:v>
                </c:pt>
                <c:pt idx="7">
                  <c:v>36.183564214673339</c:v>
                </c:pt>
                <c:pt idx="8">
                  <c:v>40.20396023852593</c:v>
                </c:pt>
                <c:pt idx="9">
                  <c:v>44.224356262378528</c:v>
                </c:pt>
                <c:pt idx="10">
                  <c:v>48.244752286231119</c:v>
                </c:pt>
              </c:numCache>
            </c:numRef>
          </c:xVal>
          <c:yVal>
            <c:numRef>
              <c:f>'K5 GSXR1000 + GT1749'!$B$35:$N$35</c:f>
              <c:numCache>
                <c:formatCode>General</c:formatCode>
                <c:ptCount val="13"/>
                <c:pt idx="1">
                  <c:v>106.17480000000002</c:v>
                </c:pt>
                <c:pt idx="2">
                  <c:v>247.74120000000002</c:v>
                </c:pt>
                <c:pt idx="3">
                  <c:v>389.30759999999998</c:v>
                </c:pt>
                <c:pt idx="4">
                  <c:v>530.87400000000002</c:v>
                </c:pt>
                <c:pt idx="5">
                  <c:v>637.04880000000003</c:v>
                </c:pt>
                <c:pt idx="6">
                  <c:v>743.22360000000003</c:v>
                </c:pt>
                <c:pt idx="7">
                  <c:v>828.16344000000004</c:v>
                </c:pt>
                <c:pt idx="8">
                  <c:v>877.71168000000011</c:v>
                </c:pt>
                <c:pt idx="9">
                  <c:v>877.71168000000011</c:v>
                </c:pt>
                <c:pt idx="10">
                  <c:v>863.55504000000008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C692-4BB5-80DE-68C519EA5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382368"/>
        <c:axId val="1570894704"/>
      </c:scatterChart>
      <c:valAx>
        <c:axId val="156138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Vehicle</a:t>
                </a:r>
                <a:r>
                  <a:rPr lang="en-CA" baseline="0"/>
                  <a:t> Speed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94704"/>
        <c:crosses val="autoZero"/>
        <c:crossBetween val="midCat"/>
      </c:valAx>
      <c:valAx>
        <c:axId val="15708947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Torque</a:t>
                </a:r>
                <a:r>
                  <a:rPr lang="en-CA" baseline="0"/>
                  <a:t> (NM)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38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079382174951189"/>
          <c:y val="0.30966909259889303"/>
          <c:w val="0.10901736748507575"/>
          <c:h val="0.447096591484962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Engine</a:t>
            </a:r>
            <a:r>
              <a:rPr lang="en-CA" baseline="0"/>
              <a:t> Speed vs Vehicle Speed at Gear</a:t>
            </a:r>
          </a:p>
          <a:p>
            <a:pPr>
              <a:defRPr/>
            </a:pP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1st Gear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'K5 GSXR1000_Dyno_09 RAW'!$B$46:$M$46</c:f>
              <c:numCache>
                <c:formatCode>General</c:formatCode>
                <c:ptCount val="12"/>
                <c:pt idx="0">
                  <c:v>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</c:numCache>
            </c:numRef>
          </c:xVal>
          <c:yVal>
            <c:numRef>
              <c:f>'K5 GSXR1000_Dyno_09 RAW'!$B$40:$M$40</c:f>
              <c:numCache>
                <c:formatCode>General</c:formatCode>
                <c:ptCount val="12"/>
                <c:pt idx="0">
                  <c:v>0</c:v>
                </c:pt>
                <c:pt idx="1">
                  <c:v>10.958944791081493</c:v>
                </c:pt>
                <c:pt idx="2">
                  <c:v>14.611926388108659</c:v>
                </c:pt>
                <c:pt idx="3">
                  <c:v>18.264907985135824</c:v>
                </c:pt>
                <c:pt idx="4">
                  <c:v>21.917889582162985</c:v>
                </c:pt>
                <c:pt idx="5">
                  <c:v>25.570871179190153</c:v>
                </c:pt>
                <c:pt idx="6">
                  <c:v>29.223852776217317</c:v>
                </c:pt>
                <c:pt idx="7">
                  <c:v>32.876834373244485</c:v>
                </c:pt>
                <c:pt idx="8">
                  <c:v>36.529815970271649</c:v>
                </c:pt>
                <c:pt idx="9">
                  <c:v>40.18279756729882</c:v>
                </c:pt>
                <c:pt idx="10">
                  <c:v>43.83577916432597</c:v>
                </c:pt>
                <c:pt idx="11">
                  <c:v>47.488760761353142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850-47F8-A170-3713092C73E7}"/>
            </c:ext>
          </c:extLst>
        </c:ser>
        <c:ser>
          <c:idx val="1"/>
          <c:order val="1"/>
          <c:tx>
            <c:v>2nd Gear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'K5 GSXR1000_Dyno_09 RAW'!$B$46:$M$46</c:f>
              <c:numCache>
                <c:formatCode>General</c:formatCode>
                <c:ptCount val="12"/>
                <c:pt idx="0">
                  <c:v>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</c:numCache>
            </c:numRef>
          </c:xVal>
          <c:yVal>
            <c:numRef>
              <c:f>'K5 GSXR1000_Dyno_09 RAW'!$B$41:$M$41</c:f>
              <c:numCache>
                <c:formatCode>General</c:formatCode>
                <c:ptCount val="12"/>
                <c:pt idx="0">
                  <c:v>0</c:v>
                </c:pt>
                <c:pt idx="1">
                  <c:v>14.152633380295301</c:v>
                </c:pt>
                <c:pt idx="2">
                  <c:v>18.870177840393733</c:v>
                </c:pt>
                <c:pt idx="3">
                  <c:v>23.587722300492171</c:v>
                </c:pt>
                <c:pt idx="4">
                  <c:v>28.305266760590602</c:v>
                </c:pt>
                <c:pt idx="5">
                  <c:v>33.022811220689043</c:v>
                </c:pt>
                <c:pt idx="6">
                  <c:v>37.740355680787466</c:v>
                </c:pt>
                <c:pt idx="7">
                  <c:v>42.457900140885904</c:v>
                </c:pt>
                <c:pt idx="8">
                  <c:v>47.175444600984342</c:v>
                </c:pt>
                <c:pt idx="9">
                  <c:v>51.892989061082766</c:v>
                </c:pt>
                <c:pt idx="10">
                  <c:v>56.610533521181203</c:v>
                </c:pt>
                <c:pt idx="11">
                  <c:v>61.328077981279641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850-47F8-A170-3713092C73E7}"/>
            </c:ext>
          </c:extLst>
        </c:ser>
        <c:ser>
          <c:idx val="2"/>
          <c:order val="2"/>
          <c:tx>
            <c:v>3rd Gear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'K5 GSXR1000_Dyno_09 RAW'!$B$46:$M$46</c:f>
              <c:numCache>
                <c:formatCode>General</c:formatCode>
                <c:ptCount val="12"/>
                <c:pt idx="0">
                  <c:v>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</c:numCache>
            </c:numRef>
          </c:xVal>
          <c:yVal>
            <c:numRef>
              <c:f>'K5 GSXR1000_Dyno_09 RAW'!$B$42:$M$42</c:f>
              <c:numCache>
                <c:formatCode>General</c:formatCode>
                <c:ptCount val="12"/>
                <c:pt idx="0">
                  <c:v>0</c:v>
                </c:pt>
                <c:pt idx="1">
                  <c:v>16.943526077226348</c:v>
                </c:pt>
                <c:pt idx="2">
                  <c:v>22.59136810296847</c:v>
                </c:pt>
                <c:pt idx="3">
                  <c:v>28.239210128710578</c:v>
                </c:pt>
                <c:pt idx="4">
                  <c:v>33.887052154452697</c:v>
                </c:pt>
                <c:pt idx="5">
                  <c:v>39.534894180194819</c:v>
                </c:pt>
                <c:pt idx="6">
                  <c:v>45.182736205936941</c:v>
                </c:pt>
                <c:pt idx="7">
                  <c:v>50.830578231679048</c:v>
                </c:pt>
                <c:pt idx="8">
                  <c:v>56.478420257421156</c:v>
                </c:pt>
                <c:pt idx="9">
                  <c:v>62.126262283163278</c:v>
                </c:pt>
                <c:pt idx="10">
                  <c:v>67.774104308905393</c:v>
                </c:pt>
                <c:pt idx="11">
                  <c:v>73.421946334647515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850-47F8-A170-3713092C73E7}"/>
            </c:ext>
          </c:extLst>
        </c:ser>
        <c:ser>
          <c:idx val="3"/>
          <c:order val="3"/>
          <c:tx>
            <c:v>4th Gear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'K5 GSXR1000_Dyno_09 RAW'!$B$46:$M$46</c:f>
              <c:numCache>
                <c:formatCode>General</c:formatCode>
                <c:ptCount val="12"/>
                <c:pt idx="0">
                  <c:v>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</c:numCache>
            </c:numRef>
          </c:xVal>
          <c:yVal>
            <c:numRef>
              <c:f>'K5 GSXR1000_Dyno_09 RAW'!$B$43:$M$43</c:f>
              <c:numCache>
                <c:formatCode>General</c:formatCode>
                <c:ptCount val="12"/>
                <c:pt idx="0">
                  <c:v>0</c:v>
                </c:pt>
                <c:pt idx="1">
                  <c:v>19.360802464243974</c:v>
                </c:pt>
                <c:pt idx="2">
                  <c:v>25.814403285658628</c:v>
                </c:pt>
                <c:pt idx="3">
                  <c:v>32.268004107073288</c:v>
                </c:pt>
                <c:pt idx="4">
                  <c:v>38.721604928487949</c:v>
                </c:pt>
                <c:pt idx="5">
                  <c:v>45.175205749902602</c:v>
                </c:pt>
                <c:pt idx="6">
                  <c:v>51.628806571317256</c:v>
                </c:pt>
                <c:pt idx="7">
                  <c:v>58.082407392731923</c:v>
                </c:pt>
                <c:pt idx="8">
                  <c:v>64.536008214146577</c:v>
                </c:pt>
                <c:pt idx="9">
                  <c:v>70.98960903556123</c:v>
                </c:pt>
                <c:pt idx="10">
                  <c:v>77.443209856975898</c:v>
                </c:pt>
                <c:pt idx="11">
                  <c:v>83.896810678390537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850-47F8-A170-3713092C73E7}"/>
            </c:ext>
          </c:extLst>
        </c:ser>
        <c:ser>
          <c:idx val="4"/>
          <c:order val="4"/>
          <c:tx>
            <c:v>5th Gear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'K5 GSXR1000_Dyno_09 RAW'!$B$46:$M$46</c:f>
              <c:numCache>
                <c:formatCode>General</c:formatCode>
                <c:ptCount val="12"/>
                <c:pt idx="0">
                  <c:v>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</c:numCache>
            </c:numRef>
          </c:xVal>
          <c:yVal>
            <c:numRef>
              <c:f>'K5 GSXR1000_Dyno_09 RAW'!$B$44:$M$44</c:f>
              <c:numCache>
                <c:formatCode>General</c:formatCode>
                <c:ptCount val="12"/>
                <c:pt idx="0">
                  <c:v>0</c:v>
                </c:pt>
                <c:pt idx="1">
                  <c:v>21.353826247327916</c:v>
                </c:pt>
                <c:pt idx="2">
                  <c:v>28.471768329770551</c:v>
                </c:pt>
                <c:pt idx="3">
                  <c:v>35.589710412213186</c:v>
                </c:pt>
                <c:pt idx="4">
                  <c:v>42.707652494655832</c:v>
                </c:pt>
                <c:pt idx="5">
                  <c:v>49.825594577098457</c:v>
                </c:pt>
                <c:pt idx="6">
                  <c:v>56.943536659541103</c:v>
                </c:pt>
                <c:pt idx="7">
                  <c:v>64.061478741983734</c:v>
                </c:pt>
                <c:pt idx="8">
                  <c:v>71.179420824426373</c:v>
                </c:pt>
                <c:pt idx="9">
                  <c:v>78.297362906869012</c:v>
                </c:pt>
                <c:pt idx="10">
                  <c:v>85.415304989311664</c:v>
                </c:pt>
                <c:pt idx="11">
                  <c:v>92.533247071754289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850-47F8-A170-3713092C73E7}"/>
            </c:ext>
          </c:extLst>
        </c:ser>
        <c:ser>
          <c:idx val="5"/>
          <c:order val="5"/>
          <c:tx>
            <c:v>6th Gear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'K5 GSXR1000_Dyno_09 RAW'!$B$46:$M$46</c:f>
              <c:numCache>
                <c:formatCode>General</c:formatCode>
                <c:ptCount val="12"/>
                <c:pt idx="0">
                  <c:v>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</c:numCache>
            </c:numRef>
          </c:xVal>
          <c:yVal>
            <c:numRef>
              <c:f>'K5 GSXR1000_Dyno_09 RAW'!$B$45:$M$45</c:f>
              <c:numCache>
                <c:formatCode>General</c:formatCode>
                <c:ptCount val="12"/>
                <c:pt idx="0">
                  <c:v>0</c:v>
                </c:pt>
                <c:pt idx="1">
                  <c:v>22.867089524697604</c:v>
                </c:pt>
                <c:pt idx="2">
                  <c:v>30.489452699596811</c:v>
                </c:pt>
                <c:pt idx="3">
                  <c:v>38.111815874496017</c:v>
                </c:pt>
                <c:pt idx="4">
                  <c:v>45.734179049395209</c:v>
                </c:pt>
                <c:pt idx="5">
                  <c:v>53.356542224294422</c:v>
                </c:pt>
                <c:pt idx="6">
                  <c:v>60.978905399193621</c:v>
                </c:pt>
                <c:pt idx="7">
                  <c:v>68.601268574092813</c:v>
                </c:pt>
                <c:pt idx="8">
                  <c:v>76.223631748992034</c:v>
                </c:pt>
                <c:pt idx="9">
                  <c:v>83.845994923891226</c:v>
                </c:pt>
                <c:pt idx="10">
                  <c:v>91.468358098790418</c:v>
                </c:pt>
                <c:pt idx="11">
                  <c:v>99.090721273689624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850-47F8-A170-3713092C7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382368"/>
        <c:axId val="1570894704"/>
      </c:scatterChart>
      <c:valAx>
        <c:axId val="156138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Engine Speed (rev/min)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94704"/>
        <c:crosses val="autoZero"/>
        <c:crossBetween val="midCat"/>
      </c:valAx>
      <c:valAx>
        <c:axId val="15708947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Speed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38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Dyno (HP,ft*lb)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944188587228237E-2"/>
          <c:y val="0.23704301075268816"/>
          <c:w val="0.66523945138894947"/>
          <c:h val="0.5618639403945474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'K5 GSXR1000_Dyno_09 RAW'!$A$10</c:f>
              <c:strCache>
                <c:ptCount val="1"/>
                <c:pt idx="0">
                  <c:v>Engine Torque (ft-lbf)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'K5 GSXR1000_Dyno_09 RAW'!$B$7:$M$7</c:f>
              <c:numCache>
                <c:formatCode>General</c:formatCode>
                <c:ptCount val="12"/>
                <c:pt idx="0">
                  <c:v>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</c:numCache>
            </c:numRef>
          </c:xVal>
          <c:yVal>
            <c:numRef>
              <c:f>'K5 GSXR1000_Dyno_09 RAW'!$B$10:$M$10</c:f>
              <c:numCache>
                <c:formatCode>General</c:formatCode>
                <c:ptCount val="12"/>
                <c:pt idx="0">
                  <c:v>0</c:v>
                </c:pt>
                <c:pt idx="1">
                  <c:v>40.560471976401175</c:v>
                </c:pt>
                <c:pt idx="2">
                  <c:v>47.935103244837755</c:v>
                </c:pt>
                <c:pt idx="3">
                  <c:v>55.309734513274336</c:v>
                </c:pt>
                <c:pt idx="4">
                  <c:v>58.997050147492622</c:v>
                </c:pt>
                <c:pt idx="5">
                  <c:v>66.371681415929203</c:v>
                </c:pt>
                <c:pt idx="6">
                  <c:v>73.746312684365776</c:v>
                </c:pt>
                <c:pt idx="7">
                  <c:v>77.43362831858407</c:v>
                </c:pt>
                <c:pt idx="8">
                  <c:v>80.383480825958699</c:v>
                </c:pt>
                <c:pt idx="9">
                  <c:v>82.595870206489664</c:v>
                </c:pt>
                <c:pt idx="10">
                  <c:v>77.43362831858407</c:v>
                </c:pt>
                <c:pt idx="11">
                  <c:v>73.008849557522126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97-49F1-AA41-3B8637578EAC}"/>
            </c:ext>
          </c:extLst>
        </c:ser>
        <c:ser>
          <c:idx val="1"/>
          <c:order val="1"/>
          <c:tx>
            <c:strRef>
              <c:f>'K5 GSXR1000_Dyno_09 RAW'!$A$14</c:f>
              <c:strCache>
                <c:ptCount val="1"/>
                <c:pt idx="0">
                  <c:v>Approx RW Power (HP)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'K5 GSXR1000_Dyno_09 RAW'!$B$7:$M$7</c:f>
              <c:numCache>
                <c:formatCode>General</c:formatCode>
                <c:ptCount val="12"/>
                <c:pt idx="0">
                  <c:v>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</c:numCache>
            </c:numRef>
          </c:xVal>
          <c:yVal>
            <c:numRef>
              <c:f>'K5 GSXR1000_Dyno_09 RAW'!$B$14:$M$14</c:f>
              <c:numCache>
                <c:formatCode>General</c:formatCode>
                <c:ptCount val="12"/>
                <c:pt idx="0">
                  <c:v>0</c:v>
                </c:pt>
                <c:pt idx="1">
                  <c:v>23.168586429779801</c:v>
                </c:pt>
                <c:pt idx="2">
                  <c:v>36.508075586319691</c:v>
                </c:pt>
                <c:pt idx="3">
                  <c:v>52.655878249499558</c:v>
                </c:pt>
                <c:pt idx="4">
                  <c:v>66.725528917765828</c:v>
                </c:pt>
                <c:pt idx="5">
                  <c:v>87.57725670456766</c:v>
                </c:pt>
                <c:pt idx="6">
                  <c:v>111.20921486294306</c:v>
                </c:pt>
                <c:pt idx="7">
                  <c:v>130.03895692496411</c:v>
                </c:pt>
                <c:pt idx="8">
                  <c:v>149.99202438964113</c:v>
                </c:pt>
                <c:pt idx="9">
                  <c:v>169.53226976884207</c:v>
                </c:pt>
                <c:pt idx="10">
                  <c:v>168.07756337240258</c:v>
                </c:pt>
                <c:pt idx="11">
                  <c:v>160.83632699553144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97-49F1-AA41-3B8637578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382368"/>
        <c:axId val="1570894704"/>
      </c:scatterChart>
      <c:valAx>
        <c:axId val="156138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Engine Speed Rev/min</a:t>
                </a:r>
              </a:p>
            </c:rich>
          </c:tx>
          <c:layout>
            <c:manualLayout>
              <c:xMode val="edge"/>
              <c:yMode val="edge"/>
              <c:x val="0.36498792705732019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94704"/>
        <c:crosses val="autoZero"/>
        <c:crossBetween val="midCat"/>
      </c:valAx>
      <c:valAx>
        <c:axId val="15708947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38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aseline="0"/>
              <a:t>Ideal (No Drag) speed  vs,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75194048352656"/>
          <c:y val="9.7344941972162424E-2"/>
          <c:w val="0.72224391463201398"/>
          <c:h val="0.82007345771226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'K5 GSXR1000_Dyno_09 RAW'!$A$16</c:f>
              <c:strCache>
                <c:ptCount val="1"/>
                <c:pt idx="0">
                  <c:v>Gear 1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'K5 GSXR1000_Dyno_09 RAW'!$C$40:$M$40</c:f>
              <c:numCache>
                <c:formatCode>General</c:formatCode>
                <c:ptCount val="11"/>
                <c:pt idx="0">
                  <c:v>10.958944791081493</c:v>
                </c:pt>
                <c:pt idx="1">
                  <c:v>14.611926388108659</c:v>
                </c:pt>
                <c:pt idx="2">
                  <c:v>18.264907985135824</c:v>
                </c:pt>
                <c:pt idx="3">
                  <c:v>21.917889582162985</c:v>
                </c:pt>
                <c:pt idx="4">
                  <c:v>25.570871179190153</c:v>
                </c:pt>
                <c:pt idx="5">
                  <c:v>29.223852776217317</c:v>
                </c:pt>
                <c:pt idx="6">
                  <c:v>32.876834373244485</c:v>
                </c:pt>
                <c:pt idx="7">
                  <c:v>36.529815970271649</c:v>
                </c:pt>
                <c:pt idx="8">
                  <c:v>40.18279756729882</c:v>
                </c:pt>
                <c:pt idx="9">
                  <c:v>43.83577916432597</c:v>
                </c:pt>
                <c:pt idx="10">
                  <c:v>47.488760761353142</c:v>
                </c:pt>
              </c:numCache>
            </c:numRef>
          </c:xVal>
          <c:yVal>
            <c:numRef>
              <c:f>'K5 GSXR1000_Dyno_09 RAW'!$C$16:$M$16</c:f>
              <c:numCache>
                <c:formatCode>General</c:formatCode>
                <c:ptCount val="11"/>
                <c:pt idx="0">
                  <c:v>608.65199999999993</c:v>
                </c:pt>
                <c:pt idx="1">
                  <c:v>719.31599999999992</c:v>
                </c:pt>
                <c:pt idx="2">
                  <c:v>829.9799999999999</c:v>
                </c:pt>
                <c:pt idx="3">
                  <c:v>885.3119999999999</c:v>
                </c:pt>
                <c:pt idx="4">
                  <c:v>995.97599999999989</c:v>
                </c:pt>
                <c:pt idx="5">
                  <c:v>1106.6399999999999</c:v>
                </c:pt>
                <c:pt idx="6">
                  <c:v>1161.972</c:v>
                </c:pt>
                <c:pt idx="7">
                  <c:v>1206.2375999999999</c:v>
                </c:pt>
                <c:pt idx="8">
                  <c:v>1239.4368000000002</c:v>
                </c:pt>
                <c:pt idx="9">
                  <c:v>1161.972</c:v>
                </c:pt>
                <c:pt idx="10">
                  <c:v>1095.5735999999999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A3C-4520-9BBE-C01DCB72C684}"/>
            </c:ext>
          </c:extLst>
        </c:ser>
        <c:ser>
          <c:idx val="1"/>
          <c:order val="1"/>
          <c:tx>
            <c:strRef>
              <c:f>'K5 GSXR1000_Dyno_09 RAW'!$A$17</c:f>
              <c:strCache>
                <c:ptCount val="1"/>
                <c:pt idx="0">
                  <c:v>Gear 2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'K5 GSXR1000_Dyno_09 RAW'!$C$41:$M$41</c:f>
              <c:numCache>
                <c:formatCode>General</c:formatCode>
                <c:ptCount val="11"/>
                <c:pt idx="0">
                  <c:v>14.152633380295301</c:v>
                </c:pt>
                <c:pt idx="1">
                  <c:v>18.870177840393733</c:v>
                </c:pt>
                <c:pt idx="2">
                  <c:v>23.587722300492171</c:v>
                </c:pt>
                <c:pt idx="3">
                  <c:v>28.305266760590602</c:v>
                </c:pt>
                <c:pt idx="4">
                  <c:v>33.022811220689043</c:v>
                </c:pt>
                <c:pt idx="5">
                  <c:v>37.740355680787466</c:v>
                </c:pt>
                <c:pt idx="6">
                  <c:v>42.457900140885904</c:v>
                </c:pt>
                <c:pt idx="7">
                  <c:v>47.175444600984342</c:v>
                </c:pt>
                <c:pt idx="8">
                  <c:v>51.892989061082766</c:v>
                </c:pt>
                <c:pt idx="9">
                  <c:v>56.610533521181203</c:v>
                </c:pt>
                <c:pt idx="10">
                  <c:v>61.328077981279641</c:v>
                </c:pt>
              </c:numCache>
            </c:numRef>
          </c:xVal>
          <c:yVal>
            <c:numRef>
              <c:f>'K5 GSXR1000_Dyno_09 RAW'!$C$17:$M$17</c:f>
              <c:numCache>
                <c:formatCode>General</c:formatCode>
                <c:ptCount val="11"/>
                <c:pt idx="0">
                  <c:v>471.30335999999994</c:v>
                </c:pt>
                <c:pt idx="1">
                  <c:v>556.99487999999997</c:v>
                </c:pt>
                <c:pt idx="2">
                  <c:v>642.68640000000005</c:v>
                </c:pt>
                <c:pt idx="3">
                  <c:v>685.53215999999998</c:v>
                </c:pt>
                <c:pt idx="4">
                  <c:v>771.22367999999994</c:v>
                </c:pt>
                <c:pt idx="5">
                  <c:v>856.91519999999991</c:v>
                </c:pt>
                <c:pt idx="6">
                  <c:v>899.76095999999995</c:v>
                </c:pt>
                <c:pt idx="7">
                  <c:v>934.03756799999996</c:v>
                </c:pt>
                <c:pt idx="8">
                  <c:v>959.74502400000006</c:v>
                </c:pt>
                <c:pt idx="9">
                  <c:v>899.76095999999995</c:v>
                </c:pt>
                <c:pt idx="10">
                  <c:v>848.346048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A3C-4520-9BBE-C01DCB72C684}"/>
            </c:ext>
          </c:extLst>
        </c:ser>
        <c:ser>
          <c:idx val="2"/>
          <c:order val="2"/>
          <c:tx>
            <c:strRef>
              <c:f>'K5 GSXR1000_Dyno_09 RAW'!$A$18</c:f>
              <c:strCache>
                <c:ptCount val="1"/>
                <c:pt idx="0">
                  <c:v>Gear 3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'K5 GSXR1000_Dyno_09 RAW'!$C$42:$M$42</c:f>
              <c:numCache>
                <c:formatCode>General</c:formatCode>
                <c:ptCount val="11"/>
                <c:pt idx="0">
                  <c:v>16.943526077226348</c:v>
                </c:pt>
                <c:pt idx="1">
                  <c:v>22.59136810296847</c:v>
                </c:pt>
                <c:pt idx="2">
                  <c:v>28.239210128710578</c:v>
                </c:pt>
                <c:pt idx="3">
                  <c:v>33.887052154452697</c:v>
                </c:pt>
                <c:pt idx="4">
                  <c:v>39.534894180194819</c:v>
                </c:pt>
                <c:pt idx="5">
                  <c:v>45.182736205936941</c:v>
                </c:pt>
                <c:pt idx="6">
                  <c:v>50.830578231679048</c:v>
                </c:pt>
                <c:pt idx="7">
                  <c:v>56.478420257421156</c:v>
                </c:pt>
                <c:pt idx="8">
                  <c:v>62.126262283163278</c:v>
                </c:pt>
                <c:pt idx="9">
                  <c:v>67.774104308905393</c:v>
                </c:pt>
                <c:pt idx="10">
                  <c:v>73.421946334647515</c:v>
                </c:pt>
              </c:numCache>
            </c:numRef>
          </c:xVal>
          <c:yVal>
            <c:numRef>
              <c:f>'K5 GSXR1000_Dyno_09 RAW'!$C$18:$M$18</c:f>
              <c:numCache>
                <c:formatCode>General</c:formatCode>
                <c:ptCount val="11"/>
                <c:pt idx="0">
                  <c:v>393.67151999999999</c:v>
                </c:pt>
                <c:pt idx="1">
                  <c:v>465.24815999999998</c:v>
                </c:pt>
                <c:pt idx="2">
                  <c:v>536.82479999999998</c:v>
                </c:pt>
                <c:pt idx="3">
                  <c:v>572.61311999999998</c:v>
                </c:pt>
                <c:pt idx="4">
                  <c:v>644.18975999999998</c:v>
                </c:pt>
                <c:pt idx="5">
                  <c:v>715.76639999999998</c:v>
                </c:pt>
                <c:pt idx="6">
                  <c:v>751.55471999999997</c:v>
                </c:pt>
                <c:pt idx="7">
                  <c:v>780.18537600000002</c:v>
                </c:pt>
                <c:pt idx="8">
                  <c:v>801.65836800000011</c:v>
                </c:pt>
                <c:pt idx="9">
                  <c:v>751.55471999999997</c:v>
                </c:pt>
                <c:pt idx="10">
                  <c:v>708.60873599999991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A3C-4520-9BBE-C01DCB72C684}"/>
            </c:ext>
          </c:extLst>
        </c:ser>
        <c:ser>
          <c:idx val="3"/>
          <c:order val="3"/>
          <c:tx>
            <c:strRef>
              <c:f>'K5 GSXR1000_Dyno_09 RAW'!$A$19</c:f>
              <c:strCache>
                <c:ptCount val="1"/>
                <c:pt idx="0">
                  <c:v>Gear 4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'K5 GSXR1000_Dyno_09 RAW'!$C$43:$M$43</c:f>
              <c:numCache>
                <c:formatCode>General</c:formatCode>
                <c:ptCount val="11"/>
                <c:pt idx="0">
                  <c:v>19.360802464243974</c:v>
                </c:pt>
                <c:pt idx="1">
                  <c:v>25.814403285658628</c:v>
                </c:pt>
                <c:pt idx="2">
                  <c:v>32.268004107073288</c:v>
                </c:pt>
                <c:pt idx="3">
                  <c:v>38.721604928487949</c:v>
                </c:pt>
                <c:pt idx="4">
                  <c:v>45.175205749902602</c:v>
                </c:pt>
                <c:pt idx="5">
                  <c:v>51.628806571317256</c:v>
                </c:pt>
                <c:pt idx="6">
                  <c:v>58.082407392731923</c:v>
                </c:pt>
                <c:pt idx="7">
                  <c:v>64.536008214146577</c:v>
                </c:pt>
                <c:pt idx="8">
                  <c:v>70.98960903556123</c:v>
                </c:pt>
                <c:pt idx="9">
                  <c:v>77.443209856975898</c:v>
                </c:pt>
                <c:pt idx="10">
                  <c:v>83.896810678390537</c:v>
                </c:pt>
              </c:numCache>
            </c:numRef>
          </c:xVal>
          <c:yVal>
            <c:numRef>
              <c:f>'K5 GSXR1000_Dyno_09 RAW'!$C$19:$M$19</c:f>
              <c:numCache>
                <c:formatCode>General</c:formatCode>
                <c:ptCount val="11"/>
                <c:pt idx="0">
                  <c:v>344.52</c:v>
                </c:pt>
                <c:pt idx="1">
                  <c:v>407.15999999999997</c:v>
                </c:pt>
                <c:pt idx="2">
                  <c:v>469.79999999999995</c:v>
                </c:pt>
                <c:pt idx="3">
                  <c:v>501.12</c:v>
                </c:pt>
                <c:pt idx="4">
                  <c:v>563.76</c:v>
                </c:pt>
                <c:pt idx="5">
                  <c:v>626.4</c:v>
                </c:pt>
                <c:pt idx="6">
                  <c:v>657.71999999999991</c:v>
                </c:pt>
                <c:pt idx="7">
                  <c:v>682.77600000000007</c:v>
                </c:pt>
                <c:pt idx="8">
                  <c:v>701.56799999999998</c:v>
                </c:pt>
                <c:pt idx="9">
                  <c:v>657.71999999999991</c:v>
                </c:pt>
                <c:pt idx="10">
                  <c:v>620.13600000000008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A3C-4520-9BBE-C01DCB72C684}"/>
            </c:ext>
          </c:extLst>
        </c:ser>
        <c:ser>
          <c:idx val="4"/>
          <c:order val="4"/>
          <c:tx>
            <c:strRef>
              <c:f>'K5 GSXR1000_Dyno_09 RAW'!$A$20</c:f>
              <c:strCache>
                <c:ptCount val="1"/>
                <c:pt idx="0">
                  <c:v>Gear 5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'K5 GSXR1000_Dyno_09 RAW'!$C$44:$M$44</c:f>
              <c:numCache>
                <c:formatCode>General</c:formatCode>
                <c:ptCount val="11"/>
                <c:pt idx="0">
                  <c:v>21.353826247327916</c:v>
                </c:pt>
                <c:pt idx="1">
                  <c:v>28.471768329770551</c:v>
                </c:pt>
                <c:pt idx="2">
                  <c:v>35.589710412213186</c:v>
                </c:pt>
                <c:pt idx="3">
                  <c:v>42.707652494655832</c:v>
                </c:pt>
                <c:pt idx="4">
                  <c:v>49.825594577098457</c:v>
                </c:pt>
                <c:pt idx="5">
                  <c:v>56.943536659541103</c:v>
                </c:pt>
                <c:pt idx="6">
                  <c:v>64.061478741983734</c:v>
                </c:pt>
                <c:pt idx="7">
                  <c:v>71.179420824426373</c:v>
                </c:pt>
                <c:pt idx="8">
                  <c:v>78.297362906869012</c:v>
                </c:pt>
                <c:pt idx="9">
                  <c:v>85.415304989311664</c:v>
                </c:pt>
                <c:pt idx="10">
                  <c:v>92.533247071754289</c:v>
                </c:pt>
              </c:numCache>
            </c:numRef>
          </c:xVal>
          <c:yVal>
            <c:numRef>
              <c:f>'K5 GSXR1000_Dyno_09 RAW'!$C$20:$M$20</c:f>
              <c:numCache>
                <c:formatCode>General</c:formatCode>
                <c:ptCount val="11"/>
                <c:pt idx="0">
                  <c:v>312.3648</c:v>
                </c:pt>
                <c:pt idx="1">
                  <c:v>369.15839999999997</c:v>
                </c:pt>
                <c:pt idx="2">
                  <c:v>425.952</c:v>
                </c:pt>
                <c:pt idx="3">
                  <c:v>454.34879999999998</c:v>
                </c:pt>
                <c:pt idx="4">
                  <c:v>511.14240000000001</c:v>
                </c:pt>
                <c:pt idx="5">
                  <c:v>567.93600000000004</c:v>
                </c:pt>
                <c:pt idx="6">
                  <c:v>596.33280000000002</c:v>
                </c:pt>
                <c:pt idx="7">
                  <c:v>619.05024000000003</c:v>
                </c:pt>
                <c:pt idx="8">
                  <c:v>636.08832000000007</c:v>
                </c:pt>
                <c:pt idx="9">
                  <c:v>596.33280000000002</c:v>
                </c:pt>
                <c:pt idx="10">
                  <c:v>562.25664000000006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A3C-4520-9BBE-C01DCB72C684}"/>
            </c:ext>
          </c:extLst>
        </c:ser>
        <c:ser>
          <c:idx val="5"/>
          <c:order val="5"/>
          <c:tx>
            <c:strRef>
              <c:f>'K5 GSXR1000_Dyno_09 RAW'!$A$21</c:f>
              <c:strCache>
                <c:ptCount val="1"/>
                <c:pt idx="0">
                  <c:v>Gear 6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'K5 GSXR1000_Dyno_09 RAW'!$B$45:$M$45</c:f>
              <c:numCache>
                <c:formatCode>General</c:formatCode>
                <c:ptCount val="12"/>
                <c:pt idx="0">
                  <c:v>0</c:v>
                </c:pt>
                <c:pt idx="1">
                  <c:v>22.867089524697604</c:v>
                </c:pt>
                <c:pt idx="2">
                  <c:v>30.489452699596811</c:v>
                </c:pt>
                <c:pt idx="3">
                  <c:v>38.111815874496017</c:v>
                </c:pt>
                <c:pt idx="4">
                  <c:v>45.734179049395209</c:v>
                </c:pt>
                <c:pt idx="5">
                  <c:v>53.356542224294422</c:v>
                </c:pt>
                <c:pt idx="6">
                  <c:v>60.978905399193621</c:v>
                </c:pt>
                <c:pt idx="7">
                  <c:v>68.601268574092813</c:v>
                </c:pt>
                <c:pt idx="8">
                  <c:v>76.223631748992034</c:v>
                </c:pt>
                <c:pt idx="9">
                  <c:v>83.845994923891226</c:v>
                </c:pt>
                <c:pt idx="10">
                  <c:v>91.468358098790418</c:v>
                </c:pt>
                <c:pt idx="11">
                  <c:v>99.090721273689624</c:v>
                </c:pt>
              </c:numCache>
            </c:numRef>
          </c:xVal>
          <c:yVal>
            <c:numRef>
              <c:f>'K5 GSXR1000_Dyno_09 RAW'!$B$21:$M$21</c:f>
              <c:numCache>
                <c:formatCode>General</c:formatCode>
                <c:ptCount val="12"/>
                <c:pt idx="0">
                  <c:v>0</c:v>
                </c:pt>
                <c:pt idx="1">
                  <c:v>291.6936</c:v>
                </c:pt>
                <c:pt idx="2">
                  <c:v>344.72880000000004</c:v>
                </c:pt>
                <c:pt idx="3">
                  <c:v>397.76400000000001</c:v>
                </c:pt>
                <c:pt idx="4">
                  <c:v>424.28159999999997</c:v>
                </c:pt>
                <c:pt idx="5">
                  <c:v>477.31679999999994</c:v>
                </c:pt>
                <c:pt idx="6">
                  <c:v>530.35199999999998</c:v>
                </c:pt>
                <c:pt idx="7">
                  <c:v>556.86959999999999</c:v>
                </c:pt>
                <c:pt idx="8">
                  <c:v>578.08367999999996</c:v>
                </c:pt>
                <c:pt idx="9">
                  <c:v>593.9942400000001</c:v>
                </c:pt>
                <c:pt idx="10">
                  <c:v>556.86959999999999</c:v>
                </c:pt>
                <c:pt idx="11">
                  <c:v>525.04848000000004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A3C-4520-9BBE-C01DCB72C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382368"/>
        <c:axId val="1570894704"/>
      </c:scatterChart>
      <c:valAx>
        <c:axId val="156138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Vehicle</a:t>
                </a:r>
                <a:r>
                  <a:rPr lang="en-CA" baseline="0"/>
                  <a:t> Speed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94704"/>
        <c:crosses val="autoZero"/>
        <c:crossBetween val="midCat"/>
      </c:valAx>
      <c:valAx>
        <c:axId val="15708947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Torque</a:t>
                </a:r>
                <a:r>
                  <a:rPr lang="en-CA" baseline="0"/>
                  <a:t> (NM)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38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Dyno (KW, Nm)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944188587228237E-2"/>
          <c:y val="0.23704301075268816"/>
          <c:w val="0.66523945138894947"/>
          <c:h val="0.5618639403945474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'K5 GSXR1000 + GT1749)'!$A$8</c:f>
              <c:strCache>
                <c:ptCount val="1"/>
                <c:pt idx="0">
                  <c:v>Engine Torque (Nm)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'K5 GSXR1000 + GT1749)'!$B$7:$M$7</c:f>
              <c:numCache>
                <c:formatCode>General</c:formatCode>
                <c:ptCount val="12"/>
                <c:pt idx="0">
                  <c:v>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</c:numCache>
            </c:numRef>
          </c:xVal>
          <c:yVal>
            <c:numRef>
              <c:f>'K5 GSXR1000 + GT1749)'!$B$8:$M$8</c:f>
              <c:numCache>
                <c:formatCode>General</c:formatCode>
                <c:ptCount val="12"/>
                <c:pt idx="0">
                  <c:v>0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105</c:v>
                </c:pt>
                <c:pt idx="8">
                  <c:v>109</c:v>
                </c:pt>
                <c:pt idx="9">
                  <c:v>112</c:v>
                </c:pt>
                <c:pt idx="10">
                  <c:v>105</c:v>
                </c:pt>
                <c:pt idx="11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82-4981-94F3-4B018FF01F28}"/>
            </c:ext>
          </c:extLst>
        </c:ser>
        <c:ser>
          <c:idx val="1"/>
          <c:order val="1"/>
          <c:tx>
            <c:strRef>
              <c:f>'K5 GSXR1000 + GT1749)'!$A$13</c:f>
              <c:strCache>
                <c:ptCount val="1"/>
                <c:pt idx="0">
                  <c:v>Approx RW Power (KW)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'K5 GSXR1000 + GT1749)'!$B$7:$M$7</c:f>
              <c:numCache>
                <c:formatCode>General</c:formatCode>
                <c:ptCount val="12"/>
                <c:pt idx="0">
                  <c:v>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</c:numCache>
            </c:numRef>
          </c:xVal>
          <c:yVal>
            <c:numRef>
              <c:f>'K5 GSXR1000 + GT1749)'!$B$13:$M$13</c:f>
              <c:numCache>
                <c:formatCode>General</c:formatCode>
                <c:ptCount val="12"/>
                <c:pt idx="0">
                  <c:v>0</c:v>
                </c:pt>
                <c:pt idx="1">
                  <c:v>17.279658176943698</c:v>
                </c:pt>
                <c:pt idx="2">
                  <c:v>27.228552278820374</c:v>
                </c:pt>
                <c:pt idx="3">
                  <c:v>39.271950402144775</c:v>
                </c:pt>
                <c:pt idx="4">
                  <c:v>49.765415549597854</c:v>
                </c:pt>
                <c:pt idx="5">
                  <c:v>65.317107908847177</c:v>
                </c:pt>
                <c:pt idx="6">
                  <c:v>82.942359249329769</c:v>
                </c:pt>
                <c:pt idx="7">
                  <c:v>96.986008713136727</c:v>
                </c:pt>
                <c:pt idx="8">
                  <c:v>111.86745978552278</c:v>
                </c:pt>
                <c:pt idx="9">
                  <c:v>126.44101876675602</c:v>
                </c:pt>
                <c:pt idx="10">
                  <c:v>125.35606568364609</c:v>
                </c:pt>
                <c:pt idx="11">
                  <c:v>119.95538706434318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82-4981-94F3-4B018FF01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382368"/>
        <c:axId val="1570894704"/>
      </c:scatterChart>
      <c:valAx>
        <c:axId val="156138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Engine Speed Rev/min</a:t>
                </a:r>
              </a:p>
            </c:rich>
          </c:tx>
          <c:layout>
            <c:manualLayout>
              <c:xMode val="edge"/>
              <c:yMode val="edge"/>
              <c:x val="0.36498792705732019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94704"/>
        <c:crosses val="autoZero"/>
        <c:crossBetween val="midCat"/>
      </c:valAx>
      <c:valAx>
        <c:axId val="15708947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38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Engine</a:t>
            </a:r>
            <a:r>
              <a:rPr lang="en-CA" baseline="0"/>
              <a:t> Speed vs Vehicle Speed at Gear</a:t>
            </a:r>
          </a:p>
          <a:p>
            <a:pPr>
              <a:defRPr/>
            </a:pP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1st Gear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'K5 GSXR1000 + GT1749)'!$B$46:$M$46</c:f>
              <c:numCache>
                <c:formatCode>General</c:formatCode>
                <c:ptCount val="12"/>
                <c:pt idx="0">
                  <c:v>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</c:numCache>
            </c:numRef>
          </c:xVal>
          <c:yVal>
            <c:numRef>
              <c:f>'K5 GSXR1000 + GT1749)'!$B$40:$M$40</c:f>
              <c:numCache>
                <c:formatCode>General</c:formatCode>
                <c:ptCount val="12"/>
                <c:pt idx="0">
                  <c:v>0</c:v>
                </c:pt>
                <c:pt idx="1">
                  <c:v>10.958944791081493</c:v>
                </c:pt>
                <c:pt idx="2">
                  <c:v>14.611926388108659</c:v>
                </c:pt>
                <c:pt idx="3">
                  <c:v>18.264907985135824</c:v>
                </c:pt>
                <c:pt idx="4">
                  <c:v>21.917889582162985</c:v>
                </c:pt>
                <c:pt idx="5">
                  <c:v>25.570871179190153</c:v>
                </c:pt>
                <c:pt idx="6">
                  <c:v>29.223852776217317</c:v>
                </c:pt>
                <c:pt idx="7">
                  <c:v>32.876834373244485</c:v>
                </c:pt>
                <c:pt idx="8">
                  <c:v>36.529815970271649</c:v>
                </c:pt>
                <c:pt idx="9">
                  <c:v>40.18279756729882</c:v>
                </c:pt>
                <c:pt idx="10">
                  <c:v>43.83577916432597</c:v>
                </c:pt>
                <c:pt idx="11">
                  <c:v>47.488760761353142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CF-46D1-8AB8-A1E9F319F80D}"/>
            </c:ext>
          </c:extLst>
        </c:ser>
        <c:ser>
          <c:idx val="1"/>
          <c:order val="1"/>
          <c:tx>
            <c:v>2nd Gear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'K5 GSXR1000 + GT1749)'!$B$46:$M$46</c:f>
              <c:numCache>
                <c:formatCode>General</c:formatCode>
                <c:ptCount val="12"/>
                <c:pt idx="0">
                  <c:v>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</c:numCache>
            </c:numRef>
          </c:xVal>
          <c:yVal>
            <c:numRef>
              <c:f>'K5 GSXR1000 + GT1749)'!$B$41:$M$41</c:f>
              <c:numCache>
                <c:formatCode>General</c:formatCode>
                <c:ptCount val="12"/>
                <c:pt idx="0">
                  <c:v>0</c:v>
                </c:pt>
                <c:pt idx="1">
                  <c:v>14.152633380295301</c:v>
                </c:pt>
                <c:pt idx="2">
                  <c:v>18.870177840393733</c:v>
                </c:pt>
                <c:pt idx="3">
                  <c:v>23.587722300492171</c:v>
                </c:pt>
                <c:pt idx="4">
                  <c:v>28.305266760590602</c:v>
                </c:pt>
                <c:pt idx="5">
                  <c:v>33.022811220689043</c:v>
                </c:pt>
                <c:pt idx="6">
                  <c:v>37.740355680787466</c:v>
                </c:pt>
                <c:pt idx="7">
                  <c:v>42.457900140885904</c:v>
                </c:pt>
                <c:pt idx="8">
                  <c:v>47.175444600984342</c:v>
                </c:pt>
                <c:pt idx="9">
                  <c:v>51.892989061082766</c:v>
                </c:pt>
                <c:pt idx="10">
                  <c:v>56.610533521181203</c:v>
                </c:pt>
                <c:pt idx="11">
                  <c:v>61.328077981279641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CF-46D1-8AB8-A1E9F319F80D}"/>
            </c:ext>
          </c:extLst>
        </c:ser>
        <c:ser>
          <c:idx val="2"/>
          <c:order val="2"/>
          <c:tx>
            <c:v>3rd Gear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'K5 GSXR1000 + GT1749)'!$B$46:$M$46</c:f>
              <c:numCache>
                <c:formatCode>General</c:formatCode>
                <c:ptCount val="12"/>
                <c:pt idx="0">
                  <c:v>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</c:numCache>
            </c:numRef>
          </c:xVal>
          <c:yVal>
            <c:numRef>
              <c:f>'K5 GSXR1000 + GT1749)'!$B$42:$M$42</c:f>
              <c:numCache>
                <c:formatCode>General</c:formatCode>
                <c:ptCount val="12"/>
                <c:pt idx="0">
                  <c:v>0</c:v>
                </c:pt>
                <c:pt idx="1">
                  <c:v>16.943526077226348</c:v>
                </c:pt>
                <c:pt idx="2">
                  <c:v>22.59136810296847</c:v>
                </c:pt>
                <c:pt idx="3">
                  <c:v>28.239210128710578</c:v>
                </c:pt>
                <c:pt idx="4">
                  <c:v>33.887052154452697</c:v>
                </c:pt>
                <c:pt idx="5">
                  <c:v>39.534894180194819</c:v>
                </c:pt>
                <c:pt idx="6">
                  <c:v>45.182736205936941</c:v>
                </c:pt>
                <c:pt idx="7">
                  <c:v>50.830578231679048</c:v>
                </c:pt>
                <c:pt idx="8">
                  <c:v>56.478420257421156</c:v>
                </c:pt>
                <c:pt idx="9">
                  <c:v>62.126262283163278</c:v>
                </c:pt>
                <c:pt idx="10">
                  <c:v>67.774104308905393</c:v>
                </c:pt>
                <c:pt idx="11">
                  <c:v>73.421946334647515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CF-46D1-8AB8-A1E9F319F80D}"/>
            </c:ext>
          </c:extLst>
        </c:ser>
        <c:ser>
          <c:idx val="3"/>
          <c:order val="3"/>
          <c:tx>
            <c:v>4th Gear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'K5 GSXR1000 + GT1749)'!$B$46:$M$46</c:f>
              <c:numCache>
                <c:formatCode>General</c:formatCode>
                <c:ptCount val="12"/>
                <c:pt idx="0">
                  <c:v>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</c:numCache>
            </c:numRef>
          </c:xVal>
          <c:yVal>
            <c:numRef>
              <c:f>'K5 GSXR1000 + GT1749)'!$B$43:$M$43</c:f>
              <c:numCache>
                <c:formatCode>General</c:formatCode>
                <c:ptCount val="12"/>
                <c:pt idx="0">
                  <c:v>0</c:v>
                </c:pt>
                <c:pt idx="1">
                  <c:v>19.360802464243974</c:v>
                </c:pt>
                <c:pt idx="2">
                  <c:v>25.814403285658628</c:v>
                </c:pt>
                <c:pt idx="3">
                  <c:v>32.268004107073288</c:v>
                </c:pt>
                <c:pt idx="4">
                  <c:v>38.721604928487949</c:v>
                </c:pt>
                <c:pt idx="5">
                  <c:v>45.175205749902602</c:v>
                </c:pt>
                <c:pt idx="6">
                  <c:v>51.628806571317256</c:v>
                </c:pt>
                <c:pt idx="7">
                  <c:v>58.082407392731923</c:v>
                </c:pt>
                <c:pt idx="8">
                  <c:v>64.536008214146577</c:v>
                </c:pt>
                <c:pt idx="9">
                  <c:v>70.98960903556123</c:v>
                </c:pt>
                <c:pt idx="10">
                  <c:v>77.443209856975898</c:v>
                </c:pt>
                <c:pt idx="11">
                  <c:v>83.896810678390537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6CF-46D1-8AB8-A1E9F319F80D}"/>
            </c:ext>
          </c:extLst>
        </c:ser>
        <c:ser>
          <c:idx val="4"/>
          <c:order val="4"/>
          <c:tx>
            <c:v>5th Gear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'K5 GSXR1000 + GT1749)'!$B$46:$M$46</c:f>
              <c:numCache>
                <c:formatCode>General</c:formatCode>
                <c:ptCount val="12"/>
                <c:pt idx="0">
                  <c:v>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</c:numCache>
            </c:numRef>
          </c:xVal>
          <c:yVal>
            <c:numRef>
              <c:f>'K5 GSXR1000 + GT1749)'!$B$44:$M$44</c:f>
              <c:numCache>
                <c:formatCode>General</c:formatCode>
                <c:ptCount val="12"/>
                <c:pt idx="0">
                  <c:v>0</c:v>
                </c:pt>
                <c:pt idx="1">
                  <c:v>21.353826247327916</c:v>
                </c:pt>
                <c:pt idx="2">
                  <c:v>28.471768329770551</c:v>
                </c:pt>
                <c:pt idx="3">
                  <c:v>35.589710412213186</c:v>
                </c:pt>
                <c:pt idx="4">
                  <c:v>42.707652494655832</c:v>
                </c:pt>
                <c:pt idx="5">
                  <c:v>49.825594577098457</c:v>
                </c:pt>
                <c:pt idx="6">
                  <c:v>56.943536659541103</c:v>
                </c:pt>
                <c:pt idx="7">
                  <c:v>64.061478741983734</c:v>
                </c:pt>
                <c:pt idx="8">
                  <c:v>71.179420824426373</c:v>
                </c:pt>
                <c:pt idx="9">
                  <c:v>78.297362906869012</c:v>
                </c:pt>
                <c:pt idx="10">
                  <c:v>85.415304989311664</c:v>
                </c:pt>
                <c:pt idx="11">
                  <c:v>92.533247071754289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6CF-46D1-8AB8-A1E9F319F80D}"/>
            </c:ext>
          </c:extLst>
        </c:ser>
        <c:ser>
          <c:idx val="5"/>
          <c:order val="5"/>
          <c:tx>
            <c:v>6th Gear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'K5 GSXR1000 + GT1749)'!$B$46:$M$46</c:f>
              <c:numCache>
                <c:formatCode>General</c:formatCode>
                <c:ptCount val="12"/>
                <c:pt idx="0">
                  <c:v>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</c:numCache>
            </c:numRef>
          </c:xVal>
          <c:yVal>
            <c:numRef>
              <c:f>'K5 GSXR1000 + GT1749)'!$B$45:$M$45</c:f>
              <c:numCache>
                <c:formatCode>General</c:formatCode>
                <c:ptCount val="12"/>
                <c:pt idx="0">
                  <c:v>0</c:v>
                </c:pt>
                <c:pt idx="1">
                  <c:v>22.867089524697604</c:v>
                </c:pt>
                <c:pt idx="2">
                  <c:v>30.489452699596811</c:v>
                </c:pt>
                <c:pt idx="3">
                  <c:v>38.111815874496017</c:v>
                </c:pt>
                <c:pt idx="4">
                  <c:v>45.734179049395209</c:v>
                </c:pt>
                <c:pt idx="5">
                  <c:v>53.356542224294422</c:v>
                </c:pt>
                <c:pt idx="6">
                  <c:v>60.978905399193621</c:v>
                </c:pt>
                <c:pt idx="7">
                  <c:v>68.601268574092813</c:v>
                </c:pt>
                <c:pt idx="8">
                  <c:v>76.223631748992034</c:v>
                </c:pt>
                <c:pt idx="9">
                  <c:v>83.845994923891226</c:v>
                </c:pt>
                <c:pt idx="10">
                  <c:v>91.468358098790418</c:v>
                </c:pt>
                <c:pt idx="11">
                  <c:v>99.090721273689624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6CF-46D1-8AB8-A1E9F319F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382368"/>
        <c:axId val="1570894704"/>
      </c:scatterChart>
      <c:valAx>
        <c:axId val="156138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Engine Speed (rev/min)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94704"/>
        <c:crosses val="autoZero"/>
        <c:crossBetween val="midCat"/>
      </c:valAx>
      <c:valAx>
        <c:axId val="15708947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Speed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38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Dyno (HP,ft*lb)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944188587228237E-2"/>
          <c:y val="0.23704301075268816"/>
          <c:w val="0.66523945138894947"/>
          <c:h val="0.5618639403945474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'K5 GSXR1000 + GT1749)'!$A$10</c:f>
              <c:strCache>
                <c:ptCount val="1"/>
                <c:pt idx="0">
                  <c:v>Engine Torque (ft-lbf)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'K5 GSXR1000 + GT1749)'!$B$7:$M$7</c:f>
              <c:numCache>
                <c:formatCode>General</c:formatCode>
                <c:ptCount val="12"/>
                <c:pt idx="0">
                  <c:v>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</c:numCache>
            </c:numRef>
          </c:xVal>
          <c:yVal>
            <c:numRef>
              <c:f>'K5 GSXR1000 + GT1749)'!$B$10:$M$10</c:f>
              <c:numCache>
                <c:formatCode>General</c:formatCode>
                <c:ptCount val="12"/>
                <c:pt idx="0">
                  <c:v>0</c:v>
                </c:pt>
                <c:pt idx="1">
                  <c:v>40.560471976401175</c:v>
                </c:pt>
                <c:pt idx="2">
                  <c:v>47.935103244837755</c:v>
                </c:pt>
                <c:pt idx="3">
                  <c:v>55.309734513274336</c:v>
                </c:pt>
                <c:pt idx="4">
                  <c:v>58.997050147492622</c:v>
                </c:pt>
                <c:pt idx="5">
                  <c:v>66.371681415929203</c:v>
                </c:pt>
                <c:pt idx="6">
                  <c:v>73.746312684365776</c:v>
                </c:pt>
                <c:pt idx="7">
                  <c:v>77.43362831858407</c:v>
                </c:pt>
                <c:pt idx="8">
                  <c:v>80.383480825958699</c:v>
                </c:pt>
                <c:pt idx="9">
                  <c:v>82.595870206489664</c:v>
                </c:pt>
                <c:pt idx="10">
                  <c:v>77.43362831858407</c:v>
                </c:pt>
                <c:pt idx="11">
                  <c:v>73.008849557522126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F7-4AC5-A75D-42CA3FD29D19}"/>
            </c:ext>
          </c:extLst>
        </c:ser>
        <c:ser>
          <c:idx val="1"/>
          <c:order val="1"/>
          <c:tx>
            <c:strRef>
              <c:f>'K5 GSXR1000 + GT1749)'!$A$14</c:f>
              <c:strCache>
                <c:ptCount val="1"/>
                <c:pt idx="0">
                  <c:v>Approx RW Power (HP)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'K5 GSXR1000 + GT1749)'!$B$7:$M$7</c:f>
              <c:numCache>
                <c:formatCode>General</c:formatCode>
                <c:ptCount val="12"/>
                <c:pt idx="0">
                  <c:v>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</c:numCache>
            </c:numRef>
          </c:xVal>
          <c:yVal>
            <c:numRef>
              <c:f>'K5 GSXR1000 + GT1749)'!$B$14:$M$14</c:f>
              <c:numCache>
                <c:formatCode>General</c:formatCode>
                <c:ptCount val="12"/>
                <c:pt idx="0">
                  <c:v>0</c:v>
                </c:pt>
                <c:pt idx="1">
                  <c:v>23.168586429779801</c:v>
                </c:pt>
                <c:pt idx="2">
                  <c:v>36.508075586319691</c:v>
                </c:pt>
                <c:pt idx="3">
                  <c:v>52.655878249499558</c:v>
                </c:pt>
                <c:pt idx="4">
                  <c:v>66.725528917765828</c:v>
                </c:pt>
                <c:pt idx="5">
                  <c:v>87.57725670456766</c:v>
                </c:pt>
                <c:pt idx="6">
                  <c:v>111.20921486294306</c:v>
                </c:pt>
                <c:pt idx="7">
                  <c:v>130.03895692496411</c:v>
                </c:pt>
                <c:pt idx="8">
                  <c:v>149.99202438964113</c:v>
                </c:pt>
                <c:pt idx="9">
                  <c:v>169.53226976884207</c:v>
                </c:pt>
                <c:pt idx="10">
                  <c:v>168.07756337240258</c:v>
                </c:pt>
                <c:pt idx="11">
                  <c:v>160.83632699553144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F7-4AC5-A75D-42CA3FD29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382368"/>
        <c:axId val="1570894704"/>
      </c:scatterChart>
      <c:valAx>
        <c:axId val="156138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Engine Speed Rev/min</a:t>
                </a:r>
              </a:p>
            </c:rich>
          </c:tx>
          <c:layout>
            <c:manualLayout>
              <c:xMode val="edge"/>
              <c:yMode val="edge"/>
              <c:x val="0.36498792705732019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94704"/>
        <c:crosses val="autoZero"/>
        <c:crossBetween val="midCat"/>
      </c:valAx>
      <c:valAx>
        <c:axId val="15708947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38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aseline="0"/>
              <a:t>Ideal (No Drag) speed  vs,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75194048352656"/>
          <c:y val="9.7344941972162424E-2"/>
          <c:w val="0.72224391463201398"/>
          <c:h val="0.82007345771226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'K5 GSXR1000 + GT1749)'!$A$16</c:f>
              <c:strCache>
                <c:ptCount val="1"/>
                <c:pt idx="0">
                  <c:v>Gear 1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'K5 GSXR1000 + GT1749)'!$C$40:$M$40</c:f>
              <c:numCache>
                <c:formatCode>General</c:formatCode>
                <c:ptCount val="11"/>
                <c:pt idx="0">
                  <c:v>10.958944791081493</c:v>
                </c:pt>
                <c:pt idx="1">
                  <c:v>14.611926388108659</c:v>
                </c:pt>
                <c:pt idx="2">
                  <c:v>18.264907985135824</c:v>
                </c:pt>
                <c:pt idx="3">
                  <c:v>21.917889582162985</c:v>
                </c:pt>
                <c:pt idx="4">
                  <c:v>25.570871179190153</c:v>
                </c:pt>
                <c:pt idx="5">
                  <c:v>29.223852776217317</c:v>
                </c:pt>
                <c:pt idx="6">
                  <c:v>32.876834373244485</c:v>
                </c:pt>
                <c:pt idx="7">
                  <c:v>36.529815970271649</c:v>
                </c:pt>
                <c:pt idx="8">
                  <c:v>40.18279756729882</c:v>
                </c:pt>
                <c:pt idx="9">
                  <c:v>43.83577916432597</c:v>
                </c:pt>
                <c:pt idx="10">
                  <c:v>47.488760761353142</c:v>
                </c:pt>
              </c:numCache>
            </c:numRef>
          </c:xVal>
          <c:yVal>
            <c:numRef>
              <c:f>'K5 GSXR1000 + GT1749)'!$C$16:$M$16</c:f>
              <c:numCache>
                <c:formatCode>General</c:formatCode>
                <c:ptCount val="11"/>
                <c:pt idx="0">
                  <c:v>608.65199999999993</c:v>
                </c:pt>
                <c:pt idx="1">
                  <c:v>719.31599999999992</c:v>
                </c:pt>
                <c:pt idx="2">
                  <c:v>829.9799999999999</c:v>
                </c:pt>
                <c:pt idx="3">
                  <c:v>885.3119999999999</c:v>
                </c:pt>
                <c:pt idx="4">
                  <c:v>995.97599999999989</c:v>
                </c:pt>
                <c:pt idx="5">
                  <c:v>1106.6399999999999</c:v>
                </c:pt>
                <c:pt idx="6">
                  <c:v>1161.972</c:v>
                </c:pt>
                <c:pt idx="7">
                  <c:v>1206.2375999999999</c:v>
                </c:pt>
                <c:pt idx="8">
                  <c:v>1239.4368000000002</c:v>
                </c:pt>
                <c:pt idx="9">
                  <c:v>1161.972</c:v>
                </c:pt>
                <c:pt idx="10">
                  <c:v>1095.5735999999999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9F-4668-BC09-2C32CE261674}"/>
            </c:ext>
          </c:extLst>
        </c:ser>
        <c:ser>
          <c:idx val="1"/>
          <c:order val="1"/>
          <c:tx>
            <c:strRef>
              <c:f>'K5 GSXR1000 + GT1749)'!$A$17</c:f>
              <c:strCache>
                <c:ptCount val="1"/>
                <c:pt idx="0">
                  <c:v>Gear 2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'K5 GSXR1000 + GT1749)'!$C$41:$M$41</c:f>
              <c:numCache>
                <c:formatCode>General</c:formatCode>
                <c:ptCount val="11"/>
                <c:pt idx="0">
                  <c:v>14.152633380295301</c:v>
                </c:pt>
                <c:pt idx="1">
                  <c:v>18.870177840393733</c:v>
                </c:pt>
                <c:pt idx="2">
                  <c:v>23.587722300492171</c:v>
                </c:pt>
                <c:pt idx="3">
                  <c:v>28.305266760590602</c:v>
                </c:pt>
                <c:pt idx="4">
                  <c:v>33.022811220689043</c:v>
                </c:pt>
                <c:pt idx="5">
                  <c:v>37.740355680787466</c:v>
                </c:pt>
                <c:pt idx="6">
                  <c:v>42.457900140885904</c:v>
                </c:pt>
                <c:pt idx="7">
                  <c:v>47.175444600984342</c:v>
                </c:pt>
                <c:pt idx="8">
                  <c:v>51.892989061082766</c:v>
                </c:pt>
                <c:pt idx="9">
                  <c:v>56.610533521181203</c:v>
                </c:pt>
                <c:pt idx="10">
                  <c:v>61.328077981279641</c:v>
                </c:pt>
              </c:numCache>
            </c:numRef>
          </c:xVal>
          <c:yVal>
            <c:numRef>
              <c:f>'K5 GSXR1000 + GT1749)'!$C$17:$M$17</c:f>
              <c:numCache>
                <c:formatCode>General</c:formatCode>
                <c:ptCount val="11"/>
                <c:pt idx="0">
                  <c:v>471.30335999999994</c:v>
                </c:pt>
                <c:pt idx="1">
                  <c:v>556.99487999999997</c:v>
                </c:pt>
                <c:pt idx="2">
                  <c:v>642.68640000000005</c:v>
                </c:pt>
                <c:pt idx="3">
                  <c:v>685.53215999999998</c:v>
                </c:pt>
                <c:pt idx="4">
                  <c:v>771.22367999999994</c:v>
                </c:pt>
                <c:pt idx="5">
                  <c:v>856.91519999999991</c:v>
                </c:pt>
                <c:pt idx="6">
                  <c:v>899.76095999999995</c:v>
                </c:pt>
                <c:pt idx="7">
                  <c:v>934.03756799999996</c:v>
                </c:pt>
                <c:pt idx="8">
                  <c:v>959.74502400000006</c:v>
                </c:pt>
                <c:pt idx="9">
                  <c:v>899.76095999999995</c:v>
                </c:pt>
                <c:pt idx="10">
                  <c:v>848.346048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9F-4668-BC09-2C32CE261674}"/>
            </c:ext>
          </c:extLst>
        </c:ser>
        <c:ser>
          <c:idx val="2"/>
          <c:order val="2"/>
          <c:tx>
            <c:strRef>
              <c:f>'K5 GSXR1000 + GT1749)'!$A$18</c:f>
              <c:strCache>
                <c:ptCount val="1"/>
                <c:pt idx="0">
                  <c:v>Gear 3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'K5 GSXR1000 + GT1749)'!$C$42:$M$42</c:f>
              <c:numCache>
                <c:formatCode>General</c:formatCode>
                <c:ptCount val="11"/>
                <c:pt idx="0">
                  <c:v>16.943526077226348</c:v>
                </c:pt>
                <c:pt idx="1">
                  <c:v>22.59136810296847</c:v>
                </c:pt>
                <c:pt idx="2">
                  <c:v>28.239210128710578</c:v>
                </c:pt>
                <c:pt idx="3">
                  <c:v>33.887052154452697</c:v>
                </c:pt>
                <c:pt idx="4">
                  <c:v>39.534894180194819</c:v>
                </c:pt>
                <c:pt idx="5">
                  <c:v>45.182736205936941</c:v>
                </c:pt>
                <c:pt idx="6">
                  <c:v>50.830578231679048</c:v>
                </c:pt>
                <c:pt idx="7">
                  <c:v>56.478420257421156</c:v>
                </c:pt>
                <c:pt idx="8">
                  <c:v>62.126262283163278</c:v>
                </c:pt>
                <c:pt idx="9">
                  <c:v>67.774104308905393</c:v>
                </c:pt>
                <c:pt idx="10">
                  <c:v>73.421946334647515</c:v>
                </c:pt>
              </c:numCache>
            </c:numRef>
          </c:xVal>
          <c:yVal>
            <c:numRef>
              <c:f>'K5 GSXR1000 + GT1749)'!$C$18:$M$18</c:f>
              <c:numCache>
                <c:formatCode>General</c:formatCode>
                <c:ptCount val="11"/>
                <c:pt idx="0">
                  <c:v>393.67151999999999</c:v>
                </c:pt>
                <c:pt idx="1">
                  <c:v>465.24815999999998</c:v>
                </c:pt>
                <c:pt idx="2">
                  <c:v>536.82479999999998</c:v>
                </c:pt>
                <c:pt idx="3">
                  <c:v>572.61311999999998</c:v>
                </c:pt>
                <c:pt idx="4">
                  <c:v>644.18975999999998</c:v>
                </c:pt>
                <c:pt idx="5">
                  <c:v>715.76639999999998</c:v>
                </c:pt>
                <c:pt idx="6">
                  <c:v>751.55471999999997</c:v>
                </c:pt>
                <c:pt idx="7">
                  <c:v>780.18537600000002</c:v>
                </c:pt>
                <c:pt idx="8">
                  <c:v>801.65836800000011</c:v>
                </c:pt>
                <c:pt idx="9">
                  <c:v>751.55471999999997</c:v>
                </c:pt>
                <c:pt idx="10">
                  <c:v>708.60873599999991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9F-4668-BC09-2C32CE261674}"/>
            </c:ext>
          </c:extLst>
        </c:ser>
        <c:ser>
          <c:idx val="3"/>
          <c:order val="3"/>
          <c:tx>
            <c:strRef>
              <c:f>'K5 GSXR1000 + GT1749)'!$A$19</c:f>
              <c:strCache>
                <c:ptCount val="1"/>
                <c:pt idx="0">
                  <c:v>Gear 4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'K5 GSXR1000 + GT1749)'!$C$43:$M$43</c:f>
              <c:numCache>
                <c:formatCode>General</c:formatCode>
                <c:ptCount val="11"/>
                <c:pt idx="0">
                  <c:v>19.360802464243974</c:v>
                </c:pt>
                <c:pt idx="1">
                  <c:v>25.814403285658628</c:v>
                </c:pt>
                <c:pt idx="2">
                  <c:v>32.268004107073288</c:v>
                </c:pt>
                <c:pt idx="3">
                  <c:v>38.721604928487949</c:v>
                </c:pt>
                <c:pt idx="4">
                  <c:v>45.175205749902602</c:v>
                </c:pt>
                <c:pt idx="5">
                  <c:v>51.628806571317256</c:v>
                </c:pt>
                <c:pt idx="6">
                  <c:v>58.082407392731923</c:v>
                </c:pt>
                <c:pt idx="7">
                  <c:v>64.536008214146577</c:v>
                </c:pt>
                <c:pt idx="8">
                  <c:v>70.98960903556123</c:v>
                </c:pt>
                <c:pt idx="9">
                  <c:v>77.443209856975898</c:v>
                </c:pt>
                <c:pt idx="10">
                  <c:v>83.896810678390537</c:v>
                </c:pt>
              </c:numCache>
            </c:numRef>
          </c:xVal>
          <c:yVal>
            <c:numRef>
              <c:f>'K5 GSXR1000 + GT1749)'!$C$19:$M$19</c:f>
              <c:numCache>
                <c:formatCode>General</c:formatCode>
                <c:ptCount val="11"/>
                <c:pt idx="0">
                  <c:v>344.52</c:v>
                </c:pt>
                <c:pt idx="1">
                  <c:v>407.15999999999997</c:v>
                </c:pt>
                <c:pt idx="2">
                  <c:v>469.79999999999995</c:v>
                </c:pt>
                <c:pt idx="3">
                  <c:v>501.12</c:v>
                </c:pt>
                <c:pt idx="4">
                  <c:v>563.76</c:v>
                </c:pt>
                <c:pt idx="5">
                  <c:v>626.4</c:v>
                </c:pt>
                <c:pt idx="6">
                  <c:v>657.71999999999991</c:v>
                </c:pt>
                <c:pt idx="7">
                  <c:v>682.77600000000007</c:v>
                </c:pt>
                <c:pt idx="8">
                  <c:v>701.56799999999998</c:v>
                </c:pt>
                <c:pt idx="9">
                  <c:v>657.71999999999991</c:v>
                </c:pt>
                <c:pt idx="10">
                  <c:v>620.13600000000008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29F-4668-BC09-2C32CE261674}"/>
            </c:ext>
          </c:extLst>
        </c:ser>
        <c:ser>
          <c:idx val="4"/>
          <c:order val="4"/>
          <c:tx>
            <c:strRef>
              <c:f>'K5 GSXR1000 + GT1749)'!$A$20</c:f>
              <c:strCache>
                <c:ptCount val="1"/>
                <c:pt idx="0">
                  <c:v>Gear 5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'K5 GSXR1000 + GT1749)'!$C$44:$M$44</c:f>
              <c:numCache>
                <c:formatCode>General</c:formatCode>
                <c:ptCount val="11"/>
                <c:pt idx="0">
                  <c:v>21.353826247327916</c:v>
                </c:pt>
                <c:pt idx="1">
                  <c:v>28.471768329770551</c:v>
                </c:pt>
                <c:pt idx="2">
                  <c:v>35.589710412213186</c:v>
                </c:pt>
                <c:pt idx="3">
                  <c:v>42.707652494655832</c:v>
                </c:pt>
                <c:pt idx="4">
                  <c:v>49.825594577098457</c:v>
                </c:pt>
                <c:pt idx="5">
                  <c:v>56.943536659541103</c:v>
                </c:pt>
                <c:pt idx="6">
                  <c:v>64.061478741983734</c:v>
                </c:pt>
                <c:pt idx="7">
                  <c:v>71.179420824426373</c:v>
                </c:pt>
                <c:pt idx="8">
                  <c:v>78.297362906869012</c:v>
                </c:pt>
                <c:pt idx="9">
                  <c:v>85.415304989311664</c:v>
                </c:pt>
                <c:pt idx="10">
                  <c:v>92.533247071754289</c:v>
                </c:pt>
              </c:numCache>
            </c:numRef>
          </c:xVal>
          <c:yVal>
            <c:numRef>
              <c:f>'K5 GSXR1000 + GT1749)'!$C$20:$M$20</c:f>
              <c:numCache>
                <c:formatCode>General</c:formatCode>
                <c:ptCount val="11"/>
                <c:pt idx="0">
                  <c:v>312.3648</c:v>
                </c:pt>
                <c:pt idx="1">
                  <c:v>369.15839999999997</c:v>
                </c:pt>
                <c:pt idx="2">
                  <c:v>425.952</c:v>
                </c:pt>
                <c:pt idx="3">
                  <c:v>454.34879999999998</c:v>
                </c:pt>
                <c:pt idx="4">
                  <c:v>511.14240000000001</c:v>
                </c:pt>
                <c:pt idx="5">
                  <c:v>567.93600000000004</c:v>
                </c:pt>
                <c:pt idx="6">
                  <c:v>596.33280000000002</c:v>
                </c:pt>
                <c:pt idx="7">
                  <c:v>619.05024000000003</c:v>
                </c:pt>
                <c:pt idx="8">
                  <c:v>636.08832000000007</c:v>
                </c:pt>
                <c:pt idx="9">
                  <c:v>596.33280000000002</c:v>
                </c:pt>
                <c:pt idx="10">
                  <c:v>562.25664000000006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29F-4668-BC09-2C32CE261674}"/>
            </c:ext>
          </c:extLst>
        </c:ser>
        <c:ser>
          <c:idx val="5"/>
          <c:order val="5"/>
          <c:tx>
            <c:strRef>
              <c:f>'K5 GSXR1000 + GT1749)'!$A$21</c:f>
              <c:strCache>
                <c:ptCount val="1"/>
                <c:pt idx="0">
                  <c:v>Gear 6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'K5 GSXR1000 + GT1749)'!$B$45:$M$45</c:f>
              <c:numCache>
                <c:formatCode>General</c:formatCode>
                <c:ptCount val="12"/>
                <c:pt idx="0">
                  <c:v>0</c:v>
                </c:pt>
                <c:pt idx="1">
                  <c:v>22.867089524697604</c:v>
                </c:pt>
                <c:pt idx="2">
                  <c:v>30.489452699596811</c:v>
                </c:pt>
                <c:pt idx="3">
                  <c:v>38.111815874496017</c:v>
                </c:pt>
                <c:pt idx="4">
                  <c:v>45.734179049395209</c:v>
                </c:pt>
                <c:pt idx="5">
                  <c:v>53.356542224294422</c:v>
                </c:pt>
                <c:pt idx="6">
                  <c:v>60.978905399193621</c:v>
                </c:pt>
                <c:pt idx="7">
                  <c:v>68.601268574092813</c:v>
                </c:pt>
                <c:pt idx="8">
                  <c:v>76.223631748992034</c:v>
                </c:pt>
                <c:pt idx="9">
                  <c:v>83.845994923891226</c:v>
                </c:pt>
                <c:pt idx="10">
                  <c:v>91.468358098790418</c:v>
                </c:pt>
                <c:pt idx="11">
                  <c:v>99.090721273689624</c:v>
                </c:pt>
              </c:numCache>
            </c:numRef>
          </c:xVal>
          <c:yVal>
            <c:numRef>
              <c:f>'K5 GSXR1000 + GT1749)'!$B$21:$M$21</c:f>
              <c:numCache>
                <c:formatCode>General</c:formatCode>
                <c:ptCount val="12"/>
                <c:pt idx="0">
                  <c:v>0</c:v>
                </c:pt>
                <c:pt idx="1">
                  <c:v>291.6936</c:v>
                </c:pt>
                <c:pt idx="2">
                  <c:v>344.72880000000004</c:v>
                </c:pt>
                <c:pt idx="3">
                  <c:v>397.76400000000001</c:v>
                </c:pt>
                <c:pt idx="4">
                  <c:v>424.28159999999997</c:v>
                </c:pt>
                <c:pt idx="5">
                  <c:v>477.31679999999994</c:v>
                </c:pt>
                <c:pt idx="6">
                  <c:v>530.35199999999998</c:v>
                </c:pt>
                <c:pt idx="7">
                  <c:v>556.86959999999999</c:v>
                </c:pt>
                <c:pt idx="8">
                  <c:v>578.08367999999996</c:v>
                </c:pt>
                <c:pt idx="9">
                  <c:v>593.9942400000001</c:v>
                </c:pt>
                <c:pt idx="10">
                  <c:v>556.86959999999999</c:v>
                </c:pt>
                <c:pt idx="11">
                  <c:v>525.04848000000004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29F-4668-BC09-2C32CE261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382368"/>
        <c:axId val="1570894704"/>
      </c:scatterChart>
      <c:valAx>
        <c:axId val="156138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Vehicle</a:t>
                </a:r>
                <a:r>
                  <a:rPr lang="en-CA" baseline="0"/>
                  <a:t> Speed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94704"/>
        <c:crosses val="autoZero"/>
        <c:crossBetween val="midCat"/>
      </c:valAx>
      <c:valAx>
        <c:axId val="15708947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Torque</a:t>
                </a:r>
                <a:r>
                  <a:rPr lang="en-CA" baseline="0"/>
                  <a:t> (NM)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38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Dyno (KW, Nm)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944172122061618E-2"/>
          <c:y val="0.23373049233230728"/>
          <c:w val="0.66523945138894947"/>
          <c:h val="0.5618639403945474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'K5 GSXR1000 + GT1749'!$A$8</c:f>
              <c:strCache>
                <c:ptCount val="1"/>
                <c:pt idx="0">
                  <c:v>Engine Torque (Nm)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'K5 GSXR1000 + GT1749'!$B$7:$N$7</c:f>
              <c:numCache>
                <c:formatCode>General</c:formatCode>
                <c:ptCount val="13"/>
                <c:pt idx="0">
                  <c:v>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</c:numCache>
            </c:numRef>
          </c:xVal>
          <c:yVal>
            <c:numRef>
              <c:f>'K5 GSXR1000 + GT1749'!$B$8:$N$8</c:f>
              <c:numCache>
                <c:formatCode>General</c:formatCode>
                <c:ptCount val="13"/>
                <c:pt idx="0">
                  <c:v>0</c:v>
                </c:pt>
                <c:pt idx="1">
                  <c:v>20.34</c:v>
                </c:pt>
                <c:pt idx="2">
                  <c:v>47.46</c:v>
                </c:pt>
                <c:pt idx="3">
                  <c:v>74.58</c:v>
                </c:pt>
                <c:pt idx="4">
                  <c:v>101.7</c:v>
                </c:pt>
                <c:pt idx="5">
                  <c:v>122.04</c:v>
                </c:pt>
                <c:pt idx="6">
                  <c:v>142.38000000000002</c:v>
                </c:pt>
                <c:pt idx="7">
                  <c:v>158.65200000000002</c:v>
                </c:pt>
                <c:pt idx="8">
                  <c:v>168.14400000000001</c:v>
                </c:pt>
                <c:pt idx="9">
                  <c:v>168.14400000000001</c:v>
                </c:pt>
                <c:pt idx="10">
                  <c:v>165.43200000000002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0F-41F5-B4B6-BF4E823A977B}"/>
            </c:ext>
          </c:extLst>
        </c:ser>
        <c:ser>
          <c:idx val="1"/>
          <c:order val="1"/>
          <c:tx>
            <c:strRef>
              <c:f>'K5 GSXR1000 + GT1749'!$A$9</c:f>
              <c:strCache>
                <c:ptCount val="1"/>
                <c:pt idx="0">
                  <c:v>Engine Power (KW)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'K5 GSXR1000 + GT1749'!$B$7:$N$7</c:f>
              <c:numCache>
                <c:formatCode>General</c:formatCode>
                <c:ptCount val="13"/>
                <c:pt idx="0">
                  <c:v>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</c:numCache>
            </c:numRef>
          </c:xVal>
          <c:yVal>
            <c:numRef>
              <c:f>'K5 GSXR1000 + GT1749'!$B$9:$N$9</c:f>
              <c:numCache>
                <c:formatCode>General</c:formatCode>
                <c:ptCount val="13"/>
                <c:pt idx="0">
                  <c:v>0</c:v>
                </c:pt>
                <c:pt idx="1">
                  <c:v>6.3903317694369974</c:v>
                </c:pt>
                <c:pt idx="2">
                  <c:v>19.881032171581769</c:v>
                </c:pt>
                <c:pt idx="3">
                  <c:v>39.052027479892764</c:v>
                </c:pt>
                <c:pt idx="4">
                  <c:v>63.903317694369974</c:v>
                </c:pt>
                <c:pt idx="5">
                  <c:v>89.464644772117964</c:v>
                </c:pt>
                <c:pt idx="6">
                  <c:v>119.28619302949065</c:v>
                </c:pt>
                <c:pt idx="7">
                  <c:v>149.53376340482575</c:v>
                </c:pt>
                <c:pt idx="8">
                  <c:v>176.08914209115281</c:v>
                </c:pt>
                <c:pt idx="9">
                  <c:v>193.69805630026809</c:v>
                </c:pt>
                <c:pt idx="10">
                  <c:v>207.89879356568369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0F-41F5-B4B6-BF4E823A9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382368"/>
        <c:axId val="1570894704"/>
      </c:scatterChart>
      <c:valAx>
        <c:axId val="156138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Engine Speed Rev/min</a:t>
                </a:r>
              </a:p>
            </c:rich>
          </c:tx>
          <c:layout>
            <c:manualLayout>
              <c:xMode val="edge"/>
              <c:yMode val="edge"/>
              <c:x val="0.36498792705732019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94704"/>
        <c:crosses val="autoZero"/>
        <c:crossBetween val="midCat"/>
      </c:valAx>
      <c:valAx>
        <c:axId val="15708947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38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48986</xdr:rowOff>
    </xdr:from>
    <xdr:to>
      <xdr:col>8</xdr:col>
      <xdr:colOff>48804</xdr:colOff>
      <xdr:row>33</xdr:row>
      <xdr:rowOff>36689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7DB17B-9D63-41DC-B22D-206240A6D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180474</xdr:colOff>
      <xdr:row>54</xdr:row>
      <xdr:rowOff>130343</xdr:rowOff>
    </xdr:from>
    <xdr:to>
      <xdr:col>12</xdr:col>
      <xdr:colOff>505717</xdr:colOff>
      <xdr:row>69</xdr:row>
      <xdr:rowOff>16043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FA30E0-AB33-41BD-AC24-F2638726C8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146957</xdr:colOff>
      <xdr:row>22</xdr:row>
      <xdr:rowOff>21772</xdr:rowOff>
    </xdr:from>
    <xdr:to>
      <xdr:col>19</xdr:col>
      <xdr:colOff>103232</xdr:colOff>
      <xdr:row>33</xdr:row>
      <xdr:rowOff>9475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1C4158-F4AD-4CD4-8B75-5B68B83914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35495</xdr:colOff>
      <xdr:row>70</xdr:row>
      <xdr:rowOff>1</xdr:rowOff>
    </xdr:from>
    <xdr:to>
      <xdr:col>12</xdr:col>
      <xdr:colOff>371623</xdr:colOff>
      <xdr:row>100</xdr:row>
      <xdr:rowOff>37154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FF9C29A-2CEF-464C-AC8D-4D1A2246F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48986</xdr:rowOff>
    </xdr:from>
    <xdr:to>
      <xdr:col>8</xdr:col>
      <xdr:colOff>48804</xdr:colOff>
      <xdr:row>33</xdr:row>
      <xdr:rowOff>36689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EDD7EC-2B32-40E8-86D8-ED531F728E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180474</xdr:colOff>
      <xdr:row>54</xdr:row>
      <xdr:rowOff>130343</xdr:rowOff>
    </xdr:from>
    <xdr:to>
      <xdr:col>12</xdr:col>
      <xdr:colOff>505717</xdr:colOff>
      <xdr:row>69</xdr:row>
      <xdr:rowOff>16043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2C34A1-C857-4FB3-9857-B30A4F76A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146957</xdr:colOff>
      <xdr:row>22</xdr:row>
      <xdr:rowOff>21772</xdr:rowOff>
    </xdr:from>
    <xdr:to>
      <xdr:col>19</xdr:col>
      <xdr:colOff>103232</xdr:colOff>
      <xdr:row>33</xdr:row>
      <xdr:rowOff>9475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322E1D-5E25-42F2-A906-C0FDEE8E67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474475</xdr:colOff>
      <xdr:row>0</xdr:row>
      <xdr:rowOff>74543</xdr:rowOff>
    </xdr:from>
    <xdr:to>
      <xdr:col>28</xdr:col>
      <xdr:colOff>429602</xdr:colOff>
      <xdr:row>30</xdr:row>
      <xdr:rowOff>111696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B67A4A-058F-4ED9-8938-E8BD440C0E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240873</xdr:colOff>
      <xdr:row>3</xdr:row>
      <xdr:rowOff>188210</xdr:rowOff>
    </xdr:from>
    <xdr:to>
      <xdr:col>28</xdr:col>
      <xdr:colOff>236356</xdr:colOff>
      <xdr:row>24</xdr:row>
      <xdr:rowOff>21523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14EE36-244A-42DC-B21A-922B124FA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518619</xdr:colOff>
      <xdr:row>28</xdr:row>
      <xdr:rowOff>64030</xdr:rowOff>
    </xdr:from>
    <xdr:to>
      <xdr:col>26</xdr:col>
      <xdr:colOff>460004</xdr:colOff>
      <xdr:row>58</xdr:row>
      <xdr:rowOff>101183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5C1663-CF80-4A49-B7A0-16200261CB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690CC-6CC2-4956-919D-64A19B434900}">
  <dimension ref="A1:AC71"/>
  <sheetViews>
    <sheetView zoomScale="145" zoomScaleNormal="145" workbookViewId="0">
      <selection activeCell="S19" sqref="S19"/>
    </sheetView>
  </sheetViews>
  <sheetFormatPr defaultRowHeight="15" x14ac:dyDescent="0.25"/>
  <cols>
    <col min="1" max="1" width="29.42578125" customWidth="1"/>
    <col min="2" max="2" width="11.28515625" bestFit="1" customWidth="1"/>
    <col min="3" max="3" width="12.7109375" customWidth="1"/>
  </cols>
  <sheetData>
    <row r="1" spans="1:29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29" x14ac:dyDescent="0.25">
      <c r="A2">
        <v>1.6</v>
      </c>
      <c r="B2">
        <v>2.65</v>
      </c>
      <c r="C2">
        <v>2.052</v>
      </c>
      <c r="D2">
        <v>1.714</v>
      </c>
      <c r="E2">
        <v>1.5</v>
      </c>
      <c r="F2">
        <v>1.36</v>
      </c>
      <c r="G2">
        <v>1.27</v>
      </c>
      <c r="H2">
        <v>2.61</v>
      </c>
    </row>
    <row r="3" spans="1:29" x14ac:dyDescent="0.25">
      <c r="A3" t="s">
        <v>13</v>
      </c>
      <c r="B3">
        <v>20</v>
      </c>
      <c r="C3">
        <v>20</v>
      </c>
      <c r="D3">
        <v>20</v>
      </c>
      <c r="E3">
        <v>20</v>
      </c>
      <c r="F3">
        <v>20</v>
      </c>
      <c r="G3">
        <v>20</v>
      </c>
      <c r="H3">
        <v>20</v>
      </c>
      <c r="I3">
        <v>20</v>
      </c>
      <c r="J3">
        <v>20</v>
      </c>
      <c r="K3">
        <v>20</v>
      </c>
      <c r="L3">
        <v>20</v>
      </c>
      <c r="M3">
        <v>20</v>
      </c>
    </row>
    <row r="4" spans="1:29" x14ac:dyDescent="0.25">
      <c r="A4" t="s">
        <v>16</v>
      </c>
      <c r="B4">
        <f t="shared" ref="B4:M4" si="0">B3*25.4/1000</f>
        <v>0.50800000000000001</v>
      </c>
      <c r="C4">
        <f t="shared" si="0"/>
        <v>0.50800000000000001</v>
      </c>
      <c r="D4">
        <f t="shared" si="0"/>
        <v>0.50800000000000001</v>
      </c>
      <c r="E4">
        <f t="shared" si="0"/>
        <v>0.50800000000000001</v>
      </c>
      <c r="F4">
        <f t="shared" si="0"/>
        <v>0.50800000000000001</v>
      </c>
      <c r="G4">
        <f t="shared" si="0"/>
        <v>0.50800000000000001</v>
      </c>
      <c r="H4">
        <f t="shared" si="0"/>
        <v>0.50800000000000001</v>
      </c>
      <c r="I4">
        <f t="shared" si="0"/>
        <v>0.50800000000000001</v>
      </c>
      <c r="J4">
        <f t="shared" si="0"/>
        <v>0.50800000000000001</v>
      </c>
      <c r="K4">
        <f t="shared" si="0"/>
        <v>0.50800000000000001</v>
      </c>
      <c r="L4">
        <f t="shared" si="0"/>
        <v>0.50800000000000001</v>
      </c>
      <c r="M4">
        <f t="shared" si="0"/>
        <v>0.50800000000000001</v>
      </c>
    </row>
    <row r="7" spans="1:29" x14ac:dyDescent="0.25">
      <c r="A7" t="s">
        <v>9</v>
      </c>
      <c r="B7">
        <v>0</v>
      </c>
      <c r="C7">
        <v>3000</v>
      </c>
      <c r="D7">
        <v>4000</v>
      </c>
      <c r="E7">
        <v>5000</v>
      </c>
      <c r="F7">
        <v>6000</v>
      </c>
      <c r="G7">
        <v>7000</v>
      </c>
      <c r="H7">
        <v>8000</v>
      </c>
      <c r="I7">
        <v>9000</v>
      </c>
      <c r="J7">
        <v>10000</v>
      </c>
      <c r="K7">
        <v>11000</v>
      </c>
      <c r="L7">
        <v>12000</v>
      </c>
      <c r="M7">
        <v>13000</v>
      </c>
      <c r="N7">
        <v>14000</v>
      </c>
    </row>
    <row r="8" spans="1:29" x14ac:dyDescent="0.25">
      <c r="A8" t="s">
        <v>8</v>
      </c>
      <c r="B8">
        <v>0</v>
      </c>
      <c r="C8">
        <v>55</v>
      </c>
      <c r="D8">
        <v>65</v>
      </c>
      <c r="E8">
        <v>75</v>
      </c>
      <c r="F8">
        <v>80</v>
      </c>
      <c r="G8">
        <v>90</v>
      </c>
      <c r="H8">
        <v>100</v>
      </c>
      <c r="I8">
        <v>105</v>
      </c>
      <c r="J8">
        <v>109</v>
      </c>
      <c r="K8">
        <v>112</v>
      </c>
      <c r="L8">
        <v>105</v>
      </c>
      <c r="M8">
        <v>99</v>
      </c>
      <c r="N8">
        <v>92</v>
      </c>
      <c r="R8">
        <f>C8+15</f>
        <v>70</v>
      </c>
      <c r="S8">
        <f t="shared" ref="S8:AC8" si="1">D8+15</f>
        <v>80</v>
      </c>
      <c r="T8">
        <f t="shared" si="1"/>
        <v>90</v>
      </c>
      <c r="U8">
        <f t="shared" si="1"/>
        <v>95</v>
      </c>
      <c r="V8">
        <f t="shared" si="1"/>
        <v>105</v>
      </c>
      <c r="W8">
        <f t="shared" si="1"/>
        <v>115</v>
      </c>
      <c r="X8">
        <f t="shared" si="1"/>
        <v>120</v>
      </c>
      <c r="Y8">
        <f t="shared" si="1"/>
        <v>124</v>
      </c>
      <c r="Z8">
        <f t="shared" si="1"/>
        <v>127</v>
      </c>
      <c r="AA8">
        <f t="shared" si="1"/>
        <v>120</v>
      </c>
      <c r="AB8">
        <f t="shared" si="1"/>
        <v>114</v>
      </c>
      <c r="AC8">
        <f t="shared" si="1"/>
        <v>107</v>
      </c>
    </row>
    <row r="9" spans="1:29" x14ac:dyDescent="0.25">
      <c r="A9" t="s">
        <v>10</v>
      </c>
      <c r="B9">
        <v>0</v>
      </c>
      <c r="C9">
        <f>C8*C7/ 9.5488/1000</f>
        <v>17.279658176943698</v>
      </c>
      <c r="D9">
        <f t="shared" ref="D9:N9" si="2">D8*D7/ 9.5488/1000</f>
        <v>27.228552278820374</v>
      </c>
      <c r="E9">
        <f t="shared" si="2"/>
        <v>39.271950402144775</v>
      </c>
      <c r="F9">
        <f t="shared" si="2"/>
        <v>50.268096514745309</v>
      </c>
      <c r="G9">
        <f t="shared" si="2"/>
        <v>65.976876675603208</v>
      </c>
      <c r="H9">
        <f t="shared" si="2"/>
        <v>83.780160857908854</v>
      </c>
      <c r="I9">
        <f t="shared" si="2"/>
        <v>98.965315013404819</v>
      </c>
      <c r="J9">
        <f t="shared" si="2"/>
        <v>114.1504691689008</v>
      </c>
      <c r="K9">
        <f t="shared" si="2"/>
        <v>129.02144772117961</v>
      </c>
      <c r="L9">
        <f t="shared" si="2"/>
        <v>131.95375335120642</v>
      </c>
      <c r="M9">
        <f t="shared" si="2"/>
        <v>134.78133378016088</v>
      </c>
      <c r="N9">
        <f t="shared" si="2"/>
        <v>134.88605898123325</v>
      </c>
    </row>
    <row r="10" spans="1:29" x14ac:dyDescent="0.25">
      <c r="A10" t="s">
        <v>39</v>
      </c>
      <c r="B10">
        <v>0</v>
      </c>
      <c r="C10">
        <f>C8/1.356</f>
        <v>40.560471976401175</v>
      </c>
      <c r="D10">
        <f t="shared" ref="D10:N10" si="3">D8/1.356</f>
        <v>47.935103244837755</v>
      </c>
      <c r="E10">
        <f t="shared" si="3"/>
        <v>55.309734513274336</v>
      </c>
      <c r="F10">
        <f t="shared" si="3"/>
        <v>58.997050147492622</v>
      </c>
      <c r="G10">
        <f t="shared" si="3"/>
        <v>66.371681415929203</v>
      </c>
      <c r="H10">
        <f t="shared" si="3"/>
        <v>73.746312684365776</v>
      </c>
      <c r="I10">
        <f t="shared" si="3"/>
        <v>77.43362831858407</v>
      </c>
      <c r="J10">
        <f t="shared" si="3"/>
        <v>80.383480825958699</v>
      </c>
      <c r="K10">
        <f t="shared" si="3"/>
        <v>82.595870206489664</v>
      </c>
      <c r="L10">
        <f t="shared" si="3"/>
        <v>77.43362831858407</v>
      </c>
      <c r="M10">
        <f t="shared" si="3"/>
        <v>73.008849557522126</v>
      </c>
      <c r="N10">
        <f t="shared" si="3"/>
        <v>67.846607669616517</v>
      </c>
      <c r="R10">
        <v>70</v>
      </c>
      <c r="S10">
        <v>80</v>
      </c>
      <c r="T10">
        <v>90</v>
      </c>
      <c r="U10">
        <v>95</v>
      </c>
      <c r="V10">
        <v>105</v>
      </c>
      <c r="W10">
        <v>115</v>
      </c>
      <c r="X10">
        <v>120</v>
      </c>
      <c r="Y10">
        <v>124</v>
      </c>
      <c r="Z10">
        <v>127</v>
      </c>
      <c r="AA10">
        <v>120</v>
      </c>
      <c r="AB10">
        <v>114</v>
      </c>
      <c r="AC10">
        <v>107</v>
      </c>
    </row>
    <row r="11" spans="1:29" x14ac:dyDescent="0.25">
      <c r="A11" t="s">
        <v>40</v>
      </c>
      <c r="B11">
        <v>0</v>
      </c>
      <c r="C11">
        <f>C7*C10/5252</f>
        <v>23.168586429779801</v>
      </c>
      <c r="D11">
        <f t="shared" ref="D11:N11" si="4">D7*D10/5252</f>
        <v>36.508075586319691</v>
      </c>
      <c r="E11">
        <f t="shared" si="4"/>
        <v>52.655878249499558</v>
      </c>
      <c r="F11">
        <f t="shared" si="4"/>
        <v>67.39952415935943</v>
      </c>
      <c r="G11">
        <f t="shared" si="4"/>
        <v>88.461875459159259</v>
      </c>
      <c r="H11">
        <f t="shared" si="4"/>
        <v>112.33254026559905</v>
      </c>
      <c r="I11">
        <f t="shared" si="4"/>
        <v>132.69281318873888</v>
      </c>
      <c r="J11">
        <f t="shared" si="4"/>
        <v>153.05308611187871</v>
      </c>
      <c r="K11">
        <f t="shared" si="4"/>
        <v>172.99211200902252</v>
      </c>
      <c r="L11">
        <f t="shared" si="4"/>
        <v>176.92375091831852</v>
      </c>
      <c r="M11">
        <f t="shared" si="4"/>
        <v>180.71497415228251</v>
      </c>
      <c r="N11">
        <f t="shared" si="4"/>
        <v>180.85538982761449</v>
      </c>
    </row>
    <row r="12" spans="1:29" x14ac:dyDescent="0.25">
      <c r="A12" t="s">
        <v>11</v>
      </c>
      <c r="B12">
        <v>0</v>
      </c>
      <c r="C12">
        <v>1</v>
      </c>
      <c r="D12">
        <v>1</v>
      </c>
      <c r="E12">
        <v>1</v>
      </c>
      <c r="F12">
        <v>0.99</v>
      </c>
      <c r="G12">
        <v>0.99</v>
      </c>
      <c r="H12">
        <v>0.99</v>
      </c>
      <c r="I12">
        <v>0.98</v>
      </c>
      <c r="J12">
        <v>0.98</v>
      </c>
      <c r="K12">
        <v>0.98</v>
      </c>
      <c r="L12">
        <v>0.95</v>
      </c>
      <c r="M12">
        <v>0.89</v>
      </c>
      <c r="N12">
        <v>0.89</v>
      </c>
    </row>
    <row r="13" spans="1:29" x14ac:dyDescent="0.25">
      <c r="A13" t="s">
        <v>12</v>
      </c>
      <c r="B13">
        <v>0</v>
      </c>
      <c r="C13">
        <f t="shared" ref="C13:N13" si="5">C12*C9</f>
        <v>17.279658176943698</v>
      </c>
      <c r="D13">
        <f t="shared" si="5"/>
        <v>27.228552278820374</v>
      </c>
      <c r="E13">
        <f t="shared" si="5"/>
        <v>39.271950402144775</v>
      </c>
      <c r="F13">
        <f t="shared" si="5"/>
        <v>49.765415549597854</v>
      </c>
      <c r="G13">
        <f t="shared" si="5"/>
        <v>65.317107908847177</v>
      </c>
      <c r="H13">
        <f t="shared" si="5"/>
        <v>82.942359249329769</v>
      </c>
      <c r="I13">
        <f t="shared" si="5"/>
        <v>96.986008713136727</v>
      </c>
      <c r="J13">
        <f t="shared" si="5"/>
        <v>111.86745978552278</v>
      </c>
      <c r="K13">
        <f t="shared" si="5"/>
        <v>126.44101876675602</v>
      </c>
      <c r="L13">
        <f t="shared" si="5"/>
        <v>125.35606568364609</v>
      </c>
      <c r="M13">
        <f t="shared" si="5"/>
        <v>119.95538706434318</v>
      </c>
      <c r="N13">
        <f t="shared" si="5"/>
        <v>120.04859249329759</v>
      </c>
    </row>
    <row r="14" spans="1:29" x14ac:dyDescent="0.25">
      <c r="A14" t="s">
        <v>41</v>
      </c>
      <c r="B14">
        <v>0</v>
      </c>
      <c r="C14">
        <f>C11*C12</f>
        <v>23.168586429779801</v>
      </c>
      <c r="D14">
        <f t="shared" ref="D14:M14" si="6">D11*D12</f>
        <v>36.508075586319691</v>
      </c>
      <c r="E14">
        <f t="shared" si="6"/>
        <v>52.655878249499558</v>
      </c>
      <c r="F14">
        <f t="shared" si="6"/>
        <v>66.725528917765828</v>
      </c>
      <c r="G14">
        <f t="shared" si="6"/>
        <v>87.57725670456766</v>
      </c>
      <c r="H14">
        <f t="shared" si="6"/>
        <v>111.20921486294306</v>
      </c>
      <c r="I14">
        <f t="shared" si="6"/>
        <v>130.03895692496411</v>
      </c>
      <c r="J14">
        <f t="shared" si="6"/>
        <v>149.99202438964113</v>
      </c>
      <c r="K14">
        <f t="shared" si="6"/>
        <v>169.53226976884207</v>
      </c>
      <c r="L14">
        <f t="shared" si="6"/>
        <v>168.07756337240258</v>
      </c>
      <c r="M14">
        <f t="shared" si="6"/>
        <v>160.83632699553144</v>
      </c>
      <c r="N14">
        <f>N11*N12</f>
        <v>160.96129694657691</v>
      </c>
    </row>
    <row r="15" spans="1:29" x14ac:dyDescent="0.25">
      <c r="A15" t="s">
        <v>48</v>
      </c>
      <c r="B15">
        <v>0</v>
      </c>
      <c r="C15">
        <v>3000</v>
      </c>
      <c r="D15">
        <v>4000</v>
      </c>
      <c r="E15">
        <v>5000</v>
      </c>
      <c r="F15">
        <v>6000</v>
      </c>
      <c r="G15">
        <v>7000</v>
      </c>
      <c r="H15">
        <v>8000</v>
      </c>
      <c r="I15">
        <v>9000</v>
      </c>
      <c r="J15">
        <v>10000</v>
      </c>
      <c r="K15">
        <v>11000</v>
      </c>
      <c r="L15">
        <v>12000</v>
      </c>
      <c r="M15">
        <v>13000</v>
      </c>
      <c r="N15">
        <v>14000</v>
      </c>
    </row>
    <row r="16" spans="1:29" x14ac:dyDescent="0.25">
      <c r="A16" t="s">
        <v>42</v>
      </c>
      <c r="B16">
        <f>B8*$A2*$B2*$H2</f>
        <v>0</v>
      </c>
      <c r="C16">
        <f t="shared" ref="C16:N16" si="7">C8*$A2*$B2*$H2</f>
        <v>608.65199999999993</v>
      </c>
      <c r="D16">
        <f t="shared" si="7"/>
        <v>719.31599999999992</v>
      </c>
      <c r="E16">
        <f t="shared" si="7"/>
        <v>829.9799999999999</v>
      </c>
      <c r="F16">
        <f t="shared" si="7"/>
        <v>885.3119999999999</v>
      </c>
      <c r="G16">
        <f t="shared" si="7"/>
        <v>995.97599999999989</v>
      </c>
      <c r="H16">
        <f t="shared" si="7"/>
        <v>1106.6399999999999</v>
      </c>
      <c r="I16">
        <f t="shared" si="7"/>
        <v>1161.972</v>
      </c>
      <c r="J16">
        <f t="shared" si="7"/>
        <v>1206.2375999999999</v>
      </c>
      <c r="K16">
        <f t="shared" si="7"/>
        <v>1239.4368000000002</v>
      </c>
      <c r="L16">
        <f t="shared" si="7"/>
        <v>1161.972</v>
      </c>
      <c r="M16">
        <f t="shared" si="7"/>
        <v>1095.5735999999999</v>
      </c>
      <c r="N16">
        <f t="shared" si="7"/>
        <v>1018.1088000000001</v>
      </c>
    </row>
    <row r="17" spans="1:14" x14ac:dyDescent="0.25">
      <c r="A17" t="s">
        <v>43</v>
      </c>
      <c r="B17">
        <f>B8*$A2*$C2*$H2</f>
        <v>0</v>
      </c>
      <c r="C17">
        <f>C8*$A2*$C2*$H2</f>
        <v>471.30335999999994</v>
      </c>
      <c r="D17">
        <f t="shared" ref="D17:M17" si="8">D8*$A2*$C2*$H2</f>
        <v>556.99487999999997</v>
      </c>
      <c r="E17">
        <f t="shared" si="8"/>
        <v>642.68640000000005</v>
      </c>
      <c r="F17">
        <f t="shared" si="8"/>
        <v>685.53215999999998</v>
      </c>
      <c r="G17">
        <f t="shared" si="8"/>
        <v>771.22367999999994</v>
      </c>
      <c r="H17">
        <f t="shared" si="8"/>
        <v>856.91519999999991</v>
      </c>
      <c r="I17">
        <f t="shared" si="8"/>
        <v>899.76095999999995</v>
      </c>
      <c r="J17">
        <f t="shared" si="8"/>
        <v>934.03756799999996</v>
      </c>
      <c r="K17">
        <f t="shared" si="8"/>
        <v>959.74502400000006</v>
      </c>
      <c r="L17">
        <f t="shared" si="8"/>
        <v>899.76095999999995</v>
      </c>
      <c r="M17">
        <f t="shared" si="8"/>
        <v>848.346048</v>
      </c>
      <c r="N17">
        <f>N8*$A2*$C2*$H2</f>
        <v>788.36198400000012</v>
      </c>
    </row>
    <row r="18" spans="1:14" x14ac:dyDescent="0.25">
      <c r="A18" t="s">
        <v>44</v>
      </c>
      <c r="B18">
        <f>B8*$A2*$D2*$H2</f>
        <v>0</v>
      </c>
      <c r="C18">
        <f t="shared" ref="C18:N18" si="9">C8*$A2*$D2*$H2</f>
        <v>393.67151999999999</v>
      </c>
      <c r="D18">
        <f t="shared" si="9"/>
        <v>465.24815999999998</v>
      </c>
      <c r="E18">
        <f t="shared" si="9"/>
        <v>536.82479999999998</v>
      </c>
      <c r="F18">
        <f t="shared" si="9"/>
        <v>572.61311999999998</v>
      </c>
      <c r="G18">
        <f t="shared" si="9"/>
        <v>644.18975999999998</v>
      </c>
      <c r="H18">
        <f t="shared" si="9"/>
        <v>715.76639999999998</v>
      </c>
      <c r="I18">
        <f t="shared" si="9"/>
        <v>751.55471999999997</v>
      </c>
      <c r="J18">
        <f t="shared" si="9"/>
        <v>780.18537600000002</v>
      </c>
      <c r="K18">
        <f t="shared" si="9"/>
        <v>801.65836800000011</v>
      </c>
      <c r="L18">
        <f t="shared" si="9"/>
        <v>751.55471999999997</v>
      </c>
      <c r="M18">
        <f t="shared" si="9"/>
        <v>708.60873599999991</v>
      </c>
      <c r="N18">
        <f t="shared" si="9"/>
        <v>658.50508800000011</v>
      </c>
    </row>
    <row r="19" spans="1:14" x14ac:dyDescent="0.25">
      <c r="A19" t="s">
        <v>45</v>
      </c>
      <c r="B19">
        <f>B8*$A2*$E2*$H2</f>
        <v>0</v>
      </c>
      <c r="C19">
        <f t="shared" ref="C19:N19" si="10">C8*$A2*$E2*$H2</f>
        <v>344.52</v>
      </c>
      <c r="D19">
        <f t="shared" si="10"/>
        <v>407.15999999999997</v>
      </c>
      <c r="E19">
        <f t="shared" si="10"/>
        <v>469.79999999999995</v>
      </c>
      <c r="F19">
        <f t="shared" si="10"/>
        <v>501.12</v>
      </c>
      <c r="G19">
        <f t="shared" si="10"/>
        <v>563.76</v>
      </c>
      <c r="H19">
        <f t="shared" si="10"/>
        <v>626.4</v>
      </c>
      <c r="I19">
        <f t="shared" si="10"/>
        <v>657.71999999999991</v>
      </c>
      <c r="J19">
        <f t="shared" si="10"/>
        <v>682.77600000000007</v>
      </c>
      <c r="K19">
        <f t="shared" si="10"/>
        <v>701.56799999999998</v>
      </c>
      <c r="L19">
        <f t="shared" si="10"/>
        <v>657.71999999999991</v>
      </c>
      <c r="M19">
        <f t="shared" si="10"/>
        <v>620.13600000000008</v>
      </c>
      <c r="N19">
        <f t="shared" si="10"/>
        <v>576.28800000000001</v>
      </c>
    </row>
    <row r="20" spans="1:14" x14ac:dyDescent="0.25">
      <c r="A20" t="s">
        <v>46</v>
      </c>
      <c r="B20">
        <f>B8*$A2*$F2*$H2</f>
        <v>0</v>
      </c>
      <c r="C20">
        <f t="shared" ref="C20:N20" si="11">C8*$A2*$F2*$H2</f>
        <v>312.3648</v>
      </c>
      <c r="D20">
        <f t="shared" si="11"/>
        <v>369.15839999999997</v>
      </c>
      <c r="E20">
        <f t="shared" si="11"/>
        <v>425.952</v>
      </c>
      <c r="F20">
        <f t="shared" si="11"/>
        <v>454.34879999999998</v>
      </c>
      <c r="G20">
        <f t="shared" si="11"/>
        <v>511.14240000000001</v>
      </c>
      <c r="H20">
        <f t="shared" si="11"/>
        <v>567.93600000000004</v>
      </c>
      <c r="I20">
        <f t="shared" si="11"/>
        <v>596.33280000000002</v>
      </c>
      <c r="J20">
        <f t="shared" si="11"/>
        <v>619.05024000000003</v>
      </c>
      <c r="K20">
        <f t="shared" si="11"/>
        <v>636.08832000000007</v>
      </c>
      <c r="L20">
        <f t="shared" si="11"/>
        <v>596.33280000000002</v>
      </c>
      <c r="M20">
        <f t="shared" si="11"/>
        <v>562.25664000000006</v>
      </c>
      <c r="N20">
        <f t="shared" si="11"/>
        <v>522.50112000000001</v>
      </c>
    </row>
    <row r="21" spans="1:14" x14ac:dyDescent="0.25">
      <c r="A21" t="s">
        <v>47</v>
      </c>
      <c r="B21">
        <f>B8*$A2*$G2*$H2</f>
        <v>0</v>
      </c>
      <c r="C21">
        <f t="shared" ref="C21:N21" si="12">C8*$A2*$G2*$H2</f>
        <v>291.6936</v>
      </c>
      <c r="D21">
        <f t="shared" si="12"/>
        <v>344.72880000000004</v>
      </c>
      <c r="E21">
        <f t="shared" si="12"/>
        <v>397.76400000000001</v>
      </c>
      <c r="F21">
        <f t="shared" si="12"/>
        <v>424.28159999999997</v>
      </c>
      <c r="G21">
        <f t="shared" si="12"/>
        <v>477.31679999999994</v>
      </c>
      <c r="H21">
        <f t="shared" si="12"/>
        <v>530.35199999999998</v>
      </c>
      <c r="I21">
        <f t="shared" si="12"/>
        <v>556.86959999999999</v>
      </c>
      <c r="J21">
        <f t="shared" si="12"/>
        <v>578.08367999999996</v>
      </c>
      <c r="K21">
        <f t="shared" si="12"/>
        <v>593.9942400000001</v>
      </c>
      <c r="L21">
        <f t="shared" si="12"/>
        <v>556.86959999999999</v>
      </c>
      <c r="M21">
        <f t="shared" si="12"/>
        <v>525.04848000000004</v>
      </c>
      <c r="N21">
        <f t="shared" si="12"/>
        <v>487.92384000000004</v>
      </c>
    </row>
    <row r="35" spans="1:14" x14ac:dyDescent="0.25">
      <c r="A35" t="s">
        <v>14</v>
      </c>
      <c r="B35">
        <f>B7/(A2*B2*H2)</f>
        <v>0</v>
      </c>
      <c r="C35">
        <f>C7/(A2*B2*H2)</f>
        <v>271.09086965950985</v>
      </c>
      <c r="D35">
        <f>D7/(A2*B2*H2)</f>
        <v>361.4544928793465</v>
      </c>
      <c r="E35">
        <f>E7/(A2*B2*H2)</f>
        <v>451.8181160991831</v>
      </c>
      <c r="F35">
        <f>F7/(A2*B2*H2)</f>
        <v>542.1817393190197</v>
      </c>
      <c r="G35">
        <f>G7/(A2*B2*H2)</f>
        <v>632.54536253885635</v>
      </c>
      <c r="H35">
        <f>H7/(A2*B2*H2)</f>
        <v>722.90898575869301</v>
      </c>
      <c r="I35">
        <f>I7/(A2*B2*H2)</f>
        <v>813.27260897852966</v>
      </c>
      <c r="J35">
        <f>J7/(A2*B2*H2)</f>
        <v>903.6362321983662</v>
      </c>
      <c r="K35">
        <f>K7/(A2*B2*H2)</f>
        <v>993.99985541820286</v>
      </c>
      <c r="L35">
        <f>L7/(A2*B2*H2)</f>
        <v>1084.3634786380394</v>
      </c>
      <c r="M35">
        <f>M7/(A2*B2*H2)</f>
        <v>1174.7271018578761</v>
      </c>
    </row>
    <row r="36" spans="1:14" x14ac:dyDescent="0.25">
      <c r="A36" t="s">
        <v>15</v>
      </c>
      <c r="B36">
        <f>B35/(2*PI())</f>
        <v>0</v>
      </c>
      <c r="C36">
        <f t="shared" ref="C36:M36" si="13">C35/(2*PI())</f>
        <v>43.145451933391705</v>
      </c>
      <c r="D36">
        <f t="shared" si="13"/>
        <v>57.52726924452228</v>
      </c>
      <c r="E36">
        <f t="shared" si="13"/>
        <v>71.909086555652848</v>
      </c>
      <c r="F36">
        <f t="shared" si="13"/>
        <v>86.29090386678341</v>
      </c>
      <c r="G36">
        <f t="shared" si="13"/>
        <v>100.67272117791399</v>
      </c>
      <c r="H36">
        <f t="shared" si="13"/>
        <v>115.05453848904456</v>
      </c>
      <c r="I36">
        <f t="shared" si="13"/>
        <v>129.43635580017514</v>
      </c>
      <c r="J36">
        <f t="shared" si="13"/>
        <v>143.8181731113057</v>
      </c>
      <c r="K36">
        <f t="shared" si="13"/>
        <v>158.19999042243629</v>
      </c>
      <c r="L36">
        <f t="shared" si="13"/>
        <v>172.58180773356682</v>
      </c>
      <c r="M36">
        <f t="shared" si="13"/>
        <v>186.96362504469741</v>
      </c>
    </row>
    <row r="37" spans="1:14" x14ac:dyDescent="0.25">
      <c r="A37" t="s">
        <v>17</v>
      </c>
      <c r="B37">
        <f t="shared" ref="B37:M37" si="14">B36*B4/2</f>
        <v>0</v>
      </c>
      <c r="C37">
        <f t="shared" si="14"/>
        <v>10.958944791081493</v>
      </c>
      <c r="D37">
        <f t="shared" si="14"/>
        <v>14.611926388108659</v>
      </c>
      <c r="E37">
        <f t="shared" si="14"/>
        <v>18.264907985135824</v>
      </c>
      <c r="F37">
        <f t="shared" si="14"/>
        <v>21.917889582162985</v>
      </c>
      <c r="G37">
        <f t="shared" si="14"/>
        <v>25.570871179190153</v>
      </c>
      <c r="H37">
        <f t="shared" si="14"/>
        <v>29.223852776217317</v>
      </c>
      <c r="I37">
        <f t="shared" si="14"/>
        <v>32.876834373244485</v>
      </c>
      <c r="J37">
        <f t="shared" si="14"/>
        <v>36.529815970271649</v>
      </c>
      <c r="K37">
        <f t="shared" si="14"/>
        <v>40.18279756729882</v>
      </c>
      <c r="L37">
        <f t="shared" si="14"/>
        <v>43.83577916432597</v>
      </c>
      <c r="M37">
        <f t="shared" si="14"/>
        <v>47.488760761353142</v>
      </c>
    </row>
    <row r="39" spans="1:14" x14ac:dyDescent="0.25">
      <c r="A39" t="s">
        <v>18</v>
      </c>
      <c r="B39" s="2" t="s">
        <v>19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4" x14ac:dyDescent="0.25">
      <c r="A40">
        <v>1</v>
      </c>
      <c r="B40">
        <f>B7/(B2*A2*H2)/(2*PI())*B4/2</f>
        <v>0</v>
      </c>
      <c r="C40">
        <f>C7/(B2*A2*H2)/(2*PI())*B4/2</f>
        <v>10.958944791081493</v>
      </c>
      <c r="D40">
        <f>D7/(B2*A2*H2)/(2*PI())*B4/2</f>
        <v>14.611926388108659</v>
      </c>
      <c r="E40">
        <f>E7/(B2*A2*H2)/(2*PI())*B4/2</f>
        <v>18.264907985135824</v>
      </c>
      <c r="F40">
        <f>F7/(B2*A2*H2)/(2*PI())*B4/2</f>
        <v>21.917889582162985</v>
      </c>
      <c r="G40">
        <f>G7/(B2*A2*H2)/(2*PI())*B4/2</f>
        <v>25.570871179190153</v>
      </c>
      <c r="H40">
        <f>H7/(B2*A2*H2)/(2*PI())*B4/2</f>
        <v>29.223852776217317</v>
      </c>
      <c r="I40">
        <f>I7/(B2*A2*H2)/(2*PI())*B4/2</f>
        <v>32.876834373244485</v>
      </c>
      <c r="J40">
        <f>J7/(B2*A2*H2)/(2*PI())*B4/2</f>
        <v>36.529815970271649</v>
      </c>
      <c r="K40">
        <f>K7/(B2*A2*H2)/(2*PI())*B4/2</f>
        <v>40.18279756729882</v>
      </c>
      <c r="L40">
        <f>L7/(B2*A2*H2)/(2*PI())*B4/2</f>
        <v>43.83577916432597</v>
      </c>
      <c r="M40">
        <f>M7/(B2*A2*H2)/(2*PI())*B4/2</f>
        <v>47.488760761353142</v>
      </c>
      <c r="N40">
        <f>N7/($B2*$A2*$H2)/(2*PI())*$B4/2</f>
        <v>51.141742358380306</v>
      </c>
    </row>
    <row r="41" spans="1:14" x14ac:dyDescent="0.25">
      <c r="A41">
        <v>2</v>
      </c>
      <c r="B41">
        <f>B7/(C2*A2*H2)/(2*PI())*B4/2</f>
        <v>0</v>
      </c>
      <c r="C41">
        <f t="shared" ref="C41:M41" si="15">C7/($C2*$A2*$H2)/(2*PI())*$C4/2</f>
        <v>14.152633380295301</v>
      </c>
      <c r="D41">
        <f t="shared" si="15"/>
        <v>18.870177840393733</v>
      </c>
      <c r="E41">
        <f t="shared" si="15"/>
        <v>23.587722300492171</v>
      </c>
      <c r="F41">
        <f t="shared" si="15"/>
        <v>28.305266760590602</v>
      </c>
      <c r="G41">
        <f t="shared" si="15"/>
        <v>33.022811220689043</v>
      </c>
      <c r="H41">
        <f t="shared" si="15"/>
        <v>37.740355680787466</v>
      </c>
      <c r="I41">
        <f t="shared" si="15"/>
        <v>42.457900140885904</v>
      </c>
      <c r="J41">
        <f t="shared" si="15"/>
        <v>47.175444600984342</v>
      </c>
      <c r="K41">
        <f t="shared" si="15"/>
        <v>51.892989061082766</v>
      </c>
      <c r="L41">
        <f t="shared" si="15"/>
        <v>56.610533521181203</v>
      </c>
      <c r="M41">
        <f t="shared" si="15"/>
        <v>61.328077981279641</v>
      </c>
      <c r="N41">
        <f>N7/($C2*$A2*$H2)/(2*PI())*$B4/2</f>
        <v>66.045622441378086</v>
      </c>
    </row>
    <row r="42" spans="1:14" x14ac:dyDescent="0.25">
      <c r="A42">
        <v>3</v>
      </c>
      <c r="B42">
        <f>B7/(C2*$A2*$H2)/(2*PI())*$B4/2</f>
        <v>0</v>
      </c>
      <c r="C42">
        <f t="shared" ref="C42:N42" si="16">C7/($D2*$A2*$H2)/(2*PI())*$B4/2</f>
        <v>16.943526077226348</v>
      </c>
      <c r="D42">
        <f t="shared" si="16"/>
        <v>22.59136810296847</v>
      </c>
      <c r="E42">
        <f t="shared" si="16"/>
        <v>28.239210128710578</v>
      </c>
      <c r="F42">
        <f t="shared" si="16"/>
        <v>33.887052154452697</v>
      </c>
      <c r="G42">
        <f t="shared" si="16"/>
        <v>39.534894180194819</v>
      </c>
      <c r="H42">
        <f t="shared" si="16"/>
        <v>45.182736205936941</v>
      </c>
      <c r="I42">
        <f t="shared" si="16"/>
        <v>50.830578231679048</v>
      </c>
      <c r="J42">
        <f t="shared" si="16"/>
        <v>56.478420257421156</v>
      </c>
      <c r="K42">
        <f t="shared" si="16"/>
        <v>62.126262283163278</v>
      </c>
      <c r="L42">
        <f t="shared" si="16"/>
        <v>67.774104308905393</v>
      </c>
      <c r="M42">
        <f t="shared" si="16"/>
        <v>73.421946334647515</v>
      </c>
      <c r="N42">
        <f t="shared" si="16"/>
        <v>79.069788360389637</v>
      </c>
    </row>
    <row r="43" spans="1:14" x14ac:dyDescent="0.25">
      <c r="A43">
        <v>4</v>
      </c>
      <c r="B43">
        <f t="shared" ref="B43:N43" si="17">B7/($E2*$A2*$H2)/(2*PI())*$B4/2</f>
        <v>0</v>
      </c>
      <c r="C43">
        <f t="shared" si="17"/>
        <v>19.360802464243974</v>
      </c>
      <c r="D43">
        <f t="shared" si="17"/>
        <v>25.814403285658628</v>
      </c>
      <c r="E43">
        <f t="shared" si="17"/>
        <v>32.268004107073288</v>
      </c>
      <c r="F43">
        <f t="shared" si="17"/>
        <v>38.721604928487949</v>
      </c>
      <c r="G43">
        <f t="shared" si="17"/>
        <v>45.175205749902602</v>
      </c>
      <c r="H43">
        <f t="shared" si="17"/>
        <v>51.628806571317256</v>
      </c>
      <c r="I43">
        <f t="shared" si="17"/>
        <v>58.082407392731923</v>
      </c>
      <c r="J43">
        <f t="shared" si="17"/>
        <v>64.536008214146577</v>
      </c>
      <c r="K43">
        <f t="shared" si="17"/>
        <v>70.98960903556123</v>
      </c>
      <c r="L43">
        <f t="shared" si="17"/>
        <v>77.443209856975898</v>
      </c>
      <c r="M43">
        <f t="shared" si="17"/>
        <v>83.896810678390537</v>
      </c>
      <c r="N43">
        <f t="shared" si="17"/>
        <v>90.350411499805205</v>
      </c>
    </row>
    <row r="44" spans="1:14" x14ac:dyDescent="0.25">
      <c r="A44">
        <v>5</v>
      </c>
      <c r="B44">
        <f t="shared" ref="B44:N44" si="18">B7/($F2*$A2*$H2)/(2*PI())*$B4/2</f>
        <v>0</v>
      </c>
      <c r="C44">
        <f t="shared" si="18"/>
        <v>21.353826247327916</v>
      </c>
      <c r="D44">
        <f t="shared" si="18"/>
        <v>28.471768329770551</v>
      </c>
      <c r="E44">
        <f t="shared" si="18"/>
        <v>35.589710412213186</v>
      </c>
      <c r="F44">
        <f t="shared" si="18"/>
        <v>42.707652494655832</v>
      </c>
      <c r="G44">
        <f t="shared" si="18"/>
        <v>49.825594577098457</v>
      </c>
      <c r="H44">
        <f t="shared" si="18"/>
        <v>56.943536659541103</v>
      </c>
      <c r="I44">
        <f t="shared" si="18"/>
        <v>64.061478741983734</v>
      </c>
      <c r="J44">
        <f t="shared" si="18"/>
        <v>71.179420824426373</v>
      </c>
      <c r="K44">
        <f t="shared" si="18"/>
        <v>78.297362906869012</v>
      </c>
      <c r="L44">
        <f t="shared" si="18"/>
        <v>85.415304989311664</v>
      </c>
      <c r="M44">
        <f t="shared" si="18"/>
        <v>92.533247071754289</v>
      </c>
      <c r="N44">
        <f t="shared" si="18"/>
        <v>99.651189154196913</v>
      </c>
    </row>
    <row r="45" spans="1:14" x14ac:dyDescent="0.25">
      <c r="A45">
        <v>6</v>
      </c>
      <c r="B45">
        <f t="shared" ref="B45:N45" si="19">B7/($G2*$A2*$H2)/(2*PI())*$B4/2</f>
        <v>0</v>
      </c>
      <c r="C45">
        <f t="shared" si="19"/>
        <v>22.867089524697604</v>
      </c>
      <c r="D45">
        <f t="shared" si="19"/>
        <v>30.489452699596811</v>
      </c>
      <c r="E45">
        <f t="shared" si="19"/>
        <v>38.111815874496017</v>
      </c>
      <c r="F45">
        <f t="shared" si="19"/>
        <v>45.734179049395209</v>
      </c>
      <c r="G45">
        <f t="shared" si="19"/>
        <v>53.356542224294422</v>
      </c>
      <c r="H45">
        <f t="shared" si="19"/>
        <v>60.978905399193621</v>
      </c>
      <c r="I45">
        <f t="shared" si="19"/>
        <v>68.601268574092813</v>
      </c>
      <c r="J45">
        <f t="shared" si="19"/>
        <v>76.223631748992034</v>
      </c>
      <c r="K45">
        <f t="shared" si="19"/>
        <v>83.845994923891226</v>
      </c>
      <c r="L45">
        <f t="shared" si="19"/>
        <v>91.468358098790418</v>
      </c>
      <c r="M45">
        <f t="shared" si="19"/>
        <v>99.090721273689624</v>
      </c>
      <c r="N45">
        <f t="shared" si="19"/>
        <v>106.71308444858884</v>
      </c>
    </row>
    <row r="46" spans="1:14" x14ac:dyDescent="0.25">
      <c r="A46" t="s">
        <v>38</v>
      </c>
      <c r="B46">
        <v>0</v>
      </c>
      <c r="C46">
        <v>3000</v>
      </c>
      <c r="D46">
        <v>4000</v>
      </c>
      <c r="E46">
        <v>5000</v>
      </c>
      <c r="F46">
        <v>6000</v>
      </c>
      <c r="G46">
        <v>7000</v>
      </c>
      <c r="H46">
        <v>8000</v>
      </c>
      <c r="I46">
        <v>9000</v>
      </c>
      <c r="J46">
        <v>10000</v>
      </c>
      <c r="K46">
        <v>11000</v>
      </c>
      <c r="L46">
        <v>12000</v>
      </c>
      <c r="M46">
        <v>13000</v>
      </c>
      <c r="N46">
        <v>14000</v>
      </c>
    </row>
    <row r="48" spans="1:14" x14ac:dyDescent="0.25">
      <c r="A48" t="s">
        <v>20</v>
      </c>
    </row>
    <row r="49" spans="1:13" x14ac:dyDescent="0.25">
      <c r="A49" t="s">
        <v>21</v>
      </c>
    </row>
    <row r="50" spans="1:13" x14ac:dyDescent="0.25">
      <c r="A50" t="s">
        <v>22</v>
      </c>
    </row>
    <row r="51" spans="1:13" x14ac:dyDescent="0.25">
      <c r="A51">
        <f>M13*1000</f>
        <v>119955.38706434319</v>
      </c>
    </row>
    <row r="52" spans="1:13" x14ac:dyDescent="0.25">
      <c r="D52" t="s">
        <v>22</v>
      </c>
    </row>
    <row r="53" spans="1:13" x14ac:dyDescent="0.25">
      <c r="A53" t="s">
        <v>24</v>
      </c>
      <c r="B53">
        <v>1.5</v>
      </c>
      <c r="D53">
        <v>171234</v>
      </c>
      <c r="E53" t="s">
        <v>31</v>
      </c>
      <c r="F53">
        <f>0.5*B57*B53*B54</f>
        <v>0.84847499999999998</v>
      </c>
      <c r="G53" t="s">
        <v>32</v>
      </c>
      <c r="H53" t="s">
        <v>33</v>
      </c>
      <c r="I53">
        <v>0</v>
      </c>
      <c r="J53" t="s">
        <v>32</v>
      </c>
      <c r="K53" t="s">
        <v>33</v>
      </c>
      <c r="L53">
        <f>B56*B59*B58*0.5</f>
        <v>78.48</v>
      </c>
      <c r="M53" t="s">
        <v>26</v>
      </c>
    </row>
    <row r="54" spans="1:13" x14ac:dyDescent="0.25">
      <c r="A54" t="s">
        <v>25</v>
      </c>
      <c r="B54">
        <v>0.9</v>
      </c>
      <c r="D54" t="s">
        <v>34</v>
      </c>
      <c r="F54" t="s">
        <v>35</v>
      </c>
      <c r="I54" t="s">
        <v>36</v>
      </c>
      <c r="L54" t="s">
        <v>37</v>
      </c>
    </row>
    <row r="55" spans="1:13" x14ac:dyDescent="0.25">
      <c r="A55" t="s">
        <v>26</v>
      </c>
    </row>
    <row r="56" spans="1:13" x14ac:dyDescent="0.25">
      <c r="A56" t="s">
        <v>27</v>
      </c>
      <c r="B56">
        <v>0.04</v>
      </c>
    </row>
    <row r="57" spans="1:13" x14ac:dyDescent="0.25">
      <c r="A57" t="s">
        <v>23</v>
      </c>
      <c r="B57">
        <v>1.2569999999999999</v>
      </c>
    </row>
    <row r="58" spans="1:13" x14ac:dyDescent="0.25">
      <c r="A58" t="s">
        <v>29</v>
      </c>
      <c r="B58">
        <v>9.81</v>
      </c>
    </row>
    <row r="59" spans="1:13" x14ac:dyDescent="0.25">
      <c r="A59" t="s">
        <v>28</v>
      </c>
      <c r="B59">
        <v>400</v>
      </c>
    </row>
    <row r="60" spans="1:13" x14ac:dyDescent="0.25">
      <c r="A60" t="s">
        <v>30</v>
      </c>
      <c r="B60">
        <f>M13*1000</f>
        <v>119955.38706434319</v>
      </c>
    </row>
    <row r="71" spans="1:1" x14ac:dyDescent="0.25">
      <c r="A71" s="1"/>
    </row>
  </sheetData>
  <mergeCells count="1">
    <mergeCell ref="B39:M39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96474-60DE-431A-A6F0-9B3A8431925B}">
  <dimension ref="A1:N31"/>
  <sheetViews>
    <sheetView zoomScale="175" zoomScaleNormal="175" workbookViewId="0">
      <selection activeCell="C16" sqref="C16"/>
    </sheetView>
  </sheetViews>
  <sheetFormatPr defaultRowHeight="15" x14ac:dyDescent="0.25"/>
  <cols>
    <col min="1" max="1" width="17" customWidth="1"/>
  </cols>
  <sheetData>
    <row r="1" spans="1:14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4" x14ac:dyDescent="0.25">
      <c r="A2">
        <v>1.6</v>
      </c>
      <c r="B2">
        <v>2.65</v>
      </c>
      <c r="C2">
        <v>2.052</v>
      </c>
      <c r="D2">
        <v>1.714</v>
      </c>
      <c r="E2">
        <v>1.5</v>
      </c>
      <c r="F2">
        <v>1.36</v>
      </c>
      <c r="G2">
        <v>1.27</v>
      </c>
      <c r="H2">
        <v>2.61</v>
      </c>
    </row>
    <row r="3" spans="1:14" x14ac:dyDescent="0.25">
      <c r="A3" t="s">
        <v>13</v>
      </c>
      <c r="B3">
        <v>20</v>
      </c>
      <c r="C3">
        <v>20</v>
      </c>
      <c r="D3">
        <v>20</v>
      </c>
      <c r="E3">
        <v>20</v>
      </c>
      <c r="F3">
        <v>20</v>
      </c>
      <c r="G3">
        <v>20</v>
      </c>
      <c r="H3">
        <v>20</v>
      </c>
      <c r="I3">
        <v>20</v>
      </c>
      <c r="J3">
        <v>20</v>
      </c>
      <c r="K3">
        <v>20</v>
      </c>
      <c r="L3">
        <v>20</v>
      </c>
      <c r="M3">
        <v>20</v>
      </c>
    </row>
    <row r="4" spans="1:14" x14ac:dyDescent="0.25">
      <c r="A4" t="s">
        <v>16</v>
      </c>
      <c r="B4">
        <f t="shared" ref="B4:M4" si="0">B3*25.4/1000</f>
        <v>0.50800000000000001</v>
      </c>
      <c r="C4">
        <f t="shared" si="0"/>
        <v>0.50800000000000001</v>
      </c>
      <c r="D4">
        <f t="shared" si="0"/>
        <v>0.50800000000000001</v>
      </c>
      <c r="E4">
        <f t="shared" si="0"/>
        <v>0.50800000000000001</v>
      </c>
      <c r="F4">
        <f t="shared" si="0"/>
        <v>0.50800000000000001</v>
      </c>
      <c r="G4">
        <f t="shared" si="0"/>
        <v>0.50800000000000001</v>
      </c>
      <c r="H4">
        <f t="shared" si="0"/>
        <v>0.50800000000000001</v>
      </c>
      <c r="I4">
        <f t="shared" si="0"/>
        <v>0.50800000000000001</v>
      </c>
      <c r="J4">
        <f t="shared" si="0"/>
        <v>0.50800000000000001</v>
      </c>
      <c r="K4">
        <f t="shared" si="0"/>
        <v>0.50800000000000001</v>
      </c>
      <c r="L4">
        <f t="shared" si="0"/>
        <v>0.50800000000000001</v>
      </c>
      <c r="M4">
        <f t="shared" si="0"/>
        <v>0.50800000000000001</v>
      </c>
    </row>
    <row r="6" spans="1:14" x14ac:dyDescent="0.25">
      <c r="A6" t="s">
        <v>9</v>
      </c>
      <c r="B6">
        <v>0</v>
      </c>
      <c r="C6">
        <v>3000</v>
      </c>
      <c r="D6">
        <v>4000</v>
      </c>
      <c r="E6">
        <v>5000</v>
      </c>
      <c r="F6">
        <v>6000</v>
      </c>
      <c r="G6">
        <v>7000</v>
      </c>
      <c r="H6">
        <v>8000</v>
      </c>
      <c r="I6">
        <v>9000</v>
      </c>
      <c r="J6">
        <v>10000</v>
      </c>
      <c r="K6">
        <v>11000</v>
      </c>
      <c r="L6">
        <v>12000</v>
      </c>
      <c r="M6">
        <v>13000</v>
      </c>
      <c r="N6">
        <v>14000</v>
      </c>
    </row>
    <row r="7" spans="1:14" x14ac:dyDescent="0.25">
      <c r="A7" t="s">
        <v>8</v>
      </c>
      <c r="B7">
        <v>0</v>
      </c>
      <c r="C7">
        <v>55</v>
      </c>
      <c r="D7">
        <v>65</v>
      </c>
      <c r="E7">
        <v>75</v>
      </c>
      <c r="F7">
        <v>80</v>
      </c>
      <c r="G7">
        <v>90</v>
      </c>
      <c r="H7">
        <v>100</v>
      </c>
      <c r="I7">
        <v>105</v>
      </c>
      <c r="J7">
        <v>109</v>
      </c>
      <c r="K7">
        <v>112</v>
      </c>
      <c r="L7">
        <v>105</v>
      </c>
      <c r="M7">
        <v>99</v>
      </c>
      <c r="N7">
        <v>92</v>
      </c>
    </row>
    <row r="8" spans="1:14" x14ac:dyDescent="0.25">
      <c r="A8" t="s">
        <v>10</v>
      </c>
      <c r="B8">
        <v>0</v>
      </c>
      <c r="C8">
        <f>C7*C6/ 9.5488/1000</f>
        <v>17.279658176943698</v>
      </c>
      <c r="D8">
        <f t="shared" ref="D8:N8" si="1">D7*D6/ 9.5488/1000</f>
        <v>27.228552278820374</v>
      </c>
      <c r="E8">
        <f t="shared" si="1"/>
        <v>39.271950402144775</v>
      </c>
      <c r="F8">
        <f t="shared" si="1"/>
        <v>50.268096514745309</v>
      </c>
      <c r="G8">
        <f t="shared" si="1"/>
        <v>65.976876675603208</v>
      </c>
      <c r="H8">
        <f t="shared" si="1"/>
        <v>83.780160857908854</v>
      </c>
      <c r="I8">
        <f t="shared" si="1"/>
        <v>98.965315013404819</v>
      </c>
      <c r="J8">
        <f t="shared" si="1"/>
        <v>114.1504691689008</v>
      </c>
      <c r="K8">
        <f t="shared" si="1"/>
        <v>129.02144772117961</v>
      </c>
      <c r="L8">
        <f t="shared" si="1"/>
        <v>131.95375335120642</v>
      </c>
      <c r="M8">
        <f t="shared" si="1"/>
        <v>134.78133378016088</v>
      </c>
      <c r="N8">
        <f t="shared" si="1"/>
        <v>134.88605898123325</v>
      </c>
    </row>
    <row r="9" spans="1:14" x14ac:dyDescent="0.25">
      <c r="A9" t="s">
        <v>39</v>
      </c>
      <c r="B9">
        <v>0</v>
      </c>
      <c r="C9">
        <f>C7/1.356</f>
        <v>40.560471976401175</v>
      </c>
      <c r="D9">
        <f t="shared" ref="D9:N9" si="2">D7/1.356</f>
        <v>47.935103244837755</v>
      </c>
      <c r="E9">
        <f t="shared" si="2"/>
        <v>55.309734513274336</v>
      </c>
      <c r="F9">
        <f t="shared" si="2"/>
        <v>58.997050147492622</v>
      </c>
      <c r="G9">
        <f t="shared" si="2"/>
        <v>66.371681415929203</v>
      </c>
      <c r="H9">
        <f t="shared" si="2"/>
        <v>73.746312684365776</v>
      </c>
      <c r="I9">
        <f t="shared" si="2"/>
        <v>77.43362831858407</v>
      </c>
      <c r="J9">
        <f t="shared" si="2"/>
        <v>80.383480825958699</v>
      </c>
      <c r="K9">
        <f t="shared" si="2"/>
        <v>82.595870206489664</v>
      </c>
      <c r="L9">
        <f t="shared" si="2"/>
        <v>77.43362831858407</v>
      </c>
      <c r="M9">
        <f t="shared" si="2"/>
        <v>73.008849557522126</v>
      </c>
      <c r="N9">
        <f t="shared" si="2"/>
        <v>67.846607669616517</v>
      </c>
    </row>
    <row r="10" spans="1:14" x14ac:dyDescent="0.25">
      <c r="A10" t="s">
        <v>40</v>
      </c>
      <c r="B10">
        <v>0</v>
      </c>
      <c r="C10">
        <f>C6*C9/5252</f>
        <v>23.168586429779801</v>
      </c>
      <c r="D10">
        <f t="shared" ref="D10:N10" si="3">D6*D9/5252</f>
        <v>36.508075586319691</v>
      </c>
      <c r="E10">
        <f t="shared" si="3"/>
        <v>52.655878249499558</v>
      </c>
      <c r="F10">
        <f t="shared" si="3"/>
        <v>67.39952415935943</v>
      </c>
      <c r="G10">
        <f t="shared" si="3"/>
        <v>88.461875459159259</v>
      </c>
      <c r="H10">
        <f t="shared" si="3"/>
        <v>112.33254026559905</v>
      </c>
      <c r="I10">
        <f t="shared" si="3"/>
        <v>132.69281318873888</v>
      </c>
      <c r="J10">
        <f t="shared" si="3"/>
        <v>153.05308611187871</v>
      </c>
      <c r="K10">
        <f t="shared" si="3"/>
        <v>172.99211200902252</v>
      </c>
      <c r="L10">
        <f t="shared" si="3"/>
        <v>176.92375091831852</v>
      </c>
      <c r="M10">
        <f t="shared" si="3"/>
        <v>180.71497415228251</v>
      </c>
      <c r="N10">
        <f t="shared" si="3"/>
        <v>180.85538982761449</v>
      </c>
    </row>
    <row r="11" spans="1:14" x14ac:dyDescent="0.25">
      <c r="A11" t="s">
        <v>11</v>
      </c>
      <c r="B11">
        <v>0</v>
      </c>
      <c r="C11">
        <v>1</v>
      </c>
      <c r="D11">
        <v>1</v>
      </c>
      <c r="E11">
        <v>1</v>
      </c>
      <c r="F11">
        <v>0.99</v>
      </c>
      <c r="G11">
        <v>0.99</v>
      </c>
      <c r="H11">
        <v>0.99</v>
      </c>
      <c r="I11">
        <v>0.98</v>
      </c>
      <c r="J11">
        <v>0.98</v>
      </c>
      <c r="K11">
        <v>0.98</v>
      </c>
      <c r="L11">
        <v>0.95</v>
      </c>
      <c r="M11">
        <v>0.89</v>
      </c>
      <c r="N11">
        <v>0.89</v>
      </c>
    </row>
    <row r="12" spans="1:14" x14ac:dyDescent="0.25">
      <c r="A12" t="s">
        <v>12</v>
      </c>
      <c r="B12">
        <v>0</v>
      </c>
      <c r="C12">
        <f t="shared" ref="C12:N12" si="4">C11*C8</f>
        <v>17.279658176943698</v>
      </c>
      <c r="D12">
        <f t="shared" si="4"/>
        <v>27.228552278820374</v>
      </c>
      <c r="E12">
        <f t="shared" si="4"/>
        <v>39.271950402144775</v>
      </c>
      <c r="F12">
        <f t="shared" si="4"/>
        <v>49.765415549597854</v>
      </c>
      <c r="G12">
        <f t="shared" si="4"/>
        <v>65.317107908847177</v>
      </c>
      <c r="H12">
        <f t="shared" si="4"/>
        <v>82.942359249329769</v>
      </c>
      <c r="I12">
        <f t="shared" si="4"/>
        <v>96.986008713136727</v>
      </c>
      <c r="J12">
        <f t="shared" si="4"/>
        <v>111.86745978552278</v>
      </c>
      <c r="K12">
        <f t="shared" si="4"/>
        <v>126.44101876675602</v>
      </c>
      <c r="L12">
        <f t="shared" si="4"/>
        <v>125.35606568364609</v>
      </c>
      <c r="M12">
        <f t="shared" si="4"/>
        <v>119.95538706434318</v>
      </c>
      <c r="N12">
        <f t="shared" si="4"/>
        <v>120.04859249329759</v>
      </c>
    </row>
    <row r="13" spans="1:14" x14ac:dyDescent="0.25">
      <c r="A13" t="s">
        <v>41</v>
      </c>
      <c r="B13">
        <v>0</v>
      </c>
      <c r="C13">
        <f>C10*C11</f>
        <v>23.168586429779801</v>
      </c>
      <c r="D13">
        <f t="shared" ref="D13:M13" si="5">D10*D11</f>
        <v>36.508075586319691</v>
      </c>
      <c r="E13">
        <f t="shared" si="5"/>
        <v>52.655878249499558</v>
      </c>
      <c r="F13">
        <f t="shared" si="5"/>
        <v>66.725528917765828</v>
      </c>
      <c r="G13">
        <f t="shared" si="5"/>
        <v>87.57725670456766</v>
      </c>
      <c r="H13">
        <f t="shared" si="5"/>
        <v>111.20921486294306</v>
      </c>
      <c r="I13">
        <f t="shared" si="5"/>
        <v>130.03895692496411</v>
      </c>
      <c r="J13">
        <f t="shared" si="5"/>
        <v>149.99202438964113</v>
      </c>
      <c r="K13">
        <f t="shared" si="5"/>
        <v>169.53226976884207</v>
      </c>
      <c r="L13">
        <f t="shared" si="5"/>
        <v>168.07756337240258</v>
      </c>
      <c r="M13">
        <f t="shared" si="5"/>
        <v>160.83632699553144</v>
      </c>
      <c r="N13">
        <f>N10*N11</f>
        <v>160.96129694657691</v>
      </c>
    </row>
    <row r="15" spans="1:14" x14ac:dyDescent="0.25">
      <c r="A15" t="s">
        <v>18</v>
      </c>
      <c r="B15" s="2" t="s">
        <v>19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4" x14ac:dyDescent="0.25">
      <c r="A16">
        <v>1</v>
      </c>
      <c r="B16">
        <f>B6/($B2*$A2*$H2)/(2*PI())*$B4/2</f>
        <v>0</v>
      </c>
      <c r="C16">
        <f>C6/($B2*$A2*$H2)/(2*PI())*$B4/2</f>
        <v>10.958944791081493</v>
      </c>
      <c r="D16">
        <f t="shared" ref="D16:N16" si="6">D6/($B2*$A2*$H2)/(2*PI())*$B4/2</f>
        <v>14.611926388108659</v>
      </c>
      <c r="E16">
        <f t="shared" si="6"/>
        <v>18.264907985135824</v>
      </c>
      <c r="F16">
        <f t="shared" si="6"/>
        <v>21.917889582162985</v>
      </c>
      <c r="G16">
        <f t="shared" si="6"/>
        <v>25.570871179190153</v>
      </c>
      <c r="H16">
        <f t="shared" si="6"/>
        <v>29.223852776217317</v>
      </c>
      <c r="I16">
        <f t="shared" si="6"/>
        <v>32.876834373244485</v>
      </c>
      <c r="J16">
        <f t="shared" si="6"/>
        <v>36.529815970271649</v>
      </c>
      <c r="K16">
        <f t="shared" si="6"/>
        <v>40.18279756729882</v>
      </c>
      <c r="L16">
        <f t="shared" si="6"/>
        <v>43.83577916432597</v>
      </c>
      <c r="M16">
        <f t="shared" si="6"/>
        <v>47.488760761353142</v>
      </c>
      <c r="N16">
        <f t="shared" si="6"/>
        <v>51.141742358380306</v>
      </c>
    </row>
    <row r="17" spans="1:14" x14ac:dyDescent="0.25">
      <c r="A17">
        <v>2</v>
      </c>
      <c r="B17">
        <f>B6/($C2*$A2*$H2)/(2*PI())*$B4/2</f>
        <v>0</v>
      </c>
      <c r="C17">
        <f t="shared" ref="C17:N17" si="7">C6/($C2*$A2*$H2)/(2*PI())*$B4/2</f>
        <v>14.152633380295301</v>
      </c>
      <c r="D17">
        <f t="shared" si="7"/>
        <v>18.870177840393733</v>
      </c>
      <c r="E17">
        <f t="shared" si="7"/>
        <v>23.587722300492171</v>
      </c>
      <c r="F17">
        <f t="shared" si="7"/>
        <v>28.305266760590602</v>
      </c>
      <c r="G17">
        <f t="shared" si="7"/>
        <v>33.022811220689043</v>
      </c>
      <c r="H17">
        <f t="shared" si="7"/>
        <v>37.740355680787466</v>
      </c>
      <c r="I17">
        <f t="shared" si="7"/>
        <v>42.457900140885904</v>
      </c>
      <c r="J17">
        <f t="shared" si="7"/>
        <v>47.175444600984342</v>
      </c>
      <c r="K17">
        <f t="shared" si="7"/>
        <v>51.892989061082766</v>
      </c>
      <c r="L17">
        <f t="shared" si="7"/>
        <v>56.610533521181203</v>
      </c>
      <c r="M17">
        <f t="shared" si="7"/>
        <v>61.328077981279641</v>
      </c>
      <c r="N17">
        <f t="shared" si="7"/>
        <v>66.045622441378086</v>
      </c>
    </row>
    <row r="18" spans="1:14" x14ac:dyDescent="0.25">
      <c r="A18">
        <v>3</v>
      </c>
      <c r="B18">
        <f>B6/($D2*$A2*$H2)/(2*PI())*$B4/2</f>
        <v>0</v>
      </c>
      <c r="C18">
        <f t="shared" ref="C18:N18" si="8">C6/($D2*$A2*$H2)/(2*PI())*$B4/2</f>
        <v>16.943526077226348</v>
      </c>
      <c r="D18">
        <f t="shared" si="8"/>
        <v>22.59136810296847</v>
      </c>
      <c r="E18">
        <f t="shared" si="8"/>
        <v>28.239210128710578</v>
      </c>
      <c r="F18">
        <f t="shared" si="8"/>
        <v>33.887052154452697</v>
      </c>
      <c r="G18">
        <f t="shared" si="8"/>
        <v>39.534894180194819</v>
      </c>
      <c r="H18">
        <f t="shared" si="8"/>
        <v>45.182736205936941</v>
      </c>
      <c r="I18">
        <f t="shared" si="8"/>
        <v>50.830578231679048</v>
      </c>
      <c r="J18">
        <f t="shared" si="8"/>
        <v>56.478420257421156</v>
      </c>
      <c r="K18">
        <f t="shared" si="8"/>
        <v>62.126262283163278</v>
      </c>
      <c r="L18">
        <f t="shared" si="8"/>
        <v>67.774104308905393</v>
      </c>
      <c r="M18">
        <f t="shared" si="8"/>
        <v>73.421946334647515</v>
      </c>
      <c r="N18">
        <f t="shared" si="8"/>
        <v>79.069788360389637</v>
      </c>
    </row>
    <row r="19" spans="1:14" x14ac:dyDescent="0.25">
      <c r="A19">
        <v>4</v>
      </c>
      <c r="B19">
        <f>B6/($E2*$A2*$H2)/(2*PI())*$B4/2</f>
        <v>0</v>
      </c>
      <c r="C19">
        <f t="shared" ref="C19:N19" si="9">C6/($E2*$A2*$H2)/(2*PI())*$B4/2</f>
        <v>19.360802464243974</v>
      </c>
      <c r="D19">
        <f t="shared" si="9"/>
        <v>25.814403285658628</v>
      </c>
      <c r="E19">
        <f t="shared" si="9"/>
        <v>32.268004107073288</v>
      </c>
      <c r="F19">
        <f t="shared" si="9"/>
        <v>38.721604928487949</v>
      </c>
      <c r="G19">
        <f t="shared" si="9"/>
        <v>45.175205749902602</v>
      </c>
      <c r="H19">
        <f t="shared" si="9"/>
        <v>51.628806571317256</v>
      </c>
      <c r="I19">
        <f t="shared" si="9"/>
        <v>58.082407392731923</v>
      </c>
      <c r="J19">
        <f t="shared" si="9"/>
        <v>64.536008214146577</v>
      </c>
      <c r="K19">
        <f t="shared" si="9"/>
        <v>70.98960903556123</v>
      </c>
      <c r="L19">
        <f t="shared" si="9"/>
        <v>77.443209856975898</v>
      </c>
      <c r="M19">
        <f t="shared" si="9"/>
        <v>83.896810678390537</v>
      </c>
      <c r="N19">
        <f t="shared" si="9"/>
        <v>90.350411499805205</v>
      </c>
    </row>
    <row r="20" spans="1:14" x14ac:dyDescent="0.25">
      <c r="A20">
        <v>5</v>
      </c>
      <c r="B20">
        <f>B6/($F2*$A2*$H2)/(2*PI())*$B4/2</f>
        <v>0</v>
      </c>
      <c r="C20">
        <f t="shared" ref="C20:N20" si="10">C6/($F2*$A2*$H2)/(2*PI())*$B4/2</f>
        <v>21.353826247327916</v>
      </c>
      <c r="D20">
        <f t="shared" si="10"/>
        <v>28.471768329770551</v>
      </c>
      <c r="E20">
        <f t="shared" si="10"/>
        <v>35.589710412213186</v>
      </c>
      <c r="F20">
        <f t="shared" si="10"/>
        <v>42.707652494655832</v>
      </c>
      <c r="G20">
        <f t="shared" si="10"/>
        <v>49.825594577098457</v>
      </c>
      <c r="H20">
        <f t="shared" si="10"/>
        <v>56.943536659541103</v>
      </c>
      <c r="I20">
        <f t="shared" si="10"/>
        <v>64.061478741983734</v>
      </c>
      <c r="J20">
        <f t="shared" si="10"/>
        <v>71.179420824426373</v>
      </c>
      <c r="K20">
        <f t="shared" si="10"/>
        <v>78.297362906869012</v>
      </c>
      <c r="L20">
        <f t="shared" si="10"/>
        <v>85.415304989311664</v>
      </c>
      <c r="M20">
        <f t="shared" si="10"/>
        <v>92.533247071754289</v>
      </c>
      <c r="N20">
        <f t="shared" si="10"/>
        <v>99.651189154196913</v>
      </c>
    </row>
    <row r="21" spans="1:14" x14ac:dyDescent="0.25">
      <c r="A21">
        <v>6</v>
      </c>
      <c r="B21">
        <f>B6/($G2*$A2*$H2)/(2*PI())*$B4/2</f>
        <v>0</v>
      </c>
      <c r="C21">
        <f t="shared" ref="C21:N21" si="11">C6/($G2*$A2*$H2)/(2*PI())*$B4/2</f>
        <v>22.867089524697604</v>
      </c>
      <c r="D21">
        <f t="shared" si="11"/>
        <v>30.489452699596811</v>
      </c>
      <c r="E21">
        <f t="shared" si="11"/>
        <v>38.111815874496017</v>
      </c>
      <c r="F21">
        <f t="shared" si="11"/>
        <v>45.734179049395209</v>
      </c>
      <c r="G21">
        <f t="shared" si="11"/>
        <v>53.356542224294422</v>
      </c>
      <c r="H21">
        <f t="shared" si="11"/>
        <v>60.978905399193621</v>
      </c>
      <c r="I21">
        <f t="shared" si="11"/>
        <v>68.601268574092813</v>
      </c>
      <c r="J21">
        <f t="shared" si="11"/>
        <v>76.223631748992034</v>
      </c>
      <c r="K21">
        <f t="shared" si="11"/>
        <v>83.845994923891226</v>
      </c>
      <c r="L21">
        <f t="shared" si="11"/>
        <v>91.468358098790418</v>
      </c>
      <c r="M21">
        <f t="shared" si="11"/>
        <v>99.090721273689624</v>
      </c>
      <c r="N21">
        <f t="shared" si="11"/>
        <v>106.71308444858884</v>
      </c>
    </row>
    <row r="23" spans="1:14" x14ac:dyDescent="0.25">
      <c r="A23" t="s">
        <v>48</v>
      </c>
      <c r="B23">
        <v>0</v>
      </c>
      <c r="C23">
        <v>3000</v>
      </c>
      <c r="D23">
        <v>4000</v>
      </c>
      <c r="E23">
        <v>5000</v>
      </c>
      <c r="F23">
        <v>6000</v>
      </c>
      <c r="G23">
        <v>7000</v>
      </c>
      <c r="H23">
        <v>8000</v>
      </c>
      <c r="I23">
        <v>9000</v>
      </c>
      <c r="J23">
        <v>10000</v>
      </c>
      <c r="K23">
        <v>11000</v>
      </c>
      <c r="L23">
        <v>12000</v>
      </c>
      <c r="M23">
        <v>13000</v>
      </c>
      <c r="N23">
        <v>14000</v>
      </c>
    </row>
    <row r="24" spans="1:14" x14ac:dyDescent="0.25">
      <c r="A24" t="s">
        <v>42</v>
      </c>
      <c r="B24">
        <f>B7*$A2*$B2*$H2</f>
        <v>0</v>
      </c>
      <c r="C24">
        <f t="shared" ref="C24:N24" si="12">C7*$A2*$B2*$H2</f>
        <v>608.65199999999993</v>
      </c>
      <c r="D24">
        <f t="shared" si="12"/>
        <v>719.31599999999992</v>
      </c>
      <c r="E24">
        <f t="shared" si="12"/>
        <v>829.9799999999999</v>
      </c>
      <c r="F24">
        <f t="shared" si="12"/>
        <v>885.3119999999999</v>
      </c>
      <c r="G24">
        <f t="shared" si="12"/>
        <v>995.97599999999989</v>
      </c>
      <c r="H24">
        <f t="shared" si="12"/>
        <v>1106.6399999999999</v>
      </c>
      <c r="I24">
        <f t="shared" si="12"/>
        <v>1161.972</v>
      </c>
      <c r="J24">
        <f t="shared" si="12"/>
        <v>1206.2375999999999</v>
      </c>
      <c r="K24">
        <f t="shared" si="12"/>
        <v>1239.4368000000002</v>
      </c>
      <c r="L24">
        <f t="shared" si="12"/>
        <v>1161.972</v>
      </c>
      <c r="M24">
        <f t="shared" si="12"/>
        <v>1095.5735999999999</v>
      </c>
      <c r="N24">
        <f t="shared" si="12"/>
        <v>1018.1088000000001</v>
      </c>
    </row>
    <row r="25" spans="1:14" x14ac:dyDescent="0.25">
      <c r="A25" t="s">
        <v>43</v>
      </c>
      <c r="B25">
        <f>B7*$A2*$C2*$H2</f>
        <v>0</v>
      </c>
      <c r="C25">
        <f t="shared" ref="C25:N25" si="13">C7*$A2*$C2*$H2</f>
        <v>471.30335999999994</v>
      </c>
      <c r="D25">
        <f t="shared" si="13"/>
        <v>556.99487999999997</v>
      </c>
      <c r="E25">
        <f t="shared" si="13"/>
        <v>642.68640000000005</v>
      </c>
      <c r="F25">
        <f t="shared" si="13"/>
        <v>685.53215999999998</v>
      </c>
      <c r="G25">
        <f t="shared" si="13"/>
        <v>771.22367999999994</v>
      </c>
      <c r="H25">
        <f t="shared" si="13"/>
        <v>856.91519999999991</v>
      </c>
      <c r="I25">
        <f t="shared" si="13"/>
        <v>899.76095999999995</v>
      </c>
      <c r="J25">
        <f t="shared" si="13"/>
        <v>934.03756799999996</v>
      </c>
      <c r="K25">
        <f t="shared" si="13"/>
        <v>959.74502400000006</v>
      </c>
      <c r="L25">
        <f t="shared" si="13"/>
        <v>899.76095999999995</v>
      </c>
      <c r="M25">
        <f t="shared" si="13"/>
        <v>848.346048</v>
      </c>
      <c r="N25">
        <f t="shared" si="13"/>
        <v>788.36198400000012</v>
      </c>
    </row>
    <row r="26" spans="1:14" x14ac:dyDescent="0.25">
      <c r="A26" t="s">
        <v>44</v>
      </c>
      <c r="B26">
        <f>B7*$A2*$D2*$H2</f>
        <v>0</v>
      </c>
      <c r="C26">
        <f t="shared" ref="C26:N26" si="14">C7*$A2*$D2*$H2</f>
        <v>393.67151999999999</v>
      </c>
      <c r="D26">
        <f t="shared" si="14"/>
        <v>465.24815999999998</v>
      </c>
      <c r="E26">
        <f t="shared" si="14"/>
        <v>536.82479999999998</v>
      </c>
      <c r="F26">
        <f t="shared" si="14"/>
        <v>572.61311999999998</v>
      </c>
      <c r="G26">
        <f t="shared" si="14"/>
        <v>644.18975999999998</v>
      </c>
      <c r="H26">
        <f t="shared" si="14"/>
        <v>715.76639999999998</v>
      </c>
      <c r="I26">
        <f t="shared" si="14"/>
        <v>751.55471999999997</v>
      </c>
      <c r="J26">
        <f t="shared" si="14"/>
        <v>780.18537600000002</v>
      </c>
      <c r="K26">
        <f t="shared" si="14"/>
        <v>801.65836800000011</v>
      </c>
      <c r="L26">
        <f t="shared" si="14"/>
        <v>751.55471999999997</v>
      </c>
      <c r="M26">
        <f t="shared" si="14"/>
        <v>708.60873599999991</v>
      </c>
      <c r="N26">
        <f t="shared" si="14"/>
        <v>658.50508800000011</v>
      </c>
    </row>
    <row r="27" spans="1:14" x14ac:dyDescent="0.25">
      <c r="A27" t="s">
        <v>45</v>
      </c>
      <c r="B27">
        <f>B7*$A2*$E2*$H2</f>
        <v>0</v>
      </c>
      <c r="C27">
        <f t="shared" ref="C27:N27" si="15">C7*$A2*$E2*$H2</f>
        <v>344.52</v>
      </c>
      <c r="D27">
        <f t="shared" si="15"/>
        <v>407.15999999999997</v>
      </c>
      <c r="E27">
        <f t="shared" si="15"/>
        <v>469.79999999999995</v>
      </c>
      <c r="F27">
        <f t="shared" si="15"/>
        <v>501.12</v>
      </c>
      <c r="G27">
        <f t="shared" si="15"/>
        <v>563.76</v>
      </c>
      <c r="H27">
        <f t="shared" si="15"/>
        <v>626.4</v>
      </c>
      <c r="I27">
        <f t="shared" si="15"/>
        <v>657.71999999999991</v>
      </c>
      <c r="J27">
        <f t="shared" si="15"/>
        <v>682.77600000000007</v>
      </c>
      <c r="K27">
        <f t="shared" si="15"/>
        <v>701.56799999999998</v>
      </c>
      <c r="L27">
        <f t="shared" si="15"/>
        <v>657.71999999999991</v>
      </c>
      <c r="M27">
        <f t="shared" si="15"/>
        <v>620.13600000000008</v>
      </c>
      <c r="N27">
        <f t="shared" si="15"/>
        <v>576.28800000000001</v>
      </c>
    </row>
    <row r="28" spans="1:14" x14ac:dyDescent="0.25">
      <c r="A28" t="s">
        <v>46</v>
      </c>
      <c r="B28">
        <f>B7*$A2*$F2*$H2</f>
        <v>0</v>
      </c>
      <c r="C28">
        <f t="shared" ref="C28:N28" si="16">C7*$A2*$F2*$H2</f>
        <v>312.3648</v>
      </c>
      <c r="D28">
        <f t="shared" si="16"/>
        <v>369.15839999999997</v>
      </c>
      <c r="E28">
        <f t="shared" si="16"/>
        <v>425.952</v>
      </c>
      <c r="F28">
        <f t="shared" si="16"/>
        <v>454.34879999999998</v>
      </c>
      <c r="G28">
        <f t="shared" si="16"/>
        <v>511.14240000000001</v>
      </c>
      <c r="H28">
        <f t="shared" si="16"/>
        <v>567.93600000000004</v>
      </c>
      <c r="I28">
        <f t="shared" si="16"/>
        <v>596.33280000000002</v>
      </c>
      <c r="J28">
        <f t="shared" si="16"/>
        <v>619.05024000000003</v>
      </c>
      <c r="K28">
        <f t="shared" si="16"/>
        <v>636.08832000000007</v>
      </c>
      <c r="L28">
        <f t="shared" si="16"/>
        <v>596.33280000000002</v>
      </c>
      <c r="M28">
        <f t="shared" si="16"/>
        <v>562.25664000000006</v>
      </c>
      <c r="N28">
        <f t="shared" si="16"/>
        <v>522.50112000000001</v>
      </c>
    </row>
    <row r="29" spans="1:14" x14ac:dyDescent="0.25">
      <c r="A29" t="s">
        <v>47</v>
      </c>
      <c r="B29">
        <f>B7*$A2*$G2*$H2</f>
        <v>0</v>
      </c>
      <c r="C29">
        <f t="shared" ref="C29:N29" si="17">C7*$A2*$G2*$H2</f>
        <v>291.6936</v>
      </c>
      <c r="D29">
        <f t="shared" si="17"/>
        <v>344.72880000000004</v>
      </c>
      <c r="E29">
        <f t="shared" si="17"/>
        <v>397.76400000000001</v>
      </c>
      <c r="F29">
        <f t="shared" si="17"/>
        <v>424.28159999999997</v>
      </c>
      <c r="G29">
        <f t="shared" si="17"/>
        <v>477.31679999999994</v>
      </c>
      <c r="H29">
        <f t="shared" si="17"/>
        <v>530.35199999999998</v>
      </c>
      <c r="I29">
        <f t="shared" si="17"/>
        <v>556.86959999999999</v>
      </c>
      <c r="J29">
        <f t="shared" si="17"/>
        <v>578.08367999999996</v>
      </c>
      <c r="K29">
        <f t="shared" si="17"/>
        <v>593.9942400000001</v>
      </c>
      <c r="L29">
        <f t="shared" si="17"/>
        <v>556.86959999999999</v>
      </c>
      <c r="M29">
        <f t="shared" si="17"/>
        <v>525.04848000000004</v>
      </c>
      <c r="N29">
        <f t="shared" si="17"/>
        <v>487.92384000000004</v>
      </c>
    </row>
    <row r="31" spans="1:14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</sheetData>
  <mergeCells count="2">
    <mergeCell ref="B15:M15"/>
    <mergeCell ref="A31:N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93953-DAD0-4FA7-8D36-F1683C79D5BA}">
  <dimension ref="A1:M71"/>
  <sheetViews>
    <sheetView zoomScale="115" zoomScaleNormal="115" workbookViewId="0">
      <selection activeCell="N4" sqref="N4"/>
    </sheetView>
  </sheetViews>
  <sheetFormatPr defaultRowHeight="15" x14ac:dyDescent="0.25"/>
  <cols>
    <col min="1" max="1" width="29.42578125" customWidth="1"/>
    <col min="2" max="2" width="11.28515625" bestFit="1" customWidth="1"/>
    <col min="3" max="3" width="12.7109375" customWidth="1"/>
  </cols>
  <sheetData>
    <row r="1" spans="1:13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3" x14ac:dyDescent="0.25">
      <c r="A2">
        <v>1.6</v>
      </c>
      <c r="B2">
        <v>2.65</v>
      </c>
      <c r="C2">
        <v>2.052</v>
      </c>
      <c r="D2">
        <v>1.714</v>
      </c>
      <c r="E2">
        <v>1.5</v>
      </c>
      <c r="F2">
        <v>1.36</v>
      </c>
      <c r="G2">
        <v>1.27</v>
      </c>
      <c r="H2">
        <v>2.61</v>
      </c>
    </row>
    <row r="3" spans="1:13" x14ac:dyDescent="0.25">
      <c r="A3" t="s">
        <v>13</v>
      </c>
      <c r="B3">
        <v>20</v>
      </c>
      <c r="C3">
        <v>20</v>
      </c>
      <c r="D3">
        <v>20</v>
      </c>
      <c r="E3">
        <v>20</v>
      </c>
      <c r="F3">
        <v>20</v>
      </c>
      <c r="G3">
        <v>20</v>
      </c>
      <c r="H3">
        <v>20</v>
      </c>
      <c r="I3">
        <v>20</v>
      </c>
      <c r="J3">
        <v>20</v>
      </c>
      <c r="K3">
        <v>20</v>
      </c>
      <c r="L3">
        <v>20</v>
      </c>
      <c r="M3">
        <v>20</v>
      </c>
    </row>
    <row r="4" spans="1:13" x14ac:dyDescent="0.25">
      <c r="A4" t="s">
        <v>16</v>
      </c>
      <c r="B4">
        <f t="shared" ref="B4:M4" si="0">B3*25.4/1000</f>
        <v>0.50800000000000001</v>
      </c>
      <c r="C4">
        <f t="shared" si="0"/>
        <v>0.50800000000000001</v>
      </c>
      <c r="D4">
        <f t="shared" si="0"/>
        <v>0.50800000000000001</v>
      </c>
      <c r="E4">
        <f t="shared" si="0"/>
        <v>0.50800000000000001</v>
      </c>
      <c r="F4">
        <f t="shared" si="0"/>
        <v>0.50800000000000001</v>
      </c>
      <c r="G4">
        <f t="shared" si="0"/>
        <v>0.50800000000000001</v>
      </c>
      <c r="H4">
        <f t="shared" si="0"/>
        <v>0.50800000000000001</v>
      </c>
      <c r="I4">
        <f t="shared" si="0"/>
        <v>0.50800000000000001</v>
      </c>
      <c r="J4">
        <f t="shared" si="0"/>
        <v>0.50800000000000001</v>
      </c>
      <c r="K4">
        <f t="shared" si="0"/>
        <v>0.50800000000000001</v>
      </c>
      <c r="L4">
        <f t="shared" si="0"/>
        <v>0.50800000000000001</v>
      </c>
      <c r="M4">
        <f t="shared" si="0"/>
        <v>0.50800000000000001</v>
      </c>
    </row>
    <row r="7" spans="1:13" x14ac:dyDescent="0.25">
      <c r="A7" t="s">
        <v>9</v>
      </c>
      <c r="B7">
        <v>0</v>
      </c>
      <c r="C7">
        <v>3000</v>
      </c>
      <c r="D7">
        <v>4000</v>
      </c>
      <c r="E7">
        <v>5000</v>
      </c>
      <c r="F7">
        <v>6000</v>
      </c>
      <c r="G7">
        <v>7000</v>
      </c>
      <c r="H7">
        <v>8000</v>
      </c>
      <c r="I7">
        <v>9000</v>
      </c>
      <c r="J7">
        <v>10000</v>
      </c>
      <c r="K7">
        <v>11000</v>
      </c>
      <c r="L7">
        <v>12000</v>
      </c>
      <c r="M7">
        <v>13000</v>
      </c>
    </row>
    <row r="8" spans="1:13" x14ac:dyDescent="0.25">
      <c r="A8" t="s">
        <v>8</v>
      </c>
      <c r="B8">
        <v>0</v>
      </c>
      <c r="C8">
        <v>55</v>
      </c>
      <c r="D8">
        <v>65</v>
      </c>
      <c r="E8">
        <v>75</v>
      </c>
      <c r="F8">
        <v>80</v>
      </c>
      <c r="G8">
        <v>90</v>
      </c>
      <c r="H8">
        <v>100</v>
      </c>
      <c r="I8">
        <v>105</v>
      </c>
      <c r="J8">
        <v>109</v>
      </c>
      <c r="K8">
        <v>112</v>
      </c>
      <c r="L8">
        <v>105</v>
      </c>
      <c r="M8">
        <v>99</v>
      </c>
    </row>
    <row r="9" spans="1:13" x14ac:dyDescent="0.25">
      <c r="A9" t="s">
        <v>10</v>
      </c>
      <c r="B9">
        <v>0</v>
      </c>
      <c r="C9">
        <f>C8*C7/ 9.5488/1000</f>
        <v>17.279658176943698</v>
      </c>
      <c r="D9">
        <f t="shared" ref="D9:M9" si="1">D8*D7/ 9.5488/1000</f>
        <v>27.228552278820374</v>
      </c>
      <c r="E9">
        <f t="shared" si="1"/>
        <v>39.271950402144775</v>
      </c>
      <c r="F9">
        <f t="shared" si="1"/>
        <v>50.268096514745309</v>
      </c>
      <c r="G9">
        <f t="shared" si="1"/>
        <v>65.976876675603208</v>
      </c>
      <c r="H9">
        <f t="shared" si="1"/>
        <v>83.780160857908854</v>
      </c>
      <c r="I9">
        <f t="shared" si="1"/>
        <v>98.965315013404819</v>
      </c>
      <c r="J9">
        <f t="shared" si="1"/>
        <v>114.1504691689008</v>
      </c>
      <c r="K9">
        <f t="shared" si="1"/>
        <v>129.02144772117961</v>
      </c>
      <c r="L9">
        <f t="shared" si="1"/>
        <v>131.95375335120642</v>
      </c>
      <c r="M9">
        <f t="shared" si="1"/>
        <v>134.78133378016088</v>
      </c>
    </row>
    <row r="10" spans="1:13" x14ac:dyDescent="0.25">
      <c r="A10" t="s">
        <v>39</v>
      </c>
      <c r="B10">
        <v>0</v>
      </c>
      <c r="C10">
        <f>C8/1.356</f>
        <v>40.560471976401175</v>
      </c>
      <c r="D10">
        <f t="shared" ref="D10:M10" si="2">D8/1.356</f>
        <v>47.935103244837755</v>
      </c>
      <c r="E10">
        <f t="shared" si="2"/>
        <v>55.309734513274336</v>
      </c>
      <c r="F10">
        <f t="shared" si="2"/>
        <v>58.997050147492622</v>
      </c>
      <c r="G10">
        <f t="shared" si="2"/>
        <v>66.371681415929203</v>
      </c>
      <c r="H10">
        <f t="shared" si="2"/>
        <v>73.746312684365776</v>
      </c>
      <c r="I10">
        <f t="shared" si="2"/>
        <v>77.43362831858407</v>
      </c>
      <c r="J10">
        <f t="shared" si="2"/>
        <v>80.383480825958699</v>
      </c>
      <c r="K10">
        <f t="shared" si="2"/>
        <v>82.595870206489664</v>
      </c>
      <c r="L10">
        <f t="shared" si="2"/>
        <v>77.43362831858407</v>
      </c>
      <c r="M10">
        <f t="shared" si="2"/>
        <v>73.008849557522126</v>
      </c>
    </row>
    <row r="11" spans="1:13" x14ac:dyDescent="0.25">
      <c r="A11" t="s">
        <v>40</v>
      </c>
      <c r="B11">
        <v>0</v>
      </c>
      <c r="C11">
        <f>C7*C10/5252</f>
        <v>23.168586429779801</v>
      </c>
      <c r="D11">
        <f t="shared" ref="D11:M11" si="3">D7*D10/5252</f>
        <v>36.508075586319691</v>
      </c>
      <c r="E11">
        <f t="shared" si="3"/>
        <v>52.655878249499558</v>
      </c>
      <c r="F11">
        <f t="shared" si="3"/>
        <v>67.39952415935943</v>
      </c>
      <c r="G11">
        <f t="shared" si="3"/>
        <v>88.461875459159259</v>
      </c>
      <c r="H11">
        <f t="shared" si="3"/>
        <v>112.33254026559905</v>
      </c>
      <c r="I11">
        <f t="shared" si="3"/>
        <v>132.69281318873888</v>
      </c>
      <c r="J11">
        <f t="shared" si="3"/>
        <v>153.05308611187871</v>
      </c>
      <c r="K11">
        <f t="shared" si="3"/>
        <v>172.99211200902252</v>
      </c>
      <c r="L11">
        <f t="shared" si="3"/>
        <v>176.92375091831852</v>
      </c>
      <c r="M11">
        <f t="shared" si="3"/>
        <v>180.71497415228251</v>
      </c>
    </row>
    <row r="12" spans="1:13" x14ac:dyDescent="0.25">
      <c r="A12" t="s">
        <v>11</v>
      </c>
      <c r="B12">
        <v>0</v>
      </c>
      <c r="C12">
        <v>1</v>
      </c>
      <c r="D12">
        <v>1</v>
      </c>
      <c r="E12">
        <v>1</v>
      </c>
      <c r="F12">
        <v>0.99</v>
      </c>
      <c r="G12">
        <v>0.99</v>
      </c>
      <c r="H12">
        <v>0.99</v>
      </c>
      <c r="I12">
        <v>0.98</v>
      </c>
      <c r="J12">
        <v>0.98</v>
      </c>
      <c r="K12">
        <v>0.98</v>
      </c>
      <c r="L12">
        <v>0.95</v>
      </c>
      <c r="M12">
        <v>0.89</v>
      </c>
    </row>
    <row r="13" spans="1:13" x14ac:dyDescent="0.25">
      <c r="A13" t="s">
        <v>12</v>
      </c>
      <c r="B13">
        <v>0</v>
      </c>
      <c r="C13">
        <f t="shared" ref="C13:M13" si="4">C12*C9</f>
        <v>17.279658176943698</v>
      </c>
      <c r="D13">
        <f t="shared" si="4"/>
        <v>27.228552278820374</v>
      </c>
      <c r="E13">
        <f t="shared" si="4"/>
        <v>39.271950402144775</v>
      </c>
      <c r="F13">
        <f t="shared" si="4"/>
        <v>49.765415549597854</v>
      </c>
      <c r="G13">
        <f t="shared" si="4"/>
        <v>65.317107908847177</v>
      </c>
      <c r="H13">
        <f t="shared" si="4"/>
        <v>82.942359249329769</v>
      </c>
      <c r="I13">
        <f t="shared" si="4"/>
        <v>96.986008713136727</v>
      </c>
      <c r="J13">
        <f t="shared" si="4"/>
        <v>111.86745978552278</v>
      </c>
      <c r="K13">
        <f t="shared" si="4"/>
        <v>126.44101876675602</v>
      </c>
      <c r="L13">
        <f t="shared" si="4"/>
        <v>125.35606568364609</v>
      </c>
      <c r="M13">
        <f t="shared" si="4"/>
        <v>119.95538706434318</v>
      </c>
    </row>
    <row r="14" spans="1:13" x14ac:dyDescent="0.25">
      <c r="A14" t="s">
        <v>41</v>
      </c>
      <c r="B14">
        <v>0</v>
      </c>
      <c r="C14">
        <f>C11*C12</f>
        <v>23.168586429779801</v>
      </c>
      <c r="D14">
        <f t="shared" ref="D14:M14" si="5">D11*D12</f>
        <v>36.508075586319691</v>
      </c>
      <c r="E14">
        <f t="shared" si="5"/>
        <v>52.655878249499558</v>
      </c>
      <c r="F14">
        <f t="shared" si="5"/>
        <v>66.725528917765828</v>
      </c>
      <c r="G14">
        <f t="shared" si="5"/>
        <v>87.57725670456766</v>
      </c>
      <c r="H14">
        <f t="shared" si="5"/>
        <v>111.20921486294306</v>
      </c>
      <c r="I14">
        <f t="shared" si="5"/>
        <v>130.03895692496411</v>
      </c>
      <c r="J14">
        <f t="shared" si="5"/>
        <v>149.99202438964113</v>
      </c>
      <c r="K14">
        <f t="shared" si="5"/>
        <v>169.53226976884207</v>
      </c>
      <c r="L14">
        <f t="shared" si="5"/>
        <v>168.07756337240258</v>
      </c>
      <c r="M14">
        <f t="shared" si="5"/>
        <v>160.83632699553144</v>
      </c>
    </row>
    <row r="15" spans="1:13" x14ac:dyDescent="0.25">
      <c r="A15" t="s">
        <v>48</v>
      </c>
      <c r="B15">
        <v>0</v>
      </c>
      <c r="C15">
        <v>3000</v>
      </c>
      <c r="D15">
        <v>4000</v>
      </c>
      <c r="E15">
        <v>5000</v>
      </c>
      <c r="F15">
        <v>6000</v>
      </c>
      <c r="G15">
        <v>7000</v>
      </c>
      <c r="H15">
        <v>8000</v>
      </c>
      <c r="I15">
        <v>9000</v>
      </c>
      <c r="J15">
        <v>10000</v>
      </c>
      <c r="K15">
        <v>11000</v>
      </c>
      <c r="L15">
        <v>12000</v>
      </c>
      <c r="M15">
        <v>13000</v>
      </c>
    </row>
    <row r="16" spans="1:13" x14ac:dyDescent="0.25">
      <c r="A16" t="s">
        <v>42</v>
      </c>
      <c r="B16">
        <f>B8*$A2*$B2*$H2</f>
        <v>0</v>
      </c>
      <c r="C16">
        <f t="shared" ref="C16:M16" si="6">C8*$A2*$B2*$H2</f>
        <v>608.65199999999993</v>
      </c>
      <c r="D16">
        <f t="shared" si="6"/>
        <v>719.31599999999992</v>
      </c>
      <c r="E16">
        <f t="shared" si="6"/>
        <v>829.9799999999999</v>
      </c>
      <c r="F16">
        <f t="shared" si="6"/>
        <v>885.3119999999999</v>
      </c>
      <c r="G16">
        <f t="shared" si="6"/>
        <v>995.97599999999989</v>
      </c>
      <c r="H16">
        <f t="shared" si="6"/>
        <v>1106.6399999999999</v>
      </c>
      <c r="I16">
        <f t="shared" si="6"/>
        <v>1161.972</v>
      </c>
      <c r="J16">
        <f t="shared" si="6"/>
        <v>1206.2375999999999</v>
      </c>
      <c r="K16">
        <f t="shared" si="6"/>
        <v>1239.4368000000002</v>
      </c>
      <c r="L16">
        <f t="shared" si="6"/>
        <v>1161.972</v>
      </c>
      <c r="M16">
        <f t="shared" si="6"/>
        <v>1095.5735999999999</v>
      </c>
    </row>
    <row r="17" spans="1:13" x14ac:dyDescent="0.25">
      <c r="A17" t="s">
        <v>43</v>
      </c>
      <c r="B17">
        <f>B8*$A2*$C2*$H2</f>
        <v>0</v>
      </c>
      <c r="C17">
        <f>C8*$A2*$C2*$H2</f>
        <v>471.30335999999994</v>
      </c>
      <c r="D17">
        <f t="shared" ref="D17:M17" si="7">D8*$A2*$C2*$H2</f>
        <v>556.99487999999997</v>
      </c>
      <c r="E17">
        <f t="shared" si="7"/>
        <v>642.68640000000005</v>
      </c>
      <c r="F17">
        <f t="shared" si="7"/>
        <v>685.53215999999998</v>
      </c>
      <c r="G17">
        <f t="shared" si="7"/>
        <v>771.22367999999994</v>
      </c>
      <c r="H17">
        <f t="shared" si="7"/>
        <v>856.91519999999991</v>
      </c>
      <c r="I17">
        <f t="shared" si="7"/>
        <v>899.76095999999995</v>
      </c>
      <c r="J17">
        <f t="shared" si="7"/>
        <v>934.03756799999996</v>
      </c>
      <c r="K17">
        <f t="shared" si="7"/>
        <v>959.74502400000006</v>
      </c>
      <c r="L17">
        <f t="shared" si="7"/>
        <v>899.76095999999995</v>
      </c>
      <c r="M17">
        <f t="shared" si="7"/>
        <v>848.346048</v>
      </c>
    </row>
    <row r="18" spans="1:13" x14ac:dyDescent="0.25">
      <c r="A18" t="s">
        <v>44</v>
      </c>
      <c r="B18">
        <f>B8*$A2*$D2*$H2</f>
        <v>0</v>
      </c>
      <c r="C18">
        <f t="shared" ref="C18:M18" si="8">C8*$A2*$D2*$H2</f>
        <v>393.67151999999999</v>
      </c>
      <c r="D18">
        <f t="shared" si="8"/>
        <v>465.24815999999998</v>
      </c>
      <c r="E18">
        <f t="shared" si="8"/>
        <v>536.82479999999998</v>
      </c>
      <c r="F18">
        <f t="shared" si="8"/>
        <v>572.61311999999998</v>
      </c>
      <c r="G18">
        <f t="shared" si="8"/>
        <v>644.18975999999998</v>
      </c>
      <c r="H18">
        <f t="shared" si="8"/>
        <v>715.76639999999998</v>
      </c>
      <c r="I18">
        <f t="shared" si="8"/>
        <v>751.55471999999997</v>
      </c>
      <c r="J18">
        <f t="shared" si="8"/>
        <v>780.18537600000002</v>
      </c>
      <c r="K18">
        <f t="shared" si="8"/>
        <v>801.65836800000011</v>
      </c>
      <c r="L18">
        <f t="shared" si="8"/>
        <v>751.55471999999997</v>
      </c>
      <c r="M18">
        <f t="shared" si="8"/>
        <v>708.60873599999991</v>
      </c>
    </row>
    <row r="19" spans="1:13" x14ac:dyDescent="0.25">
      <c r="A19" t="s">
        <v>45</v>
      </c>
      <c r="B19">
        <f>B8*$A2*$E2*$H2</f>
        <v>0</v>
      </c>
      <c r="C19">
        <f t="shared" ref="C19:M19" si="9">C8*$A2*$E2*$H2</f>
        <v>344.52</v>
      </c>
      <c r="D19">
        <f t="shared" si="9"/>
        <v>407.15999999999997</v>
      </c>
      <c r="E19">
        <f t="shared" si="9"/>
        <v>469.79999999999995</v>
      </c>
      <c r="F19">
        <f t="shared" si="9"/>
        <v>501.12</v>
      </c>
      <c r="G19">
        <f t="shared" si="9"/>
        <v>563.76</v>
      </c>
      <c r="H19">
        <f t="shared" si="9"/>
        <v>626.4</v>
      </c>
      <c r="I19">
        <f t="shared" si="9"/>
        <v>657.71999999999991</v>
      </c>
      <c r="J19">
        <f t="shared" si="9"/>
        <v>682.77600000000007</v>
      </c>
      <c r="K19">
        <f t="shared" si="9"/>
        <v>701.56799999999998</v>
      </c>
      <c r="L19">
        <f t="shared" si="9"/>
        <v>657.71999999999991</v>
      </c>
      <c r="M19">
        <f t="shared" si="9"/>
        <v>620.13600000000008</v>
      </c>
    </row>
    <row r="20" spans="1:13" x14ac:dyDescent="0.25">
      <c r="A20" t="s">
        <v>46</v>
      </c>
      <c r="B20">
        <f>B8*$A2*$F2*$H2</f>
        <v>0</v>
      </c>
      <c r="C20">
        <f t="shared" ref="C20:M20" si="10">C8*$A2*$F2*$H2</f>
        <v>312.3648</v>
      </c>
      <c r="D20">
        <f t="shared" si="10"/>
        <v>369.15839999999997</v>
      </c>
      <c r="E20">
        <f t="shared" si="10"/>
        <v>425.952</v>
      </c>
      <c r="F20">
        <f t="shared" si="10"/>
        <v>454.34879999999998</v>
      </c>
      <c r="G20">
        <f t="shared" si="10"/>
        <v>511.14240000000001</v>
      </c>
      <c r="H20">
        <f t="shared" si="10"/>
        <v>567.93600000000004</v>
      </c>
      <c r="I20">
        <f t="shared" si="10"/>
        <v>596.33280000000002</v>
      </c>
      <c r="J20">
        <f t="shared" si="10"/>
        <v>619.05024000000003</v>
      </c>
      <c r="K20">
        <f t="shared" si="10"/>
        <v>636.08832000000007</v>
      </c>
      <c r="L20">
        <f t="shared" si="10"/>
        <v>596.33280000000002</v>
      </c>
      <c r="M20">
        <f t="shared" si="10"/>
        <v>562.25664000000006</v>
      </c>
    </row>
    <row r="21" spans="1:13" x14ac:dyDescent="0.25">
      <c r="A21" t="s">
        <v>47</v>
      </c>
      <c r="B21">
        <f>B8*$A2*$G2*$H2</f>
        <v>0</v>
      </c>
      <c r="C21">
        <f t="shared" ref="C21:M21" si="11">C8*$A2*$G2*$H2</f>
        <v>291.6936</v>
      </c>
      <c r="D21">
        <f t="shared" si="11"/>
        <v>344.72880000000004</v>
      </c>
      <c r="E21">
        <f t="shared" si="11"/>
        <v>397.76400000000001</v>
      </c>
      <c r="F21">
        <f t="shared" si="11"/>
        <v>424.28159999999997</v>
      </c>
      <c r="G21">
        <f t="shared" si="11"/>
        <v>477.31679999999994</v>
      </c>
      <c r="H21">
        <f t="shared" si="11"/>
        <v>530.35199999999998</v>
      </c>
      <c r="I21">
        <f t="shared" si="11"/>
        <v>556.86959999999999</v>
      </c>
      <c r="J21">
        <f t="shared" si="11"/>
        <v>578.08367999999996</v>
      </c>
      <c r="K21">
        <f t="shared" si="11"/>
        <v>593.9942400000001</v>
      </c>
      <c r="L21">
        <f t="shared" si="11"/>
        <v>556.86959999999999</v>
      </c>
      <c r="M21">
        <f t="shared" si="11"/>
        <v>525.04848000000004</v>
      </c>
    </row>
    <row r="35" spans="1:13" x14ac:dyDescent="0.25">
      <c r="A35" t="s">
        <v>14</v>
      </c>
      <c r="B35">
        <f>B7/(A2*B2*H2)</f>
        <v>0</v>
      </c>
      <c r="C35">
        <f>C7/(A2*B2*H2)</f>
        <v>271.09086965950985</v>
      </c>
      <c r="D35">
        <f>D7/(A2*B2*H2)</f>
        <v>361.4544928793465</v>
      </c>
      <c r="E35">
        <f>E7/(A2*B2*H2)</f>
        <v>451.8181160991831</v>
      </c>
      <c r="F35">
        <f>F7/(A2*B2*H2)</f>
        <v>542.1817393190197</v>
      </c>
      <c r="G35">
        <f>G7/(A2*B2*H2)</f>
        <v>632.54536253885635</v>
      </c>
      <c r="H35">
        <f>H7/(A2*B2*H2)</f>
        <v>722.90898575869301</v>
      </c>
      <c r="I35">
        <f>I7/(A2*B2*H2)</f>
        <v>813.27260897852966</v>
      </c>
      <c r="J35">
        <f>J7/(A2*B2*H2)</f>
        <v>903.6362321983662</v>
      </c>
      <c r="K35">
        <f>K7/(A2*B2*H2)</f>
        <v>993.99985541820286</v>
      </c>
      <c r="L35">
        <f>L7/(A2*B2*H2)</f>
        <v>1084.3634786380394</v>
      </c>
      <c r="M35">
        <f>M7/(A2*B2*H2)</f>
        <v>1174.7271018578761</v>
      </c>
    </row>
    <row r="36" spans="1:13" x14ac:dyDescent="0.25">
      <c r="A36" t="s">
        <v>15</v>
      </c>
      <c r="B36">
        <f>B35/(2*PI())</f>
        <v>0</v>
      </c>
      <c r="C36">
        <f t="shared" ref="C36:M36" si="12">C35/(2*PI())</f>
        <v>43.145451933391705</v>
      </c>
      <c r="D36">
        <f t="shared" si="12"/>
        <v>57.52726924452228</v>
      </c>
      <c r="E36">
        <f t="shared" si="12"/>
        <v>71.909086555652848</v>
      </c>
      <c r="F36">
        <f t="shared" si="12"/>
        <v>86.29090386678341</v>
      </c>
      <c r="G36">
        <f t="shared" si="12"/>
        <v>100.67272117791399</v>
      </c>
      <c r="H36">
        <f t="shared" si="12"/>
        <v>115.05453848904456</v>
      </c>
      <c r="I36">
        <f t="shared" si="12"/>
        <v>129.43635580017514</v>
      </c>
      <c r="J36">
        <f t="shared" si="12"/>
        <v>143.8181731113057</v>
      </c>
      <c r="K36">
        <f t="shared" si="12"/>
        <v>158.19999042243629</v>
      </c>
      <c r="L36">
        <f t="shared" si="12"/>
        <v>172.58180773356682</v>
      </c>
      <c r="M36">
        <f t="shared" si="12"/>
        <v>186.96362504469741</v>
      </c>
    </row>
    <row r="37" spans="1:13" x14ac:dyDescent="0.25">
      <c r="A37" t="s">
        <v>17</v>
      </c>
      <c r="B37">
        <f t="shared" ref="B37:M37" si="13">B36*B4/2</f>
        <v>0</v>
      </c>
      <c r="C37">
        <f t="shared" si="13"/>
        <v>10.958944791081493</v>
      </c>
      <c r="D37">
        <f t="shared" si="13"/>
        <v>14.611926388108659</v>
      </c>
      <c r="E37">
        <f t="shared" si="13"/>
        <v>18.264907985135824</v>
      </c>
      <c r="F37">
        <f t="shared" si="13"/>
        <v>21.917889582162985</v>
      </c>
      <c r="G37">
        <f t="shared" si="13"/>
        <v>25.570871179190153</v>
      </c>
      <c r="H37">
        <f t="shared" si="13"/>
        <v>29.223852776217317</v>
      </c>
      <c r="I37">
        <f t="shared" si="13"/>
        <v>32.876834373244485</v>
      </c>
      <c r="J37">
        <f t="shared" si="13"/>
        <v>36.529815970271649</v>
      </c>
      <c r="K37">
        <f t="shared" si="13"/>
        <v>40.18279756729882</v>
      </c>
      <c r="L37">
        <f t="shared" si="13"/>
        <v>43.83577916432597</v>
      </c>
      <c r="M37">
        <f t="shared" si="13"/>
        <v>47.488760761353142</v>
      </c>
    </row>
    <row r="39" spans="1:13" x14ac:dyDescent="0.25">
      <c r="A39" t="s">
        <v>18</v>
      </c>
      <c r="B39" s="2" t="s">
        <v>19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x14ac:dyDescent="0.25">
      <c r="A40">
        <v>1</v>
      </c>
      <c r="B40">
        <f>B7/(B2*A2*H2)/(2*PI())*B4/2</f>
        <v>0</v>
      </c>
      <c r="C40">
        <f>C7/(B2*A2*H2)/(2*PI())*B4/2</f>
        <v>10.958944791081493</v>
      </c>
      <c r="D40">
        <f>D7/(B2*A2*H2)/(2*PI())*B4/2</f>
        <v>14.611926388108659</v>
      </c>
      <c r="E40">
        <f>E7/(B2*A2*H2)/(2*PI())*B4/2</f>
        <v>18.264907985135824</v>
      </c>
      <c r="F40">
        <f>F7/(B2*A2*H2)/(2*PI())*B4/2</f>
        <v>21.917889582162985</v>
      </c>
      <c r="G40">
        <f>G7/(B2*A2*H2)/(2*PI())*B4/2</f>
        <v>25.570871179190153</v>
      </c>
      <c r="H40">
        <f>H7/(B2*A2*H2)/(2*PI())*B4/2</f>
        <v>29.223852776217317</v>
      </c>
      <c r="I40">
        <f>I7/(B2*A2*H2)/(2*PI())*B4/2</f>
        <v>32.876834373244485</v>
      </c>
      <c r="J40">
        <f>J7/(B2*A2*H2)/(2*PI())*B4/2</f>
        <v>36.529815970271649</v>
      </c>
      <c r="K40">
        <f>K7/(B2*A2*H2)/(2*PI())*B4/2</f>
        <v>40.18279756729882</v>
      </c>
      <c r="L40">
        <f>L7/(B2*A2*H2)/(2*PI())*B4/2</f>
        <v>43.83577916432597</v>
      </c>
      <c r="M40">
        <f>M7/(B2*A2*H2)/(2*PI())*B4/2</f>
        <v>47.488760761353142</v>
      </c>
    </row>
    <row r="41" spans="1:13" x14ac:dyDescent="0.25">
      <c r="A41">
        <v>2</v>
      </c>
      <c r="B41">
        <f>B7/(C2*A2*H2)/(2*PI())*B4/2</f>
        <v>0</v>
      </c>
      <c r="C41">
        <f t="shared" ref="C41:M41" si="14">C7/($C2*$A2*$H2)/(2*PI())*$C4/2</f>
        <v>14.152633380295301</v>
      </c>
      <c r="D41">
        <f t="shared" si="14"/>
        <v>18.870177840393733</v>
      </c>
      <c r="E41">
        <f t="shared" si="14"/>
        <v>23.587722300492171</v>
      </c>
      <c r="F41">
        <f t="shared" si="14"/>
        <v>28.305266760590602</v>
      </c>
      <c r="G41">
        <f t="shared" si="14"/>
        <v>33.022811220689043</v>
      </c>
      <c r="H41">
        <f t="shared" si="14"/>
        <v>37.740355680787466</v>
      </c>
      <c r="I41">
        <f t="shared" si="14"/>
        <v>42.457900140885904</v>
      </c>
      <c r="J41">
        <f t="shared" si="14"/>
        <v>47.175444600984342</v>
      </c>
      <c r="K41">
        <f t="shared" si="14"/>
        <v>51.892989061082766</v>
      </c>
      <c r="L41">
        <f t="shared" si="14"/>
        <v>56.610533521181203</v>
      </c>
      <c r="M41">
        <f t="shared" si="14"/>
        <v>61.328077981279641</v>
      </c>
    </row>
    <row r="42" spans="1:13" x14ac:dyDescent="0.25">
      <c r="A42">
        <v>3</v>
      </c>
      <c r="B42">
        <f>B7/(C2*$A2*$H2)/(2*PI())*$B4/2</f>
        <v>0</v>
      </c>
      <c r="C42">
        <f t="shared" ref="C42:M42" si="15">C7/($D2*$A2*$H2)/(2*PI())*$B4/2</f>
        <v>16.943526077226348</v>
      </c>
      <c r="D42">
        <f t="shared" si="15"/>
        <v>22.59136810296847</v>
      </c>
      <c r="E42">
        <f t="shared" si="15"/>
        <v>28.239210128710578</v>
      </c>
      <c r="F42">
        <f t="shared" si="15"/>
        <v>33.887052154452697</v>
      </c>
      <c r="G42">
        <f t="shared" si="15"/>
        <v>39.534894180194819</v>
      </c>
      <c r="H42">
        <f t="shared" si="15"/>
        <v>45.182736205936941</v>
      </c>
      <c r="I42">
        <f t="shared" si="15"/>
        <v>50.830578231679048</v>
      </c>
      <c r="J42">
        <f t="shared" si="15"/>
        <v>56.478420257421156</v>
      </c>
      <c r="K42">
        <f t="shared" si="15"/>
        <v>62.126262283163278</v>
      </c>
      <c r="L42">
        <f t="shared" si="15"/>
        <v>67.774104308905393</v>
      </c>
      <c r="M42">
        <f t="shared" si="15"/>
        <v>73.421946334647515</v>
      </c>
    </row>
    <row r="43" spans="1:13" x14ac:dyDescent="0.25">
      <c r="A43">
        <v>4</v>
      </c>
      <c r="B43">
        <f t="shared" ref="B43:M43" si="16">B7/($E2*$A2*$H2)/(2*PI())*$B4/2</f>
        <v>0</v>
      </c>
      <c r="C43">
        <f t="shared" si="16"/>
        <v>19.360802464243974</v>
      </c>
      <c r="D43">
        <f t="shared" si="16"/>
        <v>25.814403285658628</v>
      </c>
      <c r="E43">
        <f t="shared" si="16"/>
        <v>32.268004107073288</v>
      </c>
      <c r="F43">
        <f t="shared" si="16"/>
        <v>38.721604928487949</v>
      </c>
      <c r="G43">
        <f t="shared" si="16"/>
        <v>45.175205749902602</v>
      </c>
      <c r="H43">
        <f t="shared" si="16"/>
        <v>51.628806571317256</v>
      </c>
      <c r="I43">
        <f t="shared" si="16"/>
        <v>58.082407392731923</v>
      </c>
      <c r="J43">
        <f t="shared" si="16"/>
        <v>64.536008214146577</v>
      </c>
      <c r="K43">
        <f t="shared" si="16"/>
        <v>70.98960903556123</v>
      </c>
      <c r="L43">
        <f t="shared" si="16"/>
        <v>77.443209856975898</v>
      </c>
      <c r="M43">
        <f t="shared" si="16"/>
        <v>83.896810678390537</v>
      </c>
    </row>
    <row r="44" spans="1:13" x14ac:dyDescent="0.25">
      <c r="A44">
        <v>5</v>
      </c>
      <c r="B44">
        <f t="shared" ref="B44:M44" si="17">B7/($F2*$A2*$H2)/(2*PI())*$B4/2</f>
        <v>0</v>
      </c>
      <c r="C44">
        <f t="shared" si="17"/>
        <v>21.353826247327916</v>
      </c>
      <c r="D44">
        <f t="shared" si="17"/>
        <v>28.471768329770551</v>
      </c>
      <c r="E44">
        <f t="shared" si="17"/>
        <v>35.589710412213186</v>
      </c>
      <c r="F44">
        <f t="shared" si="17"/>
        <v>42.707652494655832</v>
      </c>
      <c r="G44">
        <f t="shared" si="17"/>
        <v>49.825594577098457</v>
      </c>
      <c r="H44">
        <f t="shared" si="17"/>
        <v>56.943536659541103</v>
      </c>
      <c r="I44">
        <f t="shared" si="17"/>
        <v>64.061478741983734</v>
      </c>
      <c r="J44">
        <f t="shared" si="17"/>
        <v>71.179420824426373</v>
      </c>
      <c r="K44">
        <f t="shared" si="17"/>
        <v>78.297362906869012</v>
      </c>
      <c r="L44">
        <f t="shared" si="17"/>
        <v>85.415304989311664</v>
      </c>
      <c r="M44">
        <f t="shared" si="17"/>
        <v>92.533247071754289</v>
      </c>
    </row>
    <row r="45" spans="1:13" x14ac:dyDescent="0.25">
      <c r="A45">
        <v>6</v>
      </c>
      <c r="B45">
        <f t="shared" ref="B45:M45" si="18">B7/($G2*$A2*$H2)/(2*PI())*$B4/2</f>
        <v>0</v>
      </c>
      <c r="C45">
        <f t="shared" si="18"/>
        <v>22.867089524697604</v>
      </c>
      <c r="D45">
        <f t="shared" si="18"/>
        <v>30.489452699596811</v>
      </c>
      <c r="E45">
        <f t="shared" si="18"/>
        <v>38.111815874496017</v>
      </c>
      <c r="F45">
        <f t="shared" si="18"/>
        <v>45.734179049395209</v>
      </c>
      <c r="G45">
        <f t="shared" si="18"/>
        <v>53.356542224294422</v>
      </c>
      <c r="H45">
        <f t="shared" si="18"/>
        <v>60.978905399193621</v>
      </c>
      <c r="I45">
        <f t="shared" si="18"/>
        <v>68.601268574092813</v>
      </c>
      <c r="J45">
        <f t="shared" si="18"/>
        <v>76.223631748992034</v>
      </c>
      <c r="K45">
        <f t="shared" si="18"/>
        <v>83.845994923891226</v>
      </c>
      <c r="L45">
        <f t="shared" si="18"/>
        <v>91.468358098790418</v>
      </c>
      <c r="M45">
        <f t="shared" si="18"/>
        <v>99.090721273689624</v>
      </c>
    </row>
    <row r="46" spans="1:13" x14ac:dyDescent="0.25">
      <c r="A46" t="s">
        <v>38</v>
      </c>
      <c r="B46">
        <v>0</v>
      </c>
      <c r="C46">
        <v>3000</v>
      </c>
      <c r="D46">
        <v>4000</v>
      </c>
      <c r="E46">
        <v>5000</v>
      </c>
      <c r="F46">
        <v>6000</v>
      </c>
      <c r="G46">
        <v>7000</v>
      </c>
      <c r="H46">
        <v>8000</v>
      </c>
      <c r="I46">
        <v>9000</v>
      </c>
      <c r="J46">
        <v>10000</v>
      </c>
      <c r="K46">
        <v>11000</v>
      </c>
      <c r="L46">
        <v>12000</v>
      </c>
      <c r="M46">
        <v>13000</v>
      </c>
    </row>
    <row r="48" spans="1:13" x14ac:dyDescent="0.25">
      <c r="A48" t="s">
        <v>20</v>
      </c>
    </row>
    <row r="49" spans="1:13" x14ac:dyDescent="0.25">
      <c r="A49" t="s">
        <v>21</v>
      </c>
    </row>
    <row r="50" spans="1:13" x14ac:dyDescent="0.25">
      <c r="A50" t="s">
        <v>22</v>
      </c>
    </row>
    <row r="51" spans="1:13" x14ac:dyDescent="0.25">
      <c r="A51">
        <f>M13*1000</f>
        <v>119955.38706434319</v>
      </c>
    </row>
    <row r="52" spans="1:13" x14ac:dyDescent="0.25">
      <c r="D52" t="s">
        <v>22</v>
      </c>
    </row>
    <row r="53" spans="1:13" x14ac:dyDescent="0.25">
      <c r="A53" t="s">
        <v>24</v>
      </c>
      <c r="B53">
        <v>1.5</v>
      </c>
      <c r="D53">
        <v>171234</v>
      </c>
      <c r="E53" t="s">
        <v>31</v>
      </c>
      <c r="F53">
        <f>0.5*B57*B53*B54</f>
        <v>0.84847499999999998</v>
      </c>
      <c r="G53" t="s">
        <v>32</v>
      </c>
      <c r="H53" t="s">
        <v>33</v>
      </c>
      <c r="I53">
        <v>0</v>
      </c>
      <c r="J53" t="s">
        <v>32</v>
      </c>
      <c r="K53" t="s">
        <v>33</v>
      </c>
      <c r="L53">
        <f>B56*B59*B58*0.5</f>
        <v>78.48</v>
      </c>
      <c r="M53" t="s">
        <v>26</v>
      </c>
    </row>
    <row r="54" spans="1:13" x14ac:dyDescent="0.25">
      <c r="A54" t="s">
        <v>25</v>
      </c>
      <c r="B54">
        <v>0.9</v>
      </c>
      <c r="D54" t="s">
        <v>34</v>
      </c>
      <c r="F54" t="s">
        <v>35</v>
      </c>
      <c r="I54" t="s">
        <v>36</v>
      </c>
      <c r="L54" t="s">
        <v>37</v>
      </c>
    </row>
    <row r="55" spans="1:13" x14ac:dyDescent="0.25">
      <c r="A55" t="s">
        <v>26</v>
      </c>
    </row>
    <row r="56" spans="1:13" x14ac:dyDescent="0.25">
      <c r="A56" t="s">
        <v>27</v>
      </c>
      <c r="B56">
        <v>0.04</v>
      </c>
    </row>
    <row r="57" spans="1:13" x14ac:dyDescent="0.25">
      <c r="A57" t="s">
        <v>23</v>
      </c>
      <c r="B57">
        <v>1.2569999999999999</v>
      </c>
    </row>
    <row r="58" spans="1:13" x14ac:dyDescent="0.25">
      <c r="A58" t="s">
        <v>29</v>
      </c>
      <c r="B58">
        <v>9.81</v>
      </c>
    </row>
    <row r="59" spans="1:13" x14ac:dyDescent="0.25">
      <c r="A59" t="s">
        <v>28</v>
      </c>
      <c r="B59">
        <v>400</v>
      </c>
    </row>
    <row r="60" spans="1:13" x14ac:dyDescent="0.25">
      <c r="A60" t="s">
        <v>30</v>
      </c>
      <c r="B60">
        <f>M13*1000</f>
        <v>119955.38706434319</v>
      </c>
    </row>
    <row r="71" spans="1:1" x14ac:dyDescent="0.25">
      <c r="A71" s="1"/>
    </row>
  </sheetData>
  <mergeCells count="1">
    <mergeCell ref="B39:M39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B40A1-1CE8-484D-8004-60BA5832575F}">
  <dimension ref="A1:N43"/>
  <sheetViews>
    <sheetView tabSelected="1" zoomScale="130" zoomScaleNormal="130" workbookViewId="0">
      <selection activeCell="J7" sqref="J7"/>
    </sheetView>
  </sheetViews>
  <sheetFormatPr defaultRowHeight="15" x14ac:dyDescent="0.25"/>
  <cols>
    <col min="1" max="1" width="23" customWidth="1"/>
    <col min="2" max="2" width="19.5703125" customWidth="1"/>
    <col min="10" max="10" width="28" customWidth="1"/>
  </cols>
  <sheetData>
    <row r="1" spans="1:13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3" x14ac:dyDescent="0.25">
      <c r="A2">
        <v>1.6</v>
      </c>
      <c r="B2">
        <v>2.65</v>
      </c>
      <c r="C2">
        <v>2.052</v>
      </c>
      <c r="D2">
        <v>1.714</v>
      </c>
      <c r="E2">
        <v>1.5</v>
      </c>
      <c r="F2">
        <v>1.36</v>
      </c>
      <c r="G2">
        <v>1.25</v>
      </c>
      <c r="H2">
        <v>2.61</v>
      </c>
    </row>
    <row r="3" spans="1:13" x14ac:dyDescent="0.25">
      <c r="A3" t="s">
        <v>13</v>
      </c>
      <c r="B3">
        <v>20</v>
      </c>
    </row>
    <row r="4" spans="1:13" x14ac:dyDescent="0.25">
      <c r="A4" t="s">
        <v>16</v>
      </c>
      <c r="B4">
        <f>B3*25.4/1000</f>
        <v>0.50800000000000001</v>
      </c>
    </row>
    <row r="5" spans="1:13" x14ac:dyDescent="0.25">
      <c r="A5" t="s">
        <v>49</v>
      </c>
      <c r="B5">
        <v>0.21099999999999999</v>
      </c>
    </row>
    <row r="7" spans="1:13" x14ac:dyDescent="0.25">
      <c r="A7" t="s">
        <v>9</v>
      </c>
      <c r="B7">
        <v>0</v>
      </c>
      <c r="C7">
        <v>3000</v>
      </c>
      <c r="D7">
        <v>4000</v>
      </c>
      <c r="E7">
        <v>5000</v>
      </c>
      <c r="F7">
        <v>6000</v>
      </c>
      <c r="G7">
        <v>7000</v>
      </c>
      <c r="H7">
        <v>8000</v>
      </c>
      <c r="I7">
        <v>9000</v>
      </c>
      <c r="J7">
        <v>10000</v>
      </c>
      <c r="K7">
        <v>11000</v>
      </c>
      <c r="L7">
        <v>12000</v>
      </c>
    </row>
    <row r="8" spans="1:13" x14ac:dyDescent="0.25">
      <c r="A8" t="s">
        <v>8</v>
      </c>
      <c r="B8">
        <v>0</v>
      </c>
      <c r="C8">
        <f>C10*1.356</f>
        <v>20.34</v>
      </c>
      <c r="D8">
        <f t="shared" ref="D8:L8" si="0">D10*1.356</f>
        <v>47.46</v>
      </c>
      <c r="E8">
        <f t="shared" si="0"/>
        <v>74.58</v>
      </c>
      <c r="F8">
        <f t="shared" si="0"/>
        <v>101.7</v>
      </c>
      <c r="G8">
        <f t="shared" si="0"/>
        <v>122.04</v>
      </c>
      <c r="H8">
        <f t="shared" si="0"/>
        <v>142.38000000000002</v>
      </c>
      <c r="I8">
        <f t="shared" si="0"/>
        <v>158.65200000000002</v>
      </c>
      <c r="J8">
        <f t="shared" si="0"/>
        <v>168.14400000000001</v>
      </c>
      <c r="K8">
        <f t="shared" si="0"/>
        <v>168.14400000000001</v>
      </c>
      <c r="L8">
        <f t="shared" si="0"/>
        <v>165.43200000000002</v>
      </c>
    </row>
    <row r="9" spans="1:13" x14ac:dyDescent="0.25">
      <c r="A9" t="s">
        <v>10</v>
      </c>
      <c r="B9">
        <v>0</v>
      </c>
      <c r="C9">
        <f>C8*C7/9.5488/1000</f>
        <v>6.3903317694369974</v>
      </c>
      <c r="D9">
        <f t="shared" ref="D9:L9" si="1">D8*D7/9.5488/1000</f>
        <v>19.881032171581769</v>
      </c>
      <c r="E9">
        <f t="shared" si="1"/>
        <v>39.052027479892764</v>
      </c>
      <c r="F9">
        <f t="shared" si="1"/>
        <v>63.903317694369974</v>
      </c>
      <c r="G9">
        <f t="shared" si="1"/>
        <v>89.464644772117964</v>
      </c>
      <c r="H9">
        <f t="shared" si="1"/>
        <v>119.28619302949065</v>
      </c>
      <c r="I9">
        <f t="shared" si="1"/>
        <v>149.53376340482575</v>
      </c>
      <c r="J9">
        <f t="shared" si="1"/>
        <v>176.08914209115281</v>
      </c>
      <c r="K9">
        <f t="shared" si="1"/>
        <v>193.69805630026809</v>
      </c>
      <c r="L9">
        <f t="shared" si="1"/>
        <v>207.89879356568369</v>
      </c>
    </row>
    <row r="10" spans="1:13" x14ac:dyDescent="0.25">
      <c r="A10" t="s">
        <v>39</v>
      </c>
      <c r="C10">
        <v>15</v>
      </c>
      <c r="D10">
        <v>35</v>
      </c>
      <c r="E10">
        <v>55</v>
      </c>
      <c r="F10">
        <v>75</v>
      </c>
      <c r="G10">
        <v>90</v>
      </c>
      <c r="H10">
        <v>105</v>
      </c>
      <c r="I10">
        <v>117</v>
      </c>
      <c r="J10">
        <v>124</v>
      </c>
      <c r="K10">
        <v>124</v>
      </c>
      <c r="L10">
        <v>122</v>
      </c>
    </row>
    <row r="11" spans="1:13" x14ac:dyDescent="0.25">
      <c r="A11" t="s">
        <v>40</v>
      </c>
      <c r="C11">
        <f>C10*C7/5252</f>
        <v>8.5681645087585689</v>
      </c>
      <c r="D11">
        <f t="shared" ref="D11:L11" si="2">D10*D7/5252</f>
        <v>26.656511805026657</v>
      </c>
      <c r="E11">
        <f t="shared" si="2"/>
        <v>52.361005331302358</v>
      </c>
      <c r="F11">
        <f t="shared" si="2"/>
        <v>85.681645087585679</v>
      </c>
      <c r="G11">
        <f t="shared" si="2"/>
        <v>119.95430312261995</v>
      </c>
      <c r="H11">
        <f t="shared" si="2"/>
        <v>159.93907083015995</v>
      </c>
      <c r="I11">
        <f t="shared" si="2"/>
        <v>200.49504950495049</v>
      </c>
      <c r="J11">
        <f t="shared" si="2"/>
        <v>236.1005331302361</v>
      </c>
      <c r="K11">
        <f t="shared" si="2"/>
        <v>259.71058644325973</v>
      </c>
      <c r="L11">
        <f t="shared" si="2"/>
        <v>278.75095201827872</v>
      </c>
    </row>
    <row r="13" spans="1:13" x14ac:dyDescent="0.25">
      <c r="A13" t="s">
        <v>18</v>
      </c>
      <c r="B13" s="2" t="s">
        <v>52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25">
      <c r="A14">
        <v>1</v>
      </c>
      <c r="C14">
        <f>C7/60/($A2*$B2*$H2)*$B4/2*(2*PI())</f>
        <v>7.2106966494235483</v>
      </c>
      <c r="D14">
        <f t="shared" ref="D14:L14" si="3">D7/60/($A2*$B2*$H2)*$B4/2*(2*PI())</f>
        <v>9.6142621992313977</v>
      </c>
      <c r="E14">
        <f t="shared" si="3"/>
        <v>12.017827749039245</v>
      </c>
      <c r="F14">
        <f t="shared" si="3"/>
        <v>14.421393298847097</v>
      </c>
      <c r="G14">
        <f t="shared" si="3"/>
        <v>16.824958848654948</v>
      </c>
      <c r="H14">
        <f t="shared" si="3"/>
        <v>19.228524398462795</v>
      </c>
      <c r="I14">
        <f t="shared" si="3"/>
        <v>21.632089948270643</v>
      </c>
      <c r="J14">
        <f t="shared" si="3"/>
        <v>24.035655498078491</v>
      </c>
      <c r="K14">
        <f t="shared" si="3"/>
        <v>26.439221047886342</v>
      </c>
      <c r="L14">
        <f t="shared" si="3"/>
        <v>28.842786597694193</v>
      </c>
    </row>
    <row r="15" spans="1:13" x14ac:dyDescent="0.25">
      <c r="A15">
        <v>2</v>
      </c>
      <c r="C15">
        <f>C7/60/($A2*$C2*$H2)*$B4/2*(2*PI())</f>
        <v>9.3120595131444439</v>
      </c>
      <c r="D15">
        <f t="shared" ref="D15:L15" si="4">D7/60/($A2*$C2*$H2)*$B4/2*(2*PI())</f>
        <v>12.416079350859258</v>
      </c>
      <c r="E15">
        <f t="shared" si="4"/>
        <v>15.520099188574074</v>
      </c>
      <c r="F15">
        <f t="shared" si="4"/>
        <v>18.624119026288888</v>
      </c>
      <c r="G15">
        <f t="shared" si="4"/>
        <v>21.728138864003704</v>
      </c>
      <c r="H15">
        <f t="shared" si="4"/>
        <v>24.832158701718516</v>
      </c>
      <c r="I15">
        <f t="shared" si="4"/>
        <v>27.936178539433335</v>
      </c>
      <c r="J15">
        <f t="shared" si="4"/>
        <v>31.040198377148148</v>
      </c>
      <c r="K15">
        <f t="shared" si="4"/>
        <v>34.14421821486296</v>
      </c>
      <c r="L15">
        <f t="shared" si="4"/>
        <v>37.248238052577776</v>
      </c>
    </row>
    <row r="16" spans="1:13" x14ac:dyDescent="0.25">
      <c r="A16">
        <v>3</v>
      </c>
      <c r="C16">
        <f>C7/60/($A2*$D2*$H2)*$B4/2*(2*PI())</f>
        <v>11.148393302784365</v>
      </c>
      <c r="D16">
        <f t="shared" ref="D16:L16" si="5">D7/60/($A2*$D2*$H2)*$B4/2*(2*PI())</f>
        <v>14.86452440371249</v>
      </c>
      <c r="E16">
        <f t="shared" si="5"/>
        <v>18.58065550464061</v>
      </c>
      <c r="F16">
        <f t="shared" si="5"/>
        <v>22.29678660556873</v>
      </c>
      <c r="G16">
        <f t="shared" si="5"/>
        <v>26.012917706496854</v>
      </c>
      <c r="H16">
        <f t="shared" si="5"/>
        <v>29.729048807424981</v>
      </c>
      <c r="I16">
        <f t="shared" si="5"/>
        <v>33.445179908353097</v>
      </c>
      <c r="J16">
        <f t="shared" si="5"/>
        <v>37.161311009281221</v>
      </c>
      <c r="K16">
        <f t="shared" si="5"/>
        <v>40.877442110209344</v>
      </c>
      <c r="L16">
        <f t="shared" si="5"/>
        <v>44.593573211137461</v>
      </c>
    </row>
    <row r="17" spans="1:14" x14ac:dyDescent="0.25">
      <c r="A17">
        <v>4</v>
      </c>
      <c r="C17">
        <f>C7/60/($A2*$E2*$H2)*$B4/2*(2*PI())</f>
        <v>12.738897413981599</v>
      </c>
      <c r="D17">
        <f t="shared" ref="D17:L17" si="6">D7/60/($A2*$E2*$H2)*$B4/2*(2*PI())</f>
        <v>16.98519655197547</v>
      </c>
      <c r="E17">
        <f t="shared" si="6"/>
        <v>21.231495689969332</v>
      </c>
      <c r="F17">
        <f t="shared" si="6"/>
        <v>25.477794827963198</v>
      </c>
      <c r="G17">
        <f t="shared" si="6"/>
        <v>29.724093965957067</v>
      </c>
      <c r="H17">
        <f t="shared" si="6"/>
        <v>33.97039310395094</v>
      </c>
      <c r="I17">
        <f t="shared" si="6"/>
        <v>38.216692241944806</v>
      </c>
      <c r="J17">
        <f t="shared" si="6"/>
        <v>42.462991379938664</v>
      </c>
      <c r="K17">
        <f t="shared" si="6"/>
        <v>46.70929051793253</v>
      </c>
      <c r="L17">
        <f t="shared" si="6"/>
        <v>50.955589655926396</v>
      </c>
    </row>
    <row r="18" spans="1:14" x14ac:dyDescent="0.25">
      <c r="A18">
        <v>5</v>
      </c>
      <c r="C18">
        <f>C7/60/($A2*$F2*$H2)*$B4/2*(2*PI())</f>
        <v>14.050254500714999</v>
      </c>
      <c r="D18">
        <f t="shared" ref="D18:L18" si="7">D7/60/($A2*$F2*$H2)*$B4/2*(2*PI())</f>
        <v>18.733672667620002</v>
      </c>
      <c r="E18">
        <f t="shared" si="7"/>
        <v>23.417090834524998</v>
      </c>
      <c r="F18">
        <f t="shared" si="7"/>
        <v>28.100509001429998</v>
      </c>
      <c r="G18">
        <f t="shared" si="7"/>
        <v>32.783927168335005</v>
      </c>
      <c r="H18">
        <f t="shared" si="7"/>
        <v>37.467345335240005</v>
      </c>
      <c r="I18">
        <f t="shared" si="7"/>
        <v>42.150763502144997</v>
      </c>
      <c r="J18">
        <f t="shared" si="7"/>
        <v>46.834181669049997</v>
      </c>
      <c r="K18">
        <f t="shared" si="7"/>
        <v>51.517599835955004</v>
      </c>
      <c r="L18">
        <f t="shared" si="7"/>
        <v>56.201018002859996</v>
      </c>
    </row>
    <row r="19" spans="1:14" x14ac:dyDescent="0.25">
      <c r="A19">
        <v>6</v>
      </c>
      <c r="C19">
        <f>C7/60/($A2*$G2*$H2)*$B4/2*(2*PI())</f>
        <v>15.286676896777921</v>
      </c>
      <c r="D19">
        <f t="shared" ref="D19:L19" si="8">D7/60/($A2*$G2*$H2)*$B4/2*(2*PI())</f>
        <v>20.382235862370564</v>
      </c>
      <c r="E19">
        <f t="shared" si="8"/>
        <v>25.477794827963198</v>
      </c>
      <c r="F19">
        <f t="shared" si="8"/>
        <v>30.573353793555842</v>
      </c>
      <c r="G19">
        <f t="shared" si="8"/>
        <v>35.668912759148483</v>
      </c>
      <c r="H19">
        <f t="shared" si="8"/>
        <v>40.764471724741128</v>
      </c>
      <c r="I19">
        <f t="shared" si="8"/>
        <v>45.860030690333765</v>
      </c>
      <c r="J19">
        <f t="shared" si="8"/>
        <v>50.955589655926396</v>
      </c>
      <c r="K19">
        <f t="shared" si="8"/>
        <v>56.051148621519047</v>
      </c>
      <c r="L19">
        <f t="shared" si="8"/>
        <v>61.146707587111685</v>
      </c>
    </row>
    <row r="21" spans="1:14" x14ac:dyDescent="0.25">
      <c r="A21" t="s">
        <v>18</v>
      </c>
      <c r="B21" s="2" t="s">
        <v>51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4" x14ac:dyDescent="0.25">
      <c r="A22">
        <v>1</v>
      </c>
      <c r="C22">
        <f>C14*(1-$B5)</f>
        <v>5.6892396563951797</v>
      </c>
      <c r="D22">
        <f t="shared" ref="D22:L22" si="9">D14*(1-$B5)</f>
        <v>7.5856528751935732</v>
      </c>
      <c r="E22">
        <f t="shared" si="9"/>
        <v>9.4820660939919659</v>
      </c>
      <c r="F22">
        <f t="shared" si="9"/>
        <v>11.378479312790359</v>
      </c>
      <c r="G22">
        <f t="shared" si="9"/>
        <v>13.274892531588755</v>
      </c>
      <c r="H22">
        <f t="shared" si="9"/>
        <v>15.171305750387146</v>
      </c>
      <c r="I22">
        <f t="shared" si="9"/>
        <v>17.067718969185538</v>
      </c>
      <c r="J22">
        <f t="shared" si="9"/>
        <v>18.964132187983932</v>
      </c>
      <c r="K22">
        <f t="shared" si="9"/>
        <v>20.860545406782325</v>
      </c>
      <c r="L22">
        <f t="shared" si="9"/>
        <v>22.756958625580719</v>
      </c>
    </row>
    <row r="23" spans="1:14" x14ac:dyDescent="0.25">
      <c r="A23">
        <v>2</v>
      </c>
      <c r="C23">
        <f>C15*(1-$B5)</f>
        <v>7.3472149558709665</v>
      </c>
      <c r="D23">
        <f t="shared" ref="D23:L23" si="10">D15*(1-$B5)</f>
        <v>9.7962866078279554</v>
      </c>
      <c r="E23">
        <f t="shared" si="10"/>
        <v>12.245358259784945</v>
      </c>
      <c r="F23">
        <f t="shared" si="10"/>
        <v>14.694429911741933</v>
      </c>
      <c r="G23">
        <f t="shared" si="10"/>
        <v>17.143501563698923</v>
      </c>
      <c r="H23">
        <f t="shared" si="10"/>
        <v>19.592573215655911</v>
      </c>
      <c r="I23">
        <f t="shared" si="10"/>
        <v>22.041644867612902</v>
      </c>
      <c r="J23">
        <f t="shared" si="10"/>
        <v>24.49071651956989</v>
      </c>
      <c r="K23">
        <f t="shared" si="10"/>
        <v>26.939788171526878</v>
      </c>
      <c r="L23">
        <f t="shared" si="10"/>
        <v>29.388859823483866</v>
      </c>
    </row>
    <row r="24" spans="1:14" x14ac:dyDescent="0.25">
      <c r="A24">
        <v>3</v>
      </c>
      <c r="C24">
        <f>C16*(1-$B5)</f>
        <v>8.7960823158968644</v>
      </c>
      <c r="D24">
        <f t="shared" ref="D24:L24" si="11">D16*(1-$B5)</f>
        <v>11.728109754529155</v>
      </c>
      <c r="E24">
        <f t="shared" si="11"/>
        <v>14.660137193161443</v>
      </c>
      <c r="F24">
        <f t="shared" si="11"/>
        <v>17.592164631793729</v>
      </c>
      <c r="G24">
        <f t="shared" si="11"/>
        <v>20.524192070426018</v>
      </c>
      <c r="H24">
        <f t="shared" si="11"/>
        <v>23.456219509058311</v>
      </c>
      <c r="I24">
        <f t="shared" si="11"/>
        <v>26.388246947690593</v>
      </c>
      <c r="J24">
        <f t="shared" si="11"/>
        <v>29.320274386322886</v>
      </c>
      <c r="K24">
        <f t="shared" si="11"/>
        <v>32.252301824955175</v>
      </c>
      <c r="L24">
        <f t="shared" si="11"/>
        <v>35.184329263587458</v>
      </c>
    </row>
    <row r="25" spans="1:14" x14ac:dyDescent="0.25">
      <c r="A25">
        <v>4</v>
      </c>
      <c r="C25">
        <f>C17*(1-$B5)</f>
        <v>10.050990059631483</v>
      </c>
      <c r="D25">
        <f t="shared" ref="D25:L25" si="12">D17*(1-$B5)</f>
        <v>13.401320079508647</v>
      </c>
      <c r="E25">
        <f t="shared" si="12"/>
        <v>16.751650099385802</v>
      </c>
      <c r="F25">
        <f t="shared" si="12"/>
        <v>20.101980119262965</v>
      </c>
      <c r="G25">
        <f t="shared" si="12"/>
        <v>23.452310139140128</v>
      </c>
      <c r="H25">
        <f t="shared" si="12"/>
        <v>26.802640159017294</v>
      </c>
      <c r="I25">
        <f t="shared" si="12"/>
        <v>30.152970178894453</v>
      </c>
      <c r="J25">
        <f t="shared" si="12"/>
        <v>33.503300198771605</v>
      </c>
      <c r="K25">
        <f t="shared" si="12"/>
        <v>36.853630218648767</v>
      </c>
      <c r="L25">
        <f t="shared" si="12"/>
        <v>40.20396023852593</v>
      </c>
    </row>
    <row r="26" spans="1:14" x14ac:dyDescent="0.25">
      <c r="A26">
        <v>5</v>
      </c>
      <c r="C26">
        <f>C18*(1-$B5)</f>
        <v>11.085650801064135</v>
      </c>
      <c r="D26">
        <f t="shared" ref="D26:L26" si="13">D18*(1-$B5)</f>
        <v>14.780867734752183</v>
      </c>
      <c r="E26">
        <f t="shared" si="13"/>
        <v>18.476084668440226</v>
      </c>
      <c r="F26">
        <f t="shared" si="13"/>
        <v>22.171301602128271</v>
      </c>
      <c r="G26">
        <f t="shared" si="13"/>
        <v>25.866518535816319</v>
      </c>
      <c r="H26">
        <f t="shared" si="13"/>
        <v>29.561735469504367</v>
      </c>
      <c r="I26">
        <f t="shared" si="13"/>
        <v>33.256952403192408</v>
      </c>
      <c r="J26">
        <f t="shared" si="13"/>
        <v>36.952169336880452</v>
      </c>
      <c r="K26">
        <f t="shared" si="13"/>
        <v>40.647386270568497</v>
      </c>
      <c r="L26">
        <f t="shared" si="13"/>
        <v>44.342603204256541</v>
      </c>
    </row>
    <row r="27" spans="1:14" x14ac:dyDescent="0.25">
      <c r="A27">
        <v>6</v>
      </c>
      <c r="C27">
        <f>C19*(1-$B5)</f>
        <v>12.06118807155778</v>
      </c>
      <c r="D27">
        <f t="shared" ref="D27:L27" si="14">D19*(1-$B5)</f>
        <v>16.081584095410374</v>
      </c>
      <c r="E27">
        <f t="shared" si="14"/>
        <v>20.101980119262965</v>
      </c>
      <c r="F27">
        <f t="shared" si="14"/>
        <v>24.122376143115559</v>
      </c>
      <c r="G27">
        <f t="shared" si="14"/>
        <v>28.142772166968154</v>
      </c>
      <c r="H27">
        <f t="shared" si="14"/>
        <v>32.163168190820748</v>
      </c>
      <c r="I27">
        <f t="shared" si="14"/>
        <v>36.183564214673339</v>
      </c>
      <c r="J27">
        <f t="shared" si="14"/>
        <v>40.20396023852593</v>
      </c>
      <c r="K27">
        <f t="shared" si="14"/>
        <v>44.224356262378528</v>
      </c>
      <c r="L27">
        <f t="shared" si="14"/>
        <v>48.244752286231119</v>
      </c>
    </row>
    <row r="29" spans="1:14" x14ac:dyDescent="0.25">
      <c r="B29" s="2" t="s">
        <v>50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x14ac:dyDescent="0.25">
      <c r="A30">
        <v>1</v>
      </c>
      <c r="C30">
        <f>C8*$A2*$B2*$H2</f>
        <v>225.090576</v>
      </c>
      <c r="D30">
        <f t="shared" ref="D30:L30" si="15">D8*$A2*$B2*$H2</f>
        <v>525.21134399999994</v>
      </c>
      <c r="E30">
        <f t="shared" si="15"/>
        <v>825.33211199999994</v>
      </c>
      <c r="F30">
        <f t="shared" si="15"/>
        <v>1125.4528800000003</v>
      </c>
      <c r="G30">
        <f t="shared" si="15"/>
        <v>1350.5434560000001</v>
      </c>
      <c r="H30">
        <f t="shared" si="15"/>
        <v>1575.6340320000002</v>
      </c>
      <c r="I30">
        <f t="shared" si="15"/>
        <v>1755.7064928</v>
      </c>
      <c r="J30">
        <f t="shared" si="15"/>
        <v>1860.7487616000003</v>
      </c>
      <c r="K30">
        <f t="shared" si="15"/>
        <v>1860.7487616000003</v>
      </c>
      <c r="L30">
        <f t="shared" si="15"/>
        <v>1830.7366847999999</v>
      </c>
    </row>
    <row r="31" spans="1:14" x14ac:dyDescent="0.25">
      <c r="A31">
        <v>2</v>
      </c>
      <c r="C31">
        <f>C8*$A2*$C2*$H2</f>
        <v>174.29655168000002</v>
      </c>
      <c r="D31">
        <f t="shared" ref="D31:L31" si="16">D8*$A2*$C2*$H2</f>
        <v>406.69195392000006</v>
      </c>
      <c r="E31">
        <f t="shared" si="16"/>
        <v>639.08735616000001</v>
      </c>
      <c r="F31">
        <f t="shared" si="16"/>
        <v>871.48275840000008</v>
      </c>
      <c r="G31">
        <f t="shared" si="16"/>
        <v>1045.77931008</v>
      </c>
      <c r="H31">
        <f t="shared" si="16"/>
        <v>1220.0758617600002</v>
      </c>
      <c r="I31">
        <f t="shared" si="16"/>
        <v>1359.5131031040003</v>
      </c>
      <c r="J31">
        <f t="shared" si="16"/>
        <v>1440.851493888</v>
      </c>
      <c r="K31">
        <f t="shared" si="16"/>
        <v>1440.851493888</v>
      </c>
      <c r="L31">
        <f t="shared" si="16"/>
        <v>1417.6119536640001</v>
      </c>
    </row>
    <row r="32" spans="1:14" x14ac:dyDescent="0.25">
      <c r="A32">
        <v>3</v>
      </c>
      <c r="C32">
        <f>C8*$A2*$D2*$H2</f>
        <v>145.58688576</v>
      </c>
      <c r="D32">
        <f t="shared" ref="D32:L32" si="17">D8*$A2*$D2*$H2</f>
        <v>339.70273343999997</v>
      </c>
      <c r="E32">
        <f t="shared" si="17"/>
        <v>533.81858111999998</v>
      </c>
      <c r="F32">
        <f t="shared" si="17"/>
        <v>727.93442880000009</v>
      </c>
      <c r="G32">
        <f t="shared" si="17"/>
        <v>873.52131455999995</v>
      </c>
      <c r="H32">
        <f t="shared" si="17"/>
        <v>1019.1082003200002</v>
      </c>
      <c r="I32">
        <f t="shared" si="17"/>
        <v>1135.577708928</v>
      </c>
      <c r="J32">
        <f t="shared" si="17"/>
        <v>1203.5182556160003</v>
      </c>
      <c r="K32">
        <f t="shared" si="17"/>
        <v>1203.5182556160003</v>
      </c>
      <c r="L32">
        <f t="shared" si="17"/>
        <v>1184.1066708480002</v>
      </c>
    </row>
    <row r="33" spans="1:14" x14ac:dyDescent="0.25">
      <c r="A33">
        <v>4</v>
      </c>
      <c r="C33">
        <f>C8*$A2*$E2*$H2</f>
        <v>127.40976000000001</v>
      </c>
      <c r="D33">
        <f t="shared" ref="D33:L33" si="18">D8*$A2*$E2*$H2</f>
        <v>297.28944000000001</v>
      </c>
      <c r="E33">
        <f t="shared" si="18"/>
        <v>467.16912000000002</v>
      </c>
      <c r="F33">
        <f t="shared" si="18"/>
        <v>637.04880000000003</v>
      </c>
      <c r="G33">
        <f t="shared" si="18"/>
        <v>764.45856000000003</v>
      </c>
      <c r="H33">
        <f t="shared" si="18"/>
        <v>891.86832000000027</v>
      </c>
      <c r="I33">
        <f t="shared" si="18"/>
        <v>993.79612800000007</v>
      </c>
      <c r="J33">
        <f t="shared" si="18"/>
        <v>1053.2540160000001</v>
      </c>
      <c r="K33">
        <f t="shared" si="18"/>
        <v>1053.2540160000001</v>
      </c>
      <c r="L33">
        <f t="shared" si="18"/>
        <v>1036.2660480000002</v>
      </c>
    </row>
    <row r="34" spans="1:14" x14ac:dyDescent="0.25">
      <c r="A34">
        <v>5</v>
      </c>
      <c r="C34">
        <f>C8*$A2*$F2*$H2</f>
        <v>115.51818240000003</v>
      </c>
      <c r="D34">
        <f t="shared" ref="D34:L34" si="19">D8*$A2*$F2*$H2</f>
        <v>269.5424256</v>
      </c>
      <c r="E34">
        <f t="shared" si="19"/>
        <v>423.56666880000006</v>
      </c>
      <c r="F34">
        <f t="shared" si="19"/>
        <v>577.59091200000012</v>
      </c>
      <c r="G34">
        <f t="shared" si="19"/>
        <v>693.10909440000012</v>
      </c>
      <c r="H34">
        <f t="shared" si="19"/>
        <v>808.62727680000023</v>
      </c>
      <c r="I34">
        <f t="shared" si="19"/>
        <v>901.04182272000003</v>
      </c>
      <c r="J34">
        <f t="shared" si="19"/>
        <v>954.95030784000016</v>
      </c>
      <c r="K34">
        <f t="shared" si="19"/>
        <v>954.95030784000016</v>
      </c>
      <c r="L34">
        <f t="shared" si="19"/>
        <v>939.54788352000014</v>
      </c>
    </row>
    <row r="35" spans="1:14" x14ac:dyDescent="0.25">
      <c r="A35">
        <v>6</v>
      </c>
      <c r="C35">
        <f>C8*$A2*$G2*$H2</f>
        <v>106.17480000000002</v>
      </c>
      <c r="D35">
        <f t="shared" ref="D35:L35" si="20">D8*$A2*$G2*$H2</f>
        <v>247.74120000000002</v>
      </c>
      <c r="E35">
        <f t="shared" si="20"/>
        <v>389.30759999999998</v>
      </c>
      <c r="F35">
        <f t="shared" si="20"/>
        <v>530.87400000000002</v>
      </c>
      <c r="G35">
        <f t="shared" si="20"/>
        <v>637.04880000000003</v>
      </c>
      <c r="H35">
        <f t="shared" si="20"/>
        <v>743.22360000000003</v>
      </c>
      <c r="I35">
        <f t="shared" si="20"/>
        <v>828.16344000000004</v>
      </c>
      <c r="J35">
        <f t="shared" si="20"/>
        <v>877.71168000000011</v>
      </c>
      <c r="K35">
        <f t="shared" si="20"/>
        <v>877.71168000000011</v>
      </c>
      <c r="L35">
        <f t="shared" si="20"/>
        <v>863.55504000000008</v>
      </c>
    </row>
    <row r="37" spans="1:14" x14ac:dyDescent="0.25">
      <c r="C37" s="2" t="s">
        <v>53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>
        <v>1</v>
      </c>
      <c r="C38">
        <f t="shared" ref="C38:L38" si="21">C30/($B4/2)</f>
        <v>886.18337007874015</v>
      </c>
      <c r="D38">
        <f t="shared" si="21"/>
        <v>2067.7611968503934</v>
      </c>
      <c r="E38">
        <f t="shared" si="21"/>
        <v>3249.3390236220471</v>
      </c>
      <c r="F38">
        <f t="shared" si="21"/>
        <v>4430.9168503937017</v>
      </c>
      <c r="G38">
        <f t="shared" si="21"/>
        <v>5317.1002204724409</v>
      </c>
      <c r="H38">
        <f t="shared" si="21"/>
        <v>6203.283590551182</v>
      </c>
      <c r="I38">
        <f t="shared" si="21"/>
        <v>6912.2302866141727</v>
      </c>
      <c r="J38">
        <f t="shared" si="21"/>
        <v>7325.782525984253</v>
      </c>
      <c r="K38">
        <f t="shared" si="21"/>
        <v>7325.782525984253</v>
      </c>
      <c r="L38">
        <f t="shared" si="21"/>
        <v>7207.6247433070866</v>
      </c>
    </row>
    <row r="39" spans="1:14" x14ac:dyDescent="0.25">
      <c r="A39">
        <v>2</v>
      </c>
      <c r="C39">
        <f t="shared" ref="C39:L39" si="22">C31/($B4/2)</f>
        <v>686.20689637795283</v>
      </c>
      <c r="D39">
        <f t="shared" si="22"/>
        <v>1601.1494248818899</v>
      </c>
      <c r="E39">
        <f t="shared" si="22"/>
        <v>2516.0919533858269</v>
      </c>
      <c r="F39">
        <f t="shared" si="22"/>
        <v>3431.0344818897643</v>
      </c>
      <c r="G39">
        <f t="shared" si="22"/>
        <v>4117.2413782677168</v>
      </c>
      <c r="H39">
        <f t="shared" si="22"/>
        <v>4803.4482746456697</v>
      </c>
      <c r="I39">
        <f t="shared" si="22"/>
        <v>5352.4137917480321</v>
      </c>
      <c r="J39">
        <f t="shared" si="22"/>
        <v>5672.6436767244095</v>
      </c>
      <c r="K39">
        <f t="shared" si="22"/>
        <v>5672.6436767244095</v>
      </c>
      <c r="L39">
        <f t="shared" si="22"/>
        <v>5581.1494238740161</v>
      </c>
    </row>
    <row r="40" spans="1:14" x14ac:dyDescent="0.25">
      <c r="A40">
        <v>3</v>
      </c>
      <c r="C40">
        <f t="shared" ref="C40:L40" si="23">C32/($B4/2)</f>
        <v>573.17671559055123</v>
      </c>
      <c r="D40">
        <f t="shared" si="23"/>
        <v>1337.4123363779527</v>
      </c>
      <c r="E40">
        <f t="shared" si="23"/>
        <v>2101.647957165354</v>
      </c>
      <c r="F40">
        <f t="shared" si="23"/>
        <v>2865.8835779527562</v>
      </c>
      <c r="G40">
        <f t="shared" si="23"/>
        <v>3439.0602935433067</v>
      </c>
      <c r="H40">
        <f t="shared" si="23"/>
        <v>4012.2370091338589</v>
      </c>
      <c r="I40">
        <f t="shared" si="23"/>
        <v>4470.7783816062993</v>
      </c>
      <c r="J40">
        <f t="shared" si="23"/>
        <v>4738.2608488818905</v>
      </c>
      <c r="K40">
        <f t="shared" si="23"/>
        <v>4738.2608488818905</v>
      </c>
      <c r="L40">
        <f t="shared" si="23"/>
        <v>4661.8372868031502</v>
      </c>
    </row>
    <row r="41" spans="1:14" x14ac:dyDescent="0.25">
      <c r="A41">
        <v>4</v>
      </c>
      <c r="C41">
        <f t="shared" ref="C41:L41" si="24">C33/($B4/2)</f>
        <v>501.61322834645671</v>
      </c>
      <c r="D41">
        <f t="shared" si="24"/>
        <v>1170.4308661417324</v>
      </c>
      <c r="E41">
        <f t="shared" si="24"/>
        <v>1839.2485039370079</v>
      </c>
      <c r="F41">
        <f t="shared" si="24"/>
        <v>2508.0661417322835</v>
      </c>
      <c r="G41">
        <f t="shared" si="24"/>
        <v>3009.6793700787402</v>
      </c>
      <c r="H41">
        <f t="shared" si="24"/>
        <v>3511.2925984251979</v>
      </c>
      <c r="I41">
        <f t="shared" si="24"/>
        <v>3912.5831811023622</v>
      </c>
      <c r="J41">
        <f t="shared" si="24"/>
        <v>4146.6693543307092</v>
      </c>
      <c r="K41">
        <f t="shared" si="24"/>
        <v>4146.6693543307092</v>
      </c>
      <c r="L41">
        <f t="shared" si="24"/>
        <v>4079.7875905511819</v>
      </c>
    </row>
    <row r="42" spans="1:14" x14ac:dyDescent="0.25">
      <c r="A42">
        <v>5</v>
      </c>
      <c r="C42">
        <f t="shared" ref="C42:L42" si="25">C34/($B4/2)</f>
        <v>454.79599370078751</v>
      </c>
      <c r="D42">
        <f t="shared" si="25"/>
        <v>1061.190651968504</v>
      </c>
      <c r="E42">
        <f t="shared" si="25"/>
        <v>1667.5853102362207</v>
      </c>
      <c r="F42">
        <f t="shared" si="25"/>
        <v>2273.9799685039375</v>
      </c>
      <c r="G42">
        <f t="shared" si="25"/>
        <v>2728.7759622047247</v>
      </c>
      <c r="H42">
        <f t="shared" si="25"/>
        <v>3183.5719559055128</v>
      </c>
      <c r="I42">
        <f t="shared" si="25"/>
        <v>3547.4087508661419</v>
      </c>
      <c r="J42">
        <f t="shared" si="25"/>
        <v>3759.6468812598432</v>
      </c>
      <c r="K42">
        <f t="shared" si="25"/>
        <v>3759.6468812598432</v>
      </c>
      <c r="L42">
        <f t="shared" si="25"/>
        <v>3699.0074154330714</v>
      </c>
    </row>
    <row r="43" spans="1:14" x14ac:dyDescent="0.25">
      <c r="A43">
        <v>6</v>
      </c>
      <c r="C43">
        <f t="shared" ref="C43:L43" si="26">C35/($B4/2)</f>
        <v>418.01102362204733</v>
      </c>
      <c r="D43">
        <f t="shared" si="26"/>
        <v>975.35905511811029</v>
      </c>
      <c r="E43">
        <f t="shared" si="26"/>
        <v>1532.707086614173</v>
      </c>
      <c r="F43">
        <f t="shared" si="26"/>
        <v>2090.0551181102364</v>
      </c>
      <c r="G43">
        <f t="shared" si="26"/>
        <v>2508.0661417322835</v>
      </c>
      <c r="H43">
        <f t="shared" si="26"/>
        <v>2926.0771653543306</v>
      </c>
      <c r="I43">
        <f t="shared" si="26"/>
        <v>3260.4859842519686</v>
      </c>
      <c r="J43">
        <f t="shared" si="26"/>
        <v>3455.5577952755912</v>
      </c>
      <c r="K43">
        <f t="shared" si="26"/>
        <v>3455.5577952755912</v>
      </c>
      <c r="L43">
        <f t="shared" si="26"/>
        <v>3399.8229921259845</v>
      </c>
    </row>
  </sheetData>
  <mergeCells count="4">
    <mergeCell ref="B13:M13"/>
    <mergeCell ref="B21:M21"/>
    <mergeCell ref="B29:N29"/>
    <mergeCell ref="C37:N3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93840-A729-46E8-A7F5-4F34888CFD9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66AF2-F72B-40E5-8271-7BD650C7DA5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72A6B-FC28-4037-B186-5B0BEDA1FDBB}">
  <dimension ref="A1"/>
  <sheetViews>
    <sheetView topLeftCell="B1" workbookViewId="0">
      <selection activeCell="T56" sqref="T56"/>
    </sheetView>
  </sheetViews>
  <sheetFormatPr defaultRowHeight="15" x14ac:dyDescent="0.25"/>
  <sheetData>
    <row r="1" spans="1:1" x14ac:dyDescent="0.25">
      <c r="A1" t="s">
        <v>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3201D-B051-43F7-888C-713C01BF8FF8}">
  <dimension ref="A1"/>
  <sheetViews>
    <sheetView workbookViewId="0">
      <selection activeCell="U45" sqref="U45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EC971C9EB47F4AA4EF0EA68EDEB6E4" ma:contentTypeVersion="2" ma:contentTypeDescription="Create a new document." ma:contentTypeScope="" ma:versionID="6a36d2e25a67c3a12de4db02ee8a0677">
  <xsd:schema xmlns:xsd="http://www.w3.org/2001/XMLSchema" xmlns:xs="http://www.w3.org/2001/XMLSchema" xmlns:p="http://schemas.microsoft.com/office/2006/metadata/properties" xmlns:ns3="aa85691d-aa31-4293-a162-86ef0dad0b7c" targetNamespace="http://schemas.microsoft.com/office/2006/metadata/properties" ma:root="true" ma:fieldsID="062e2546ce47ccc479e4c1454e5b49c3" ns3:_="">
    <xsd:import namespace="aa85691d-aa31-4293-a162-86ef0dad0b7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85691d-aa31-4293-a162-86ef0dad0b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E6A8AE-CA84-41DD-960A-6440D28CEACD}">
  <ds:schemaRefs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purl.org/dc/elements/1.1/"/>
    <ds:schemaRef ds:uri="http://purl.org/dc/terms/"/>
    <ds:schemaRef ds:uri="http://schemas.microsoft.com/office/infopath/2007/PartnerControls"/>
    <ds:schemaRef ds:uri="aa85691d-aa31-4293-a162-86ef0dad0b7c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26FC73E8-95EB-4CF8-9A92-36B414D69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95E70BE-AC16-4CD3-BEE8-0EDFBE8D58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85691d-aa31-4293-a162-86ef0dad0b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K5 GSXR1000_Dyno_09 RAW</vt:lpstr>
      <vt:lpstr>K5 GSXR1000_PROCESSED</vt:lpstr>
      <vt:lpstr>K5 GSXR1000 + GT1749)</vt:lpstr>
      <vt:lpstr>K5 GSXR1000 + GT1749</vt:lpstr>
      <vt:lpstr>2002 GSXR1300</vt:lpstr>
      <vt:lpstr>2019 DUCATI PANI V4</vt:lpstr>
      <vt:lpstr>2015 R1</vt:lpstr>
      <vt:lpstr>KTM 690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Nong</dc:creator>
  <cp:lastModifiedBy>Shawn Nong</cp:lastModifiedBy>
  <dcterms:created xsi:type="dcterms:W3CDTF">2020-06-14T15:11:26Z</dcterms:created>
  <dcterms:modified xsi:type="dcterms:W3CDTF">2020-07-04T02:46:42Z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0x010100C3EC971C9EB47F4AA4EF0EA68EDEB6E4</vt:lpwstr>
  </property>
</Properties>
</file>