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Desktop/submitted/MANICSiliconPaper/"/>
    </mc:Choice>
  </mc:AlternateContent>
  <xr:revisionPtr revIDLastSave="0" documentId="13_ncr:1_{67D27FE6-8772-4D45-8DE4-A86A3775A3E7}" xr6:coauthVersionLast="47" xr6:coauthVersionMax="47" xr10:uidLastSave="{00000000-0000-0000-0000-000000000000}"/>
  <bookViews>
    <workbookView xWindow="180" yWindow="500" windowWidth="29060" windowHeight="19660" activeTab="3" xr2:uid="{3103B3E1-AD27-C447-B5ED-4D5B76955585}"/>
  </bookViews>
  <sheets>
    <sheet name="0.55 Nucleo" sheetId="1" r:id="rId1"/>
    <sheet name="0.4 Nucleo" sheetId="2" r:id="rId2"/>
    <sheet name="0.4 Multi - no cache" sheetId="3" r:id="rId3"/>
    <sheet name="0.4 Multi - cache" sheetId="4" r:id="rId4"/>
    <sheet name="Multi - MRAM" sheetId="5" r:id="rId5"/>
    <sheet name="Multi - MRAM Cache" sheetId="6" r:id="rId6"/>
    <sheet name="MRAM Characterization" sheetId="8" r:id="rId7"/>
    <sheet name="DMM Case Study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7" i="3" l="1"/>
  <c r="F2" i="4"/>
  <c r="O34" i="4"/>
  <c r="N34" i="3"/>
  <c r="N20" i="4"/>
  <c r="N17" i="4"/>
  <c r="N2" i="4"/>
  <c r="L67" i="4" l="1"/>
  <c r="L38" i="4"/>
  <c r="G37" i="4"/>
  <c r="G66" i="4"/>
  <c r="L56" i="4"/>
  <c r="L50" i="4"/>
  <c r="G50" i="4"/>
  <c r="G47" i="4"/>
  <c r="F47" i="4"/>
  <c r="F46" i="4"/>
  <c r="L47" i="4"/>
  <c r="F37" i="4"/>
  <c r="L44" i="4"/>
  <c r="L65" i="4"/>
  <c r="L41" i="4"/>
  <c r="L53" i="4"/>
  <c r="L59" i="4"/>
  <c r="L62" i="4"/>
  <c r="G38" i="4"/>
  <c r="G65" i="4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2" i="3"/>
  <c r="G2" i="8"/>
  <c r="H2" i="8"/>
  <c r="N19" i="4"/>
  <c r="F2" i="8"/>
  <c r="E2" i="8"/>
  <c r="E3" i="8"/>
  <c r="F3" i="8"/>
  <c r="G3" i="8"/>
  <c r="I3" i="8" s="1"/>
  <c r="D2" i="8"/>
  <c r="N33" i="3"/>
  <c r="N32" i="3"/>
  <c r="O33" i="4"/>
  <c r="O3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2" i="4"/>
  <c r="N25" i="4"/>
  <c r="N24" i="4"/>
  <c r="N15" i="4" s="1"/>
  <c r="N23" i="4"/>
  <c r="N14" i="4" s="1"/>
  <c r="N22" i="4"/>
  <c r="N31" i="4" s="1"/>
  <c r="N21" i="4"/>
  <c r="N30" i="4" s="1"/>
  <c r="N29" i="4"/>
  <c r="N28" i="4"/>
  <c r="N18" i="4"/>
  <c r="N27" i="4" s="1"/>
  <c r="N26" i="4"/>
  <c r="N16" i="4"/>
  <c r="N13" i="4"/>
  <c r="N12" i="4"/>
  <c r="N11" i="4"/>
  <c r="N10" i="4"/>
  <c r="N9" i="4"/>
  <c r="N8" i="4"/>
  <c r="N7" i="4"/>
  <c r="N6" i="4"/>
  <c r="N5" i="4"/>
  <c r="N4" i="4"/>
  <c r="N3" i="4"/>
  <c r="M10" i="3"/>
  <c r="M9" i="3"/>
  <c r="M8" i="3"/>
  <c r="M13" i="3"/>
  <c r="M12" i="3"/>
  <c r="M11" i="3"/>
  <c r="M6" i="3"/>
  <c r="M17" i="3"/>
  <c r="M18" i="3"/>
  <c r="M19" i="3"/>
  <c r="M20" i="3"/>
  <c r="M29" i="3" s="1"/>
  <c r="N29" i="3" s="1"/>
  <c r="M21" i="3"/>
  <c r="M30" i="3" s="1"/>
  <c r="N30" i="3" s="1"/>
  <c r="M22" i="3"/>
  <c r="M31" i="3" s="1"/>
  <c r="N31" i="3" s="1"/>
  <c r="M23" i="3"/>
  <c r="M14" i="3" s="1"/>
  <c r="N14" i="3" s="1"/>
  <c r="M24" i="3"/>
  <c r="M15" i="3" s="1"/>
  <c r="N15" i="3" s="1"/>
  <c r="M25" i="3"/>
  <c r="N25" i="3" s="1"/>
  <c r="M26" i="3"/>
  <c r="N26" i="3" s="1"/>
  <c r="M27" i="3"/>
  <c r="N27" i="3" s="1"/>
  <c r="M28" i="3"/>
  <c r="N28" i="3" s="1"/>
  <c r="N18" i="3"/>
  <c r="M2" i="3"/>
  <c r="M4" i="3"/>
  <c r="N4" i="3" s="1"/>
  <c r="M3" i="3"/>
  <c r="N3" i="3"/>
  <c r="M5" i="3"/>
  <c r="N5" i="3"/>
  <c r="N6" i="3"/>
  <c r="N7" i="3"/>
  <c r="N8" i="3"/>
  <c r="N9" i="3"/>
  <c r="N10" i="3"/>
  <c r="N11" i="3"/>
  <c r="N12" i="3"/>
  <c r="N13" i="3"/>
  <c r="N17" i="3"/>
  <c r="N19" i="3"/>
  <c r="N20" i="3"/>
  <c r="N21" i="3"/>
  <c r="N22" i="3"/>
  <c r="N24" i="3"/>
  <c r="N2" i="3"/>
  <c r="M7" i="3"/>
  <c r="R3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2" i="6"/>
  <c r="L66" i="3"/>
  <c r="L41" i="3"/>
  <c r="L44" i="3"/>
  <c r="L47" i="3"/>
  <c r="L50" i="3"/>
  <c r="L53" i="3"/>
  <c r="L56" i="3"/>
  <c r="L59" i="3"/>
  <c r="L62" i="3"/>
  <c r="L65" i="3"/>
  <c r="L38" i="3"/>
  <c r="G38" i="3"/>
  <c r="G66" i="3"/>
  <c r="K36" i="4"/>
  <c r="R3" i="9"/>
  <c r="R4" i="9"/>
  <c r="R5" i="9"/>
  <c r="B9" i="9"/>
  <c r="L3" i="9"/>
  <c r="P3" i="9" s="1"/>
  <c r="L4" i="9"/>
  <c r="P4" i="9" s="1"/>
  <c r="L5" i="9"/>
  <c r="P5" i="9" s="1"/>
  <c r="K3" i="9"/>
  <c r="O3" i="9" s="1"/>
  <c r="K4" i="9"/>
  <c r="O4" i="9" s="1"/>
  <c r="K5" i="9"/>
  <c r="O5" i="9" s="1"/>
  <c r="J3" i="9"/>
  <c r="M3" i="9" s="1"/>
  <c r="J4" i="9"/>
  <c r="M4" i="9" s="1"/>
  <c r="J5" i="9"/>
  <c r="M5" i="9" s="1"/>
  <c r="L2" i="9"/>
  <c r="P2" i="9" s="1"/>
  <c r="K2" i="9"/>
  <c r="O2" i="9" s="1"/>
  <c r="J2" i="9"/>
  <c r="Q3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2" i="6"/>
  <c r="I74" i="6"/>
  <c r="I73" i="6"/>
  <c r="G74" i="4"/>
  <c r="H73" i="6"/>
  <c r="G73" i="6"/>
  <c r="E74" i="4"/>
  <c r="J74" i="6"/>
  <c r="J73" i="6"/>
  <c r="H74" i="4"/>
  <c r="F74" i="4"/>
  <c r="J36" i="4"/>
  <c r="E36" i="4"/>
  <c r="F36" i="4"/>
  <c r="H75" i="4"/>
  <c r="M3" i="4"/>
  <c r="M2" i="4"/>
  <c r="M32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D3" i="8"/>
  <c r="C5" i="8"/>
  <c r="E76" i="4"/>
  <c r="H74" i="6"/>
  <c r="G74" i="6"/>
  <c r="H69" i="6"/>
  <c r="H70" i="6"/>
  <c r="F74" i="6"/>
  <c r="F73" i="6"/>
  <c r="F75" i="4"/>
  <c r="E75" i="4"/>
  <c r="F74" i="3"/>
  <c r="G74" i="3" s="1"/>
  <c r="F75" i="3"/>
  <c r="G75" i="3" s="1"/>
  <c r="E74" i="3"/>
  <c r="E75" i="3"/>
  <c r="G70" i="4"/>
  <c r="G69" i="3"/>
  <c r="G70" i="3"/>
  <c r="G69" i="4"/>
  <c r="K66" i="4"/>
  <c r="J49" i="4"/>
  <c r="K49" i="4"/>
  <c r="K37" i="4"/>
  <c r="K38" i="4"/>
  <c r="K39" i="4"/>
  <c r="K40" i="4"/>
  <c r="K41" i="4"/>
  <c r="K42" i="4"/>
  <c r="K43" i="4"/>
  <c r="K44" i="4"/>
  <c r="K45" i="4"/>
  <c r="K46" i="4"/>
  <c r="K47" i="4"/>
  <c r="K48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J37" i="4"/>
  <c r="J38" i="4"/>
  <c r="J39" i="4"/>
  <c r="J40" i="4"/>
  <c r="J41" i="4"/>
  <c r="J42" i="4"/>
  <c r="J43" i="4"/>
  <c r="J44" i="4"/>
  <c r="J45" i="4"/>
  <c r="J46" i="4"/>
  <c r="J47" i="4"/>
  <c r="J48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36" i="6"/>
  <c r="F36" i="6"/>
  <c r="D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36" i="6"/>
  <c r="D37" i="6"/>
  <c r="D38" i="6"/>
  <c r="D39" i="6"/>
  <c r="D40" i="6"/>
  <c r="D41" i="6"/>
  <c r="D42" i="6"/>
  <c r="D43" i="6"/>
  <c r="D44" i="6"/>
  <c r="D45" i="6"/>
  <c r="D46" i="6"/>
  <c r="L46" i="6" s="1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36" i="4"/>
  <c r="D36" i="3"/>
  <c r="G31" i="6"/>
  <c r="F65" i="6" s="1"/>
  <c r="G30" i="6"/>
  <c r="F64" i="6" s="1"/>
  <c r="G29" i="6"/>
  <c r="H29" i="6" s="1"/>
  <c r="G28" i="6"/>
  <c r="F62" i="6" s="1"/>
  <c r="G27" i="6"/>
  <c r="F61" i="6" s="1"/>
  <c r="G26" i="6"/>
  <c r="F60" i="6" s="1"/>
  <c r="G25" i="6"/>
  <c r="F59" i="6" s="1"/>
  <c r="G24" i="6"/>
  <c r="H24" i="6" s="1"/>
  <c r="G23" i="6"/>
  <c r="F57" i="6" s="1"/>
  <c r="G22" i="6"/>
  <c r="F56" i="6" s="1"/>
  <c r="G21" i="6"/>
  <c r="H21" i="6" s="1"/>
  <c r="G20" i="6"/>
  <c r="H20" i="6" s="1"/>
  <c r="J20" i="6" s="1"/>
  <c r="G19" i="6"/>
  <c r="H19" i="6" s="1"/>
  <c r="G18" i="6"/>
  <c r="F52" i="6" s="1"/>
  <c r="G17" i="6"/>
  <c r="F51" i="6" s="1"/>
  <c r="G16" i="6"/>
  <c r="F50" i="6" s="1"/>
  <c r="G15" i="6"/>
  <c r="F49" i="6" s="1"/>
  <c r="G14" i="6"/>
  <c r="F48" i="6" s="1"/>
  <c r="G13" i="6"/>
  <c r="H13" i="6" s="1"/>
  <c r="G12" i="6"/>
  <c r="F46" i="6" s="1"/>
  <c r="G11" i="6"/>
  <c r="F45" i="6" s="1"/>
  <c r="G10" i="6"/>
  <c r="F44" i="6" s="1"/>
  <c r="G9" i="6"/>
  <c r="F43" i="6" s="1"/>
  <c r="G8" i="6"/>
  <c r="H8" i="6" s="1"/>
  <c r="G7" i="6"/>
  <c r="H7" i="6" s="1"/>
  <c r="G6" i="6"/>
  <c r="F40" i="6" s="1"/>
  <c r="G5" i="6"/>
  <c r="F39" i="6" s="1"/>
  <c r="G4" i="6"/>
  <c r="H4" i="6" s="1"/>
  <c r="J4" i="6" s="1"/>
  <c r="P3" i="6"/>
  <c r="G3" i="6"/>
  <c r="H3" i="6" s="1"/>
  <c r="G2" i="6"/>
  <c r="H2" i="6" s="1"/>
  <c r="G4" i="5"/>
  <c r="J37" i="5"/>
  <c r="J38" i="5"/>
  <c r="J39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36" i="5"/>
  <c r="J66" i="5"/>
  <c r="F37" i="5"/>
  <c r="F38" i="5"/>
  <c r="F39" i="5"/>
  <c r="F41" i="5"/>
  <c r="F42" i="5"/>
  <c r="F43" i="5"/>
  <c r="F44" i="5"/>
  <c r="F45" i="5"/>
  <c r="F46" i="5"/>
  <c r="F47" i="5"/>
  <c r="F48" i="5"/>
  <c r="F49" i="5"/>
  <c r="F50" i="5"/>
  <c r="F53" i="5"/>
  <c r="F54" i="5"/>
  <c r="F55" i="5"/>
  <c r="F58" i="5"/>
  <c r="F61" i="5"/>
  <c r="F64" i="5"/>
  <c r="F36" i="5"/>
  <c r="H3" i="5"/>
  <c r="H4" i="5"/>
  <c r="H5" i="5"/>
  <c r="H7" i="5"/>
  <c r="H8" i="5"/>
  <c r="H9" i="5"/>
  <c r="H10" i="5"/>
  <c r="H12" i="5"/>
  <c r="H13" i="5"/>
  <c r="H14" i="5"/>
  <c r="H15" i="5"/>
  <c r="H19" i="5"/>
  <c r="H21" i="5"/>
  <c r="H23" i="5"/>
  <c r="H24" i="5"/>
  <c r="H27" i="5"/>
  <c r="H30" i="5"/>
  <c r="H2" i="5"/>
  <c r="D36" i="5"/>
  <c r="E36" i="5"/>
  <c r="G3" i="5"/>
  <c r="G5" i="5"/>
  <c r="G6" i="5"/>
  <c r="F40" i="5" s="1"/>
  <c r="G7" i="5"/>
  <c r="G8" i="5"/>
  <c r="G9" i="5"/>
  <c r="G10" i="5"/>
  <c r="G11" i="5"/>
  <c r="H11" i="5" s="1"/>
  <c r="G12" i="5"/>
  <c r="G13" i="5"/>
  <c r="G14" i="5"/>
  <c r="G15" i="5"/>
  <c r="G16" i="5"/>
  <c r="H16" i="5" s="1"/>
  <c r="G17" i="5"/>
  <c r="H17" i="5" s="1"/>
  <c r="G18" i="5"/>
  <c r="H18" i="5" s="1"/>
  <c r="G19" i="5"/>
  <c r="G20" i="5"/>
  <c r="H20" i="5" s="1"/>
  <c r="G21" i="5"/>
  <c r="G22" i="5"/>
  <c r="F56" i="5" s="1"/>
  <c r="G23" i="5"/>
  <c r="F57" i="5" s="1"/>
  <c r="G24" i="5"/>
  <c r="G25" i="5"/>
  <c r="H25" i="5" s="1"/>
  <c r="G26" i="5"/>
  <c r="F60" i="5" s="1"/>
  <c r="G27" i="5"/>
  <c r="G28" i="5"/>
  <c r="F62" i="5" s="1"/>
  <c r="G29" i="5"/>
  <c r="F63" i="5" s="1"/>
  <c r="G30" i="5"/>
  <c r="G31" i="5"/>
  <c r="F65" i="5" s="1"/>
  <c r="G2" i="5"/>
  <c r="O3" i="5"/>
  <c r="O2" i="5"/>
  <c r="J24" i="5" s="1"/>
  <c r="E65" i="5"/>
  <c r="D65" i="5"/>
  <c r="E64" i="5"/>
  <c r="D64" i="5"/>
  <c r="E63" i="5"/>
  <c r="D63" i="5"/>
  <c r="E62" i="5"/>
  <c r="D62" i="5"/>
  <c r="E61" i="5"/>
  <c r="D61" i="5"/>
  <c r="E60" i="5"/>
  <c r="D60" i="5"/>
  <c r="G60" i="5" s="1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G52" i="5" s="1"/>
  <c r="E51" i="5"/>
  <c r="D51" i="5"/>
  <c r="E50" i="5"/>
  <c r="D50" i="5"/>
  <c r="E49" i="5"/>
  <c r="D49" i="5"/>
  <c r="G49" i="5" s="1"/>
  <c r="E48" i="5"/>
  <c r="D48" i="5"/>
  <c r="E47" i="5"/>
  <c r="D47" i="5"/>
  <c r="E46" i="5"/>
  <c r="D46" i="5"/>
  <c r="G46" i="5" s="1"/>
  <c r="E45" i="5"/>
  <c r="D45" i="5"/>
  <c r="E44" i="5"/>
  <c r="D44" i="5"/>
  <c r="E43" i="5"/>
  <c r="D43" i="5"/>
  <c r="G43" i="5" s="1"/>
  <c r="E42" i="5"/>
  <c r="D42" i="5"/>
  <c r="E41" i="5"/>
  <c r="D41" i="5"/>
  <c r="G41" i="5" s="1"/>
  <c r="E40" i="5"/>
  <c r="D40" i="5"/>
  <c r="E39" i="5"/>
  <c r="D39" i="5"/>
  <c r="E38" i="5"/>
  <c r="D38" i="5"/>
  <c r="E37" i="5"/>
  <c r="D37" i="5"/>
  <c r="G37" i="5" s="1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4" i="4"/>
  <c r="I65" i="4"/>
  <c r="I36" i="4"/>
  <c r="E65" i="4"/>
  <c r="D65" i="4"/>
  <c r="E64" i="4"/>
  <c r="D64" i="4"/>
  <c r="F64" i="4" s="1"/>
  <c r="E63" i="4"/>
  <c r="D63" i="4"/>
  <c r="E62" i="4"/>
  <c r="D62" i="4"/>
  <c r="E61" i="4"/>
  <c r="D61" i="4"/>
  <c r="F61" i="4" s="1"/>
  <c r="E60" i="4"/>
  <c r="D60" i="4"/>
  <c r="E59" i="4"/>
  <c r="D59" i="4"/>
  <c r="F59" i="4" s="1"/>
  <c r="E58" i="4"/>
  <c r="D58" i="4"/>
  <c r="F58" i="4" s="1"/>
  <c r="E57" i="4"/>
  <c r="D57" i="4"/>
  <c r="F57" i="4" s="1"/>
  <c r="E56" i="4"/>
  <c r="D56" i="4"/>
  <c r="E55" i="4"/>
  <c r="D55" i="4"/>
  <c r="E54" i="4"/>
  <c r="D54" i="4"/>
  <c r="F54" i="4" s="1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F44" i="4" s="1"/>
  <c r="E43" i="4"/>
  <c r="D43" i="4"/>
  <c r="E42" i="4"/>
  <c r="D42" i="4"/>
  <c r="E41" i="4"/>
  <c r="D41" i="4"/>
  <c r="F41" i="4" s="1"/>
  <c r="E40" i="4"/>
  <c r="D40" i="4"/>
  <c r="E39" i="4"/>
  <c r="D39" i="4"/>
  <c r="E38" i="4"/>
  <c r="D38" i="4"/>
  <c r="E37" i="4"/>
  <c r="D37" i="4"/>
  <c r="F31" i="4"/>
  <c r="F30" i="4"/>
  <c r="F29" i="4"/>
  <c r="F28" i="4"/>
  <c r="F27" i="4"/>
  <c r="F26" i="4"/>
  <c r="F25" i="4"/>
  <c r="H25" i="4" s="1"/>
  <c r="F24" i="4"/>
  <c r="H24" i="4" s="1"/>
  <c r="F23" i="4"/>
  <c r="F22" i="4"/>
  <c r="F21" i="4"/>
  <c r="F20" i="4"/>
  <c r="F19" i="4"/>
  <c r="F18" i="4"/>
  <c r="F17" i="4"/>
  <c r="H17" i="4" s="1"/>
  <c r="F16" i="4"/>
  <c r="H16" i="4" s="1"/>
  <c r="F15" i="4"/>
  <c r="F14" i="4"/>
  <c r="F13" i="4"/>
  <c r="F12" i="4"/>
  <c r="F11" i="4"/>
  <c r="F10" i="4"/>
  <c r="F9" i="4"/>
  <c r="H9" i="4" s="1"/>
  <c r="F8" i="4"/>
  <c r="H8" i="4" s="1"/>
  <c r="F7" i="4"/>
  <c r="F6" i="4"/>
  <c r="F5" i="4"/>
  <c r="F4" i="4"/>
  <c r="L3" i="4"/>
  <c r="F3" i="4"/>
  <c r="L2" i="4"/>
  <c r="H2" i="4"/>
  <c r="H3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2" i="3"/>
  <c r="L3" i="3"/>
  <c r="L2" i="3"/>
  <c r="K38" i="3"/>
  <c r="K39" i="3"/>
  <c r="K41" i="3"/>
  <c r="K42" i="3"/>
  <c r="K44" i="3"/>
  <c r="K45" i="3"/>
  <c r="K47" i="3"/>
  <c r="K48" i="3"/>
  <c r="K50" i="3"/>
  <c r="K51" i="3"/>
  <c r="K53" i="3"/>
  <c r="K54" i="3"/>
  <c r="K56" i="3"/>
  <c r="K57" i="3"/>
  <c r="K59" i="3"/>
  <c r="K60" i="3"/>
  <c r="K62" i="3"/>
  <c r="K63" i="3"/>
  <c r="K65" i="3"/>
  <c r="K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36" i="3"/>
  <c r="E37" i="3"/>
  <c r="E38" i="3"/>
  <c r="E39" i="3"/>
  <c r="E40" i="3"/>
  <c r="F40" i="3" s="1"/>
  <c r="G40" i="3" s="1"/>
  <c r="E41" i="3"/>
  <c r="F41" i="3" s="1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F55" i="3" s="1"/>
  <c r="G55" i="3" s="1"/>
  <c r="E56" i="3"/>
  <c r="E57" i="3"/>
  <c r="E58" i="3"/>
  <c r="E59" i="3"/>
  <c r="E60" i="3"/>
  <c r="E61" i="3"/>
  <c r="E62" i="3"/>
  <c r="E63" i="3"/>
  <c r="E64" i="3"/>
  <c r="E65" i="3"/>
  <c r="E36" i="3"/>
  <c r="D37" i="3"/>
  <c r="F37" i="3" s="1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F36" i="3"/>
  <c r="F38" i="3"/>
  <c r="F39" i="3"/>
  <c r="F53" i="3"/>
  <c r="F54" i="3"/>
  <c r="F56" i="3"/>
  <c r="F5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  <c r="K31" i="2"/>
  <c r="J31" i="2"/>
  <c r="E31" i="2"/>
  <c r="K30" i="2"/>
  <c r="J30" i="2"/>
  <c r="E30" i="2"/>
  <c r="E29" i="2"/>
  <c r="K28" i="2"/>
  <c r="J28" i="2"/>
  <c r="E28" i="2"/>
  <c r="K27" i="2"/>
  <c r="J27" i="2"/>
  <c r="E27" i="2"/>
  <c r="E26" i="2"/>
  <c r="K25" i="2"/>
  <c r="J25" i="2"/>
  <c r="E25" i="2"/>
  <c r="K24" i="2"/>
  <c r="J24" i="2"/>
  <c r="E24" i="2"/>
  <c r="H25" i="2" s="1"/>
  <c r="E23" i="2"/>
  <c r="K22" i="2"/>
  <c r="J22" i="2"/>
  <c r="E22" i="2"/>
  <c r="K21" i="2"/>
  <c r="J21" i="2"/>
  <c r="E21" i="2"/>
  <c r="E20" i="2"/>
  <c r="K19" i="2"/>
  <c r="J19" i="2"/>
  <c r="E19" i="2"/>
  <c r="K18" i="2"/>
  <c r="J18" i="2"/>
  <c r="E18" i="2"/>
  <c r="E17" i="2"/>
  <c r="K16" i="2"/>
  <c r="J16" i="2"/>
  <c r="E16" i="2"/>
  <c r="K15" i="2"/>
  <c r="J15" i="2"/>
  <c r="E15" i="2"/>
  <c r="E14" i="2"/>
  <c r="K13" i="2"/>
  <c r="J13" i="2"/>
  <c r="E13" i="2"/>
  <c r="K12" i="2"/>
  <c r="J12" i="2"/>
  <c r="E12" i="2"/>
  <c r="E11" i="2"/>
  <c r="K10" i="2"/>
  <c r="J10" i="2"/>
  <c r="E10" i="2"/>
  <c r="K9" i="2"/>
  <c r="J9" i="2"/>
  <c r="E9" i="2"/>
  <c r="E8" i="2"/>
  <c r="K7" i="2"/>
  <c r="J7" i="2"/>
  <c r="E7" i="2"/>
  <c r="K6" i="2"/>
  <c r="J6" i="2"/>
  <c r="E6" i="2"/>
  <c r="E5" i="2"/>
  <c r="K4" i="2"/>
  <c r="K32" i="2" s="1"/>
  <c r="J4" i="2"/>
  <c r="E4" i="2"/>
  <c r="K3" i="2"/>
  <c r="J3" i="2"/>
  <c r="E3" i="2"/>
  <c r="E2" i="2"/>
  <c r="K32" i="1"/>
  <c r="K4" i="1"/>
  <c r="K6" i="1"/>
  <c r="K7" i="1"/>
  <c r="K9" i="1"/>
  <c r="K10" i="1"/>
  <c r="K12" i="1"/>
  <c r="K13" i="1"/>
  <c r="K15" i="1"/>
  <c r="K16" i="1"/>
  <c r="K18" i="1"/>
  <c r="K19" i="1"/>
  <c r="K21" i="1"/>
  <c r="K22" i="1"/>
  <c r="K24" i="1"/>
  <c r="K25" i="1"/>
  <c r="K27" i="1"/>
  <c r="K28" i="1"/>
  <c r="K30" i="1"/>
  <c r="K31" i="1"/>
  <c r="K3" i="1"/>
  <c r="J32" i="1"/>
  <c r="J4" i="1"/>
  <c r="J6" i="1"/>
  <c r="J7" i="1"/>
  <c r="J9" i="1"/>
  <c r="J10" i="1"/>
  <c r="J12" i="1"/>
  <c r="J13" i="1"/>
  <c r="J15" i="1"/>
  <c r="J16" i="1"/>
  <c r="J18" i="1"/>
  <c r="J19" i="1"/>
  <c r="J21" i="1"/>
  <c r="J22" i="1"/>
  <c r="J24" i="1"/>
  <c r="J25" i="1"/>
  <c r="J27" i="1"/>
  <c r="J28" i="1"/>
  <c r="J30" i="1"/>
  <c r="J31" i="1"/>
  <c r="J3" i="1"/>
  <c r="I10" i="1"/>
  <c r="I19" i="1"/>
  <c r="E7" i="1"/>
  <c r="H7" i="1" s="1"/>
  <c r="H6" i="1"/>
  <c r="H12" i="1"/>
  <c r="H15" i="1"/>
  <c r="H19" i="1"/>
  <c r="E3" i="1"/>
  <c r="H3" i="1" s="1"/>
  <c r="E4" i="1"/>
  <c r="I4" i="1" s="1"/>
  <c r="E5" i="1"/>
  <c r="E6" i="1"/>
  <c r="E8" i="1"/>
  <c r="E9" i="1"/>
  <c r="H9" i="1" s="1"/>
  <c r="E10" i="1"/>
  <c r="E11" i="1"/>
  <c r="E12" i="1"/>
  <c r="E13" i="1"/>
  <c r="I13" i="1" s="1"/>
  <c r="E14" i="1"/>
  <c r="E15" i="1"/>
  <c r="E16" i="1"/>
  <c r="H16" i="1" s="1"/>
  <c r="E17" i="1"/>
  <c r="E18" i="1"/>
  <c r="H18" i="1" s="1"/>
  <c r="E19" i="1"/>
  <c r="E20" i="1"/>
  <c r="E21" i="1"/>
  <c r="H21" i="1" s="1"/>
  <c r="E22" i="1"/>
  <c r="I22" i="1" s="1"/>
  <c r="E23" i="1"/>
  <c r="E24" i="1"/>
  <c r="E25" i="1"/>
  <c r="I25" i="1" s="1"/>
  <c r="E26" i="1"/>
  <c r="E27" i="1"/>
  <c r="H27" i="1" s="1"/>
  <c r="E28" i="1"/>
  <c r="H28" i="1" s="1"/>
  <c r="E29" i="1"/>
  <c r="I31" i="1" s="1"/>
  <c r="E30" i="1"/>
  <c r="H30" i="1" s="1"/>
  <c r="E31" i="1"/>
  <c r="E2" i="1"/>
  <c r="N23" i="3" l="1"/>
  <c r="M16" i="3"/>
  <c r="N16" i="3" s="1"/>
  <c r="M2" i="9"/>
  <c r="N2" i="9"/>
  <c r="Q2" i="9"/>
  <c r="R2" i="9" s="1"/>
  <c r="N5" i="9"/>
  <c r="Q5" i="9" s="1"/>
  <c r="N4" i="9"/>
  <c r="Q4" i="9" s="1"/>
  <c r="N3" i="9"/>
  <c r="Q3" i="9" s="1"/>
  <c r="H3" i="8"/>
  <c r="G75" i="4"/>
  <c r="L60" i="6"/>
  <c r="J60" i="6"/>
  <c r="J47" i="6"/>
  <c r="L47" i="6"/>
  <c r="J46" i="6"/>
  <c r="H30" i="6"/>
  <c r="J30" i="6" s="1"/>
  <c r="H11" i="6"/>
  <c r="J11" i="6" s="1"/>
  <c r="F41" i="6"/>
  <c r="H14" i="6"/>
  <c r="J14" i="6" s="1"/>
  <c r="H25" i="6"/>
  <c r="J25" i="6" s="1"/>
  <c r="H15" i="6"/>
  <c r="J15" i="6" s="1"/>
  <c r="H27" i="6"/>
  <c r="J27" i="6" s="1"/>
  <c r="H17" i="6"/>
  <c r="J17" i="6" s="1"/>
  <c r="H18" i="6"/>
  <c r="J18" i="6" s="1"/>
  <c r="H9" i="6"/>
  <c r="J9" i="6" s="1"/>
  <c r="F63" i="6"/>
  <c r="H31" i="6"/>
  <c r="J31" i="6" s="1"/>
  <c r="F58" i="6"/>
  <c r="H47" i="6"/>
  <c r="H61" i="6"/>
  <c r="H43" i="6"/>
  <c r="F38" i="6"/>
  <c r="F55" i="6"/>
  <c r="H10" i="6"/>
  <c r="J10" i="6" s="1"/>
  <c r="H26" i="6"/>
  <c r="J26" i="6" s="1"/>
  <c r="H5" i="6"/>
  <c r="J5" i="6" s="1"/>
  <c r="H16" i="6"/>
  <c r="J16" i="6" s="1"/>
  <c r="J21" i="6"/>
  <c r="F47" i="6"/>
  <c r="H6" i="6"/>
  <c r="J6" i="6" s="1"/>
  <c r="H22" i="6"/>
  <c r="F53" i="6"/>
  <c r="J22" i="6"/>
  <c r="H12" i="6"/>
  <c r="J12" i="6" s="1"/>
  <c r="H28" i="6"/>
  <c r="J28" i="6" s="1"/>
  <c r="F42" i="6"/>
  <c r="J2" i="6"/>
  <c r="H23" i="6"/>
  <c r="J23" i="6" s="1"/>
  <c r="J7" i="6"/>
  <c r="F37" i="6"/>
  <c r="J13" i="6"/>
  <c r="J29" i="6"/>
  <c r="F54" i="6"/>
  <c r="J3" i="6"/>
  <c r="J8" i="6"/>
  <c r="J24" i="6"/>
  <c r="J19" i="6"/>
  <c r="H6" i="5"/>
  <c r="H29" i="5"/>
  <c r="G65" i="5"/>
  <c r="H31" i="5"/>
  <c r="H28" i="5"/>
  <c r="H26" i="5"/>
  <c r="J26" i="5" s="1"/>
  <c r="G57" i="5"/>
  <c r="F59" i="5"/>
  <c r="H22" i="5"/>
  <c r="F52" i="5"/>
  <c r="F51" i="5"/>
  <c r="G54" i="5"/>
  <c r="G51" i="5"/>
  <c r="G39" i="5"/>
  <c r="G63" i="5"/>
  <c r="G45" i="5"/>
  <c r="G38" i="5"/>
  <c r="G62" i="5"/>
  <c r="G61" i="5"/>
  <c r="G56" i="5"/>
  <c r="G64" i="5"/>
  <c r="H65" i="5" s="1"/>
  <c r="G36" i="5"/>
  <c r="G44" i="5"/>
  <c r="J3" i="5"/>
  <c r="J29" i="5"/>
  <c r="J31" i="5"/>
  <c r="J20" i="5"/>
  <c r="J7" i="5"/>
  <c r="J21" i="5"/>
  <c r="J15" i="5"/>
  <c r="J5" i="5"/>
  <c r="J6" i="5"/>
  <c r="J9" i="5"/>
  <c r="J22" i="5"/>
  <c r="J23" i="5"/>
  <c r="J30" i="5"/>
  <c r="J17" i="5"/>
  <c r="J11" i="5"/>
  <c r="J18" i="5"/>
  <c r="J10" i="5"/>
  <c r="J12" i="5"/>
  <c r="J25" i="5"/>
  <c r="J13" i="5"/>
  <c r="J28" i="5"/>
  <c r="J4" i="5"/>
  <c r="J19" i="5"/>
  <c r="J2" i="5"/>
  <c r="J14" i="5"/>
  <c r="J27" i="5"/>
  <c r="G40" i="5"/>
  <c r="J40" i="5" s="1"/>
  <c r="G48" i="5"/>
  <c r="G59" i="5"/>
  <c r="G53" i="5"/>
  <c r="G47" i="5"/>
  <c r="H47" i="5" s="1"/>
  <c r="G42" i="5"/>
  <c r="G55" i="5"/>
  <c r="G50" i="5"/>
  <c r="G58" i="5"/>
  <c r="J8" i="5"/>
  <c r="J16" i="5"/>
  <c r="F42" i="4"/>
  <c r="F55" i="4"/>
  <c r="F43" i="4"/>
  <c r="F63" i="4"/>
  <c r="I63" i="4" s="1"/>
  <c r="I66" i="4" s="1"/>
  <c r="F62" i="4"/>
  <c r="F60" i="4"/>
  <c r="G61" i="4" s="1"/>
  <c r="F56" i="4"/>
  <c r="G56" i="4" s="1"/>
  <c r="F53" i="4"/>
  <c r="F48" i="4"/>
  <c r="F45" i="4"/>
  <c r="F39" i="4"/>
  <c r="F38" i="4"/>
  <c r="H11" i="4"/>
  <c r="G58" i="4"/>
  <c r="F65" i="4"/>
  <c r="F40" i="4"/>
  <c r="F51" i="4"/>
  <c r="F49" i="4"/>
  <c r="F50" i="4"/>
  <c r="G62" i="4"/>
  <c r="F52" i="4"/>
  <c r="G59" i="4"/>
  <c r="G43" i="4"/>
  <c r="G44" i="4"/>
  <c r="G64" i="4"/>
  <c r="G46" i="4"/>
  <c r="G55" i="4"/>
  <c r="H3" i="4"/>
  <c r="H4" i="4"/>
  <c r="H12" i="4"/>
  <c r="H20" i="4"/>
  <c r="H28" i="4"/>
  <c r="H27" i="4"/>
  <c r="H5" i="4"/>
  <c r="H13" i="4"/>
  <c r="H21" i="4"/>
  <c r="H29" i="4"/>
  <c r="H6" i="4"/>
  <c r="H14" i="4"/>
  <c r="H22" i="4"/>
  <c r="H30" i="4"/>
  <c r="H18" i="4"/>
  <c r="H26" i="4"/>
  <c r="H19" i="4"/>
  <c r="H7" i="4"/>
  <c r="H15" i="4"/>
  <c r="H23" i="4"/>
  <c r="H31" i="4"/>
  <c r="H10" i="4"/>
  <c r="F58" i="3"/>
  <c r="G59" i="3" s="1"/>
  <c r="G58" i="3"/>
  <c r="K58" i="3"/>
  <c r="K55" i="3"/>
  <c r="G56" i="3"/>
  <c r="G41" i="3"/>
  <c r="K40" i="3"/>
  <c r="K37" i="3"/>
  <c r="G37" i="3"/>
  <c r="F47" i="3"/>
  <c r="F46" i="3"/>
  <c r="F51" i="3"/>
  <c r="F52" i="3"/>
  <c r="F48" i="3"/>
  <c r="F64" i="3"/>
  <c r="F61" i="3"/>
  <c r="F50" i="3"/>
  <c r="F65" i="3"/>
  <c r="F63" i="3"/>
  <c r="F62" i="3"/>
  <c r="F44" i="3"/>
  <c r="F49" i="3"/>
  <c r="F45" i="3"/>
  <c r="F60" i="3"/>
  <c r="F59" i="3"/>
  <c r="F43" i="3"/>
  <c r="F42" i="3"/>
  <c r="H22" i="2"/>
  <c r="H3" i="2"/>
  <c r="I25" i="2"/>
  <c r="H27" i="2"/>
  <c r="H6" i="2"/>
  <c r="I7" i="2"/>
  <c r="H15" i="2"/>
  <c r="H21" i="2"/>
  <c r="H28" i="2"/>
  <c r="I31" i="2"/>
  <c r="I22" i="2"/>
  <c r="H9" i="2"/>
  <c r="H30" i="2"/>
  <c r="J32" i="2"/>
  <c r="I10" i="2"/>
  <c r="H12" i="2"/>
  <c r="I16" i="2"/>
  <c r="I4" i="2"/>
  <c r="H18" i="2"/>
  <c r="I19" i="2"/>
  <c r="I13" i="2"/>
  <c r="H24" i="2"/>
  <c r="H13" i="2"/>
  <c r="H4" i="2"/>
  <c r="I28" i="2"/>
  <c r="H19" i="2"/>
  <c r="H10" i="2"/>
  <c r="H31" i="2"/>
  <c r="H16" i="2"/>
  <c r="H7" i="2"/>
  <c r="H4" i="1"/>
  <c r="H25" i="1"/>
  <c r="H13" i="1"/>
  <c r="I28" i="1"/>
  <c r="I7" i="1"/>
  <c r="H34" i="1" s="1"/>
  <c r="H31" i="1"/>
  <c r="I16" i="1"/>
  <c r="H24" i="1"/>
  <c r="H33" i="1" s="1"/>
  <c r="H22" i="1"/>
  <c r="H10" i="1"/>
  <c r="J45" i="6" l="1"/>
  <c r="L45" i="6"/>
  <c r="J59" i="6"/>
  <c r="L59" i="6"/>
  <c r="J39" i="6"/>
  <c r="L39" i="6"/>
  <c r="J57" i="6"/>
  <c r="L57" i="6"/>
  <c r="J44" i="6"/>
  <c r="L44" i="6"/>
  <c r="L42" i="6"/>
  <c r="J42" i="6"/>
  <c r="J62" i="6"/>
  <c r="L62" i="6"/>
  <c r="J53" i="6"/>
  <c r="L53" i="6"/>
  <c r="J51" i="6"/>
  <c r="L51" i="6"/>
  <c r="J54" i="6"/>
  <c r="L54" i="6"/>
  <c r="J65" i="6"/>
  <c r="L65" i="6"/>
  <c r="J48" i="6"/>
  <c r="L48" i="6"/>
  <c r="J50" i="6"/>
  <c r="L50" i="6"/>
  <c r="L63" i="6"/>
  <c r="J63" i="6"/>
  <c r="H56" i="6"/>
  <c r="J56" i="6"/>
  <c r="L56" i="6"/>
  <c r="L64" i="6"/>
  <c r="J64" i="6"/>
  <c r="J61" i="6"/>
  <c r="L61" i="6"/>
  <c r="J58" i="6"/>
  <c r="L58" i="6"/>
  <c r="L55" i="6"/>
  <c r="J55" i="6"/>
  <c r="L52" i="6"/>
  <c r="J52" i="6"/>
  <c r="L49" i="6"/>
  <c r="J49" i="6"/>
  <c r="L43" i="6"/>
  <c r="J43" i="6"/>
  <c r="L40" i="6"/>
  <c r="J40" i="6"/>
  <c r="L37" i="6"/>
  <c r="J37" i="6"/>
  <c r="J36" i="6"/>
  <c r="L36" i="6"/>
  <c r="H41" i="6"/>
  <c r="J41" i="6"/>
  <c r="L41" i="6"/>
  <c r="J38" i="6"/>
  <c r="L38" i="6"/>
  <c r="H55" i="6"/>
  <c r="H58" i="6"/>
  <c r="H62" i="6"/>
  <c r="H52" i="6"/>
  <c r="H37" i="6"/>
  <c r="H65" i="6"/>
  <c r="H38" i="6"/>
  <c r="H67" i="6" s="1"/>
  <c r="H44" i="6"/>
  <c r="H40" i="6"/>
  <c r="H53" i="6"/>
  <c r="H59" i="6"/>
  <c r="H50" i="6"/>
  <c r="H64" i="6"/>
  <c r="H49" i="6"/>
  <c r="H46" i="6"/>
  <c r="J32" i="6"/>
  <c r="H55" i="5"/>
  <c r="H38" i="5"/>
  <c r="J32" i="5"/>
  <c r="H64" i="5"/>
  <c r="H52" i="5"/>
  <c r="H62" i="5"/>
  <c r="H56" i="5"/>
  <c r="H61" i="5"/>
  <c r="H44" i="5"/>
  <c r="H59" i="5"/>
  <c r="H46" i="5"/>
  <c r="H37" i="5"/>
  <c r="H53" i="5"/>
  <c r="H40" i="5"/>
  <c r="H49" i="5"/>
  <c r="H41" i="5"/>
  <c r="H58" i="5"/>
  <c r="H43" i="5"/>
  <c r="H50" i="5"/>
  <c r="H67" i="5"/>
  <c r="G49" i="4"/>
  <c r="G41" i="4"/>
  <c r="G40" i="4"/>
  <c r="H32" i="4"/>
  <c r="G67" i="4"/>
  <c r="G53" i="4"/>
  <c r="G52" i="4"/>
  <c r="K64" i="3"/>
  <c r="G64" i="3"/>
  <c r="G65" i="3"/>
  <c r="K61" i="3"/>
  <c r="G62" i="3"/>
  <c r="G61" i="3"/>
  <c r="G53" i="3"/>
  <c r="G52" i="3"/>
  <c r="K52" i="3"/>
  <c r="G49" i="3"/>
  <c r="G50" i="3"/>
  <c r="K49" i="3"/>
  <c r="K46" i="3"/>
  <c r="G47" i="3"/>
  <c r="G46" i="3"/>
  <c r="K43" i="3"/>
  <c r="K66" i="3" s="1"/>
  <c r="G44" i="3"/>
  <c r="G43" i="3"/>
  <c r="H33" i="2"/>
  <c r="H34" i="2"/>
  <c r="H32" i="2"/>
  <c r="H32" i="1"/>
  <c r="H66" i="6" l="1"/>
  <c r="H66" i="5"/>
</calcChain>
</file>

<file path=xl/sharedStrings.xml><?xml version="1.0" encoding="utf-8"?>
<sst xmlns="http://schemas.openxmlformats.org/spreadsheetml/2006/main" count="1056" uniqueCount="95">
  <si>
    <t>App</t>
  </si>
  <si>
    <t>Design</t>
  </si>
  <si>
    <t>Logic</t>
  </si>
  <si>
    <t>SRAM</t>
  </si>
  <si>
    <t>Total</t>
  </si>
  <si>
    <t>Scalar</t>
  </si>
  <si>
    <t>FFT</t>
  </si>
  <si>
    <t>Baseline</t>
  </si>
  <si>
    <t>MANIC</t>
  </si>
  <si>
    <t>DWT</t>
  </si>
  <si>
    <t>Viterbi</t>
  </si>
  <si>
    <t>Sort</t>
  </si>
  <si>
    <t>DCONV</t>
  </si>
  <si>
    <t>DMM</t>
  </si>
  <si>
    <t>DMV</t>
  </si>
  <si>
    <t>SMV</t>
  </si>
  <si>
    <t>SCONV</t>
  </si>
  <si>
    <t>SMM</t>
  </si>
  <si>
    <t>Logic Status</t>
  </si>
  <si>
    <t>SRAM Status</t>
  </si>
  <si>
    <t>Okay</t>
  </si>
  <si>
    <t>Improvement</t>
  </si>
  <si>
    <t>MANIC v Baseline</t>
  </si>
  <si>
    <t>Baseline v Scalar</t>
  </si>
  <si>
    <t>Sconv</t>
  </si>
  <si>
    <t>Dconv</t>
  </si>
  <si>
    <t>SRAM Improvement</t>
  </si>
  <si>
    <t>Logic Improvement</t>
  </si>
  <si>
    <t>MANIC v Scalar</t>
  </si>
  <si>
    <t>Chip</t>
  </si>
  <si>
    <t>Leakage</t>
  </si>
  <si>
    <t>MANIC/Scalar</t>
  </si>
  <si>
    <t>Frequency</t>
  </si>
  <si>
    <t>Sort*</t>
  </si>
  <si>
    <t>*= flunctuates a lot</t>
  </si>
  <si>
    <t>Voltage</t>
  </si>
  <si>
    <t>Time</t>
  </si>
  <si>
    <t>Baseline/Scalar</t>
  </si>
  <si>
    <t>MANIC/Baseline</t>
  </si>
  <si>
    <t>Nucleo SRAM</t>
  </si>
  <si>
    <t>Nucleo Logic</t>
  </si>
  <si>
    <t>Nucleo Total</t>
  </si>
  <si>
    <t>Diff</t>
  </si>
  <si>
    <t>% Leakage</t>
  </si>
  <si>
    <t>GOPs</t>
  </si>
  <si>
    <t>GOPS/W</t>
  </si>
  <si>
    <t>Power</t>
  </si>
  <si>
    <t>No caches</t>
  </si>
  <si>
    <t>Savings</t>
  </si>
  <si>
    <t>MRAM</t>
  </si>
  <si>
    <t>MRAM Corrected</t>
  </si>
  <si>
    <t>No MRAM</t>
  </si>
  <si>
    <t>REPEAT=300</t>
  </si>
  <si>
    <t>REPEAT=200</t>
  </si>
  <si>
    <t>w/ MRAM no caches</t>
  </si>
  <si>
    <t>Bad caching behavior</t>
  </si>
  <si>
    <t>MRAM Single</t>
  </si>
  <si>
    <t>Current</t>
  </si>
  <si>
    <t>Energy/Cycle</t>
  </si>
  <si>
    <t>MANIC GOPS/W</t>
  </si>
  <si>
    <t>BASELINE GOPS/W</t>
  </si>
  <si>
    <t>Zeros</t>
  </si>
  <si>
    <t>Inc</t>
  </si>
  <si>
    <t>Peak efficiency</t>
  </si>
  <si>
    <t>GOPS/W MANIC</t>
  </si>
  <si>
    <t>GOPS/W Baseline</t>
  </si>
  <si>
    <t>Reads</t>
  </si>
  <si>
    <t>Writes</t>
  </si>
  <si>
    <t>Latency</t>
  </si>
  <si>
    <t>Ops</t>
  </si>
  <si>
    <t>Latency/Op</t>
  </si>
  <si>
    <t>Cycle/Op</t>
  </si>
  <si>
    <t>nJ/Op</t>
  </si>
  <si>
    <t>Average Power</t>
  </si>
  <si>
    <t>pJ/Cycle</t>
  </si>
  <si>
    <t>Energy</t>
  </si>
  <si>
    <t>Unrolled/Optimized MRAM &amp; caches 0.65V 48.9MHz</t>
  </si>
  <si>
    <t>Unrolled/Optimized MRAM no cache asap</t>
  </si>
  <si>
    <t>Unrolled/Optimized MRAM on/SRAM running asap</t>
  </si>
  <si>
    <t>Unrolled/Optimized MRAM on/SRAM &amp; Caches running 0.65V 48.91MHz</t>
  </si>
  <si>
    <t>SRAM Voltage</t>
  </si>
  <si>
    <t>Logic Voltage</t>
  </si>
  <si>
    <t>MRAM Voltage</t>
  </si>
  <si>
    <t>SRAM Power</t>
  </si>
  <si>
    <t>Logic Power</t>
  </si>
  <si>
    <t>Total Power</t>
  </si>
  <si>
    <t>MRAM Power</t>
  </si>
  <si>
    <t>REPEAT=50</t>
  </si>
  <si>
    <t>SRAM Energy</t>
  </si>
  <si>
    <t>Logic Energy</t>
  </si>
  <si>
    <t>MRAM Energy</t>
  </si>
  <si>
    <t>Total Energy</t>
  </si>
  <si>
    <t>GOPS</t>
  </si>
  <si>
    <t>Inc1</t>
  </si>
  <si>
    <t>Inc2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</si>
</sst>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1" fontId="0" fillId="0" borderId="0" xfId="0" applyNumberFormat="1"/>
    <xf numFmtId="9" fontId="0" fillId="0" borderId="0" xfId="1" applyFont="1"/>
    <xf numFmtId="9" fontId="0" fillId="0" borderId="0" xfId="0" applyNumberFormat="1"/>
    <xf numFmtId="0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Energy @ 0.55V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'0.55 Nucleo'!$C$1</c:f>
              <c:strCache>
                <c:ptCount val="1"/>
                <c:pt idx="0">
                  <c:v>Logic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'0.55 Nucleo'!$A$2:$B$31</c:f>
              <c:multiLvlStrCache>
                <c:ptCount val="30"/>
                <c:lvl>
                  <c:pt idx="0">
                    <c:v>Scalar</c:v>
                  </c:pt>
                  <c:pt idx="1">
                    <c:v>Baseline</c:v>
                  </c:pt>
                  <c:pt idx="2">
                    <c:v>MANIC</c:v>
                  </c:pt>
                  <c:pt idx="3">
                    <c:v>Scalar</c:v>
                  </c:pt>
                  <c:pt idx="4">
                    <c:v>Baseline</c:v>
                  </c:pt>
                  <c:pt idx="5">
                    <c:v>MANIC</c:v>
                  </c:pt>
                  <c:pt idx="6">
                    <c:v>Scalar</c:v>
                  </c:pt>
                  <c:pt idx="7">
                    <c:v>Baseline</c:v>
                  </c:pt>
                  <c:pt idx="8">
                    <c:v>MANIC</c:v>
                  </c:pt>
                  <c:pt idx="9">
                    <c:v>Scalar</c:v>
                  </c:pt>
                  <c:pt idx="10">
                    <c:v>Baseline</c:v>
                  </c:pt>
                  <c:pt idx="11">
                    <c:v>MANIC</c:v>
                  </c:pt>
                  <c:pt idx="12">
                    <c:v>Scalar</c:v>
                  </c:pt>
                  <c:pt idx="13">
                    <c:v>Baseline</c:v>
                  </c:pt>
                  <c:pt idx="14">
                    <c:v>MANIC</c:v>
                  </c:pt>
                  <c:pt idx="15">
                    <c:v>Scalar</c:v>
                  </c:pt>
                  <c:pt idx="16">
                    <c:v>Baseline</c:v>
                  </c:pt>
                  <c:pt idx="17">
                    <c:v>MANIC</c:v>
                  </c:pt>
                  <c:pt idx="18">
                    <c:v>Scalar</c:v>
                  </c:pt>
                  <c:pt idx="19">
                    <c:v>Baseline</c:v>
                  </c:pt>
                  <c:pt idx="20">
                    <c:v>MANIC</c:v>
                  </c:pt>
                  <c:pt idx="21">
                    <c:v>Scalar</c:v>
                  </c:pt>
                  <c:pt idx="22">
                    <c:v>Baseline</c:v>
                  </c:pt>
                  <c:pt idx="23">
                    <c:v>MANIC</c:v>
                  </c:pt>
                  <c:pt idx="24">
                    <c:v>Scalar</c:v>
                  </c:pt>
                  <c:pt idx="25">
                    <c:v>Baseline</c:v>
                  </c:pt>
                  <c:pt idx="26">
                    <c:v>MANIC</c:v>
                  </c:pt>
                  <c:pt idx="27">
                    <c:v>Scalar</c:v>
                  </c:pt>
                  <c:pt idx="28">
                    <c:v>Baseline</c:v>
                  </c:pt>
                  <c:pt idx="29">
                    <c:v>MANIC</c:v>
                  </c:pt>
                </c:lvl>
                <c:lvl>
                  <c:pt idx="0">
                    <c:v>FFT</c:v>
                  </c:pt>
                  <c:pt idx="1">
                    <c:v>FFT</c:v>
                  </c:pt>
                  <c:pt idx="2">
                    <c:v>FFT</c:v>
                  </c:pt>
                  <c:pt idx="3">
                    <c:v>DWT</c:v>
                  </c:pt>
                  <c:pt idx="4">
                    <c:v>DWT</c:v>
                  </c:pt>
                  <c:pt idx="5">
                    <c:v>DWT</c:v>
                  </c:pt>
                  <c:pt idx="6">
                    <c:v>Viterbi</c:v>
                  </c:pt>
                  <c:pt idx="7">
                    <c:v>Viterbi</c:v>
                  </c:pt>
                  <c:pt idx="8">
                    <c:v>Viterbi</c:v>
                  </c:pt>
                  <c:pt idx="9">
                    <c:v>Sort</c:v>
                  </c:pt>
                  <c:pt idx="10">
                    <c:v>Sort</c:v>
                  </c:pt>
                  <c:pt idx="11">
                    <c:v>Sort</c:v>
                  </c:pt>
                  <c:pt idx="12">
                    <c:v>DCONV</c:v>
                  </c:pt>
                  <c:pt idx="13">
                    <c:v>DCONV</c:v>
                  </c:pt>
                  <c:pt idx="14">
                    <c:v>DCONV</c:v>
                  </c:pt>
                  <c:pt idx="15">
                    <c:v>DMM</c:v>
                  </c:pt>
                  <c:pt idx="16">
                    <c:v>DMM</c:v>
                  </c:pt>
                  <c:pt idx="17">
                    <c:v>DMM</c:v>
                  </c:pt>
                  <c:pt idx="18">
                    <c:v>DMV</c:v>
                  </c:pt>
                  <c:pt idx="19">
                    <c:v>DMV</c:v>
                  </c:pt>
                  <c:pt idx="20">
                    <c:v>DMV</c:v>
                  </c:pt>
                  <c:pt idx="21">
                    <c:v>SCONV</c:v>
                  </c:pt>
                  <c:pt idx="22">
                    <c:v>SCONV</c:v>
                  </c:pt>
                  <c:pt idx="23">
                    <c:v>SCONV</c:v>
                  </c:pt>
                  <c:pt idx="24">
                    <c:v>SMM</c:v>
                  </c:pt>
                  <c:pt idx="25">
                    <c:v>SMM</c:v>
                  </c:pt>
                  <c:pt idx="26">
                    <c:v>SMM</c:v>
                  </c:pt>
                  <c:pt idx="27">
                    <c:v>SMV</c:v>
                  </c:pt>
                  <c:pt idx="28">
                    <c:v>SMV</c:v>
                  </c:pt>
                  <c:pt idx="29">
                    <c:v>SMV</c:v>
                  </c:pt>
                </c:lvl>
              </c:multiLvlStrCache>
            </c:multiLvlStrRef>
          </c:cat>
          <c:val>
            <c:numRef>
              <c:f>'0.55 Nucleo'!$C$2:$C$31</c:f>
              <c:numCache>
                <c:formatCode>0.00E+00</c:formatCode>
                <c:ptCount val="30"/>
                <c:pt idx="0" formatCode="General">
                  <c:v>3.9705851953899998E-4</c:v>
                </c:pt>
                <c:pt idx="1">
                  <c:v>7.5031637440199997E-5</c:v>
                </c:pt>
                <c:pt idx="2">
                  <c:v>1.0466642206600001E-4</c:v>
                </c:pt>
                <c:pt idx="3" formatCode="General">
                  <c:v>4.8149753901100001E-4</c:v>
                </c:pt>
                <c:pt idx="4" formatCode="General">
                  <c:v>2.0193806333399999E-4</c:v>
                </c:pt>
                <c:pt idx="5" formatCode="General">
                  <c:v>2.2731299554799999E-4</c:v>
                </c:pt>
                <c:pt idx="6" formatCode="General">
                  <c:v>4.09929934014E-4</c:v>
                </c:pt>
                <c:pt idx="7" formatCode="General">
                  <c:v>1.4220068170400001E-4</c:v>
                </c:pt>
                <c:pt idx="8" formatCode="General">
                  <c:v>2.24607301785E-4</c:v>
                </c:pt>
                <c:pt idx="9" formatCode="General">
                  <c:v>2.4518970623999999E-3</c:v>
                </c:pt>
                <c:pt idx="10" formatCode="General">
                  <c:v>1.6715630887800001E-4</c:v>
                </c:pt>
                <c:pt idx="11" formatCode="General">
                  <c:v>2.2577288142400001E-4</c:v>
                </c:pt>
                <c:pt idx="12" formatCode="General">
                  <c:v>1.6787582451499999E-3</c:v>
                </c:pt>
                <c:pt idx="13" formatCode="General">
                  <c:v>1.7241176075100001E-4</c:v>
                </c:pt>
                <c:pt idx="14" formatCode="General">
                  <c:v>2.7490023455600002E-4</c:v>
                </c:pt>
                <c:pt idx="15" formatCode="General">
                  <c:v>3.8290609317599999E-3</c:v>
                </c:pt>
                <c:pt idx="16" formatCode="General">
                  <c:v>7.9851107049200005E-4</c:v>
                </c:pt>
                <c:pt idx="17" formatCode="General">
                  <c:v>1.06639917787E-3</c:v>
                </c:pt>
                <c:pt idx="18">
                  <c:v>6.4251089811700007E-5</c:v>
                </c:pt>
                <c:pt idx="19">
                  <c:v>1.3608251071E-5</c:v>
                </c:pt>
                <c:pt idx="20">
                  <c:v>1.8273719968899998E-5</c:v>
                </c:pt>
                <c:pt idx="21" formatCode="General">
                  <c:v>1.2286938748600001E-3</c:v>
                </c:pt>
                <c:pt idx="22" formatCode="General">
                  <c:v>4.12084946092E-4</c:v>
                </c:pt>
                <c:pt idx="23" formatCode="General">
                  <c:v>4.87376973161E-4</c:v>
                </c:pt>
                <c:pt idx="24" formatCode="General">
                  <c:v>3.8224103666999998E-3</c:v>
                </c:pt>
                <c:pt idx="25" formatCode="General">
                  <c:v>5.9154541698700001E-4</c:v>
                </c:pt>
                <c:pt idx="26" formatCode="General">
                  <c:v>9.6236211433800003E-4</c:v>
                </c:pt>
                <c:pt idx="27">
                  <c:v>6.9437064405899999E-5</c:v>
                </c:pt>
                <c:pt idx="28">
                  <c:v>1.28566335595E-5</c:v>
                </c:pt>
                <c:pt idx="29">
                  <c:v>1.5554666117399999E-5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B-BD46-964D-2073B6DE37AF}"/>
            </c:ext>
          </c:extLst>
        </c:ser>
        <c:ser>
          <c:idx val="1"/>
          <c:order val="1"/>
          <c:tx>
            <c:strRef>
              <c:f>'0.55 Nucleo'!$D$1</c:f>
              <c:strCache>
                <c:ptCount val="1"/>
                <c:pt idx="0">
                  <c:v>SRAM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'0.55 Nucleo'!$A$2:$B$31</c:f>
              <c:multiLvlStrCache>
                <c:ptCount val="30"/>
                <c:lvl>
                  <c:pt idx="0">
                    <c:v>Scalar</c:v>
                  </c:pt>
                  <c:pt idx="1">
                    <c:v>Baseline</c:v>
                  </c:pt>
                  <c:pt idx="2">
                    <c:v>MANIC</c:v>
                  </c:pt>
                  <c:pt idx="3">
                    <c:v>Scalar</c:v>
                  </c:pt>
                  <c:pt idx="4">
                    <c:v>Baseline</c:v>
                  </c:pt>
                  <c:pt idx="5">
                    <c:v>MANIC</c:v>
                  </c:pt>
                  <c:pt idx="6">
                    <c:v>Scalar</c:v>
                  </c:pt>
                  <c:pt idx="7">
                    <c:v>Baseline</c:v>
                  </c:pt>
                  <c:pt idx="8">
                    <c:v>MANIC</c:v>
                  </c:pt>
                  <c:pt idx="9">
                    <c:v>Scalar</c:v>
                  </c:pt>
                  <c:pt idx="10">
                    <c:v>Baseline</c:v>
                  </c:pt>
                  <c:pt idx="11">
                    <c:v>MANIC</c:v>
                  </c:pt>
                  <c:pt idx="12">
                    <c:v>Scalar</c:v>
                  </c:pt>
                  <c:pt idx="13">
                    <c:v>Baseline</c:v>
                  </c:pt>
                  <c:pt idx="14">
                    <c:v>MANIC</c:v>
                  </c:pt>
                  <c:pt idx="15">
                    <c:v>Scalar</c:v>
                  </c:pt>
                  <c:pt idx="16">
                    <c:v>Baseline</c:v>
                  </c:pt>
                  <c:pt idx="17">
                    <c:v>MANIC</c:v>
                  </c:pt>
                  <c:pt idx="18">
                    <c:v>Scalar</c:v>
                  </c:pt>
                  <c:pt idx="19">
                    <c:v>Baseline</c:v>
                  </c:pt>
                  <c:pt idx="20">
                    <c:v>MANIC</c:v>
                  </c:pt>
                  <c:pt idx="21">
                    <c:v>Scalar</c:v>
                  </c:pt>
                  <c:pt idx="22">
                    <c:v>Baseline</c:v>
                  </c:pt>
                  <c:pt idx="23">
                    <c:v>MANIC</c:v>
                  </c:pt>
                  <c:pt idx="24">
                    <c:v>Scalar</c:v>
                  </c:pt>
                  <c:pt idx="25">
                    <c:v>Baseline</c:v>
                  </c:pt>
                  <c:pt idx="26">
                    <c:v>MANIC</c:v>
                  </c:pt>
                  <c:pt idx="27">
                    <c:v>Scalar</c:v>
                  </c:pt>
                  <c:pt idx="28">
                    <c:v>Baseline</c:v>
                  </c:pt>
                  <c:pt idx="29">
                    <c:v>MANIC</c:v>
                  </c:pt>
                </c:lvl>
                <c:lvl>
                  <c:pt idx="0">
                    <c:v>FFT</c:v>
                  </c:pt>
                  <c:pt idx="1">
                    <c:v>FFT</c:v>
                  </c:pt>
                  <c:pt idx="2">
                    <c:v>FFT</c:v>
                  </c:pt>
                  <c:pt idx="3">
                    <c:v>DWT</c:v>
                  </c:pt>
                  <c:pt idx="4">
                    <c:v>DWT</c:v>
                  </c:pt>
                  <c:pt idx="5">
                    <c:v>DWT</c:v>
                  </c:pt>
                  <c:pt idx="6">
                    <c:v>Viterbi</c:v>
                  </c:pt>
                  <c:pt idx="7">
                    <c:v>Viterbi</c:v>
                  </c:pt>
                  <c:pt idx="8">
                    <c:v>Viterbi</c:v>
                  </c:pt>
                  <c:pt idx="9">
                    <c:v>Sort</c:v>
                  </c:pt>
                  <c:pt idx="10">
                    <c:v>Sort</c:v>
                  </c:pt>
                  <c:pt idx="11">
                    <c:v>Sort</c:v>
                  </c:pt>
                  <c:pt idx="12">
                    <c:v>DCONV</c:v>
                  </c:pt>
                  <c:pt idx="13">
                    <c:v>DCONV</c:v>
                  </c:pt>
                  <c:pt idx="14">
                    <c:v>DCONV</c:v>
                  </c:pt>
                  <c:pt idx="15">
                    <c:v>DMM</c:v>
                  </c:pt>
                  <c:pt idx="16">
                    <c:v>DMM</c:v>
                  </c:pt>
                  <c:pt idx="17">
                    <c:v>DMM</c:v>
                  </c:pt>
                  <c:pt idx="18">
                    <c:v>DMV</c:v>
                  </c:pt>
                  <c:pt idx="19">
                    <c:v>DMV</c:v>
                  </c:pt>
                  <c:pt idx="20">
                    <c:v>DMV</c:v>
                  </c:pt>
                  <c:pt idx="21">
                    <c:v>SCONV</c:v>
                  </c:pt>
                  <c:pt idx="22">
                    <c:v>SCONV</c:v>
                  </c:pt>
                  <c:pt idx="23">
                    <c:v>SCONV</c:v>
                  </c:pt>
                  <c:pt idx="24">
                    <c:v>SMM</c:v>
                  </c:pt>
                  <c:pt idx="25">
                    <c:v>SMM</c:v>
                  </c:pt>
                  <c:pt idx="26">
                    <c:v>SMM</c:v>
                  </c:pt>
                  <c:pt idx="27">
                    <c:v>SMV</c:v>
                  </c:pt>
                  <c:pt idx="28">
                    <c:v>SMV</c:v>
                  </c:pt>
                  <c:pt idx="29">
                    <c:v>SMV</c:v>
                  </c:pt>
                </c:lvl>
              </c:multiLvlStrCache>
            </c:multiLvlStrRef>
          </c:cat>
          <c:val>
            <c:numRef>
              <c:f>'0.55 Nucleo'!$D$2:$D$31</c:f>
              <c:numCache>
                <c:formatCode>0.00E+00</c:formatCode>
                <c:ptCount val="30"/>
                <c:pt idx="0" formatCode="General">
                  <c:v>5.9515381795299999E-4</c:v>
                </c:pt>
                <c:pt idx="1">
                  <c:v>2.4078169529100001E-4</c:v>
                </c:pt>
                <c:pt idx="2" formatCode="General">
                  <c:v>1.8035675611299999E-4</c:v>
                </c:pt>
                <c:pt idx="3" formatCode="General">
                  <c:v>7.1537784214700004E-4</c:v>
                </c:pt>
                <c:pt idx="4" formatCode="General">
                  <c:v>4.1639251587500002E-4</c:v>
                </c:pt>
                <c:pt idx="5" formatCode="General">
                  <c:v>3.8181231748900002E-4</c:v>
                </c:pt>
                <c:pt idx="6" formatCode="General">
                  <c:v>5.8800214462500003E-4</c:v>
                </c:pt>
                <c:pt idx="7" formatCode="General">
                  <c:v>5.2243026224900002E-4</c:v>
                </c:pt>
                <c:pt idx="8" formatCode="General">
                  <c:v>3.96551360109E-4</c:v>
                </c:pt>
                <c:pt idx="9" formatCode="General">
                  <c:v>3.6509161840199999E-3</c:v>
                </c:pt>
                <c:pt idx="10" formatCode="General">
                  <c:v>4.3895929966200002E-4</c:v>
                </c:pt>
                <c:pt idx="11" formatCode="General">
                  <c:v>3.5716736120800001E-4</c:v>
                </c:pt>
                <c:pt idx="12" formatCode="General">
                  <c:v>2.4338847525000001E-3</c:v>
                </c:pt>
                <c:pt idx="13" formatCode="General">
                  <c:v>6.42400956521E-4</c:v>
                </c:pt>
                <c:pt idx="14" formatCode="General">
                  <c:v>4.3378273343499998E-4</c:v>
                </c:pt>
                <c:pt idx="15" formatCode="General">
                  <c:v>5.4967936155100004E-3</c:v>
                </c:pt>
                <c:pt idx="16" formatCode="General">
                  <c:v>2.63888000417E-3</c:v>
                </c:pt>
                <c:pt idx="17" formatCode="General">
                  <c:v>1.8030305971200001E-3</c:v>
                </c:pt>
                <c:pt idx="18">
                  <c:v>9.8519296955599999E-5</c:v>
                </c:pt>
                <c:pt idx="19">
                  <c:v>3.5320990784399999E-5</c:v>
                </c:pt>
                <c:pt idx="20">
                  <c:v>2.7483770688500002E-5</c:v>
                </c:pt>
                <c:pt idx="21" formatCode="General">
                  <c:v>1.7303782343800001E-3</c:v>
                </c:pt>
                <c:pt idx="22" formatCode="General">
                  <c:v>9.4705292999600001E-4</c:v>
                </c:pt>
                <c:pt idx="23" formatCode="General">
                  <c:v>7.6301371651299997E-4</c:v>
                </c:pt>
                <c:pt idx="24" formatCode="General">
                  <c:v>5.5192601640099998E-3</c:v>
                </c:pt>
                <c:pt idx="25" formatCode="General">
                  <c:v>1.86263309639E-3</c:v>
                </c:pt>
                <c:pt idx="26" formatCode="General">
                  <c:v>1.6869458942600001E-3</c:v>
                </c:pt>
                <c:pt idx="27" formatCode="General">
                  <c:v>1.0044717927500001E-4</c:v>
                </c:pt>
                <c:pt idx="28">
                  <c:v>3.0110010684099999E-5</c:v>
                </c:pt>
                <c:pt idx="29">
                  <c:v>2.57618527409E-5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B-BD46-964D-2073B6DE3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4302927"/>
        <c:axId val="764270367"/>
      </c:barChart>
      <c:catAx>
        <c:axId val="76430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70367"/>
        <c:crosses val="autoZero"/>
        <c:auto val="1"/>
        <c:lblAlgn val="ctr"/>
        <c:lblOffset val="100"/>
        <c:noMultiLvlLbl val="0"/>
      </c:catAx>
      <c:valAx>
        <c:axId val="7642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0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w/ MRAM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'Multi - MRAM Cache'!$D$35</c:f>
              <c:strCache>
                <c:ptCount val="1"/>
                <c:pt idx="0">
                  <c:v>SRAM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'Multi - MRAM Cache'!$B$36:$C$65</c:f>
              <c:multiLvlStrCache>
                <c:ptCount val="30"/>
                <c:lvl>
                  <c:pt idx="0">
                    <c:v>Scalar</c:v>
                  </c:pt>
                  <c:pt idx="1">
                    <c:v>Baseline</c:v>
                  </c:pt>
                  <c:pt idx="2">
                    <c:v>MANIC</c:v>
                  </c:pt>
                  <c:pt idx="3">
                    <c:v>Scalar</c:v>
                  </c:pt>
                  <c:pt idx="4">
                    <c:v>Baseline</c:v>
                  </c:pt>
                  <c:pt idx="5">
                    <c:v>MANIC</c:v>
                  </c:pt>
                  <c:pt idx="6">
                    <c:v>Scalar</c:v>
                  </c:pt>
                  <c:pt idx="7">
                    <c:v>Baseline</c:v>
                  </c:pt>
                  <c:pt idx="8">
                    <c:v>MANIC</c:v>
                  </c:pt>
                  <c:pt idx="9">
                    <c:v>Scalar</c:v>
                  </c:pt>
                  <c:pt idx="10">
                    <c:v>Baseline</c:v>
                  </c:pt>
                  <c:pt idx="11">
                    <c:v>MANIC</c:v>
                  </c:pt>
                  <c:pt idx="12">
                    <c:v>Scalar</c:v>
                  </c:pt>
                  <c:pt idx="13">
                    <c:v>Baseline</c:v>
                  </c:pt>
                  <c:pt idx="14">
                    <c:v>MANIC</c:v>
                  </c:pt>
                  <c:pt idx="15">
                    <c:v>Scalar</c:v>
                  </c:pt>
                  <c:pt idx="16">
                    <c:v>Baseline</c:v>
                  </c:pt>
                  <c:pt idx="17">
                    <c:v>MANIC</c:v>
                  </c:pt>
                  <c:pt idx="18">
                    <c:v>Scalar</c:v>
                  </c:pt>
                  <c:pt idx="19">
                    <c:v>Baseline</c:v>
                  </c:pt>
                  <c:pt idx="20">
                    <c:v>MANIC</c:v>
                  </c:pt>
                  <c:pt idx="21">
                    <c:v>Scalar</c:v>
                  </c:pt>
                  <c:pt idx="22">
                    <c:v>Baseline</c:v>
                  </c:pt>
                  <c:pt idx="23">
                    <c:v>MANIC</c:v>
                  </c:pt>
                  <c:pt idx="24">
                    <c:v>Scalar</c:v>
                  </c:pt>
                  <c:pt idx="25">
                    <c:v>Baseline</c:v>
                  </c:pt>
                  <c:pt idx="26">
                    <c:v>MANIC</c:v>
                  </c:pt>
                  <c:pt idx="27">
                    <c:v>Scalar</c:v>
                  </c:pt>
                  <c:pt idx="28">
                    <c:v>Baseline</c:v>
                  </c:pt>
                  <c:pt idx="29">
                    <c:v>MANIC</c:v>
                  </c:pt>
                </c:lvl>
                <c:lvl>
                  <c:pt idx="0">
                    <c:v>FFT</c:v>
                  </c:pt>
                  <c:pt idx="1">
                    <c:v>FFT</c:v>
                  </c:pt>
                  <c:pt idx="2">
                    <c:v>FFT</c:v>
                  </c:pt>
                  <c:pt idx="3">
                    <c:v>DWT</c:v>
                  </c:pt>
                  <c:pt idx="4">
                    <c:v>DWT</c:v>
                  </c:pt>
                  <c:pt idx="5">
                    <c:v>DWT</c:v>
                  </c:pt>
                  <c:pt idx="6">
                    <c:v>Viterbi</c:v>
                  </c:pt>
                  <c:pt idx="7">
                    <c:v>Viterbi</c:v>
                  </c:pt>
                  <c:pt idx="8">
                    <c:v>Viterbi</c:v>
                  </c:pt>
                  <c:pt idx="9">
                    <c:v>Sort*</c:v>
                  </c:pt>
                  <c:pt idx="10">
                    <c:v>Sort*</c:v>
                  </c:pt>
                  <c:pt idx="11">
                    <c:v>Sort*</c:v>
                  </c:pt>
                  <c:pt idx="12">
                    <c:v>DCONV</c:v>
                  </c:pt>
                  <c:pt idx="13">
                    <c:v>DCONV</c:v>
                  </c:pt>
                  <c:pt idx="14">
                    <c:v>DCONV</c:v>
                  </c:pt>
                  <c:pt idx="15">
                    <c:v>DMM</c:v>
                  </c:pt>
                  <c:pt idx="16">
                    <c:v>DMM</c:v>
                  </c:pt>
                  <c:pt idx="17">
                    <c:v>DMM</c:v>
                  </c:pt>
                  <c:pt idx="18">
                    <c:v>DMV</c:v>
                  </c:pt>
                  <c:pt idx="19">
                    <c:v>DMV</c:v>
                  </c:pt>
                  <c:pt idx="20">
                    <c:v>DMV</c:v>
                  </c:pt>
                  <c:pt idx="21">
                    <c:v>SCONV</c:v>
                  </c:pt>
                  <c:pt idx="22">
                    <c:v>SCONV</c:v>
                  </c:pt>
                  <c:pt idx="23">
                    <c:v>SCONV</c:v>
                  </c:pt>
                  <c:pt idx="24">
                    <c:v>SMM</c:v>
                  </c:pt>
                  <c:pt idx="25">
                    <c:v>SMM</c:v>
                  </c:pt>
                  <c:pt idx="26">
                    <c:v>SMM</c:v>
                  </c:pt>
                  <c:pt idx="27">
                    <c:v>SMV</c:v>
                  </c:pt>
                  <c:pt idx="28">
                    <c:v>SMV</c:v>
                  </c:pt>
                  <c:pt idx="29">
                    <c:v>SMV</c:v>
                  </c:pt>
                </c:lvl>
              </c:multiLvlStrCache>
            </c:multiLvlStrRef>
          </c:cat>
          <c:val>
            <c:numRef>
              <c:f>'Multi - MRAM Cache'!$D$36:$D$65</c:f>
              <c:numCache>
                <c:formatCode>General</c:formatCode>
                <c:ptCount val="30"/>
                <c:pt idx="0">
                  <c:v>1.1989728000000002E-3</c:v>
                </c:pt>
                <c:pt idx="1">
                  <c:v>4.2515328000000002E-4</c:v>
                </c:pt>
                <c:pt idx="2">
                  <c:v>2.9013312000000004E-4</c:v>
                </c:pt>
                <c:pt idx="3">
                  <c:v>5.6996830080000014E-3</c:v>
                </c:pt>
                <c:pt idx="4">
                  <c:v>3.5937382399999999E-3</c:v>
                </c:pt>
                <c:pt idx="5">
                  <c:v>2.4797644800000004E-3</c:v>
                </c:pt>
                <c:pt idx="6">
                  <c:v>8.8267628799999992E-4</c:v>
                </c:pt>
                <c:pt idx="7">
                  <c:v>5.8052415999999992E-4</c:v>
                </c:pt>
                <c:pt idx="8">
                  <c:v>3.3549824000000001E-4</c:v>
                </c:pt>
                <c:pt idx="9">
                  <c:v>1.7743968000000002E-3</c:v>
                </c:pt>
                <c:pt idx="10">
                  <c:v>4.6895232000000004E-4</c:v>
                </c:pt>
                <c:pt idx="11">
                  <c:v>3.0830591999999999E-4</c:v>
                </c:pt>
                <c:pt idx="12">
                  <c:v>1.4643231999999996E-3</c:v>
                </c:pt>
                <c:pt idx="13">
                  <c:v>9.9432000000000014E-4</c:v>
                </c:pt>
                <c:pt idx="14">
                  <c:v>4.1545728000000006E-4</c:v>
                </c:pt>
                <c:pt idx="15">
                  <c:v>6.1694975999999988E-3</c:v>
                </c:pt>
                <c:pt idx="16">
                  <c:v>6.9196089599999995E-3</c:v>
                </c:pt>
                <c:pt idx="17">
                  <c:v>4.5708768E-3</c:v>
                </c:pt>
                <c:pt idx="18">
                  <c:v>6.7499519999999994E-5</c:v>
                </c:pt>
                <c:pt idx="19">
                  <c:v>4.3319040000000006E-5</c:v>
                </c:pt>
                <c:pt idx="20">
                  <c:v>3.2298880000000002E-5</c:v>
                </c:pt>
                <c:pt idx="21">
                  <c:v>4.8726745599999999E-3</c:v>
                </c:pt>
                <c:pt idx="22">
                  <c:v>1.09323264E-3</c:v>
                </c:pt>
                <c:pt idx="23">
                  <c:v>5.7148415999999994E-4</c:v>
                </c:pt>
                <c:pt idx="24">
                  <c:v>3.9006080000000003E-3</c:v>
                </c:pt>
                <c:pt idx="25">
                  <c:v>2.5969152000000001E-3</c:v>
                </c:pt>
                <c:pt idx="26">
                  <c:v>1.6111871999999999E-3</c:v>
                </c:pt>
                <c:pt idx="27">
                  <c:v>6.2133120000000005E-5</c:v>
                </c:pt>
                <c:pt idx="28">
                  <c:v>4.6944000000000003E-5</c:v>
                </c:pt>
                <c:pt idx="29">
                  <c:v>2.6403839999999999E-5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D-284D-AD17-188C86391D3C}"/>
            </c:ext>
          </c:extLst>
        </c:ser>
        <c:ser>
          <c:idx val="1"/>
          <c:order val="1"/>
          <c:tx>
            <c:strRef>
              <c:f>'Multi - MRAM Cache'!$E$35</c:f>
              <c:strCache>
                <c:ptCount val="1"/>
                <c:pt idx="0">
                  <c:v>Logic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'Multi - MRAM Cache'!$B$36:$C$65</c:f>
              <c:multiLvlStrCache>
                <c:ptCount val="30"/>
                <c:lvl>
                  <c:pt idx="0">
                    <c:v>Scalar</c:v>
                  </c:pt>
                  <c:pt idx="1">
                    <c:v>Baseline</c:v>
                  </c:pt>
                  <c:pt idx="2">
                    <c:v>MANIC</c:v>
                  </c:pt>
                  <c:pt idx="3">
                    <c:v>Scalar</c:v>
                  </c:pt>
                  <c:pt idx="4">
                    <c:v>Baseline</c:v>
                  </c:pt>
                  <c:pt idx="5">
                    <c:v>MANIC</c:v>
                  </c:pt>
                  <c:pt idx="6">
                    <c:v>Scalar</c:v>
                  </c:pt>
                  <c:pt idx="7">
                    <c:v>Baseline</c:v>
                  </c:pt>
                  <c:pt idx="8">
                    <c:v>MANIC</c:v>
                  </c:pt>
                  <c:pt idx="9">
                    <c:v>Scalar</c:v>
                  </c:pt>
                  <c:pt idx="10">
                    <c:v>Baseline</c:v>
                  </c:pt>
                  <c:pt idx="11">
                    <c:v>MANIC</c:v>
                  </c:pt>
                  <c:pt idx="12">
                    <c:v>Scalar</c:v>
                  </c:pt>
                  <c:pt idx="13">
                    <c:v>Baseline</c:v>
                  </c:pt>
                  <c:pt idx="14">
                    <c:v>MANIC</c:v>
                  </c:pt>
                  <c:pt idx="15">
                    <c:v>Scalar</c:v>
                  </c:pt>
                  <c:pt idx="16">
                    <c:v>Baseline</c:v>
                  </c:pt>
                  <c:pt idx="17">
                    <c:v>MANIC</c:v>
                  </c:pt>
                  <c:pt idx="18">
                    <c:v>Scalar</c:v>
                  </c:pt>
                  <c:pt idx="19">
                    <c:v>Baseline</c:v>
                  </c:pt>
                  <c:pt idx="20">
                    <c:v>MANIC</c:v>
                  </c:pt>
                  <c:pt idx="21">
                    <c:v>Scalar</c:v>
                  </c:pt>
                  <c:pt idx="22">
                    <c:v>Baseline</c:v>
                  </c:pt>
                  <c:pt idx="23">
                    <c:v>MANIC</c:v>
                  </c:pt>
                  <c:pt idx="24">
                    <c:v>Scalar</c:v>
                  </c:pt>
                  <c:pt idx="25">
                    <c:v>Baseline</c:v>
                  </c:pt>
                  <c:pt idx="26">
                    <c:v>MANIC</c:v>
                  </c:pt>
                  <c:pt idx="27">
                    <c:v>Scalar</c:v>
                  </c:pt>
                  <c:pt idx="28">
                    <c:v>Baseline</c:v>
                  </c:pt>
                  <c:pt idx="29">
                    <c:v>MANIC</c:v>
                  </c:pt>
                </c:lvl>
                <c:lvl>
                  <c:pt idx="0">
                    <c:v>FFT</c:v>
                  </c:pt>
                  <c:pt idx="1">
                    <c:v>FFT</c:v>
                  </c:pt>
                  <c:pt idx="2">
                    <c:v>FFT</c:v>
                  </c:pt>
                  <c:pt idx="3">
                    <c:v>DWT</c:v>
                  </c:pt>
                  <c:pt idx="4">
                    <c:v>DWT</c:v>
                  </c:pt>
                  <c:pt idx="5">
                    <c:v>DWT</c:v>
                  </c:pt>
                  <c:pt idx="6">
                    <c:v>Viterbi</c:v>
                  </c:pt>
                  <c:pt idx="7">
                    <c:v>Viterbi</c:v>
                  </c:pt>
                  <c:pt idx="8">
                    <c:v>Viterbi</c:v>
                  </c:pt>
                  <c:pt idx="9">
                    <c:v>Sort*</c:v>
                  </c:pt>
                  <c:pt idx="10">
                    <c:v>Sort*</c:v>
                  </c:pt>
                  <c:pt idx="11">
                    <c:v>Sort*</c:v>
                  </c:pt>
                  <c:pt idx="12">
                    <c:v>DCONV</c:v>
                  </c:pt>
                  <c:pt idx="13">
                    <c:v>DCONV</c:v>
                  </c:pt>
                  <c:pt idx="14">
                    <c:v>DCONV</c:v>
                  </c:pt>
                  <c:pt idx="15">
                    <c:v>DMM</c:v>
                  </c:pt>
                  <c:pt idx="16">
                    <c:v>DMM</c:v>
                  </c:pt>
                  <c:pt idx="17">
                    <c:v>DMM</c:v>
                  </c:pt>
                  <c:pt idx="18">
                    <c:v>DMV</c:v>
                  </c:pt>
                  <c:pt idx="19">
                    <c:v>DMV</c:v>
                  </c:pt>
                  <c:pt idx="20">
                    <c:v>DMV</c:v>
                  </c:pt>
                  <c:pt idx="21">
                    <c:v>SCONV</c:v>
                  </c:pt>
                  <c:pt idx="22">
                    <c:v>SCONV</c:v>
                  </c:pt>
                  <c:pt idx="23">
                    <c:v>SCONV</c:v>
                  </c:pt>
                  <c:pt idx="24">
                    <c:v>SMM</c:v>
                  </c:pt>
                  <c:pt idx="25">
                    <c:v>SMM</c:v>
                  </c:pt>
                  <c:pt idx="26">
                    <c:v>SMM</c:v>
                  </c:pt>
                  <c:pt idx="27">
                    <c:v>SMV</c:v>
                  </c:pt>
                  <c:pt idx="28">
                    <c:v>SMV</c:v>
                  </c:pt>
                  <c:pt idx="29">
                    <c:v>SMV</c:v>
                  </c:pt>
                </c:lvl>
              </c:multiLvlStrCache>
            </c:multiLvlStrRef>
          </c:cat>
          <c:val>
            <c:numRef>
              <c:f>'Multi - MRAM Cache'!$E$36:$E$65</c:f>
              <c:numCache>
                <c:formatCode>General</c:formatCode>
                <c:ptCount val="30"/>
                <c:pt idx="0">
                  <c:v>1.3321920000000001E-3</c:v>
                </c:pt>
                <c:pt idx="1">
                  <c:v>2.7825479999999997E-4</c:v>
                </c:pt>
                <c:pt idx="2">
                  <c:v>3.3751800000000003E-4</c:v>
                </c:pt>
                <c:pt idx="3">
                  <c:v>8.6365925999999978E-3</c:v>
                </c:pt>
                <c:pt idx="4">
                  <c:v>2.71704E-3</c:v>
                </c:pt>
                <c:pt idx="5">
                  <c:v>2.8142063999999998E-3</c:v>
                </c:pt>
                <c:pt idx="6">
                  <c:v>2.0317134000000002E-3</c:v>
                </c:pt>
                <c:pt idx="7">
                  <c:v>2.8756860000000002E-4</c:v>
                </c:pt>
                <c:pt idx="8">
                  <c:v>3.985343999999999E-4</c:v>
                </c:pt>
                <c:pt idx="9">
                  <c:v>2.2123949999999998E-3</c:v>
                </c:pt>
                <c:pt idx="10">
                  <c:v>3.0367080000000003E-4</c:v>
                </c:pt>
                <c:pt idx="11">
                  <c:v>3.7241279999999997E-4</c:v>
                </c:pt>
                <c:pt idx="12">
                  <c:v>1.9152275999999998E-3</c:v>
                </c:pt>
                <c:pt idx="13">
                  <c:v>4.8887399999999993E-4</c:v>
                </c:pt>
                <c:pt idx="14">
                  <c:v>6.2596799999999997E-4</c:v>
                </c:pt>
                <c:pt idx="15">
                  <c:v>9.0614496000000003E-3</c:v>
                </c:pt>
                <c:pt idx="16">
                  <c:v>6.2250269999999993E-3</c:v>
                </c:pt>
                <c:pt idx="17">
                  <c:v>7.0175699999999999E-3</c:v>
                </c:pt>
                <c:pt idx="18">
                  <c:v>8.9647799999999992E-5</c:v>
                </c:pt>
                <c:pt idx="19">
                  <c:v>2.7774599999999997E-5</c:v>
                </c:pt>
                <c:pt idx="20">
                  <c:v>5.1393000000000001E-5</c:v>
                </c:pt>
                <c:pt idx="21">
                  <c:v>6.3421644000000001E-3</c:v>
                </c:pt>
                <c:pt idx="22">
                  <c:v>7.0125120000000003E-4</c:v>
                </c:pt>
                <c:pt idx="23">
                  <c:v>8.1853200000000007E-4</c:v>
                </c:pt>
                <c:pt idx="24">
                  <c:v>4.9738949999999999E-3</c:v>
                </c:pt>
                <c:pt idx="25">
                  <c:v>1.8886655999999996E-3</c:v>
                </c:pt>
                <c:pt idx="26">
                  <c:v>2.4923052000000003E-3</c:v>
                </c:pt>
                <c:pt idx="27">
                  <c:v>8.7519600000000001E-5</c:v>
                </c:pt>
                <c:pt idx="28">
                  <c:v>3.2129999999999999E-5</c:v>
                </c:pt>
                <c:pt idx="29">
                  <c:v>3.8231999999999996E-5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D-284D-AD17-188C86391D3C}"/>
            </c:ext>
          </c:extLst>
        </c:ser>
        <c:ser>
          <c:idx val="2"/>
          <c:order val="2"/>
          <c:tx>
            <c:strRef>
              <c:f>'Multi - MRAM Cache'!$F$35</c:f>
              <c:strCache>
                <c:ptCount val="1"/>
                <c:pt idx="0">
                  <c:v>MRAM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'Multi - MRAM Cache'!$B$36:$C$65</c:f>
              <c:multiLvlStrCache>
                <c:ptCount val="30"/>
                <c:lvl>
                  <c:pt idx="0">
                    <c:v>Scalar</c:v>
                  </c:pt>
                  <c:pt idx="1">
                    <c:v>Baseline</c:v>
                  </c:pt>
                  <c:pt idx="2">
                    <c:v>MANIC</c:v>
                  </c:pt>
                  <c:pt idx="3">
                    <c:v>Scalar</c:v>
                  </c:pt>
                  <c:pt idx="4">
                    <c:v>Baseline</c:v>
                  </c:pt>
                  <c:pt idx="5">
                    <c:v>MANIC</c:v>
                  </c:pt>
                  <c:pt idx="6">
                    <c:v>Scalar</c:v>
                  </c:pt>
                  <c:pt idx="7">
                    <c:v>Baseline</c:v>
                  </c:pt>
                  <c:pt idx="8">
                    <c:v>MANIC</c:v>
                  </c:pt>
                  <c:pt idx="9">
                    <c:v>Scalar</c:v>
                  </c:pt>
                  <c:pt idx="10">
                    <c:v>Baseline</c:v>
                  </c:pt>
                  <c:pt idx="11">
                    <c:v>MANIC</c:v>
                  </c:pt>
                  <c:pt idx="12">
                    <c:v>Scalar</c:v>
                  </c:pt>
                  <c:pt idx="13">
                    <c:v>Baseline</c:v>
                  </c:pt>
                  <c:pt idx="14">
                    <c:v>MANIC</c:v>
                  </c:pt>
                  <c:pt idx="15">
                    <c:v>Scalar</c:v>
                  </c:pt>
                  <c:pt idx="16">
                    <c:v>Baseline</c:v>
                  </c:pt>
                  <c:pt idx="17">
                    <c:v>MANIC</c:v>
                  </c:pt>
                  <c:pt idx="18">
                    <c:v>Scalar</c:v>
                  </c:pt>
                  <c:pt idx="19">
                    <c:v>Baseline</c:v>
                  </c:pt>
                  <c:pt idx="20">
                    <c:v>MANIC</c:v>
                  </c:pt>
                  <c:pt idx="21">
                    <c:v>Scalar</c:v>
                  </c:pt>
                  <c:pt idx="22">
                    <c:v>Baseline</c:v>
                  </c:pt>
                  <c:pt idx="23">
                    <c:v>MANIC</c:v>
                  </c:pt>
                  <c:pt idx="24">
                    <c:v>Scalar</c:v>
                  </c:pt>
                  <c:pt idx="25">
                    <c:v>Baseline</c:v>
                  </c:pt>
                  <c:pt idx="26">
                    <c:v>MANIC</c:v>
                  </c:pt>
                  <c:pt idx="27">
                    <c:v>Scalar</c:v>
                  </c:pt>
                  <c:pt idx="28">
                    <c:v>Baseline</c:v>
                  </c:pt>
                  <c:pt idx="29">
                    <c:v>MANIC</c:v>
                  </c:pt>
                </c:lvl>
                <c:lvl>
                  <c:pt idx="0">
                    <c:v>FFT</c:v>
                  </c:pt>
                  <c:pt idx="1">
                    <c:v>FFT</c:v>
                  </c:pt>
                  <c:pt idx="2">
                    <c:v>FFT</c:v>
                  </c:pt>
                  <c:pt idx="3">
                    <c:v>DWT</c:v>
                  </c:pt>
                  <c:pt idx="4">
                    <c:v>DWT</c:v>
                  </c:pt>
                  <c:pt idx="5">
                    <c:v>DWT</c:v>
                  </c:pt>
                  <c:pt idx="6">
                    <c:v>Viterbi</c:v>
                  </c:pt>
                  <c:pt idx="7">
                    <c:v>Viterbi</c:v>
                  </c:pt>
                  <c:pt idx="8">
                    <c:v>Viterbi</c:v>
                  </c:pt>
                  <c:pt idx="9">
                    <c:v>Sort*</c:v>
                  </c:pt>
                  <c:pt idx="10">
                    <c:v>Sort*</c:v>
                  </c:pt>
                  <c:pt idx="11">
                    <c:v>Sort*</c:v>
                  </c:pt>
                  <c:pt idx="12">
                    <c:v>DCONV</c:v>
                  </c:pt>
                  <c:pt idx="13">
                    <c:v>DCONV</c:v>
                  </c:pt>
                  <c:pt idx="14">
                    <c:v>DCONV</c:v>
                  </c:pt>
                  <c:pt idx="15">
                    <c:v>DMM</c:v>
                  </c:pt>
                  <c:pt idx="16">
                    <c:v>DMM</c:v>
                  </c:pt>
                  <c:pt idx="17">
                    <c:v>DMM</c:v>
                  </c:pt>
                  <c:pt idx="18">
                    <c:v>DMV</c:v>
                  </c:pt>
                  <c:pt idx="19">
                    <c:v>DMV</c:v>
                  </c:pt>
                  <c:pt idx="20">
                    <c:v>DMV</c:v>
                  </c:pt>
                  <c:pt idx="21">
                    <c:v>SCONV</c:v>
                  </c:pt>
                  <c:pt idx="22">
                    <c:v>SCONV</c:v>
                  </c:pt>
                  <c:pt idx="23">
                    <c:v>SCONV</c:v>
                  </c:pt>
                  <c:pt idx="24">
                    <c:v>SMM</c:v>
                  </c:pt>
                  <c:pt idx="25">
                    <c:v>SMM</c:v>
                  </c:pt>
                  <c:pt idx="26">
                    <c:v>SMM</c:v>
                  </c:pt>
                  <c:pt idx="27">
                    <c:v>SMV</c:v>
                  </c:pt>
                  <c:pt idx="28">
                    <c:v>SMV</c:v>
                  </c:pt>
                  <c:pt idx="29">
                    <c:v>SMV</c:v>
                  </c:pt>
                </c:lvl>
              </c:multiLvlStrCache>
            </c:multiLvlStrRef>
          </c:cat>
          <c:val>
            <c:numRef>
              <c:f>'Multi - MRAM Cache'!$F$36:$F$65</c:f>
              <c:numCache>
                <c:formatCode>General</c:formatCode>
                <c:ptCount val="30"/>
                <c:pt idx="0">
                  <c:v>2.6101415824E-2</c:v>
                </c:pt>
                <c:pt idx="1">
                  <c:v>9.1452743359999988E-3</c:v>
                </c:pt>
                <c:pt idx="2">
                  <c:v>4.7315788080000004E-3</c:v>
                </c:pt>
                <c:pt idx="3">
                  <c:v>0.187935063624</c:v>
                </c:pt>
                <c:pt idx="4">
                  <c:v>0.10609642700800001</c:v>
                </c:pt>
                <c:pt idx="5">
                  <c:v>5.271239705599999E-2</c:v>
                </c:pt>
                <c:pt idx="6">
                  <c:v>3.4529129096000005E-2</c:v>
                </c:pt>
                <c:pt idx="7">
                  <c:v>7.8424314320000004E-3</c:v>
                </c:pt>
                <c:pt idx="8">
                  <c:v>4.2618174719999992E-3</c:v>
                </c:pt>
                <c:pt idx="9">
                  <c:v>1.1910638520000001E-2</c:v>
                </c:pt>
                <c:pt idx="10">
                  <c:v>7.8105036239999991E-3</c:v>
                </c:pt>
                <c:pt idx="11">
                  <c:v>4.211760256E-3</c:v>
                </c:pt>
                <c:pt idx="12">
                  <c:v>1.5345392831999998E-2</c:v>
                </c:pt>
                <c:pt idx="13">
                  <c:v>1.443084236E-2</c:v>
                </c:pt>
                <c:pt idx="14">
                  <c:v>7.9052339520000008E-3</c:v>
                </c:pt>
                <c:pt idx="15">
                  <c:v>0.158166638784</c:v>
                </c:pt>
                <c:pt idx="16">
                  <c:v>0.282300824432</c:v>
                </c:pt>
                <c:pt idx="17">
                  <c:v>0.16332125040000003</c:v>
                </c:pt>
                <c:pt idx="18">
                  <c:v>7.8476050399999995E-4</c:v>
                </c:pt>
                <c:pt idx="19">
                  <c:v>8.7716076800000006E-4</c:v>
                </c:pt>
                <c:pt idx="20">
                  <c:v>7.3844425599999995E-4</c:v>
                </c:pt>
                <c:pt idx="21">
                  <c:v>0.141472547216</c:v>
                </c:pt>
                <c:pt idx="22">
                  <c:v>1.5163148704E-2</c:v>
                </c:pt>
                <c:pt idx="23">
                  <c:v>8.3211963119999999E-3</c:v>
                </c:pt>
                <c:pt idx="24">
                  <c:v>5.0563077400000003E-2</c:v>
                </c:pt>
                <c:pt idx="25">
                  <c:v>5.1395115903999998E-2</c:v>
                </c:pt>
                <c:pt idx="26">
                  <c:v>3.899811484799999E-2</c:v>
                </c:pt>
                <c:pt idx="27">
                  <c:v>7.7299899600000014E-4</c:v>
                </c:pt>
                <c:pt idx="28">
                  <c:v>1.0543104000000001E-3</c:v>
                </c:pt>
                <c:pt idx="29">
                  <c:v>6.0980832000000001E-4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D-284D-AD17-188C86391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5512736"/>
        <c:axId val="965726016"/>
      </c:barChart>
      <c:catAx>
        <c:axId val="9655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726016"/>
        <c:crosses val="autoZero"/>
        <c:auto val="1"/>
        <c:lblAlgn val="ctr"/>
        <c:lblOffset val="100"/>
        <c:noMultiLvlLbl val="0"/>
      </c:catAx>
      <c:valAx>
        <c:axId val="9657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@ 0.4V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'0.4 Nucleo'!$C$1</c:f>
              <c:strCache>
                <c:ptCount val="1"/>
                <c:pt idx="0">
                  <c:v>Logic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'0.4 Nucleo'!$A$2:$B$31</c:f>
              <c:multiLvlStrCache>
                <c:ptCount val="30"/>
                <c:lvl>
                  <c:pt idx="0">
                    <c:v>Scalar</c:v>
                  </c:pt>
                  <c:pt idx="1">
                    <c:v>Baseline</c:v>
                  </c:pt>
                  <c:pt idx="2">
                    <c:v>MANIC</c:v>
                  </c:pt>
                  <c:pt idx="3">
                    <c:v>Scalar</c:v>
                  </c:pt>
                  <c:pt idx="4">
                    <c:v>Baseline</c:v>
                  </c:pt>
                  <c:pt idx="5">
                    <c:v>MANIC</c:v>
                  </c:pt>
                  <c:pt idx="6">
                    <c:v>Scalar</c:v>
                  </c:pt>
                  <c:pt idx="7">
                    <c:v>Baseline</c:v>
                  </c:pt>
                  <c:pt idx="8">
                    <c:v>MANIC</c:v>
                  </c:pt>
                  <c:pt idx="9">
                    <c:v>Scalar</c:v>
                  </c:pt>
                  <c:pt idx="10">
                    <c:v>Baseline</c:v>
                  </c:pt>
                  <c:pt idx="11">
                    <c:v>MANIC</c:v>
                  </c:pt>
                  <c:pt idx="12">
                    <c:v>Scalar</c:v>
                  </c:pt>
                  <c:pt idx="13">
                    <c:v>Baseline</c:v>
                  </c:pt>
                  <c:pt idx="14">
                    <c:v>MANIC</c:v>
                  </c:pt>
                  <c:pt idx="15">
                    <c:v>Scalar</c:v>
                  </c:pt>
                  <c:pt idx="16">
                    <c:v>Baseline</c:v>
                  </c:pt>
                  <c:pt idx="17">
                    <c:v>MANIC</c:v>
                  </c:pt>
                  <c:pt idx="18">
                    <c:v>Scalar</c:v>
                  </c:pt>
                  <c:pt idx="19">
                    <c:v>Baseline</c:v>
                  </c:pt>
                  <c:pt idx="20">
                    <c:v>MANIC</c:v>
                  </c:pt>
                  <c:pt idx="21">
                    <c:v>Scalar</c:v>
                  </c:pt>
                  <c:pt idx="22">
                    <c:v>Baseline</c:v>
                  </c:pt>
                  <c:pt idx="23">
                    <c:v>MANIC</c:v>
                  </c:pt>
                  <c:pt idx="24">
                    <c:v>Scalar</c:v>
                  </c:pt>
                  <c:pt idx="25">
                    <c:v>Baseline</c:v>
                  </c:pt>
                  <c:pt idx="26">
                    <c:v>MANIC</c:v>
                  </c:pt>
                  <c:pt idx="27">
                    <c:v>Scalar</c:v>
                  </c:pt>
                  <c:pt idx="28">
                    <c:v>Baseline</c:v>
                  </c:pt>
                  <c:pt idx="29">
                    <c:v>MANIC</c:v>
                  </c:pt>
                </c:lvl>
                <c:lvl>
                  <c:pt idx="0">
                    <c:v>FFT</c:v>
                  </c:pt>
                  <c:pt idx="1">
                    <c:v>FFT</c:v>
                  </c:pt>
                  <c:pt idx="2">
                    <c:v>FFT</c:v>
                  </c:pt>
                  <c:pt idx="3">
                    <c:v>DWT</c:v>
                  </c:pt>
                  <c:pt idx="4">
                    <c:v>DWT</c:v>
                  </c:pt>
                  <c:pt idx="5">
                    <c:v>DWT</c:v>
                  </c:pt>
                  <c:pt idx="6">
                    <c:v>Viterbi</c:v>
                  </c:pt>
                  <c:pt idx="7">
                    <c:v>Viterbi</c:v>
                  </c:pt>
                  <c:pt idx="8">
                    <c:v>Viterbi</c:v>
                  </c:pt>
                  <c:pt idx="9">
                    <c:v>Sort</c:v>
                  </c:pt>
                  <c:pt idx="10">
                    <c:v>Sort</c:v>
                  </c:pt>
                  <c:pt idx="11">
                    <c:v>Sort</c:v>
                  </c:pt>
                  <c:pt idx="12">
                    <c:v>DCONV</c:v>
                  </c:pt>
                  <c:pt idx="13">
                    <c:v>DCONV</c:v>
                  </c:pt>
                  <c:pt idx="14">
                    <c:v>DCONV</c:v>
                  </c:pt>
                  <c:pt idx="15">
                    <c:v>DMM</c:v>
                  </c:pt>
                  <c:pt idx="16">
                    <c:v>DMM</c:v>
                  </c:pt>
                  <c:pt idx="17">
                    <c:v>DMM</c:v>
                  </c:pt>
                  <c:pt idx="18">
                    <c:v>DMV</c:v>
                  </c:pt>
                  <c:pt idx="19">
                    <c:v>DMV</c:v>
                  </c:pt>
                  <c:pt idx="20">
                    <c:v>DMV</c:v>
                  </c:pt>
                  <c:pt idx="21">
                    <c:v>SCONV</c:v>
                  </c:pt>
                  <c:pt idx="22">
                    <c:v>SCONV</c:v>
                  </c:pt>
                  <c:pt idx="23">
                    <c:v>SCONV</c:v>
                  </c:pt>
                  <c:pt idx="24">
                    <c:v>SMM</c:v>
                  </c:pt>
                  <c:pt idx="25">
                    <c:v>SMM</c:v>
                  </c:pt>
                  <c:pt idx="26">
                    <c:v>SMM</c:v>
                  </c:pt>
                  <c:pt idx="27">
                    <c:v>SMV</c:v>
                  </c:pt>
                  <c:pt idx="28">
                    <c:v>SMV</c:v>
                  </c:pt>
                  <c:pt idx="29">
                    <c:v>SMV</c:v>
                  </c:pt>
                </c:lvl>
              </c:multiLvlStrCache>
            </c:multiLvlStrRef>
          </c:cat>
          <c:val>
            <c:numRef>
              <c:f>'0.4 Nucleo'!$C$2:$C$31</c:f>
              <c:numCache>
                <c:formatCode>0.00E+00</c:formatCode>
                <c:ptCount val="30"/>
                <c:pt idx="0">
                  <c:v>4.2945672366800003E-5</c:v>
                </c:pt>
                <c:pt idx="1">
                  <c:v>1.13568760701E-5</c:v>
                </c:pt>
                <c:pt idx="2">
                  <c:v>1.56559179924E-5</c:v>
                </c:pt>
                <c:pt idx="3">
                  <c:v>6.3088916700399999E-5</c:v>
                </c:pt>
                <c:pt idx="4">
                  <c:v>1.9638651048399999E-5</c:v>
                </c:pt>
                <c:pt idx="5">
                  <c:v>2.9746746814600002E-5</c:v>
                </c:pt>
                <c:pt idx="6">
                  <c:v>5.7339646949099999E-5</c:v>
                </c:pt>
                <c:pt idx="7">
                  <c:v>8.4941881799999998E-6</c:v>
                </c:pt>
                <c:pt idx="8">
                  <c:v>2.4836119428099999E-5</c:v>
                </c:pt>
                <c:pt idx="9" formatCode="General">
                  <c:v>3.6132538971800002E-4</c:v>
                </c:pt>
                <c:pt idx="10">
                  <c:v>1.74310277017E-5</c:v>
                </c:pt>
                <c:pt idx="11">
                  <c:v>2.5320162851199998E-5</c:v>
                </c:pt>
                <c:pt idx="12" formatCode="General">
                  <c:v>2.3070201754E-4</c:v>
                </c:pt>
                <c:pt idx="13">
                  <c:v>1.43252379203E-5</c:v>
                </c:pt>
                <c:pt idx="14">
                  <c:v>4.1423773799799999E-5</c:v>
                </c:pt>
                <c:pt idx="15" formatCode="General">
                  <c:v>6.2258750527299995E-4</c:v>
                </c:pt>
                <c:pt idx="16" formatCode="General">
                  <c:v>1.05414699714E-4</c:v>
                </c:pt>
                <c:pt idx="17" formatCode="General">
                  <c:v>1.2664085730699999E-4</c:v>
                </c:pt>
                <c:pt idx="18">
                  <c:v>1.08674087098E-5</c:v>
                </c:pt>
                <c:pt idx="19">
                  <c:v>2.9432265829000002E-6</c:v>
                </c:pt>
                <c:pt idx="20">
                  <c:v>3.2616475856399998E-6</c:v>
                </c:pt>
                <c:pt idx="21" formatCode="General">
                  <c:v>1.77353385518E-4</c:v>
                </c:pt>
                <c:pt idx="22">
                  <c:v>3.1210741499700001E-5</c:v>
                </c:pt>
                <c:pt idx="23">
                  <c:v>6.5455386683399997E-5</c:v>
                </c:pt>
                <c:pt idx="24" formatCode="General">
                  <c:v>5.1120343626099999E-4</c:v>
                </c:pt>
                <c:pt idx="25">
                  <c:v>7.8624740805699998E-5</c:v>
                </c:pt>
                <c:pt idx="26" formatCode="General">
                  <c:v>1.31983408894E-4</c:v>
                </c:pt>
                <c:pt idx="27">
                  <c:v>1.01621397578E-5</c:v>
                </c:pt>
                <c:pt idx="28">
                  <c:v>1.9241549254300001E-6</c:v>
                </c:pt>
                <c:pt idx="29">
                  <c:v>1.7003010308899999E-6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9-4A40-AFC3-CA3AFDBDA913}"/>
            </c:ext>
          </c:extLst>
        </c:ser>
        <c:ser>
          <c:idx val="1"/>
          <c:order val="1"/>
          <c:tx>
            <c:strRef>
              <c:f>'0.4 Nucleo'!$D$1</c:f>
              <c:strCache>
                <c:ptCount val="1"/>
                <c:pt idx="0">
                  <c:v>SRAM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'0.4 Nucleo'!$A$2:$B$31</c:f>
              <c:multiLvlStrCache>
                <c:ptCount val="30"/>
                <c:lvl>
                  <c:pt idx="0">
                    <c:v>Scalar</c:v>
                  </c:pt>
                  <c:pt idx="1">
                    <c:v>Baseline</c:v>
                  </c:pt>
                  <c:pt idx="2">
                    <c:v>MANIC</c:v>
                  </c:pt>
                  <c:pt idx="3">
                    <c:v>Scalar</c:v>
                  </c:pt>
                  <c:pt idx="4">
                    <c:v>Baseline</c:v>
                  </c:pt>
                  <c:pt idx="5">
                    <c:v>MANIC</c:v>
                  </c:pt>
                  <c:pt idx="6">
                    <c:v>Scalar</c:v>
                  </c:pt>
                  <c:pt idx="7">
                    <c:v>Baseline</c:v>
                  </c:pt>
                  <c:pt idx="8">
                    <c:v>MANIC</c:v>
                  </c:pt>
                  <c:pt idx="9">
                    <c:v>Scalar</c:v>
                  </c:pt>
                  <c:pt idx="10">
                    <c:v>Baseline</c:v>
                  </c:pt>
                  <c:pt idx="11">
                    <c:v>MANIC</c:v>
                  </c:pt>
                  <c:pt idx="12">
                    <c:v>Scalar</c:v>
                  </c:pt>
                  <c:pt idx="13">
                    <c:v>Baseline</c:v>
                  </c:pt>
                  <c:pt idx="14">
                    <c:v>MANIC</c:v>
                  </c:pt>
                  <c:pt idx="15">
                    <c:v>Scalar</c:v>
                  </c:pt>
                  <c:pt idx="16">
                    <c:v>Baseline</c:v>
                  </c:pt>
                  <c:pt idx="17">
                    <c:v>MANIC</c:v>
                  </c:pt>
                  <c:pt idx="18">
                    <c:v>Scalar</c:v>
                  </c:pt>
                  <c:pt idx="19">
                    <c:v>Baseline</c:v>
                  </c:pt>
                  <c:pt idx="20">
                    <c:v>MANIC</c:v>
                  </c:pt>
                  <c:pt idx="21">
                    <c:v>Scalar</c:v>
                  </c:pt>
                  <c:pt idx="22">
                    <c:v>Baseline</c:v>
                  </c:pt>
                  <c:pt idx="23">
                    <c:v>MANIC</c:v>
                  </c:pt>
                  <c:pt idx="24">
                    <c:v>Scalar</c:v>
                  </c:pt>
                  <c:pt idx="25">
                    <c:v>Baseline</c:v>
                  </c:pt>
                  <c:pt idx="26">
                    <c:v>MANIC</c:v>
                  </c:pt>
                  <c:pt idx="27">
                    <c:v>Scalar</c:v>
                  </c:pt>
                  <c:pt idx="28">
                    <c:v>Baseline</c:v>
                  </c:pt>
                  <c:pt idx="29">
                    <c:v>MANIC</c:v>
                  </c:pt>
                </c:lvl>
                <c:lvl>
                  <c:pt idx="0">
                    <c:v>FFT</c:v>
                  </c:pt>
                  <c:pt idx="1">
                    <c:v>FFT</c:v>
                  </c:pt>
                  <c:pt idx="2">
                    <c:v>FFT</c:v>
                  </c:pt>
                  <c:pt idx="3">
                    <c:v>DWT</c:v>
                  </c:pt>
                  <c:pt idx="4">
                    <c:v>DWT</c:v>
                  </c:pt>
                  <c:pt idx="5">
                    <c:v>DWT</c:v>
                  </c:pt>
                  <c:pt idx="6">
                    <c:v>Viterbi</c:v>
                  </c:pt>
                  <c:pt idx="7">
                    <c:v>Viterbi</c:v>
                  </c:pt>
                  <c:pt idx="8">
                    <c:v>Viterbi</c:v>
                  </c:pt>
                  <c:pt idx="9">
                    <c:v>Sort</c:v>
                  </c:pt>
                  <c:pt idx="10">
                    <c:v>Sort</c:v>
                  </c:pt>
                  <c:pt idx="11">
                    <c:v>Sort</c:v>
                  </c:pt>
                  <c:pt idx="12">
                    <c:v>DCONV</c:v>
                  </c:pt>
                  <c:pt idx="13">
                    <c:v>DCONV</c:v>
                  </c:pt>
                  <c:pt idx="14">
                    <c:v>DCONV</c:v>
                  </c:pt>
                  <c:pt idx="15">
                    <c:v>DMM</c:v>
                  </c:pt>
                  <c:pt idx="16">
                    <c:v>DMM</c:v>
                  </c:pt>
                  <c:pt idx="17">
                    <c:v>DMM</c:v>
                  </c:pt>
                  <c:pt idx="18">
                    <c:v>DMV</c:v>
                  </c:pt>
                  <c:pt idx="19">
                    <c:v>DMV</c:v>
                  </c:pt>
                  <c:pt idx="20">
                    <c:v>DMV</c:v>
                  </c:pt>
                  <c:pt idx="21">
                    <c:v>SCONV</c:v>
                  </c:pt>
                  <c:pt idx="22">
                    <c:v>SCONV</c:v>
                  </c:pt>
                  <c:pt idx="23">
                    <c:v>SCONV</c:v>
                  </c:pt>
                  <c:pt idx="24">
                    <c:v>SMM</c:v>
                  </c:pt>
                  <c:pt idx="25">
                    <c:v>SMM</c:v>
                  </c:pt>
                  <c:pt idx="26">
                    <c:v>SMM</c:v>
                  </c:pt>
                  <c:pt idx="27">
                    <c:v>SMV</c:v>
                  </c:pt>
                  <c:pt idx="28">
                    <c:v>SMV</c:v>
                  </c:pt>
                  <c:pt idx="29">
                    <c:v>SMV</c:v>
                  </c:pt>
                </c:lvl>
              </c:multiLvlStrCache>
            </c:multiLvlStrRef>
          </c:cat>
          <c:val>
            <c:numRef>
              <c:f>'0.4 Nucleo'!$D$2:$D$31</c:f>
              <c:numCache>
                <c:formatCode>0.00E+00</c:formatCode>
                <c:ptCount val="30"/>
                <c:pt idx="0">
                  <c:v>7.2139400382399999E-5</c:v>
                </c:pt>
                <c:pt idx="1">
                  <c:v>3.3012661380699998E-5</c:v>
                </c:pt>
                <c:pt idx="2">
                  <c:v>2.33350723619E-5</c:v>
                </c:pt>
                <c:pt idx="3">
                  <c:v>8.0407369873899999E-5</c:v>
                </c:pt>
                <c:pt idx="4">
                  <c:v>5.5486658756300001E-5</c:v>
                </c:pt>
                <c:pt idx="5">
                  <c:v>4.8302583381099999E-5</c:v>
                </c:pt>
                <c:pt idx="6">
                  <c:v>6.7264208970600005E-5</c:v>
                </c:pt>
                <c:pt idx="7">
                  <c:v>6.8205226272800005E-5</c:v>
                </c:pt>
                <c:pt idx="8">
                  <c:v>4.7975613045299997E-5</c:v>
                </c:pt>
                <c:pt idx="9" formatCode="General">
                  <c:v>4.0492944119299999E-4</c:v>
                </c:pt>
                <c:pt idx="10">
                  <c:v>6.6595497900200001E-5</c:v>
                </c:pt>
                <c:pt idx="11">
                  <c:v>4.8291878039800002E-5</c:v>
                </c:pt>
                <c:pt idx="12" formatCode="General">
                  <c:v>2.33468795847E-4</c:v>
                </c:pt>
                <c:pt idx="13">
                  <c:v>9.0644631358899997E-5</c:v>
                </c:pt>
                <c:pt idx="14">
                  <c:v>5.0735256205299998E-5</c:v>
                </c:pt>
                <c:pt idx="15" formatCode="General">
                  <c:v>5.67484296676E-4</c:v>
                </c:pt>
                <c:pt idx="16" formatCode="General">
                  <c:v>3.4702532145400002E-4</c:v>
                </c:pt>
                <c:pt idx="17" formatCode="General">
                  <c:v>1.6814675895499999E-4</c:v>
                </c:pt>
                <c:pt idx="18">
                  <c:v>9.9607493936600006E-6</c:v>
                </c:pt>
                <c:pt idx="19">
                  <c:v>5.7062581619800002E-6</c:v>
                </c:pt>
                <c:pt idx="20">
                  <c:v>3.4609845942399998E-6</c:v>
                </c:pt>
                <c:pt idx="21" formatCode="General">
                  <c:v>2.0523504548400001E-4</c:v>
                </c:pt>
                <c:pt idx="22" formatCode="General">
                  <c:v>1.28426216038E-4</c:v>
                </c:pt>
                <c:pt idx="23">
                  <c:v>8.4903330369700004E-5</c:v>
                </c:pt>
                <c:pt idx="24" formatCode="General">
                  <c:v>6.7942819972699995E-4</c:v>
                </c:pt>
                <c:pt idx="25" formatCode="General">
                  <c:v>2.14998979691E-4</c:v>
                </c:pt>
                <c:pt idx="26" formatCode="General">
                  <c:v>1.6612265292599999E-4</c:v>
                </c:pt>
                <c:pt idx="27">
                  <c:v>1.42034391365E-5</c:v>
                </c:pt>
                <c:pt idx="28">
                  <c:v>5.5279446383400003E-6</c:v>
                </c:pt>
                <c:pt idx="29">
                  <c:v>2.4761381951599999E-6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9-4A40-AFC3-CA3AFDBDA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276783"/>
        <c:axId val="2136280303"/>
      </c:barChart>
      <c:catAx>
        <c:axId val="213627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80303"/>
        <c:crosses val="autoZero"/>
        <c:auto val="1"/>
        <c:lblAlgn val="ctr"/>
        <c:lblOffset val="100"/>
        <c:noMultiLvlLbl val="0"/>
      </c:catAx>
      <c:valAx>
        <c:axId val="213628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7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@ 0.4V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'0.4 Multi - no cache'!$D$1</c:f>
              <c:strCache>
                <c:ptCount val="1"/>
                <c:pt idx="0">
                  <c:v>Logic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'0.4 Multi - no cache'!$B$2:$C$31</c:f>
              <c:multiLvlStrCache>
                <c:ptCount val="30"/>
                <c:lvl>
                  <c:pt idx="0">
                    <c:v>Scalar</c:v>
                  </c:pt>
                  <c:pt idx="1">
                    <c:v>Baseline</c:v>
                  </c:pt>
                  <c:pt idx="2">
                    <c:v>MANIC</c:v>
                  </c:pt>
                  <c:pt idx="3">
                    <c:v>Scalar</c:v>
                  </c:pt>
                  <c:pt idx="4">
                    <c:v>Baseline</c:v>
                  </c:pt>
                  <c:pt idx="5">
                    <c:v>MANIC</c:v>
                  </c:pt>
                  <c:pt idx="6">
                    <c:v>Scalar</c:v>
                  </c:pt>
                  <c:pt idx="7">
                    <c:v>Baseline</c:v>
                  </c:pt>
                  <c:pt idx="8">
                    <c:v>MANIC</c:v>
                  </c:pt>
                  <c:pt idx="9">
                    <c:v>Scalar</c:v>
                  </c:pt>
                  <c:pt idx="10">
                    <c:v>Baseline</c:v>
                  </c:pt>
                  <c:pt idx="11">
                    <c:v>MANIC</c:v>
                  </c:pt>
                  <c:pt idx="12">
                    <c:v>Scalar</c:v>
                  </c:pt>
                  <c:pt idx="13">
                    <c:v>Baseline</c:v>
                  </c:pt>
                  <c:pt idx="14">
                    <c:v>MANIC</c:v>
                  </c:pt>
                  <c:pt idx="15">
                    <c:v>Scalar</c:v>
                  </c:pt>
                  <c:pt idx="16">
                    <c:v>Baseline</c:v>
                  </c:pt>
                  <c:pt idx="17">
                    <c:v>MANIC</c:v>
                  </c:pt>
                  <c:pt idx="18">
                    <c:v>Scalar</c:v>
                  </c:pt>
                  <c:pt idx="19">
                    <c:v>Baseline</c:v>
                  </c:pt>
                  <c:pt idx="20">
                    <c:v>MANIC</c:v>
                  </c:pt>
                  <c:pt idx="21">
                    <c:v>Scalar</c:v>
                  </c:pt>
                  <c:pt idx="22">
                    <c:v>Baseline</c:v>
                  </c:pt>
                  <c:pt idx="23">
                    <c:v>MANIC</c:v>
                  </c:pt>
                  <c:pt idx="24">
                    <c:v>Scalar</c:v>
                  </c:pt>
                  <c:pt idx="25">
                    <c:v>Baseline</c:v>
                  </c:pt>
                  <c:pt idx="26">
                    <c:v>MANIC</c:v>
                  </c:pt>
                  <c:pt idx="27">
                    <c:v>Scalar</c:v>
                  </c:pt>
                  <c:pt idx="28">
                    <c:v>Baseline</c:v>
                  </c:pt>
                  <c:pt idx="29">
                    <c:v>MANIC</c:v>
                  </c:pt>
                </c:lvl>
                <c:lvl>
                  <c:pt idx="0">
                    <c:v>FFT</c:v>
                  </c:pt>
                  <c:pt idx="1">
                    <c:v>FFT</c:v>
                  </c:pt>
                  <c:pt idx="2">
                    <c:v>FFT</c:v>
                  </c:pt>
                  <c:pt idx="3">
                    <c:v>DWT</c:v>
                  </c:pt>
                  <c:pt idx="4">
                    <c:v>DWT</c:v>
                  </c:pt>
                  <c:pt idx="5">
                    <c:v>DWT</c:v>
                  </c:pt>
                  <c:pt idx="6">
                    <c:v>Viterbi</c:v>
                  </c:pt>
                  <c:pt idx="7">
                    <c:v>Viterbi</c:v>
                  </c:pt>
                  <c:pt idx="8">
                    <c:v>Viterbi</c:v>
                  </c:pt>
                  <c:pt idx="9">
                    <c:v>Sort*</c:v>
                  </c:pt>
                  <c:pt idx="10">
                    <c:v>Sort*</c:v>
                  </c:pt>
                  <c:pt idx="11">
                    <c:v>Sort*</c:v>
                  </c:pt>
                  <c:pt idx="12">
                    <c:v>DCONV</c:v>
                  </c:pt>
                  <c:pt idx="13">
                    <c:v>DCONV</c:v>
                  </c:pt>
                  <c:pt idx="14">
                    <c:v>DCONV</c:v>
                  </c:pt>
                  <c:pt idx="15">
                    <c:v>DMM</c:v>
                  </c:pt>
                  <c:pt idx="16">
                    <c:v>DMM</c:v>
                  </c:pt>
                  <c:pt idx="17">
                    <c:v>DMM</c:v>
                  </c:pt>
                  <c:pt idx="18">
                    <c:v>DMV</c:v>
                  </c:pt>
                  <c:pt idx="19">
                    <c:v>DMV</c:v>
                  </c:pt>
                  <c:pt idx="20">
                    <c:v>DMV</c:v>
                  </c:pt>
                  <c:pt idx="21">
                    <c:v>SCONV</c:v>
                  </c:pt>
                  <c:pt idx="22">
                    <c:v>SCONV</c:v>
                  </c:pt>
                  <c:pt idx="23">
                    <c:v>SCONV</c:v>
                  </c:pt>
                  <c:pt idx="24">
                    <c:v>SMM</c:v>
                  </c:pt>
                  <c:pt idx="25">
                    <c:v>SMM</c:v>
                  </c:pt>
                  <c:pt idx="26">
                    <c:v>SMM</c:v>
                  </c:pt>
                  <c:pt idx="27">
                    <c:v>SMV</c:v>
                  </c:pt>
                  <c:pt idx="28">
                    <c:v>SMV</c:v>
                  </c:pt>
                  <c:pt idx="29">
                    <c:v>SMV</c:v>
                  </c:pt>
                </c:lvl>
              </c:multiLvlStrCache>
            </c:multiLvlStrRef>
          </c:cat>
          <c:val>
            <c:numRef>
              <c:f>'0.4 Multi - no cache'!$D$2:$D$31</c:f>
              <c:numCache>
                <c:formatCode>General</c:formatCode>
                <c:ptCount val="30"/>
                <c:pt idx="0">
                  <c:v>2.6800000000000001E-2</c:v>
                </c:pt>
                <c:pt idx="1">
                  <c:v>1.7399999999999999E-2</c:v>
                </c:pt>
                <c:pt idx="2">
                  <c:v>1.9199999999999998E-2</c:v>
                </c:pt>
                <c:pt idx="3">
                  <c:v>2.7199999999999998E-2</c:v>
                </c:pt>
                <c:pt idx="4">
                  <c:v>1.9699999999999999E-2</c:v>
                </c:pt>
                <c:pt idx="5">
                  <c:v>2.01E-2</c:v>
                </c:pt>
                <c:pt idx="6">
                  <c:v>2.7900000000000001E-2</c:v>
                </c:pt>
                <c:pt idx="7">
                  <c:v>1.2800000000000001E-2</c:v>
                </c:pt>
                <c:pt idx="8">
                  <c:v>1.7500000000000002E-2</c:v>
                </c:pt>
                <c:pt idx="9">
                  <c:v>2.5499999999999998E-2</c:v>
                </c:pt>
                <c:pt idx="10">
                  <c:v>0.02</c:v>
                </c:pt>
                <c:pt idx="11">
                  <c:v>0.02</c:v>
                </c:pt>
                <c:pt idx="12">
                  <c:v>2.6700000000000002E-2</c:v>
                </c:pt>
                <c:pt idx="13">
                  <c:v>1.52E-2</c:v>
                </c:pt>
                <c:pt idx="14">
                  <c:v>1.77E-2</c:v>
                </c:pt>
                <c:pt idx="15">
                  <c:v>2.7699999999999999E-2</c:v>
                </c:pt>
                <c:pt idx="16">
                  <c:v>1.6E-2</c:v>
                </c:pt>
                <c:pt idx="17">
                  <c:v>1.8200000000000001E-2</c:v>
                </c:pt>
                <c:pt idx="18">
                  <c:v>2.58E-2</c:v>
                </c:pt>
                <c:pt idx="19">
                  <c:v>1.5800000000000002E-2</c:v>
                </c:pt>
                <c:pt idx="20">
                  <c:v>1.8200000000000001E-2</c:v>
                </c:pt>
                <c:pt idx="21">
                  <c:v>2.8000000000000001E-2</c:v>
                </c:pt>
                <c:pt idx="22">
                  <c:v>1.9099999999999999E-2</c:v>
                </c:pt>
                <c:pt idx="23">
                  <c:v>2.0899999999999998E-2</c:v>
                </c:pt>
                <c:pt idx="24">
                  <c:v>2.7900000000000001E-2</c:v>
                </c:pt>
                <c:pt idx="25">
                  <c:v>1.6E-2</c:v>
                </c:pt>
                <c:pt idx="26">
                  <c:v>1.7999999999999999E-2</c:v>
                </c:pt>
                <c:pt idx="27">
                  <c:v>2.7699999999999999E-2</c:v>
                </c:pt>
                <c:pt idx="28">
                  <c:v>1.7299999999999999E-2</c:v>
                </c:pt>
                <c:pt idx="29">
                  <c:v>1.8800000000000001E-2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2-5B44-AD61-91D371D2E137}"/>
            </c:ext>
          </c:extLst>
        </c:ser>
        <c:ser>
          <c:idx val="1"/>
          <c:order val="1"/>
          <c:tx>
            <c:strRef>
              <c:f>'0.4 Multi - no cache'!$E$1</c:f>
              <c:strCache>
                <c:ptCount val="1"/>
                <c:pt idx="0">
                  <c:v>SRAM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'0.4 Multi - no cache'!$B$2:$C$31</c:f>
              <c:multiLvlStrCache>
                <c:ptCount val="30"/>
                <c:lvl>
                  <c:pt idx="0">
                    <c:v>Scalar</c:v>
                  </c:pt>
                  <c:pt idx="1">
                    <c:v>Baseline</c:v>
                  </c:pt>
                  <c:pt idx="2">
                    <c:v>MANIC</c:v>
                  </c:pt>
                  <c:pt idx="3">
                    <c:v>Scalar</c:v>
                  </c:pt>
                  <c:pt idx="4">
                    <c:v>Baseline</c:v>
                  </c:pt>
                  <c:pt idx="5">
                    <c:v>MANIC</c:v>
                  </c:pt>
                  <c:pt idx="6">
                    <c:v>Scalar</c:v>
                  </c:pt>
                  <c:pt idx="7">
                    <c:v>Baseline</c:v>
                  </c:pt>
                  <c:pt idx="8">
                    <c:v>MANIC</c:v>
                  </c:pt>
                  <c:pt idx="9">
                    <c:v>Scalar</c:v>
                  </c:pt>
                  <c:pt idx="10">
                    <c:v>Baseline</c:v>
                  </c:pt>
                  <c:pt idx="11">
                    <c:v>MANIC</c:v>
                  </c:pt>
                  <c:pt idx="12">
                    <c:v>Scalar</c:v>
                  </c:pt>
                  <c:pt idx="13">
                    <c:v>Baseline</c:v>
                  </c:pt>
                  <c:pt idx="14">
                    <c:v>MANIC</c:v>
                  </c:pt>
                  <c:pt idx="15">
                    <c:v>Scalar</c:v>
                  </c:pt>
                  <c:pt idx="16">
                    <c:v>Baseline</c:v>
                  </c:pt>
                  <c:pt idx="17">
                    <c:v>MANIC</c:v>
                  </c:pt>
                  <c:pt idx="18">
                    <c:v>Scalar</c:v>
                  </c:pt>
                  <c:pt idx="19">
                    <c:v>Baseline</c:v>
                  </c:pt>
                  <c:pt idx="20">
                    <c:v>MANIC</c:v>
                  </c:pt>
                  <c:pt idx="21">
                    <c:v>Scalar</c:v>
                  </c:pt>
                  <c:pt idx="22">
                    <c:v>Baseline</c:v>
                  </c:pt>
                  <c:pt idx="23">
                    <c:v>MANIC</c:v>
                  </c:pt>
                  <c:pt idx="24">
                    <c:v>Scalar</c:v>
                  </c:pt>
                  <c:pt idx="25">
                    <c:v>Baseline</c:v>
                  </c:pt>
                  <c:pt idx="26">
                    <c:v>MANIC</c:v>
                  </c:pt>
                  <c:pt idx="27">
                    <c:v>Scalar</c:v>
                  </c:pt>
                  <c:pt idx="28">
                    <c:v>Baseline</c:v>
                  </c:pt>
                  <c:pt idx="29">
                    <c:v>MANIC</c:v>
                  </c:pt>
                </c:lvl>
                <c:lvl>
                  <c:pt idx="0">
                    <c:v>FFT</c:v>
                  </c:pt>
                  <c:pt idx="1">
                    <c:v>FFT</c:v>
                  </c:pt>
                  <c:pt idx="2">
                    <c:v>FFT</c:v>
                  </c:pt>
                  <c:pt idx="3">
                    <c:v>DWT</c:v>
                  </c:pt>
                  <c:pt idx="4">
                    <c:v>DWT</c:v>
                  </c:pt>
                  <c:pt idx="5">
                    <c:v>DWT</c:v>
                  </c:pt>
                  <c:pt idx="6">
                    <c:v>Viterbi</c:v>
                  </c:pt>
                  <c:pt idx="7">
                    <c:v>Viterbi</c:v>
                  </c:pt>
                  <c:pt idx="8">
                    <c:v>Viterbi</c:v>
                  </c:pt>
                  <c:pt idx="9">
                    <c:v>Sort*</c:v>
                  </c:pt>
                  <c:pt idx="10">
                    <c:v>Sort*</c:v>
                  </c:pt>
                  <c:pt idx="11">
                    <c:v>Sort*</c:v>
                  </c:pt>
                  <c:pt idx="12">
                    <c:v>DCONV</c:v>
                  </c:pt>
                  <c:pt idx="13">
                    <c:v>DCONV</c:v>
                  </c:pt>
                  <c:pt idx="14">
                    <c:v>DCONV</c:v>
                  </c:pt>
                  <c:pt idx="15">
                    <c:v>DMM</c:v>
                  </c:pt>
                  <c:pt idx="16">
                    <c:v>DMM</c:v>
                  </c:pt>
                  <c:pt idx="17">
                    <c:v>DMM</c:v>
                  </c:pt>
                  <c:pt idx="18">
                    <c:v>DMV</c:v>
                  </c:pt>
                  <c:pt idx="19">
                    <c:v>DMV</c:v>
                  </c:pt>
                  <c:pt idx="20">
                    <c:v>DMV</c:v>
                  </c:pt>
                  <c:pt idx="21">
                    <c:v>SCONV</c:v>
                  </c:pt>
                  <c:pt idx="22">
                    <c:v>SCONV</c:v>
                  </c:pt>
                  <c:pt idx="23">
                    <c:v>SCONV</c:v>
                  </c:pt>
                  <c:pt idx="24">
                    <c:v>SMM</c:v>
                  </c:pt>
                  <c:pt idx="25">
                    <c:v>SMM</c:v>
                  </c:pt>
                  <c:pt idx="26">
                    <c:v>SMM</c:v>
                  </c:pt>
                  <c:pt idx="27">
                    <c:v>SMV</c:v>
                  </c:pt>
                  <c:pt idx="28">
                    <c:v>SMV</c:v>
                  </c:pt>
                  <c:pt idx="29">
                    <c:v>SMV</c:v>
                  </c:pt>
                </c:lvl>
              </c:multiLvlStrCache>
            </c:multiLvlStrRef>
          </c:cat>
          <c:val>
            <c:numRef>
              <c:f>'0.4 Multi - no cache'!$E$2:$E$31</c:f>
              <c:numCache>
                <c:formatCode>General</c:formatCode>
                <c:ptCount val="30"/>
                <c:pt idx="0">
                  <c:v>5.3100000000000001E-2</c:v>
                </c:pt>
                <c:pt idx="1">
                  <c:v>6.6900000000000001E-2</c:v>
                </c:pt>
                <c:pt idx="2">
                  <c:v>4.6300000000000001E-2</c:v>
                </c:pt>
                <c:pt idx="3">
                  <c:v>5.3199999999999997E-2</c:v>
                </c:pt>
                <c:pt idx="4">
                  <c:v>6.13E-2</c:v>
                </c:pt>
                <c:pt idx="5">
                  <c:v>4.7199999999999999E-2</c:v>
                </c:pt>
                <c:pt idx="6">
                  <c:v>5.33E-2</c:v>
                </c:pt>
                <c:pt idx="7">
                  <c:v>6.0900000000000003E-2</c:v>
                </c:pt>
                <c:pt idx="8">
                  <c:v>4.5499999999999999E-2</c:v>
                </c:pt>
                <c:pt idx="9">
                  <c:v>5.2200000000000003E-2</c:v>
                </c:pt>
                <c:pt idx="10">
                  <c:v>5.8999999999999997E-2</c:v>
                </c:pt>
                <c:pt idx="11">
                  <c:v>0.05</c:v>
                </c:pt>
                <c:pt idx="12">
                  <c:v>5.2200000000000003E-2</c:v>
                </c:pt>
                <c:pt idx="13">
                  <c:v>6.7000000000000004E-2</c:v>
                </c:pt>
                <c:pt idx="14">
                  <c:v>4.1200000000000001E-2</c:v>
                </c:pt>
                <c:pt idx="15">
                  <c:v>5.2299999999999999E-2</c:v>
                </c:pt>
                <c:pt idx="16">
                  <c:v>6.4399999999999999E-2</c:v>
                </c:pt>
                <c:pt idx="17">
                  <c:v>4.2299999999999997E-2</c:v>
                </c:pt>
                <c:pt idx="18">
                  <c:v>5.1999999999999998E-2</c:v>
                </c:pt>
                <c:pt idx="19">
                  <c:v>6.4199999999999993E-2</c:v>
                </c:pt>
                <c:pt idx="20">
                  <c:v>4.2299999999999997E-2</c:v>
                </c:pt>
                <c:pt idx="21">
                  <c:v>5.28E-2</c:v>
                </c:pt>
                <c:pt idx="22">
                  <c:v>6.0699999999999997E-2</c:v>
                </c:pt>
                <c:pt idx="23">
                  <c:v>4.5900000000000003E-2</c:v>
                </c:pt>
                <c:pt idx="24">
                  <c:v>5.2999999999999999E-2</c:v>
                </c:pt>
                <c:pt idx="25">
                  <c:v>6.3500000000000001E-2</c:v>
                </c:pt>
                <c:pt idx="26">
                  <c:v>4.4900000000000002E-2</c:v>
                </c:pt>
                <c:pt idx="27">
                  <c:v>5.2299999999999999E-2</c:v>
                </c:pt>
                <c:pt idx="28">
                  <c:v>6.54E-2</c:v>
                </c:pt>
                <c:pt idx="29">
                  <c:v>4.5100000000000001E-2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2-5B44-AD61-91D371D2E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9691680"/>
        <c:axId val="259693328"/>
      </c:barChart>
      <c:catAx>
        <c:axId val="2596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93328"/>
        <c:crosses val="autoZero"/>
        <c:auto val="1"/>
        <c:lblAlgn val="ctr"/>
        <c:lblOffset val="100"/>
        <c:noMultiLvlLbl val="0"/>
      </c:catAx>
      <c:valAx>
        <c:axId val="2596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@ 0.4V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'0.4 Multi - no cache'!$D$35</c:f>
              <c:strCache>
                <c:ptCount val="1"/>
                <c:pt idx="0">
                  <c:v>Logic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'0.4 Multi - no cache'!$B$36:$C$65</c:f>
              <c:multiLvlStrCache>
                <c:ptCount val="30"/>
                <c:lvl>
                  <c:pt idx="0">
                    <c:v>Scalar</c:v>
                  </c:pt>
                  <c:pt idx="1">
                    <c:v>Baseline</c:v>
                  </c:pt>
                  <c:pt idx="2">
                    <c:v>MANIC</c:v>
                  </c:pt>
                  <c:pt idx="3">
                    <c:v>Scalar</c:v>
                  </c:pt>
                  <c:pt idx="4">
                    <c:v>Baseline</c:v>
                  </c:pt>
                  <c:pt idx="5">
                    <c:v>MANIC</c:v>
                  </c:pt>
                  <c:pt idx="6">
                    <c:v>Scalar</c:v>
                  </c:pt>
                  <c:pt idx="7">
                    <c:v>Baseline</c:v>
                  </c:pt>
                  <c:pt idx="8">
                    <c:v>MANIC</c:v>
                  </c:pt>
                  <c:pt idx="9">
                    <c:v>Scalar</c:v>
                  </c:pt>
                  <c:pt idx="10">
                    <c:v>Baseline</c:v>
                  </c:pt>
                  <c:pt idx="11">
                    <c:v>MANIC</c:v>
                  </c:pt>
                  <c:pt idx="12">
                    <c:v>Scalar</c:v>
                  </c:pt>
                  <c:pt idx="13">
                    <c:v>Baseline</c:v>
                  </c:pt>
                  <c:pt idx="14">
                    <c:v>MANIC</c:v>
                  </c:pt>
                  <c:pt idx="15">
                    <c:v>Scalar</c:v>
                  </c:pt>
                  <c:pt idx="16">
                    <c:v>Baseline</c:v>
                  </c:pt>
                  <c:pt idx="17">
                    <c:v>MANIC</c:v>
                  </c:pt>
                  <c:pt idx="18">
                    <c:v>Scalar</c:v>
                  </c:pt>
                  <c:pt idx="19">
                    <c:v>Baseline</c:v>
                  </c:pt>
                  <c:pt idx="20">
                    <c:v>MANIC</c:v>
                  </c:pt>
                  <c:pt idx="21">
                    <c:v>Scalar</c:v>
                  </c:pt>
                  <c:pt idx="22">
                    <c:v>Baseline</c:v>
                  </c:pt>
                  <c:pt idx="23">
                    <c:v>MANIC</c:v>
                  </c:pt>
                  <c:pt idx="24">
                    <c:v>Scalar</c:v>
                  </c:pt>
                  <c:pt idx="25">
                    <c:v>Baseline</c:v>
                  </c:pt>
                  <c:pt idx="26">
                    <c:v>MANIC</c:v>
                  </c:pt>
                  <c:pt idx="27">
                    <c:v>Scalar</c:v>
                  </c:pt>
                  <c:pt idx="28">
                    <c:v>Baseline</c:v>
                  </c:pt>
                  <c:pt idx="29">
                    <c:v>MANIC</c:v>
                  </c:pt>
                </c:lvl>
                <c:lvl>
                  <c:pt idx="0">
                    <c:v>FFT</c:v>
                  </c:pt>
                  <c:pt idx="1">
                    <c:v>FFT</c:v>
                  </c:pt>
                  <c:pt idx="2">
                    <c:v>FFT</c:v>
                  </c:pt>
                  <c:pt idx="3">
                    <c:v>DWT</c:v>
                  </c:pt>
                  <c:pt idx="4">
                    <c:v>DWT</c:v>
                  </c:pt>
                  <c:pt idx="5">
                    <c:v>DWT</c:v>
                  </c:pt>
                  <c:pt idx="6">
                    <c:v>Viterbi</c:v>
                  </c:pt>
                  <c:pt idx="7">
                    <c:v>Viterbi</c:v>
                  </c:pt>
                  <c:pt idx="8">
                    <c:v>Viterbi</c:v>
                  </c:pt>
                  <c:pt idx="9">
                    <c:v>Sort*</c:v>
                  </c:pt>
                  <c:pt idx="10">
                    <c:v>Sort*</c:v>
                  </c:pt>
                  <c:pt idx="11">
                    <c:v>Sort*</c:v>
                  </c:pt>
                  <c:pt idx="12">
                    <c:v>DCONV</c:v>
                  </c:pt>
                  <c:pt idx="13">
                    <c:v>DCONV</c:v>
                  </c:pt>
                  <c:pt idx="14">
                    <c:v>DCONV</c:v>
                  </c:pt>
                  <c:pt idx="15">
                    <c:v>DMM</c:v>
                  </c:pt>
                  <c:pt idx="16">
                    <c:v>DMM</c:v>
                  </c:pt>
                  <c:pt idx="17">
                    <c:v>DMM</c:v>
                  </c:pt>
                  <c:pt idx="18">
                    <c:v>DMV</c:v>
                  </c:pt>
                  <c:pt idx="19">
                    <c:v>DMV</c:v>
                  </c:pt>
                  <c:pt idx="20">
                    <c:v>DMV</c:v>
                  </c:pt>
                  <c:pt idx="21">
                    <c:v>SCONV</c:v>
                  </c:pt>
                  <c:pt idx="22">
                    <c:v>SCONV</c:v>
                  </c:pt>
                  <c:pt idx="23">
                    <c:v>SCONV</c:v>
                  </c:pt>
                  <c:pt idx="24">
                    <c:v>SMM</c:v>
                  </c:pt>
                  <c:pt idx="25">
                    <c:v>SMM</c:v>
                  </c:pt>
                  <c:pt idx="26">
                    <c:v>SMM</c:v>
                  </c:pt>
                  <c:pt idx="27">
                    <c:v>SMV</c:v>
                  </c:pt>
                  <c:pt idx="28">
                    <c:v>SMV</c:v>
                  </c:pt>
                  <c:pt idx="29">
                    <c:v>SMV</c:v>
                  </c:pt>
                </c:lvl>
              </c:multiLvlStrCache>
            </c:multiLvlStrRef>
          </c:cat>
          <c:val>
            <c:numRef>
              <c:f>'0.4 Multi - no cache'!$D$36:$D$65</c:f>
              <c:numCache>
                <c:formatCode>General</c:formatCode>
                <c:ptCount val="30"/>
                <c:pt idx="0">
                  <c:v>6.1963743999892798E-5</c:v>
                </c:pt>
                <c:pt idx="1">
                  <c:v>1.3739039999999999E-5</c:v>
                </c:pt>
                <c:pt idx="2">
                  <c:v>1.7192447999923201E-5</c:v>
                </c:pt>
                <c:pt idx="3">
                  <c:v>7.6935743999782417E-5</c:v>
                </c:pt>
                <c:pt idx="4">
                  <c:v>3.0338E-5</c:v>
                </c:pt>
                <c:pt idx="5">
                  <c:v>3.6146231999919597E-5</c:v>
                </c:pt>
                <c:pt idx="6">
                  <c:v>6.4030499999888411E-5</c:v>
                </c:pt>
                <c:pt idx="7">
                  <c:v>2.5036800000000001E-5</c:v>
                </c:pt>
                <c:pt idx="8">
                  <c:v>3.4848799999929999E-5</c:v>
                </c:pt>
                <c:pt idx="9">
                  <c:v>3.6308736000612002E-4</c:v>
                </c:pt>
                <c:pt idx="10">
                  <c:v>3.6568E-5</c:v>
                </c:pt>
                <c:pt idx="11">
                  <c:v>3.6901599999919999E-5</c:v>
                </c:pt>
                <c:pt idx="12">
                  <c:v>2.5878708000320405E-4</c:v>
                </c:pt>
                <c:pt idx="13">
                  <c:v>3.1652480000000001E-5</c:v>
                </c:pt>
                <c:pt idx="14">
                  <c:v>4.5080483999929208E-5</c:v>
                </c:pt>
                <c:pt idx="15">
                  <c:v>6.0269106001440396E-4</c:v>
                </c:pt>
                <c:pt idx="16">
                  <c:v>1.4328320000000003E-4</c:v>
                </c:pt>
                <c:pt idx="17">
                  <c:v>1.7533006400218402E-4</c:v>
                </c:pt>
                <c:pt idx="18">
                  <c:v>1.0337544000000001E-5</c:v>
                </c:pt>
                <c:pt idx="19">
                  <c:v>2.3320800000000004E-6</c:v>
                </c:pt>
                <c:pt idx="20">
                  <c:v>2.84575199999272E-6</c:v>
                </c:pt>
                <c:pt idx="21">
                  <c:v>1.9198144000000003E-4</c:v>
                </c:pt>
                <c:pt idx="22">
                  <c:v>6.8431480000000002E-5</c:v>
                </c:pt>
                <c:pt idx="23">
                  <c:v>7.7533147999832798E-5</c:v>
                </c:pt>
                <c:pt idx="24">
                  <c:v>5.9601654001450815E-4</c:v>
                </c:pt>
                <c:pt idx="25">
                  <c:v>1.0306559999999999E-4</c:v>
                </c:pt>
                <c:pt idx="26">
                  <c:v>1.4944248000144E-4</c:v>
                </c:pt>
                <c:pt idx="27">
                  <c:v>1.1446747999999998E-5</c:v>
                </c:pt>
                <c:pt idx="28">
                  <c:v>2.2974400000000001E-6</c:v>
                </c:pt>
                <c:pt idx="29">
                  <c:v>2.52521599999248E-6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B-9443-9934-1861587BDA78}"/>
            </c:ext>
          </c:extLst>
        </c:ser>
        <c:ser>
          <c:idx val="1"/>
          <c:order val="1"/>
          <c:tx>
            <c:strRef>
              <c:f>'0.4 Multi - no cache'!$E$35</c:f>
              <c:strCache>
                <c:ptCount val="1"/>
                <c:pt idx="0">
                  <c:v>SRAM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'0.4 Multi - no cache'!$B$36:$C$65</c:f>
              <c:multiLvlStrCache>
                <c:ptCount val="30"/>
                <c:lvl>
                  <c:pt idx="0">
                    <c:v>Scalar</c:v>
                  </c:pt>
                  <c:pt idx="1">
                    <c:v>Baseline</c:v>
                  </c:pt>
                  <c:pt idx="2">
                    <c:v>MANIC</c:v>
                  </c:pt>
                  <c:pt idx="3">
                    <c:v>Scalar</c:v>
                  </c:pt>
                  <c:pt idx="4">
                    <c:v>Baseline</c:v>
                  </c:pt>
                  <c:pt idx="5">
                    <c:v>MANIC</c:v>
                  </c:pt>
                  <c:pt idx="6">
                    <c:v>Scalar</c:v>
                  </c:pt>
                  <c:pt idx="7">
                    <c:v>Baseline</c:v>
                  </c:pt>
                  <c:pt idx="8">
                    <c:v>MANIC</c:v>
                  </c:pt>
                  <c:pt idx="9">
                    <c:v>Scalar</c:v>
                  </c:pt>
                  <c:pt idx="10">
                    <c:v>Baseline</c:v>
                  </c:pt>
                  <c:pt idx="11">
                    <c:v>MANIC</c:v>
                  </c:pt>
                  <c:pt idx="12">
                    <c:v>Scalar</c:v>
                  </c:pt>
                  <c:pt idx="13">
                    <c:v>Baseline</c:v>
                  </c:pt>
                  <c:pt idx="14">
                    <c:v>MANIC</c:v>
                  </c:pt>
                  <c:pt idx="15">
                    <c:v>Scalar</c:v>
                  </c:pt>
                  <c:pt idx="16">
                    <c:v>Baseline</c:v>
                  </c:pt>
                  <c:pt idx="17">
                    <c:v>MANIC</c:v>
                  </c:pt>
                  <c:pt idx="18">
                    <c:v>Scalar</c:v>
                  </c:pt>
                  <c:pt idx="19">
                    <c:v>Baseline</c:v>
                  </c:pt>
                  <c:pt idx="20">
                    <c:v>MANIC</c:v>
                  </c:pt>
                  <c:pt idx="21">
                    <c:v>Scalar</c:v>
                  </c:pt>
                  <c:pt idx="22">
                    <c:v>Baseline</c:v>
                  </c:pt>
                  <c:pt idx="23">
                    <c:v>MANIC</c:v>
                  </c:pt>
                  <c:pt idx="24">
                    <c:v>Scalar</c:v>
                  </c:pt>
                  <c:pt idx="25">
                    <c:v>Baseline</c:v>
                  </c:pt>
                  <c:pt idx="26">
                    <c:v>MANIC</c:v>
                  </c:pt>
                  <c:pt idx="27">
                    <c:v>Scalar</c:v>
                  </c:pt>
                  <c:pt idx="28">
                    <c:v>Baseline</c:v>
                  </c:pt>
                  <c:pt idx="29">
                    <c:v>MANIC</c:v>
                  </c:pt>
                </c:lvl>
                <c:lvl>
                  <c:pt idx="0">
                    <c:v>FFT</c:v>
                  </c:pt>
                  <c:pt idx="1">
                    <c:v>FFT</c:v>
                  </c:pt>
                  <c:pt idx="2">
                    <c:v>FFT</c:v>
                  </c:pt>
                  <c:pt idx="3">
                    <c:v>DWT</c:v>
                  </c:pt>
                  <c:pt idx="4">
                    <c:v>DWT</c:v>
                  </c:pt>
                  <c:pt idx="5">
                    <c:v>DWT</c:v>
                  </c:pt>
                  <c:pt idx="6">
                    <c:v>Viterbi</c:v>
                  </c:pt>
                  <c:pt idx="7">
                    <c:v>Viterbi</c:v>
                  </c:pt>
                  <c:pt idx="8">
                    <c:v>Viterbi</c:v>
                  </c:pt>
                  <c:pt idx="9">
                    <c:v>Sort*</c:v>
                  </c:pt>
                  <c:pt idx="10">
                    <c:v>Sort*</c:v>
                  </c:pt>
                  <c:pt idx="11">
                    <c:v>Sort*</c:v>
                  </c:pt>
                  <c:pt idx="12">
                    <c:v>DCONV</c:v>
                  </c:pt>
                  <c:pt idx="13">
                    <c:v>DCONV</c:v>
                  </c:pt>
                  <c:pt idx="14">
                    <c:v>DCONV</c:v>
                  </c:pt>
                  <c:pt idx="15">
                    <c:v>DMM</c:v>
                  </c:pt>
                  <c:pt idx="16">
                    <c:v>DMM</c:v>
                  </c:pt>
                  <c:pt idx="17">
                    <c:v>DMM</c:v>
                  </c:pt>
                  <c:pt idx="18">
                    <c:v>DMV</c:v>
                  </c:pt>
                  <c:pt idx="19">
                    <c:v>DMV</c:v>
                  </c:pt>
                  <c:pt idx="20">
                    <c:v>DMV</c:v>
                  </c:pt>
                  <c:pt idx="21">
                    <c:v>SCONV</c:v>
                  </c:pt>
                  <c:pt idx="22">
                    <c:v>SCONV</c:v>
                  </c:pt>
                  <c:pt idx="23">
                    <c:v>SCONV</c:v>
                  </c:pt>
                  <c:pt idx="24">
                    <c:v>SMM</c:v>
                  </c:pt>
                  <c:pt idx="25">
                    <c:v>SMM</c:v>
                  </c:pt>
                  <c:pt idx="26">
                    <c:v>SMM</c:v>
                  </c:pt>
                  <c:pt idx="27">
                    <c:v>SMV</c:v>
                  </c:pt>
                  <c:pt idx="28">
                    <c:v>SMV</c:v>
                  </c:pt>
                  <c:pt idx="29">
                    <c:v>SMV</c:v>
                  </c:pt>
                </c:lvl>
              </c:multiLvlStrCache>
            </c:multiLvlStrRef>
          </c:cat>
          <c:val>
            <c:numRef>
              <c:f>'0.4 Multi - no cache'!$E$36:$E$65</c:f>
              <c:numCache>
                <c:formatCode>General</c:formatCode>
                <c:ptCount val="30"/>
                <c:pt idx="0">
                  <c:v>1.2277144799978761E-4</c:v>
                </c:pt>
                <c:pt idx="1">
                  <c:v>5.2824240000000004E-5</c:v>
                </c:pt>
                <c:pt idx="2">
                  <c:v>4.1458871999814798E-5</c:v>
                </c:pt>
                <c:pt idx="3">
                  <c:v>1.5047726399957439E-4</c:v>
                </c:pt>
                <c:pt idx="4">
                  <c:v>9.4401999999999995E-5</c:v>
                </c:pt>
                <c:pt idx="5">
                  <c:v>8.4880703999811206E-5</c:v>
                </c:pt>
                <c:pt idx="6">
                  <c:v>1.223234999997868E-4</c:v>
                </c:pt>
                <c:pt idx="7">
                  <c:v>1.191204E-4</c:v>
                </c:pt>
                <c:pt idx="8">
                  <c:v>9.060687999981799E-5</c:v>
                </c:pt>
                <c:pt idx="9">
                  <c:v>7.4326118401252803E-4</c:v>
                </c:pt>
                <c:pt idx="10">
                  <c:v>1.0787559999999999E-4</c:v>
                </c:pt>
                <c:pt idx="11">
                  <c:v>9.225399999980002E-5</c:v>
                </c:pt>
                <c:pt idx="12">
                  <c:v>5.0594328000626407E-4</c:v>
                </c:pt>
                <c:pt idx="13">
                  <c:v>1.3952080000000002E-4</c:v>
                </c:pt>
                <c:pt idx="14">
                  <c:v>1.0493310399983521E-4</c:v>
                </c:pt>
                <c:pt idx="15">
                  <c:v>1.137932940027196E-3</c:v>
                </c:pt>
                <c:pt idx="16">
                  <c:v>5.7671488000000004E-4</c:v>
                </c:pt>
                <c:pt idx="17">
                  <c:v>4.0749789600507601E-4</c:v>
                </c:pt>
                <c:pt idx="18">
                  <c:v>2.0835360000000001E-5</c:v>
                </c:pt>
                <c:pt idx="19">
                  <c:v>9.4759199999999982E-6</c:v>
                </c:pt>
                <c:pt idx="20">
                  <c:v>6.6140279999830801E-6</c:v>
                </c:pt>
                <c:pt idx="21">
                  <c:v>3.6202214400000006E-4</c:v>
                </c:pt>
                <c:pt idx="22">
                  <c:v>2.1747596000000003E-4</c:v>
                </c:pt>
                <c:pt idx="23">
                  <c:v>1.7027614799963281E-4</c:v>
                </c:pt>
                <c:pt idx="24">
                  <c:v>1.1322178000275601E-3</c:v>
                </c:pt>
                <c:pt idx="25">
                  <c:v>4.090416E-4</c:v>
                </c:pt>
                <c:pt idx="26">
                  <c:v>3.7277596400359201E-4</c:v>
                </c:pt>
                <c:pt idx="27">
                  <c:v>2.1612452000000002E-5</c:v>
                </c:pt>
                <c:pt idx="28">
                  <c:v>8.6851200000000006E-6</c:v>
                </c:pt>
                <c:pt idx="29">
                  <c:v>6.0578319999819606E-6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B-9443-9934-1861587BD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5512736"/>
        <c:axId val="965726016"/>
      </c:barChart>
      <c:catAx>
        <c:axId val="9655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726016"/>
        <c:crosses val="autoZero"/>
        <c:auto val="1"/>
        <c:lblAlgn val="ctr"/>
        <c:lblOffset val="100"/>
        <c:noMultiLvlLbl val="0"/>
      </c:catAx>
      <c:valAx>
        <c:axId val="9657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@ 0.4V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'0.4 Multi - cache'!$D$1</c:f>
              <c:strCache>
                <c:ptCount val="1"/>
                <c:pt idx="0">
                  <c:v>Logic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'0.4 Multi - cache'!$B$2:$C$31</c:f>
              <c:multiLvlStrCache>
                <c:ptCount val="30"/>
                <c:lvl>
                  <c:pt idx="0">
                    <c:v>Scalar</c:v>
                  </c:pt>
                  <c:pt idx="1">
                    <c:v>Baseline</c:v>
                  </c:pt>
                  <c:pt idx="2">
                    <c:v>MANIC</c:v>
                  </c:pt>
                  <c:pt idx="3">
                    <c:v>Scalar</c:v>
                  </c:pt>
                  <c:pt idx="4">
                    <c:v>Baseline</c:v>
                  </c:pt>
                  <c:pt idx="5">
                    <c:v>MANIC</c:v>
                  </c:pt>
                  <c:pt idx="6">
                    <c:v>Scalar</c:v>
                  </c:pt>
                  <c:pt idx="7">
                    <c:v>Baseline</c:v>
                  </c:pt>
                  <c:pt idx="8">
                    <c:v>MANIC</c:v>
                  </c:pt>
                  <c:pt idx="9">
                    <c:v>Scalar</c:v>
                  </c:pt>
                  <c:pt idx="10">
                    <c:v>Baseline</c:v>
                  </c:pt>
                  <c:pt idx="11">
                    <c:v>MANIC</c:v>
                  </c:pt>
                  <c:pt idx="12">
                    <c:v>Scalar</c:v>
                  </c:pt>
                  <c:pt idx="13">
                    <c:v>Baseline</c:v>
                  </c:pt>
                  <c:pt idx="14">
                    <c:v>MANIC</c:v>
                  </c:pt>
                  <c:pt idx="15">
                    <c:v>Scalar</c:v>
                  </c:pt>
                  <c:pt idx="16">
                    <c:v>Baseline</c:v>
                  </c:pt>
                  <c:pt idx="17">
                    <c:v>MANIC</c:v>
                  </c:pt>
                  <c:pt idx="18">
                    <c:v>Scalar</c:v>
                  </c:pt>
                  <c:pt idx="19">
                    <c:v>Baseline</c:v>
                  </c:pt>
                  <c:pt idx="20">
                    <c:v>MANIC</c:v>
                  </c:pt>
                  <c:pt idx="21">
                    <c:v>Scalar</c:v>
                  </c:pt>
                  <c:pt idx="22">
                    <c:v>Baseline</c:v>
                  </c:pt>
                  <c:pt idx="23">
                    <c:v>MANIC</c:v>
                  </c:pt>
                  <c:pt idx="24">
                    <c:v>Scalar</c:v>
                  </c:pt>
                  <c:pt idx="25">
                    <c:v>Baseline</c:v>
                  </c:pt>
                  <c:pt idx="26">
                    <c:v>MANIC</c:v>
                  </c:pt>
                  <c:pt idx="27">
                    <c:v>Scalar</c:v>
                  </c:pt>
                  <c:pt idx="28">
                    <c:v>Baseline</c:v>
                  </c:pt>
                  <c:pt idx="29">
                    <c:v>MANIC</c:v>
                  </c:pt>
                </c:lvl>
                <c:lvl>
                  <c:pt idx="0">
                    <c:v>FFT</c:v>
                  </c:pt>
                  <c:pt idx="1">
                    <c:v>FFT</c:v>
                  </c:pt>
                  <c:pt idx="2">
                    <c:v>FFT</c:v>
                  </c:pt>
                  <c:pt idx="3">
                    <c:v>DWT</c:v>
                  </c:pt>
                  <c:pt idx="4">
                    <c:v>DWT</c:v>
                  </c:pt>
                  <c:pt idx="5">
                    <c:v>DWT</c:v>
                  </c:pt>
                  <c:pt idx="6">
                    <c:v>Viterbi</c:v>
                  </c:pt>
                  <c:pt idx="7">
                    <c:v>Viterbi</c:v>
                  </c:pt>
                  <c:pt idx="8">
                    <c:v>Viterbi</c:v>
                  </c:pt>
                  <c:pt idx="9">
                    <c:v>Sort*</c:v>
                  </c:pt>
                  <c:pt idx="10">
                    <c:v>Sort*</c:v>
                  </c:pt>
                  <c:pt idx="11">
                    <c:v>Sort*</c:v>
                  </c:pt>
                  <c:pt idx="12">
                    <c:v>DCONV</c:v>
                  </c:pt>
                  <c:pt idx="13">
                    <c:v>DCONV</c:v>
                  </c:pt>
                  <c:pt idx="14">
                    <c:v>DCONV</c:v>
                  </c:pt>
                  <c:pt idx="15">
                    <c:v>DMM</c:v>
                  </c:pt>
                  <c:pt idx="16">
                    <c:v>DMM</c:v>
                  </c:pt>
                  <c:pt idx="17">
                    <c:v>DMM</c:v>
                  </c:pt>
                  <c:pt idx="18">
                    <c:v>DMV</c:v>
                  </c:pt>
                  <c:pt idx="19">
                    <c:v>DMV</c:v>
                  </c:pt>
                  <c:pt idx="20">
                    <c:v>DMV</c:v>
                  </c:pt>
                  <c:pt idx="21">
                    <c:v>SCONV</c:v>
                  </c:pt>
                  <c:pt idx="22">
                    <c:v>SCONV</c:v>
                  </c:pt>
                  <c:pt idx="23">
                    <c:v>SCONV</c:v>
                  </c:pt>
                  <c:pt idx="24">
                    <c:v>SMM</c:v>
                  </c:pt>
                  <c:pt idx="25">
                    <c:v>SMM</c:v>
                  </c:pt>
                  <c:pt idx="26">
                    <c:v>SMM</c:v>
                  </c:pt>
                  <c:pt idx="27">
                    <c:v>SMV</c:v>
                  </c:pt>
                  <c:pt idx="28">
                    <c:v>SMV</c:v>
                  </c:pt>
                  <c:pt idx="29">
                    <c:v>SMV</c:v>
                  </c:pt>
                </c:lvl>
              </c:multiLvlStrCache>
            </c:multiLvlStrRef>
          </c:cat>
          <c:val>
            <c:numRef>
              <c:f>'0.4 Multi - cache'!$D$2:$D$31</c:f>
              <c:numCache>
                <c:formatCode>General</c:formatCode>
                <c:ptCount val="30"/>
                <c:pt idx="0">
                  <c:v>2.7799999999999998E-2</c:v>
                </c:pt>
                <c:pt idx="1">
                  <c:v>1.6E-2</c:v>
                </c:pt>
                <c:pt idx="2">
                  <c:v>1.77E-2</c:v>
                </c:pt>
                <c:pt idx="3">
                  <c:v>2.3199999999999998E-2</c:v>
                </c:pt>
                <c:pt idx="4">
                  <c:v>1.8200000000000001E-2</c:v>
                </c:pt>
                <c:pt idx="5">
                  <c:v>1.8499999999999999E-2</c:v>
                </c:pt>
                <c:pt idx="6">
                  <c:v>2.6700000000000002E-2</c:v>
                </c:pt>
                <c:pt idx="7">
                  <c:v>1.2699999999999999E-2</c:v>
                </c:pt>
                <c:pt idx="8">
                  <c:v>1.6299999999999999E-2</c:v>
                </c:pt>
                <c:pt idx="9">
                  <c:v>2.7E-2</c:v>
                </c:pt>
                <c:pt idx="10">
                  <c:v>1.6E-2</c:v>
                </c:pt>
                <c:pt idx="11">
                  <c:v>1.7999999999999999E-2</c:v>
                </c:pt>
                <c:pt idx="12">
                  <c:v>2.69E-2</c:v>
                </c:pt>
                <c:pt idx="13">
                  <c:v>1.3599999999999999E-2</c:v>
                </c:pt>
                <c:pt idx="14">
                  <c:v>1.6500000000000001E-2</c:v>
                </c:pt>
                <c:pt idx="15">
                  <c:v>2.5100000000000001E-2</c:v>
                </c:pt>
                <c:pt idx="16">
                  <c:v>1.37E-2</c:v>
                </c:pt>
                <c:pt idx="17">
                  <c:v>1.5299999999999999E-2</c:v>
                </c:pt>
                <c:pt idx="18">
                  <c:v>2.75E-2</c:v>
                </c:pt>
                <c:pt idx="19">
                  <c:v>1.5100000000000001E-2</c:v>
                </c:pt>
                <c:pt idx="20">
                  <c:v>1.6899999999999998E-2</c:v>
                </c:pt>
                <c:pt idx="21">
                  <c:v>2.8000000000000001E-2</c:v>
                </c:pt>
                <c:pt idx="22">
                  <c:v>1.83E-2</c:v>
                </c:pt>
                <c:pt idx="23">
                  <c:v>1.95E-2</c:v>
                </c:pt>
                <c:pt idx="24">
                  <c:v>2.92E-2</c:v>
                </c:pt>
                <c:pt idx="25">
                  <c:v>1.5800000000000002E-2</c:v>
                </c:pt>
                <c:pt idx="26">
                  <c:v>1.6899999999999998E-2</c:v>
                </c:pt>
                <c:pt idx="27">
                  <c:v>2.9000000000000001E-2</c:v>
                </c:pt>
                <c:pt idx="28">
                  <c:v>1.5800000000000002E-2</c:v>
                </c:pt>
                <c:pt idx="29">
                  <c:v>1.72E-2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C-A243-ADA6-72CA48632040}"/>
            </c:ext>
          </c:extLst>
        </c:ser>
        <c:ser>
          <c:idx val="1"/>
          <c:order val="1"/>
          <c:tx>
            <c:strRef>
              <c:f>'0.4 Multi - cache'!$E$1</c:f>
              <c:strCache>
                <c:ptCount val="1"/>
                <c:pt idx="0">
                  <c:v>SRAM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'0.4 Multi - cache'!$B$2:$C$31</c:f>
              <c:multiLvlStrCache>
                <c:ptCount val="30"/>
                <c:lvl>
                  <c:pt idx="0">
                    <c:v>Scalar</c:v>
                  </c:pt>
                  <c:pt idx="1">
                    <c:v>Baseline</c:v>
                  </c:pt>
                  <c:pt idx="2">
                    <c:v>MANIC</c:v>
                  </c:pt>
                  <c:pt idx="3">
                    <c:v>Scalar</c:v>
                  </c:pt>
                  <c:pt idx="4">
                    <c:v>Baseline</c:v>
                  </c:pt>
                  <c:pt idx="5">
                    <c:v>MANIC</c:v>
                  </c:pt>
                  <c:pt idx="6">
                    <c:v>Scalar</c:v>
                  </c:pt>
                  <c:pt idx="7">
                    <c:v>Baseline</c:v>
                  </c:pt>
                  <c:pt idx="8">
                    <c:v>MANIC</c:v>
                  </c:pt>
                  <c:pt idx="9">
                    <c:v>Scalar</c:v>
                  </c:pt>
                  <c:pt idx="10">
                    <c:v>Baseline</c:v>
                  </c:pt>
                  <c:pt idx="11">
                    <c:v>MANIC</c:v>
                  </c:pt>
                  <c:pt idx="12">
                    <c:v>Scalar</c:v>
                  </c:pt>
                  <c:pt idx="13">
                    <c:v>Baseline</c:v>
                  </c:pt>
                  <c:pt idx="14">
                    <c:v>MANIC</c:v>
                  </c:pt>
                  <c:pt idx="15">
                    <c:v>Scalar</c:v>
                  </c:pt>
                  <c:pt idx="16">
                    <c:v>Baseline</c:v>
                  </c:pt>
                  <c:pt idx="17">
                    <c:v>MANIC</c:v>
                  </c:pt>
                  <c:pt idx="18">
                    <c:v>Scalar</c:v>
                  </c:pt>
                  <c:pt idx="19">
                    <c:v>Baseline</c:v>
                  </c:pt>
                  <c:pt idx="20">
                    <c:v>MANIC</c:v>
                  </c:pt>
                  <c:pt idx="21">
                    <c:v>Scalar</c:v>
                  </c:pt>
                  <c:pt idx="22">
                    <c:v>Baseline</c:v>
                  </c:pt>
                  <c:pt idx="23">
                    <c:v>MANIC</c:v>
                  </c:pt>
                  <c:pt idx="24">
                    <c:v>Scalar</c:v>
                  </c:pt>
                  <c:pt idx="25">
                    <c:v>Baseline</c:v>
                  </c:pt>
                  <c:pt idx="26">
                    <c:v>MANIC</c:v>
                  </c:pt>
                  <c:pt idx="27">
                    <c:v>Scalar</c:v>
                  </c:pt>
                  <c:pt idx="28">
                    <c:v>Baseline</c:v>
                  </c:pt>
                  <c:pt idx="29">
                    <c:v>MANIC</c:v>
                  </c:pt>
                </c:lvl>
                <c:lvl>
                  <c:pt idx="0">
                    <c:v>FFT</c:v>
                  </c:pt>
                  <c:pt idx="1">
                    <c:v>FFT</c:v>
                  </c:pt>
                  <c:pt idx="2">
                    <c:v>FFT</c:v>
                  </c:pt>
                  <c:pt idx="3">
                    <c:v>DWT</c:v>
                  </c:pt>
                  <c:pt idx="4">
                    <c:v>DWT</c:v>
                  </c:pt>
                  <c:pt idx="5">
                    <c:v>DWT</c:v>
                  </c:pt>
                  <c:pt idx="6">
                    <c:v>Viterbi</c:v>
                  </c:pt>
                  <c:pt idx="7">
                    <c:v>Viterbi</c:v>
                  </c:pt>
                  <c:pt idx="8">
                    <c:v>Viterbi</c:v>
                  </c:pt>
                  <c:pt idx="9">
                    <c:v>Sort*</c:v>
                  </c:pt>
                  <c:pt idx="10">
                    <c:v>Sort*</c:v>
                  </c:pt>
                  <c:pt idx="11">
                    <c:v>Sort*</c:v>
                  </c:pt>
                  <c:pt idx="12">
                    <c:v>DCONV</c:v>
                  </c:pt>
                  <c:pt idx="13">
                    <c:v>DCONV</c:v>
                  </c:pt>
                  <c:pt idx="14">
                    <c:v>DCONV</c:v>
                  </c:pt>
                  <c:pt idx="15">
                    <c:v>DMM</c:v>
                  </c:pt>
                  <c:pt idx="16">
                    <c:v>DMM</c:v>
                  </c:pt>
                  <c:pt idx="17">
                    <c:v>DMM</c:v>
                  </c:pt>
                  <c:pt idx="18">
                    <c:v>DMV</c:v>
                  </c:pt>
                  <c:pt idx="19">
                    <c:v>DMV</c:v>
                  </c:pt>
                  <c:pt idx="20">
                    <c:v>DMV</c:v>
                  </c:pt>
                  <c:pt idx="21">
                    <c:v>SCONV</c:v>
                  </c:pt>
                  <c:pt idx="22">
                    <c:v>SCONV</c:v>
                  </c:pt>
                  <c:pt idx="23">
                    <c:v>SCONV</c:v>
                  </c:pt>
                  <c:pt idx="24">
                    <c:v>SMM</c:v>
                  </c:pt>
                  <c:pt idx="25">
                    <c:v>SMM</c:v>
                  </c:pt>
                  <c:pt idx="26">
                    <c:v>SMM</c:v>
                  </c:pt>
                  <c:pt idx="27">
                    <c:v>SMV</c:v>
                  </c:pt>
                  <c:pt idx="28">
                    <c:v>SMV</c:v>
                  </c:pt>
                  <c:pt idx="29">
                    <c:v>SMV</c:v>
                  </c:pt>
                </c:lvl>
              </c:multiLvlStrCache>
            </c:multiLvlStrRef>
          </c:cat>
          <c:val>
            <c:numRef>
              <c:f>'0.4 Multi - cache'!$E$2:$E$31</c:f>
              <c:numCache>
                <c:formatCode>General</c:formatCode>
                <c:ptCount val="30"/>
                <c:pt idx="0">
                  <c:v>4.0500000000000001E-2</c:v>
                </c:pt>
                <c:pt idx="1">
                  <c:v>5.3699999999999998E-2</c:v>
                </c:pt>
                <c:pt idx="2">
                  <c:v>3.1300000000000001E-2</c:v>
                </c:pt>
                <c:pt idx="3">
                  <c:v>4.1200000000000001E-2</c:v>
                </c:pt>
                <c:pt idx="4">
                  <c:v>5.1400000000000001E-2</c:v>
                </c:pt>
                <c:pt idx="5">
                  <c:v>3.5000000000000003E-2</c:v>
                </c:pt>
                <c:pt idx="6">
                  <c:v>4.5400000000000003E-2</c:v>
                </c:pt>
                <c:pt idx="7">
                  <c:v>4.9200000000000001E-2</c:v>
                </c:pt>
                <c:pt idx="8">
                  <c:v>3.0200000000000001E-2</c:v>
                </c:pt>
                <c:pt idx="9">
                  <c:v>3.85E-2</c:v>
                </c:pt>
                <c:pt idx="10">
                  <c:v>4.7E-2</c:v>
                </c:pt>
                <c:pt idx="11">
                  <c:v>2.9000000000000001E-2</c:v>
                </c:pt>
                <c:pt idx="12">
                  <c:v>3.78E-2</c:v>
                </c:pt>
                <c:pt idx="13">
                  <c:v>5.2900000000000003E-2</c:v>
                </c:pt>
                <c:pt idx="14">
                  <c:v>2.6499999999999999E-2</c:v>
                </c:pt>
                <c:pt idx="15">
                  <c:v>4.0500000000000001E-2</c:v>
                </c:pt>
                <c:pt idx="16">
                  <c:v>5.1299999999999998E-2</c:v>
                </c:pt>
                <c:pt idx="17">
                  <c:v>3.2599999999999997E-2</c:v>
                </c:pt>
                <c:pt idx="18">
                  <c:v>3.9100000000000003E-2</c:v>
                </c:pt>
                <c:pt idx="19">
                  <c:v>5.1299999999999998E-2</c:v>
                </c:pt>
                <c:pt idx="20">
                  <c:v>2.8000000000000001E-2</c:v>
                </c:pt>
                <c:pt idx="21">
                  <c:v>4.2000000000000003E-2</c:v>
                </c:pt>
                <c:pt idx="22">
                  <c:v>4.9399999999999999E-2</c:v>
                </c:pt>
                <c:pt idx="23">
                  <c:v>0.03</c:v>
                </c:pt>
                <c:pt idx="24">
                  <c:v>4.0599999999999997E-2</c:v>
                </c:pt>
                <c:pt idx="25">
                  <c:v>5.1700000000000003E-2</c:v>
                </c:pt>
                <c:pt idx="26">
                  <c:v>3.1399999999999997E-2</c:v>
                </c:pt>
                <c:pt idx="27">
                  <c:v>3.9600000000000003E-2</c:v>
                </c:pt>
                <c:pt idx="28">
                  <c:v>5.2299999999999999E-2</c:v>
                </c:pt>
                <c:pt idx="29">
                  <c:v>3.0499999999999999E-2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C-A243-ADA6-72CA48632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9691680"/>
        <c:axId val="259693328"/>
      </c:barChart>
      <c:catAx>
        <c:axId val="2596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93328"/>
        <c:crosses val="autoZero"/>
        <c:auto val="1"/>
        <c:lblAlgn val="ctr"/>
        <c:lblOffset val="100"/>
        <c:noMultiLvlLbl val="0"/>
      </c:catAx>
      <c:valAx>
        <c:axId val="2596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@ 0.4V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'0.4 Multi - cache'!$D$35</c:f>
              <c:strCache>
                <c:ptCount val="1"/>
                <c:pt idx="0">
                  <c:v>Logic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'0.4 Multi - cache'!$B$36:$C$65</c:f>
              <c:multiLvlStrCache>
                <c:ptCount val="30"/>
                <c:lvl>
                  <c:pt idx="0">
                    <c:v>Scalar</c:v>
                  </c:pt>
                  <c:pt idx="1">
                    <c:v>Baseline</c:v>
                  </c:pt>
                  <c:pt idx="2">
                    <c:v>MANIC</c:v>
                  </c:pt>
                  <c:pt idx="3">
                    <c:v>Scalar</c:v>
                  </c:pt>
                  <c:pt idx="4">
                    <c:v>Baseline</c:v>
                  </c:pt>
                  <c:pt idx="5">
                    <c:v>MANIC</c:v>
                  </c:pt>
                  <c:pt idx="6">
                    <c:v>Scalar</c:v>
                  </c:pt>
                  <c:pt idx="7">
                    <c:v>Baseline</c:v>
                  </c:pt>
                  <c:pt idx="8">
                    <c:v>MANIC</c:v>
                  </c:pt>
                  <c:pt idx="9">
                    <c:v>Scalar</c:v>
                  </c:pt>
                  <c:pt idx="10">
                    <c:v>Baseline</c:v>
                  </c:pt>
                  <c:pt idx="11">
                    <c:v>MANIC</c:v>
                  </c:pt>
                  <c:pt idx="12">
                    <c:v>Scalar</c:v>
                  </c:pt>
                  <c:pt idx="13">
                    <c:v>Baseline</c:v>
                  </c:pt>
                  <c:pt idx="14">
                    <c:v>MANIC</c:v>
                  </c:pt>
                  <c:pt idx="15">
                    <c:v>Scalar</c:v>
                  </c:pt>
                  <c:pt idx="16">
                    <c:v>Baseline</c:v>
                  </c:pt>
                  <c:pt idx="17">
                    <c:v>MANIC</c:v>
                  </c:pt>
                  <c:pt idx="18">
                    <c:v>Scalar</c:v>
                  </c:pt>
                  <c:pt idx="19">
                    <c:v>Baseline</c:v>
                  </c:pt>
                  <c:pt idx="20">
                    <c:v>MANIC</c:v>
                  </c:pt>
                  <c:pt idx="21">
                    <c:v>Scalar</c:v>
                  </c:pt>
                  <c:pt idx="22">
                    <c:v>Baseline</c:v>
                  </c:pt>
                  <c:pt idx="23">
                    <c:v>MANIC</c:v>
                  </c:pt>
                  <c:pt idx="24">
                    <c:v>Scalar</c:v>
                  </c:pt>
                  <c:pt idx="25">
                    <c:v>Baseline</c:v>
                  </c:pt>
                  <c:pt idx="26">
                    <c:v>MANIC</c:v>
                  </c:pt>
                  <c:pt idx="27">
                    <c:v>Scalar</c:v>
                  </c:pt>
                  <c:pt idx="28">
                    <c:v>Baseline</c:v>
                  </c:pt>
                  <c:pt idx="29">
                    <c:v>MANIC</c:v>
                  </c:pt>
                </c:lvl>
                <c:lvl>
                  <c:pt idx="0">
                    <c:v>FFT</c:v>
                  </c:pt>
                  <c:pt idx="1">
                    <c:v>FFT</c:v>
                  </c:pt>
                  <c:pt idx="2">
                    <c:v>FFT</c:v>
                  </c:pt>
                  <c:pt idx="3">
                    <c:v>DWT</c:v>
                  </c:pt>
                  <c:pt idx="4">
                    <c:v>DWT</c:v>
                  </c:pt>
                  <c:pt idx="5">
                    <c:v>DWT</c:v>
                  </c:pt>
                  <c:pt idx="6">
                    <c:v>Viterbi</c:v>
                  </c:pt>
                  <c:pt idx="7">
                    <c:v>Viterbi</c:v>
                  </c:pt>
                  <c:pt idx="8">
                    <c:v>Viterbi</c:v>
                  </c:pt>
                  <c:pt idx="9">
                    <c:v>Sort*</c:v>
                  </c:pt>
                  <c:pt idx="10">
                    <c:v>Sort*</c:v>
                  </c:pt>
                  <c:pt idx="11">
                    <c:v>Sort*</c:v>
                  </c:pt>
                  <c:pt idx="12">
                    <c:v>DCONV</c:v>
                  </c:pt>
                  <c:pt idx="13">
                    <c:v>DCONV</c:v>
                  </c:pt>
                  <c:pt idx="14">
                    <c:v>DCONV</c:v>
                  </c:pt>
                  <c:pt idx="15">
                    <c:v>DMM</c:v>
                  </c:pt>
                  <c:pt idx="16">
                    <c:v>DMM</c:v>
                  </c:pt>
                  <c:pt idx="17">
                    <c:v>DMM</c:v>
                  </c:pt>
                  <c:pt idx="18">
                    <c:v>DMV</c:v>
                  </c:pt>
                  <c:pt idx="19">
                    <c:v>DMV</c:v>
                  </c:pt>
                  <c:pt idx="20">
                    <c:v>DMV</c:v>
                  </c:pt>
                  <c:pt idx="21">
                    <c:v>SCONV</c:v>
                  </c:pt>
                  <c:pt idx="22">
                    <c:v>SCONV</c:v>
                  </c:pt>
                  <c:pt idx="23">
                    <c:v>SCONV</c:v>
                  </c:pt>
                  <c:pt idx="24">
                    <c:v>SMM</c:v>
                  </c:pt>
                  <c:pt idx="25">
                    <c:v>SMM</c:v>
                  </c:pt>
                  <c:pt idx="26">
                    <c:v>SMM</c:v>
                  </c:pt>
                  <c:pt idx="27">
                    <c:v>SMV</c:v>
                  </c:pt>
                  <c:pt idx="28">
                    <c:v>SMV</c:v>
                  </c:pt>
                  <c:pt idx="29">
                    <c:v>SMV</c:v>
                  </c:pt>
                </c:lvl>
              </c:multiLvlStrCache>
            </c:multiLvlStrRef>
          </c:cat>
          <c:val>
            <c:numRef>
              <c:f>'0.4 Multi - cache'!$D$36:$D$65</c:f>
              <c:numCache>
                <c:formatCode>General</c:formatCode>
                <c:ptCount val="30"/>
                <c:pt idx="0">
                  <c:v>4.8182960000000007E-5</c:v>
                </c:pt>
                <c:pt idx="1">
                  <c:v>1.22176E-5</c:v>
                </c:pt>
                <c:pt idx="2">
                  <c:v>1.8500040000000002E-5</c:v>
                </c:pt>
                <c:pt idx="3">
                  <c:v>7.1381759999999999E-5</c:v>
                </c:pt>
                <c:pt idx="4">
                  <c:v>3.0474080000000006E-5</c:v>
                </c:pt>
                <c:pt idx="5">
                  <c:v>4.2113400000000002E-5</c:v>
                </c:pt>
                <c:pt idx="6">
                  <c:v>9.2510160000000018E-5</c:v>
                </c:pt>
                <c:pt idx="7">
                  <c:v>2.3698200000000003E-5</c:v>
                </c:pt>
                <c:pt idx="8">
                  <c:v>3.7118359999999997E-5</c:v>
                </c:pt>
                <c:pt idx="9">
                  <c:v>2.7329400000000004E-4</c:v>
                </c:pt>
                <c:pt idx="10">
                  <c:v>2.3878400000000002E-5</c:v>
                </c:pt>
                <c:pt idx="11">
                  <c:v>3.3587999999999998E-5</c:v>
                </c:pt>
                <c:pt idx="12">
                  <c:v>1.9581048000000002E-4</c:v>
                </c:pt>
                <c:pt idx="13">
                  <c:v>2.7939840000000003E-5</c:v>
                </c:pt>
                <c:pt idx="14">
                  <c:v>4.9955400000000006E-5</c:v>
                </c:pt>
                <c:pt idx="15">
                  <c:v>5.5609551999999992E-4</c:v>
                </c:pt>
                <c:pt idx="16">
                  <c:v>1.8896684E-4</c:v>
                </c:pt>
                <c:pt idx="17">
                  <c:v>2.5372908000000007E-4</c:v>
                </c:pt>
                <c:pt idx="18">
                  <c:v>9.3170000000000008E-6</c:v>
                </c:pt>
                <c:pt idx="19">
                  <c:v>2.2046E-6</c:v>
                </c:pt>
                <c:pt idx="20">
                  <c:v>3.1839599999999997E-6</c:v>
                </c:pt>
                <c:pt idx="21">
                  <c:v>1.5555680000000003E-4</c:v>
                </c:pt>
                <c:pt idx="22">
                  <c:v>5.2733279999999997E-5</c:v>
                </c:pt>
                <c:pt idx="23">
                  <c:v>7.2969000000000012E-5</c:v>
                </c:pt>
                <c:pt idx="24">
                  <c:v>4.7475696000000002E-4</c:v>
                </c:pt>
                <c:pt idx="25">
                  <c:v>1.0248512000000003E-4</c:v>
                </c:pt>
                <c:pt idx="26">
                  <c:v>1.6942587999999996E-4</c:v>
                </c:pt>
                <c:pt idx="27">
                  <c:v>9.0248000000000004E-6</c:v>
                </c:pt>
                <c:pt idx="28">
                  <c:v>2.0982400000000003E-6</c:v>
                </c:pt>
                <c:pt idx="29">
                  <c:v>2.8758400000000003E-6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C-7140-94E6-54D0FEA0E3E8}"/>
            </c:ext>
          </c:extLst>
        </c:ser>
        <c:ser>
          <c:idx val="1"/>
          <c:order val="1"/>
          <c:tx>
            <c:strRef>
              <c:f>'0.4 Multi - cache'!$E$35</c:f>
              <c:strCache>
                <c:ptCount val="1"/>
                <c:pt idx="0">
                  <c:v>SRAM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'0.4 Multi - cache'!$B$36:$C$65</c:f>
              <c:multiLvlStrCache>
                <c:ptCount val="30"/>
                <c:lvl>
                  <c:pt idx="0">
                    <c:v>Scalar</c:v>
                  </c:pt>
                  <c:pt idx="1">
                    <c:v>Baseline</c:v>
                  </c:pt>
                  <c:pt idx="2">
                    <c:v>MANIC</c:v>
                  </c:pt>
                  <c:pt idx="3">
                    <c:v>Scalar</c:v>
                  </c:pt>
                  <c:pt idx="4">
                    <c:v>Baseline</c:v>
                  </c:pt>
                  <c:pt idx="5">
                    <c:v>MANIC</c:v>
                  </c:pt>
                  <c:pt idx="6">
                    <c:v>Scalar</c:v>
                  </c:pt>
                  <c:pt idx="7">
                    <c:v>Baseline</c:v>
                  </c:pt>
                  <c:pt idx="8">
                    <c:v>MANIC</c:v>
                  </c:pt>
                  <c:pt idx="9">
                    <c:v>Scalar</c:v>
                  </c:pt>
                  <c:pt idx="10">
                    <c:v>Baseline</c:v>
                  </c:pt>
                  <c:pt idx="11">
                    <c:v>MANIC</c:v>
                  </c:pt>
                  <c:pt idx="12">
                    <c:v>Scalar</c:v>
                  </c:pt>
                  <c:pt idx="13">
                    <c:v>Baseline</c:v>
                  </c:pt>
                  <c:pt idx="14">
                    <c:v>MANIC</c:v>
                  </c:pt>
                  <c:pt idx="15">
                    <c:v>Scalar</c:v>
                  </c:pt>
                  <c:pt idx="16">
                    <c:v>Baseline</c:v>
                  </c:pt>
                  <c:pt idx="17">
                    <c:v>MANIC</c:v>
                  </c:pt>
                  <c:pt idx="18">
                    <c:v>Scalar</c:v>
                  </c:pt>
                  <c:pt idx="19">
                    <c:v>Baseline</c:v>
                  </c:pt>
                  <c:pt idx="20">
                    <c:v>MANIC</c:v>
                  </c:pt>
                  <c:pt idx="21">
                    <c:v>Scalar</c:v>
                  </c:pt>
                  <c:pt idx="22">
                    <c:v>Baseline</c:v>
                  </c:pt>
                  <c:pt idx="23">
                    <c:v>MANIC</c:v>
                  </c:pt>
                  <c:pt idx="24">
                    <c:v>Scalar</c:v>
                  </c:pt>
                  <c:pt idx="25">
                    <c:v>Baseline</c:v>
                  </c:pt>
                  <c:pt idx="26">
                    <c:v>MANIC</c:v>
                  </c:pt>
                  <c:pt idx="27">
                    <c:v>Scalar</c:v>
                  </c:pt>
                  <c:pt idx="28">
                    <c:v>Baseline</c:v>
                  </c:pt>
                  <c:pt idx="29">
                    <c:v>MANIC</c:v>
                  </c:pt>
                </c:lvl>
                <c:lvl>
                  <c:pt idx="0">
                    <c:v>FFT</c:v>
                  </c:pt>
                  <c:pt idx="1">
                    <c:v>FFT</c:v>
                  </c:pt>
                  <c:pt idx="2">
                    <c:v>FFT</c:v>
                  </c:pt>
                  <c:pt idx="3">
                    <c:v>DWT</c:v>
                  </c:pt>
                  <c:pt idx="4">
                    <c:v>DWT</c:v>
                  </c:pt>
                  <c:pt idx="5">
                    <c:v>DWT</c:v>
                  </c:pt>
                  <c:pt idx="6">
                    <c:v>Viterbi</c:v>
                  </c:pt>
                  <c:pt idx="7">
                    <c:v>Viterbi</c:v>
                  </c:pt>
                  <c:pt idx="8">
                    <c:v>Viterbi</c:v>
                  </c:pt>
                  <c:pt idx="9">
                    <c:v>Sort*</c:v>
                  </c:pt>
                  <c:pt idx="10">
                    <c:v>Sort*</c:v>
                  </c:pt>
                  <c:pt idx="11">
                    <c:v>Sort*</c:v>
                  </c:pt>
                  <c:pt idx="12">
                    <c:v>DCONV</c:v>
                  </c:pt>
                  <c:pt idx="13">
                    <c:v>DCONV</c:v>
                  </c:pt>
                  <c:pt idx="14">
                    <c:v>DCONV</c:v>
                  </c:pt>
                  <c:pt idx="15">
                    <c:v>DMM</c:v>
                  </c:pt>
                  <c:pt idx="16">
                    <c:v>DMM</c:v>
                  </c:pt>
                  <c:pt idx="17">
                    <c:v>DMM</c:v>
                  </c:pt>
                  <c:pt idx="18">
                    <c:v>DMV</c:v>
                  </c:pt>
                  <c:pt idx="19">
                    <c:v>DMV</c:v>
                  </c:pt>
                  <c:pt idx="20">
                    <c:v>DMV</c:v>
                  </c:pt>
                  <c:pt idx="21">
                    <c:v>SCONV</c:v>
                  </c:pt>
                  <c:pt idx="22">
                    <c:v>SCONV</c:v>
                  </c:pt>
                  <c:pt idx="23">
                    <c:v>SCONV</c:v>
                  </c:pt>
                  <c:pt idx="24">
                    <c:v>SMM</c:v>
                  </c:pt>
                  <c:pt idx="25">
                    <c:v>SMM</c:v>
                  </c:pt>
                  <c:pt idx="26">
                    <c:v>SMM</c:v>
                  </c:pt>
                  <c:pt idx="27">
                    <c:v>SMV</c:v>
                  </c:pt>
                  <c:pt idx="28">
                    <c:v>SMV</c:v>
                  </c:pt>
                  <c:pt idx="29">
                    <c:v>SMV</c:v>
                  </c:pt>
                </c:lvl>
              </c:multiLvlStrCache>
            </c:multiLvlStrRef>
          </c:cat>
          <c:val>
            <c:numRef>
              <c:f>'0.4 Multi - cache'!$E$36:$E$65</c:f>
              <c:numCache>
                <c:formatCode>General</c:formatCode>
                <c:ptCount val="30"/>
                <c:pt idx="0">
                  <c:v>7.0194600000000014E-5</c:v>
                </c:pt>
                <c:pt idx="1">
                  <c:v>4.100532E-5</c:v>
                </c:pt>
                <c:pt idx="2">
                  <c:v>3.2714760000000005E-5</c:v>
                </c:pt>
                <c:pt idx="3">
                  <c:v>1.2676416000000001E-4</c:v>
                </c:pt>
                <c:pt idx="4">
                  <c:v>8.6064160000000006E-5</c:v>
                </c:pt>
                <c:pt idx="5">
                  <c:v>7.967400000000001E-5</c:v>
                </c:pt>
                <c:pt idx="6">
                  <c:v>1.5730192000000003E-4</c:v>
                </c:pt>
                <c:pt idx="7">
                  <c:v>9.1807200000000025E-5</c:v>
                </c:pt>
                <c:pt idx="8">
                  <c:v>6.877144E-5</c:v>
                </c:pt>
                <c:pt idx="9">
                  <c:v>3.8969699999999999E-4</c:v>
                </c:pt>
                <c:pt idx="10">
                  <c:v>7.0142800000000009E-5</c:v>
                </c:pt>
                <c:pt idx="11">
                  <c:v>5.4114000000000004E-5</c:v>
                </c:pt>
                <c:pt idx="12">
                  <c:v>2.7515376000000004E-4</c:v>
                </c:pt>
                <c:pt idx="13">
                  <c:v>1.0867776000000002E-4</c:v>
                </c:pt>
                <c:pt idx="14">
                  <c:v>8.0231399999999999E-5</c:v>
                </c:pt>
                <c:pt idx="15">
                  <c:v>8.9728560000000015E-4</c:v>
                </c:pt>
                <c:pt idx="16">
                  <c:v>7.0759115999999994E-4</c:v>
                </c:pt>
                <c:pt idx="17">
                  <c:v>5.4062536000000006E-4</c:v>
                </c:pt>
                <c:pt idx="18">
                  <c:v>1.3247080000000001E-5</c:v>
                </c:pt>
                <c:pt idx="19">
                  <c:v>7.4897999999999998E-6</c:v>
                </c:pt>
                <c:pt idx="20">
                  <c:v>5.2752000000000008E-6</c:v>
                </c:pt>
                <c:pt idx="21">
                  <c:v>2.3333520000000003E-4</c:v>
                </c:pt>
                <c:pt idx="22">
                  <c:v>1.4235103999999998E-4</c:v>
                </c:pt>
                <c:pt idx="23">
                  <c:v>1.1226000000000001E-4</c:v>
                </c:pt>
                <c:pt idx="24">
                  <c:v>6.6010727999999991E-4</c:v>
                </c:pt>
                <c:pt idx="25">
                  <c:v>3.3534688000000005E-4</c:v>
                </c:pt>
                <c:pt idx="26">
                  <c:v>3.1479127999999999E-4</c:v>
                </c:pt>
                <c:pt idx="27">
                  <c:v>1.2323520000000003E-5</c:v>
                </c:pt>
                <c:pt idx="28">
                  <c:v>6.9454400000000007E-6</c:v>
                </c:pt>
                <c:pt idx="29">
                  <c:v>5.0996000000000003E-6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C-7140-94E6-54D0FEA0E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5512736"/>
        <c:axId val="965726016"/>
      </c:barChart>
      <c:catAx>
        <c:axId val="9655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726016"/>
        <c:crosses val="autoZero"/>
        <c:auto val="1"/>
        <c:lblAlgn val="ctr"/>
        <c:lblOffset val="100"/>
        <c:noMultiLvlLbl val="0"/>
      </c:catAx>
      <c:valAx>
        <c:axId val="9657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Current w/ MRAM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'Multi - MRAM'!$D$1</c:f>
              <c:strCache>
                <c:ptCount val="1"/>
                <c:pt idx="0">
                  <c:v>SRAM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'Multi - MRAM'!$B$2:$C$31</c:f>
              <c:multiLvlStrCache>
                <c:ptCount val="30"/>
                <c:lvl>
                  <c:pt idx="0">
                    <c:v>Scalar</c:v>
                  </c:pt>
                  <c:pt idx="1">
                    <c:v>Baseline</c:v>
                  </c:pt>
                  <c:pt idx="2">
                    <c:v>MANIC</c:v>
                  </c:pt>
                  <c:pt idx="3">
                    <c:v>Scalar</c:v>
                  </c:pt>
                  <c:pt idx="4">
                    <c:v>Baseline</c:v>
                  </c:pt>
                  <c:pt idx="5">
                    <c:v>MANIC</c:v>
                  </c:pt>
                  <c:pt idx="6">
                    <c:v>Scalar</c:v>
                  </c:pt>
                  <c:pt idx="7">
                    <c:v>Baseline</c:v>
                  </c:pt>
                  <c:pt idx="8">
                    <c:v>MANIC</c:v>
                  </c:pt>
                  <c:pt idx="9">
                    <c:v>Scalar</c:v>
                  </c:pt>
                  <c:pt idx="10">
                    <c:v>Baseline</c:v>
                  </c:pt>
                  <c:pt idx="11">
                    <c:v>MANIC</c:v>
                  </c:pt>
                  <c:pt idx="12">
                    <c:v>Scalar</c:v>
                  </c:pt>
                  <c:pt idx="13">
                    <c:v>Baseline</c:v>
                  </c:pt>
                  <c:pt idx="14">
                    <c:v>MANIC</c:v>
                  </c:pt>
                  <c:pt idx="15">
                    <c:v>Scalar</c:v>
                  </c:pt>
                  <c:pt idx="16">
                    <c:v>Baseline</c:v>
                  </c:pt>
                  <c:pt idx="17">
                    <c:v>MANIC</c:v>
                  </c:pt>
                  <c:pt idx="18">
                    <c:v>Scalar</c:v>
                  </c:pt>
                  <c:pt idx="19">
                    <c:v>Baseline</c:v>
                  </c:pt>
                  <c:pt idx="20">
                    <c:v>MANIC</c:v>
                  </c:pt>
                  <c:pt idx="21">
                    <c:v>Scalar</c:v>
                  </c:pt>
                  <c:pt idx="22">
                    <c:v>Baseline</c:v>
                  </c:pt>
                  <c:pt idx="23">
                    <c:v>MANIC</c:v>
                  </c:pt>
                  <c:pt idx="24">
                    <c:v>Scalar</c:v>
                  </c:pt>
                  <c:pt idx="25">
                    <c:v>Baseline</c:v>
                  </c:pt>
                  <c:pt idx="26">
                    <c:v>MANIC</c:v>
                  </c:pt>
                  <c:pt idx="27">
                    <c:v>Scalar</c:v>
                  </c:pt>
                  <c:pt idx="28">
                    <c:v>Baseline</c:v>
                  </c:pt>
                  <c:pt idx="29">
                    <c:v>MANIC</c:v>
                  </c:pt>
                </c:lvl>
                <c:lvl>
                  <c:pt idx="0">
                    <c:v>FFT</c:v>
                  </c:pt>
                  <c:pt idx="1">
                    <c:v>FFT</c:v>
                  </c:pt>
                  <c:pt idx="2">
                    <c:v>FFT</c:v>
                  </c:pt>
                  <c:pt idx="3">
                    <c:v>DWT</c:v>
                  </c:pt>
                  <c:pt idx="4">
                    <c:v>DWT</c:v>
                  </c:pt>
                  <c:pt idx="5">
                    <c:v>DWT</c:v>
                  </c:pt>
                  <c:pt idx="6">
                    <c:v>Viterbi</c:v>
                  </c:pt>
                  <c:pt idx="7">
                    <c:v>Viterbi</c:v>
                  </c:pt>
                  <c:pt idx="8">
                    <c:v>Viterbi</c:v>
                  </c:pt>
                  <c:pt idx="9">
                    <c:v>Sort*</c:v>
                  </c:pt>
                  <c:pt idx="10">
                    <c:v>Sort*</c:v>
                  </c:pt>
                  <c:pt idx="11">
                    <c:v>Sort*</c:v>
                  </c:pt>
                  <c:pt idx="12">
                    <c:v>DCONV</c:v>
                  </c:pt>
                  <c:pt idx="13">
                    <c:v>DCONV</c:v>
                  </c:pt>
                  <c:pt idx="14">
                    <c:v>DCONV</c:v>
                  </c:pt>
                  <c:pt idx="15">
                    <c:v>DMM</c:v>
                  </c:pt>
                  <c:pt idx="16">
                    <c:v>DMM</c:v>
                  </c:pt>
                  <c:pt idx="17">
                    <c:v>DMM</c:v>
                  </c:pt>
                  <c:pt idx="18">
                    <c:v>DMV</c:v>
                  </c:pt>
                  <c:pt idx="19">
                    <c:v>DMV</c:v>
                  </c:pt>
                  <c:pt idx="20">
                    <c:v>DMV</c:v>
                  </c:pt>
                  <c:pt idx="21">
                    <c:v>SCONV</c:v>
                  </c:pt>
                  <c:pt idx="22">
                    <c:v>SCONV</c:v>
                  </c:pt>
                  <c:pt idx="23">
                    <c:v>SCONV</c:v>
                  </c:pt>
                  <c:pt idx="24">
                    <c:v>SMM</c:v>
                  </c:pt>
                  <c:pt idx="25">
                    <c:v>SMM</c:v>
                  </c:pt>
                  <c:pt idx="26">
                    <c:v>SMM</c:v>
                  </c:pt>
                  <c:pt idx="27">
                    <c:v>SMV</c:v>
                  </c:pt>
                  <c:pt idx="28">
                    <c:v>SMV</c:v>
                  </c:pt>
                  <c:pt idx="29">
                    <c:v>SMV</c:v>
                  </c:pt>
                </c:lvl>
              </c:multiLvlStrCache>
            </c:multiLvlStrRef>
          </c:cat>
          <c:val>
            <c:numRef>
              <c:f>'Multi - MRAM'!$D$2:$D$31</c:f>
              <c:numCache>
                <c:formatCode>General</c:formatCode>
                <c:ptCount val="30"/>
                <c:pt idx="0">
                  <c:v>0.98299999999999998</c:v>
                </c:pt>
                <c:pt idx="2">
                  <c:v>1.04</c:v>
                </c:pt>
                <c:pt idx="3">
                  <c:v>1.01</c:v>
                </c:pt>
                <c:pt idx="5">
                  <c:v>1.01</c:v>
                </c:pt>
                <c:pt idx="6">
                  <c:v>0.98199999999999998</c:v>
                </c:pt>
                <c:pt idx="8">
                  <c:v>0.97499999999999998</c:v>
                </c:pt>
                <c:pt idx="9">
                  <c:v>0.97399999999999998</c:v>
                </c:pt>
                <c:pt idx="11">
                  <c:v>1.03</c:v>
                </c:pt>
                <c:pt idx="12">
                  <c:v>1.32</c:v>
                </c:pt>
                <c:pt idx="14">
                  <c:v>1.08</c:v>
                </c:pt>
                <c:pt idx="15">
                  <c:v>1.54</c:v>
                </c:pt>
                <c:pt idx="17">
                  <c:v>1.01</c:v>
                </c:pt>
                <c:pt idx="18">
                  <c:v>1.56</c:v>
                </c:pt>
                <c:pt idx="20">
                  <c:v>1.0900000000000001</c:v>
                </c:pt>
                <c:pt idx="21">
                  <c:v>1.044</c:v>
                </c:pt>
                <c:pt idx="23">
                  <c:v>1.1299999999999999</c:v>
                </c:pt>
                <c:pt idx="24">
                  <c:v>1.08</c:v>
                </c:pt>
                <c:pt idx="26">
                  <c:v>1.01</c:v>
                </c:pt>
                <c:pt idx="27">
                  <c:v>1.55</c:v>
                </c:pt>
                <c:pt idx="29">
                  <c:v>1.115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FA44-AAC4-1E0070A1074E}"/>
            </c:ext>
          </c:extLst>
        </c:ser>
        <c:ser>
          <c:idx val="1"/>
          <c:order val="1"/>
          <c:tx>
            <c:strRef>
              <c:f>'Multi - MRAM'!$E$1</c:f>
              <c:strCache>
                <c:ptCount val="1"/>
                <c:pt idx="0">
                  <c:v>Logic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'Multi - MRAM'!$B$2:$C$31</c:f>
              <c:multiLvlStrCache>
                <c:ptCount val="30"/>
                <c:lvl>
                  <c:pt idx="0">
                    <c:v>Scalar</c:v>
                  </c:pt>
                  <c:pt idx="1">
                    <c:v>Baseline</c:v>
                  </c:pt>
                  <c:pt idx="2">
                    <c:v>MANIC</c:v>
                  </c:pt>
                  <c:pt idx="3">
                    <c:v>Scalar</c:v>
                  </c:pt>
                  <c:pt idx="4">
                    <c:v>Baseline</c:v>
                  </c:pt>
                  <c:pt idx="5">
                    <c:v>MANIC</c:v>
                  </c:pt>
                  <c:pt idx="6">
                    <c:v>Scalar</c:v>
                  </c:pt>
                  <c:pt idx="7">
                    <c:v>Baseline</c:v>
                  </c:pt>
                  <c:pt idx="8">
                    <c:v>MANIC</c:v>
                  </c:pt>
                  <c:pt idx="9">
                    <c:v>Scalar</c:v>
                  </c:pt>
                  <c:pt idx="10">
                    <c:v>Baseline</c:v>
                  </c:pt>
                  <c:pt idx="11">
                    <c:v>MANIC</c:v>
                  </c:pt>
                  <c:pt idx="12">
                    <c:v>Scalar</c:v>
                  </c:pt>
                  <c:pt idx="13">
                    <c:v>Baseline</c:v>
                  </c:pt>
                  <c:pt idx="14">
                    <c:v>MANIC</c:v>
                  </c:pt>
                  <c:pt idx="15">
                    <c:v>Scalar</c:v>
                  </c:pt>
                  <c:pt idx="16">
                    <c:v>Baseline</c:v>
                  </c:pt>
                  <c:pt idx="17">
                    <c:v>MANIC</c:v>
                  </c:pt>
                  <c:pt idx="18">
                    <c:v>Scalar</c:v>
                  </c:pt>
                  <c:pt idx="19">
                    <c:v>Baseline</c:v>
                  </c:pt>
                  <c:pt idx="20">
                    <c:v>MANIC</c:v>
                  </c:pt>
                  <c:pt idx="21">
                    <c:v>Scalar</c:v>
                  </c:pt>
                  <c:pt idx="22">
                    <c:v>Baseline</c:v>
                  </c:pt>
                  <c:pt idx="23">
                    <c:v>MANIC</c:v>
                  </c:pt>
                  <c:pt idx="24">
                    <c:v>Scalar</c:v>
                  </c:pt>
                  <c:pt idx="25">
                    <c:v>Baseline</c:v>
                  </c:pt>
                  <c:pt idx="26">
                    <c:v>MANIC</c:v>
                  </c:pt>
                  <c:pt idx="27">
                    <c:v>Scalar</c:v>
                  </c:pt>
                  <c:pt idx="28">
                    <c:v>Baseline</c:v>
                  </c:pt>
                  <c:pt idx="29">
                    <c:v>MANIC</c:v>
                  </c:pt>
                </c:lvl>
                <c:lvl>
                  <c:pt idx="0">
                    <c:v>FFT</c:v>
                  </c:pt>
                  <c:pt idx="1">
                    <c:v>FFT</c:v>
                  </c:pt>
                  <c:pt idx="2">
                    <c:v>FFT</c:v>
                  </c:pt>
                  <c:pt idx="3">
                    <c:v>DWT</c:v>
                  </c:pt>
                  <c:pt idx="4">
                    <c:v>DWT</c:v>
                  </c:pt>
                  <c:pt idx="5">
                    <c:v>DWT</c:v>
                  </c:pt>
                  <c:pt idx="6">
                    <c:v>Viterbi</c:v>
                  </c:pt>
                  <c:pt idx="7">
                    <c:v>Viterbi</c:v>
                  </c:pt>
                  <c:pt idx="8">
                    <c:v>Viterbi</c:v>
                  </c:pt>
                  <c:pt idx="9">
                    <c:v>Sort*</c:v>
                  </c:pt>
                  <c:pt idx="10">
                    <c:v>Sort*</c:v>
                  </c:pt>
                  <c:pt idx="11">
                    <c:v>Sort*</c:v>
                  </c:pt>
                  <c:pt idx="12">
                    <c:v>DCONV</c:v>
                  </c:pt>
                  <c:pt idx="13">
                    <c:v>DCONV</c:v>
                  </c:pt>
                  <c:pt idx="14">
                    <c:v>DCONV</c:v>
                  </c:pt>
                  <c:pt idx="15">
                    <c:v>DMM</c:v>
                  </c:pt>
                  <c:pt idx="16">
                    <c:v>DMM</c:v>
                  </c:pt>
                  <c:pt idx="17">
                    <c:v>DMM</c:v>
                  </c:pt>
                  <c:pt idx="18">
                    <c:v>DMV</c:v>
                  </c:pt>
                  <c:pt idx="19">
                    <c:v>DMV</c:v>
                  </c:pt>
                  <c:pt idx="20">
                    <c:v>DMV</c:v>
                  </c:pt>
                  <c:pt idx="21">
                    <c:v>SCONV</c:v>
                  </c:pt>
                  <c:pt idx="22">
                    <c:v>SCONV</c:v>
                  </c:pt>
                  <c:pt idx="23">
                    <c:v>SCONV</c:v>
                  </c:pt>
                  <c:pt idx="24">
                    <c:v>SMM</c:v>
                  </c:pt>
                  <c:pt idx="25">
                    <c:v>SMM</c:v>
                  </c:pt>
                  <c:pt idx="26">
                    <c:v>SMM</c:v>
                  </c:pt>
                  <c:pt idx="27">
                    <c:v>SMV</c:v>
                  </c:pt>
                  <c:pt idx="28">
                    <c:v>SMV</c:v>
                  </c:pt>
                  <c:pt idx="29">
                    <c:v>SMV</c:v>
                  </c:pt>
                </c:lvl>
              </c:multiLvlStrCache>
            </c:multiLvlStrRef>
          </c:cat>
          <c:val>
            <c:numRef>
              <c:f>'Multi - MRAM'!$E$2:$E$31</c:f>
              <c:numCache>
                <c:formatCode>General</c:formatCode>
                <c:ptCount val="30"/>
                <c:pt idx="0">
                  <c:v>0.97299999999999998</c:v>
                </c:pt>
                <c:pt idx="2">
                  <c:v>1.0349999999999999</c:v>
                </c:pt>
                <c:pt idx="3">
                  <c:v>1.02</c:v>
                </c:pt>
                <c:pt idx="5">
                  <c:v>1.0589999999999999</c:v>
                </c:pt>
                <c:pt idx="6">
                  <c:v>1.32</c:v>
                </c:pt>
                <c:pt idx="8">
                  <c:v>0.91900000000000004</c:v>
                </c:pt>
                <c:pt idx="9">
                  <c:v>0.97399999999999998</c:v>
                </c:pt>
                <c:pt idx="11">
                  <c:v>1.02</c:v>
                </c:pt>
                <c:pt idx="12">
                  <c:v>1.4630000000000001</c:v>
                </c:pt>
                <c:pt idx="14">
                  <c:v>1.1200000000000001</c:v>
                </c:pt>
                <c:pt idx="15">
                  <c:v>1.91</c:v>
                </c:pt>
                <c:pt idx="17">
                  <c:v>1.07</c:v>
                </c:pt>
                <c:pt idx="18">
                  <c:v>1.8</c:v>
                </c:pt>
                <c:pt idx="20">
                  <c:v>1.1399999999999999</c:v>
                </c:pt>
                <c:pt idx="21">
                  <c:v>0.97399999999999998</c:v>
                </c:pt>
                <c:pt idx="23">
                  <c:v>1.1299999999999999</c:v>
                </c:pt>
                <c:pt idx="24">
                  <c:v>1.03</c:v>
                </c:pt>
                <c:pt idx="26">
                  <c:v>0.91</c:v>
                </c:pt>
                <c:pt idx="27">
                  <c:v>1.9</c:v>
                </c:pt>
                <c:pt idx="29">
                  <c:v>1.123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FA44-AAC4-1E0070A1074E}"/>
            </c:ext>
          </c:extLst>
        </c:ser>
        <c:ser>
          <c:idx val="2"/>
          <c:order val="2"/>
          <c:tx>
            <c:v>MRAM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'Multi - MRAM'!$G$2:$G$31</c:f>
              <c:numCache>
                <c:formatCode>General</c:formatCode>
                <c:ptCount val="30"/>
                <c:pt idx="0">
                  <c:v>3.5140000000000002</c:v>
                </c:pt>
                <c:pt idx="1">
                  <c:v>-5.6960000000000006</c:v>
                </c:pt>
                <c:pt idx="2">
                  <c:v>3.1339999999999995</c:v>
                </c:pt>
                <c:pt idx="3">
                  <c:v>3.3540000000000001</c:v>
                </c:pt>
                <c:pt idx="4">
                  <c:v>-5.6960000000000006</c:v>
                </c:pt>
                <c:pt idx="5">
                  <c:v>3.4139999999999988</c:v>
                </c:pt>
                <c:pt idx="6">
                  <c:v>3.5039999999999987</c:v>
                </c:pt>
                <c:pt idx="7">
                  <c:v>-5.6960000000000006</c:v>
                </c:pt>
                <c:pt idx="8">
                  <c:v>3.0639999999999992</c:v>
                </c:pt>
                <c:pt idx="9">
                  <c:v>2.8639999999999999</c:v>
                </c:pt>
                <c:pt idx="10">
                  <c:v>-5.6960000000000006</c:v>
                </c:pt>
                <c:pt idx="11">
                  <c:v>3.194</c:v>
                </c:pt>
                <c:pt idx="12">
                  <c:v>3.5339999999999998</c:v>
                </c:pt>
                <c:pt idx="13">
                  <c:v>-5.6960000000000006</c:v>
                </c:pt>
                <c:pt idx="14">
                  <c:v>3.37</c:v>
                </c:pt>
                <c:pt idx="15">
                  <c:v>4.0939999999999985</c:v>
                </c:pt>
                <c:pt idx="16">
                  <c:v>-5.6960000000000006</c:v>
                </c:pt>
                <c:pt idx="17">
                  <c:v>3.7839999999999998</c:v>
                </c:pt>
                <c:pt idx="18">
                  <c:v>3.8639999999999999</c:v>
                </c:pt>
                <c:pt idx="19">
                  <c:v>-5.6960000000000006</c:v>
                </c:pt>
                <c:pt idx="20">
                  <c:v>3.8540000000000001</c:v>
                </c:pt>
                <c:pt idx="21">
                  <c:v>3.2439999999999989</c:v>
                </c:pt>
                <c:pt idx="22">
                  <c:v>-5.6960000000000006</c:v>
                </c:pt>
                <c:pt idx="23">
                  <c:v>3.3839999999999995</c:v>
                </c:pt>
                <c:pt idx="24">
                  <c:v>3.4139999999999988</c:v>
                </c:pt>
                <c:pt idx="25">
                  <c:v>-5.6960000000000006</c:v>
                </c:pt>
                <c:pt idx="26">
                  <c:v>3.323999999999999</c:v>
                </c:pt>
                <c:pt idx="27">
                  <c:v>4.0039999999999987</c:v>
                </c:pt>
                <c:pt idx="28">
                  <c:v>-5.6960000000000006</c:v>
                </c:pt>
                <c:pt idx="29">
                  <c:v>3.9639999999999995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1-7D4B-9B1E-29916A099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9691680"/>
        <c:axId val="259693328"/>
      </c:barChart>
      <c:catAx>
        <c:axId val="2596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93328"/>
        <c:crosses val="autoZero"/>
        <c:auto val="1"/>
        <c:lblAlgn val="ctr"/>
        <c:lblOffset val="100"/>
        <c:noMultiLvlLbl val="0"/>
      </c:catAx>
      <c:valAx>
        <c:axId val="2596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w/ MRAM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'Multi - MRAM'!$D$35</c:f>
              <c:strCache>
                <c:ptCount val="1"/>
                <c:pt idx="0">
                  <c:v>SRAM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'Multi - MRAM'!$B$36:$C$65</c:f>
              <c:multiLvlStrCache>
                <c:ptCount val="30"/>
                <c:lvl>
                  <c:pt idx="0">
                    <c:v>Scalar</c:v>
                  </c:pt>
                  <c:pt idx="1">
                    <c:v>Baseline</c:v>
                  </c:pt>
                  <c:pt idx="2">
                    <c:v>MANIC</c:v>
                  </c:pt>
                  <c:pt idx="3">
                    <c:v>Scalar</c:v>
                  </c:pt>
                  <c:pt idx="4">
                    <c:v>Baseline</c:v>
                  </c:pt>
                  <c:pt idx="5">
                    <c:v>MANIC</c:v>
                  </c:pt>
                  <c:pt idx="6">
                    <c:v>Scalar</c:v>
                  </c:pt>
                  <c:pt idx="7">
                    <c:v>Baseline</c:v>
                  </c:pt>
                  <c:pt idx="8">
                    <c:v>MANIC</c:v>
                  </c:pt>
                  <c:pt idx="9">
                    <c:v>Scalar</c:v>
                  </c:pt>
                  <c:pt idx="10">
                    <c:v>Baseline</c:v>
                  </c:pt>
                  <c:pt idx="11">
                    <c:v>MANIC</c:v>
                  </c:pt>
                  <c:pt idx="12">
                    <c:v>Scalar</c:v>
                  </c:pt>
                  <c:pt idx="13">
                    <c:v>Baseline</c:v>
                  </c:pt>
                  <c:pt idx="14">
                    <c:v>MANIC</c:v>
                  </c:pt>
                  <c:pt idx="15">
                    <c:v>Scalar</c:v>
                  </c:pt>
                  <c:pt idx="16">
                    <c:v>Baseline</c:v>
                  </c:pt>
                  <c:pt idx="17">
                    <c:v>MANIC</c:v>
                  </c:pt>
                  <c:pt idx="18">
                    <c:v>Scalar</c:v>
                  </c:pt>
                  <c:pt idx="19">
                    <c:v>Baseline</c:v>
                  </c:pt>
                  <c:pt idx="20">
                    <c:v>MANIC</c:v>
                  </c:pt>
                  <c:pt idx="21">
                    <c:v>Scalar</c:v>
                  </c:pt>
                  <c:pt idx="22">
                    <c:v>Baseline</c:v>
                  </c:pt>
                  <c:pt idx="23">
                    <c:v>MANIC</c:v>
                  </c:pt>
                  <c:pt idx="24">
                    <c:v>Scalar</c:v>
                  </c:pt>
                  <c:pt idx="25">
                    <c:v>Baseline</c:v>
                  </c:pt>
                  <c:pt idx="26">
                    <c:v>MANIC</c:v>
                  </c:pt>
                  <c:pt idx="27">
                    <c:v>Scalar</c:v>
                  </c:pt>
                  <c:pt idx="28">
                    <c:v>Baseline</c:v>
                  </c:pt>
                  <c:pt idx="29">
                    <c:v>MANIC</c:v>
                  </c:pt>
                </c:lvl>
                <c:lvl>
                  <c:pt idx="0">
                    <c:v>FFT</c:v>
                  </c:pt>
                  <c:pt idx="1">
                    <c:v>FFT</c:v>
                  </c:pt>
                  <c:pt idx="2">
                    <c:v>FFT</c:v>
                  </c:pt>
                  <c:pt idx="3">
                    <c:v>DWT</c:v>
                  </c:pt>
                  <c:pt idx="4">
                    <c:v>DWT</c:v>
                  </c:pt>
                  <c:pt idx="5">
                    <c:v>DWT</c:v>
                  </c:pt>
                  <c:pt idx="6">
                    <c:v>Viterbi</c:v>
                  </c:pt>
                  <c:pt idx="7">
                    <c:v>Viterbi</c:v>
                  </c:pt>
                  <c:pt idx="8">
                    <c:v>Viterbi</c:v>
                  </c:pt>
                  <c:pt idx="9">
                    <c:v>Sort*</c:v>
                  </c:pt>
                  <c:pt idx="10">
                    <c:v>Sort*</c:v>
                  </c:pt>
                  <c:pt idx="11">
                    <c:v>Sort*</c:v>
                  </c:pt>
                  <c:pt idx="12">
                    <c:v>DCONV</c:v>
                  </c:pt>
                  <c:pt idx="13">
                    <c:v>DCONV</c:v>
                  </c:pt>
                  <c:pt idx="14">
                    <c:v>DCONV</c:v>
                  </c:pt>
                  <c:pt idx="15">
                    <c:v>DMM</c:v>
                  </c:pt>
                  <c:pt idx="16">
                    <c:v>DMM</c:v>
                  </c:pt>
                  <c:pt idx="17">
                    <c:v>DMM</c:v>
                  </c:pt>
                  <c:pt idx="18">
                    <c:v>DMV</c:v>
                  </c:pt>
                  <c:pt idx="19">
                    <c:v>DMV</c:v>
                  </c:pt>
                  <c:pt idx="20">
                    <c:v>DMV</c:v>
                  </c:pt>
                  <c:pt idx="21">
                    <c:v>SCONV</c:v>
                  </c:pt>
                  <c:pt idx="22">
                    <c:v>SCONV</c:v>
                  </c:pt>
                  <c:pt idx="23">
                    <c:v>SCONV</c:v>
                  </c:pt>
                  <c:pt idx="24">
                    <c:v>SMM</c:v>
                  </c:pt>
                  <c:pt idx="25">
                    <c:v>SMM</c:v>
                  </c:pt>
                  <c:pt idx="26">
                    <c:v>SMM</c:v>
                  </c:pt>
                  <c:pt idx="27">
                    <c:v>SMV</c:v>
                  </c:pt>
                  <c:pt idx="28">
                    <c:v>SMV</c:v>
                  </c:pt>
                  <c:pt idx="29">
                    <c:v>SMV</c:v>
                  </c:pt>
                </c:lvl>
              </c:multiLvlStrCache>
            </c:multiLvlStrRef>
          </c:cat>
          <c:val>
            <c:numRef>
              <c:f>'Multi - MRAM'!$D$36:$D$65</c:f>
              <c:numCache>
                <c:formatCode>General</c:formatCode>
                <c:ptCount val="30"/>
                <c:pt idx="0">
                  <c:v>1.4115879999999999E-2</c:v>
                </c:pt>
                <c:pt idx="1">
                  <c:v>0</c:v>
                </c:pt>
                <c:pt idx="2">
                  <c:v>2.9047200000000004E-3</c:v>
                </c:pt>
                <c:pt idx="3">
                  <c:v>1.272095E-2</c:v>
                </c:pt>
                <c:pt idx="4">
                  <c:v>0</c:v>
                </c:pt>
                <c:pt idx="5">
                  <c:v>8.657719999999999E-3</c:v>
                </c:pt>
                <c:pt idx="6">
                  <c:v>2.4776842E-2</c:v>
                </c:pt>
                <c:pt idx="7">
                  <c:v>0</c:v>
                </c:pt>
                <c:pt idx="8">
                  <c:v>1.2304499999999999E-2</c:v>
                </c:pt>
                <c:pt idx="9">
                  <c:v>9.9179497999999991E-2</c:v>
                </c:pt>
                <c:pt idx="10">
                  <c:v>0</c:v>
                </c:pt>
                <c:pt idx="11">
                  <c:v>6.151160000000001E-3</c:v>
                </c:pt>
                <c:pt idx="12">
                  <c:v>1.3867920000000002E-2</c:v>
                </c:pt>
                <c:pt idx="13">
                  <c:v>0</c:v>
                </c:pt>
                <c:pt idx="14">
                  <c:v>4.2163200000000008E-3</c:v>
                </c:pt>
                <c:pt idx="15">
                  <c:v>2.2340779999999998E-2</c:v>
                </c:pt>
                <c:pt idx="16">
                  <c:v>0</c:v>
                </c:pt>
                <c:pt idx="17">
                  <c:v>2.0576730000000001E-2</c:v>
                </c:pt>
                <c:pt idx="18">
                  <c:v>4.6020000000000002E-4</c:v>
                </c:pt>
                <c:pt idx="19">
                  <c:v>0</c:v>
                </c:pt>
                <c:pt idx="20">
                  <c:v>3.2591000000000006E-4</c:v>
                </c:pt>
                <c:pt idx="21">
                  <c:v>5.1637283999999999E-2</c:v>
                </c:pt>
                <c:pt idx="22">
                  <c:v>0</c:v>
                </c:pt>
                <c:pt idx="23">
                  <c:v>8.1653799999999981E-3</c:v>
                </c:pt>
                <c:pt idx="24">
                  <c:v>9.66978E-2</c:v>
                </c:pt>
                <c:pt idx="25">
                  <c:v>0</c:v>
                </c:pt>
                <c:pt idx="26">
                  <c:v>8.7125629999999996E-2</c:v>
                </c:pt>
                <c:pt idx="27">
                  <c:v>4.3865000000000001E-4</c:v>
                </c:pt>
                <c:pt idx="28">
                  <c:v>0</c:v>
                </c:pt>
                <c:pt idx="29">
                  <c:v>3.20005E-4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3-ED45-8642-365010790B5D}"/>
            </c:ext>
          </c:extLst>
        </c:ser>
        <c:ser>
          <c:idx val="1"/>
          <c:order val="1"/>
          <c:tx>
            <c:strRef>
              <c:f>'Multi - MRAM'!$E$35</c:f>
              <c:strCache>
                <c:ptCount val="1"/>
                <c:pt idx="0">
                  <c:v>Logic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'Multi - MRAM'!$B$36:$C$65</c:f>
              <c:multiLvlStrCache>
                <c:ptCount val="30"/>
                <c:lvl>
                  <c:pt idx="0">
                    <c:v>Scalar</c:v>
                  </c:pt>
                  <c:pt idx="1">
                    <c:v>Baseline</c:v>
                  </c:pt>
                  <c:pt idx="2">
                    <c:v>MANIC</c:v>
                  </c:pt>
                  <c:pt idx="3">
                    <c:v>Scalar</c:v>
                  </c:pt>
                  <c:pt idx="4">
                    <c:v>Baseline</c:v>
                  </c:pt>
                  <c:pt idx="5">
                    <c:v>MANIC</c:v>
                  </c:pt>
                  <c:pt idx="6">
                    <c:v>Scalar</c:v>
                  </c:pt>
                  <c:pt idx="7">
                    <c:v>Baseline</c:v>
                  </c:pt>
                  <c:pt idx="8">
                    <c:v>MANIC</c:v>
                  </c:pt>
                  <c:pt idx="9">
                    <c:v>Scalar</c:v>
                  </c:pt>
                  <c:pt idx="10">
                    <c:v>Baseline</c:v>
                  </c:pt>
                  <c:pt idx="11">
                    <c:v>MANIC</c:v>
                  </c:pt>
                  <c:pt idx="12">
                    <c:v>Scalar</c:v>
                  </c:pt>
                  <c:pt idx="13">
                    <c:v>Baseline</c:v>
                  </c:pt>
                  <c:pt idx="14">
                    <c:v>MANIC</c:v>
                  </c:pt>
                  <c:pt idx="15">
                    <c:v>Scalar</c:v>
                  </c:pt>
                  <c:pt idx="16">
                    <c:v>Baseline</c:v>
                  </c:pt>
                  <c:pt idx="17">
                    <c:v>MANIC</c:v>
                  </c:pt>
                  <c:pt idx="18">
                    <c:v>Scalar</c:v>
                  </c:pt>
                  <c:pt idx="19">
                    <c:v>Baseline</c:v>
                  </c:pt>
                  <c:pt idx="20">
                    <c:v>MANIC</c:v>
                  </c:pt>
                  <c:pt idx="21">
                    <c:v>Scalar</c:v>
                  </c:pt>
                  <c:pt idx="22">
                    <c:v>Baseline</c:v>
                  </c:pt>
                  <c:pt idx="23">
                    <c:v>MANIC</c:v>
                  </c:pt>
                  <c:pt idx="24">
                    <c:v>Scalar</c:v>
                  </c:pt>
                  <c:pt idx="25">
                    <c:v>Baseline</c:v>
                  </c:pt>
                  <c:pt idx="26">
                    <c:v>MANIC</c:v>
                  </c:pt>
                  <c:pt idx="27">
                    <c:v>Scalar</c:v>
                  </c:pt>
                  <c:pt idx="28">
                    <c:v>Baseline</c:v>
                  </c:pt>
                  <c:pt idx="29">
                    <c:v>MANIC</c:v>
                  </c:pt>
                </c:lvl>
                <c:lvl>
                  <c:pt idx="0">
                    <c:v>FFT</c:v>
                  </c:pt>
                  <c:pt idx="1">
                    <c:v>FFT</c:v>
                  </c:pt>
                  <c:pt idx="2">
                    <c:v>FFT</c:v>
                  </c:pt>
                  <c:pt idx="3">
                    <c:v>DWT</c:v>
                  </c:pt>
                  <c:pt idx="4">
                    <c:v>DWT</c:v>
                  </c:pt>
                  <c:pt idx="5">
                    <c:v>DWT</c:v>
                  </c:pt>
                  <c:pt idx="6">
                    <c:v>Viterbi</c:v>
                  </c:pt>
                  <c:pt idx="7">
                    <c:v>Viterbi</c:v>
                  </c:pt>
                  <c:pt idx="8">
                    <c:v>Viterbi</c:v>
                  </c:pt>
                  <c:pt idx="9">
                    <c:v>Sort*</c:v>
                  </c:pt>
                  <c:pt idx="10">
                    <c:v>Sort*</c:v>
                  </c:pt>
                  <c:pt idx="11">
                    <c:v>Sort*</c:v>
                  </c:pt>
                  <c:pt idx="12">
                    <c:v>DCONV</c:v>
                  </c:pt>
                  <c:pt idx="13">
                    <c:v>DCONV</c:v>
                  </c:pt>
                  <c:pt idx="14">
                    <c:v>DCONV</c:v>
                  </c:pt>
                  <c:pt idx="15">
                    <c:v>DMM</c:v>
                  </c:pt>
                  <c:pt idx="16">
                    <c:v>DMM</c:v>
                  </c:pt>
                  <c:pt idx="17">
                    <c:v>DMM</c:v>
                  </c:pt>
                  <c:pt idx="18">
                    <c:v>DMV</c:v>
                  </c:pt>
                  <c:pt idx="19">
                    <c:v>DMV</c:v>
                  </c:pt>
                  <c:pt idx="20">
                    <c:v>DMV</c:v>
                  </c:pt>
                  <c:pt idx="21">
                    <c:v>SCONV</c:v>
                  </c:pt>
                  <c:pt idx="22">
                    <c:v>SCONV</c:v>
                  </c:pt>
                  <c:pt idx="23">
                    <c:v>SCONV</c:v>
                  </c:pt>
                  <c:pt idx="24">
                    <c:v>SMM</c:v>
                  </c:pt>
                  <c:pt idx="25">
                    <c:v>SMM</c:v>
                  </c:pt>
                  <c:pt idx="26">
                    <c:v>SMM</c:v>
                  </c:pt>
                  <c:pt idx="27">
                    <c:v>SMV</c:v>
                  </c:pt>
                  <c:pt idx="28">
                    <c:v>SMV</c:v>
                  </c:pt>
                  <c:pt idx="29">
                    <c:v>SMV</c:v>
                  </c:pt>
                </c:lvl>
              </c:multiLvlStrCache>
            </c:multiLvlStrRef>
          </c:cat>
          <c:val>
            <c:numRef>
              <c:f>'Multi - MRAM'!$E$36:$E$65</c:f>
              <c:numCache>
                <c:formatCode>General</c:formatCode>
                <c:ptCount val="30"/>
                <c:pt idx="0">
                  <c:v>1.397228E-2</c:v>
                </c:pt>
                <c:pt idx="1">
                  <c:v>0</c:v>
                </c:pt>
                <c:pt idx="2">
                  <c:v>2.8907550000000001E-3</c:v>
                </c:pt>
                <c:pt idx="3">
                  <c:v>1.2846900000000001E-2</c:v>
                </c:pt>
                <c:pt idx="4">
                  <c:v>0</c:v>
                </c:pt>
                <c:pt idx="5">
                  <c:v>9.0777479999999983E-3</c:v>
                </c:pt>
                <c:pt idx="6">
                  <c:v>3.3304920000000002E-2</c:v>
                </c:pt>
                <c:pt idx="7">
                  <c:v>0</c:v>
                </c:pt>
                <c:pt idx="8">
                  <c:v>1.159778E-2</c:v>
                </c:pt>
                <c:pt idx="9">
                  <c:v>9.9179497999999991E-2</c:v>
                </c:pt>
                <c:pt idx="10">
                  <c:v>0</c:v>
                </c:pt>
                <c:pt idx="11">
                  <c:v>6.09144E-3</c:v>
                </c:pt>
                <c:pt idx="12">
                  <c:v>1.5370278000000001E-2</c:v>
                </c:pt>
                <c:pt idx="13">
                  <c:v>0</c:v>
                </c:pt>
                <c:pt idx="14">
                  <c:v>4.3724800000000006E-3</c:v>
                </c:pt>
                <c:pt idx="15">
                  <c:v>2.770837E-2</c:v>
                </c:pt>
                <c:pt idx="16">
                  <c:v>0</c:v>
                </c:pt>
                <c:pt idx="17">
                  <c:v>2.1799110000000003E-2</c:v>
                </c:pt>
                <c:pt idx="18">
                  <c:v>5.31E-4</c:v>
                </c:pt>
                <c:pt idx="19">
                  <c:v>0</c:v>
                </c:pt>
                <c:pt idx="20">
                  <c:v>3.4085999999999996E-4</c:v>
                </c:pt>
                <c:pt idx="21">
                  <c:v>4.8175013999999995E-2</c:v>
                </c:pt>
                <c:pt idx="22">
                  <c:v>0</c:v>
                </c:pt>
                <c:pt idx="23">
                  <c:v>8.1653799999999981E-3</c:v>
                </c:pt>
                <c:pt idx="24">
                  <c:v>9.2221049999999999E-2</c:v>
                </c:pt>
                <c:pt idx="25">
                  <c:v>0</c:v>
                </c:pt>
                <c:pt idx="26">
                  <c:v>7.8499330000000006E-2</c:v>
                </c:pt>
                <c:pt idx="27">
                  <c:v>5.3770000000000001E-4</c:v>
                </c:pt>
                <c:pt idx="28">
                  <c:v>0</c:v>
                </c:pt>
                <c:pt idx="29">
                  <c:v>3.2230099999999994E-4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3-ED45-8642-365010790B5D}"/>
            </c:ext>
          </c:extLst>
        </c:ser>
        <c:ser>
          <c:idx val="2"/>
          <c:order val="2"/>
          <c:tx>
            <c:strRef>
              <c:f>'Multi - MRAM'!$F$35</c:f>
              <c:strCache>
                <c:ptCount val="1"/>
                <c:pt idx="0">
                  <c:v>MRAM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'Multi - MRAM'!$B$36:$C$65</c:f>
              <c:multiLvlStrCache>
                <c:ptCount val="30"/>
                <c:lvl>
                  <c:pt idx="0">
                    <c:v>Scalar</c:v>
                  </c:pt>
                  <c:pt idx="1">
                    <c:v>Baseline</c:v>
                  </c:pt>
                  <c:pt idx="2">
                    <c:v>MANIC</c:v>
                  </c:pt>
                  <c:pt idx="3">
                    <c:v>Scalar</c:v>
                  </c:pt>
                  <c:pt idx="4">
                    <c:v>Baseline</c:v>
                  </c:pt>
                  <c:pt idx="5">
                    <c:v>MANIC</c:v>
                  </c:pt>
                  <c:pt idx="6">
                    <c:v>Scalar</c:v>
                  </c:pt>
                  <c:pt idx="7">
                    <c:v>Baseline</c:v>
                  </c:pt>
                  <c:pt idx="8">
                    <c:v>MANIC</c:v>
                  </c:pt>
                  <c:pt idx="9">
                    <c:v>Scalar</c:v>
                  </c:pt>
                  <c:pt idx="10">
                    <c:v>Baseline</c:v>
                  </c:pt>
                  <c:pt idx="11">
                    <c:v>MANIC</c:v>
                  </c:pt>
                  <c:pt idx="12">
                    <c:v>Scalar</c:v>
                  </c:pt>
                  <c:pt idx="13">
                    <c:v>Baseline</c:v>
                  </c:pt>
                  <c:pt idx="14">
                    <c:v>MANIC</c:v>
                  </c:pt>
                  <c:pt idx="15">
                    <c:v>Scalar</c:v>
                  </c:pt>
                  <c:pt idx="16">
                    <c:v>Baseline</c:v>
                  </c:pt>
                  <c:pt idx="17">
                    <c:v>MANIC</c:v>
                  </c:pt>
                  <c:pt idx="18">
                    <c:v>Scalar</c:v>
                  </c:pt>
                  <c:pt idx="19">
                    <c:v>Baseline</c:v>
                  </c:pt>
                  <c:pt idx="20">
                    <c:v>MANIC</c:v>
                  </c:pt>
                  <c:pt idx="21">
                    <c:v>Scalar</c:v>
                  </c:pt>
                  <c:pt idx="22">
                    <c:v>Baseline</c:v>
                  </c:pt>
                  <c:pt idx="23">
                    <c:v>MANIC</c:v>
                  </c:pt>
                  <c:pt idx="24">
                    <c:v>Scalar</c:v>
                  </c:pt>
                  <c:pt idx="25">
                    <c:v>Baseline</c:v>
                  </c:pt>
                  <c:pt idx="26">
                    <c:v>MANIC</c:v>
                  </c:pt>
                  <c:pt idx="27">
                    <c:v>Scalar</c:v>
                  </c:pt>
                  <c:pt idx="28">
                    <c:v>Baseline</c:v>
                  </c:pt>
                  <c:pt idx="29">
                    <c:v>MANIC</c:v>
                  </c:pt>
                </c:lvl>
                <c:lvl>
                  <c:pt idx="0">
                    <c:v>FFT</c:v>
                  </c:pt>
                  <c:pt idx="1">
                    <c:v>FFT</c:v>
                  </c:pt>
                  <c:pt idx="2">
                    <c:v>FFT</c:v>
                  </c:pt>
                  <c:pt idx="3">
                    <c:v>DWT</c:v>
                  </c:pt>
                  <c:pt idx="4">
                    <c:v>DWT</c:v>
                  </c:pt>
                  <c:pt idx="5">
                    <c:v>DWT</c:v>
                  </c:pt>
                  <c:pt idx="6">
                    <c:v>Viterbi</c:v>
                  </c:pt>
                  <c:pt idx="7">
                    <c:v>Viterbi</c:v>
                  </c:pt>
                  <c:pt idx="8">
                    <c:v>Viterbi</c:v>
                  </c:pt>
                  <c:pt idx="9">
                    <c:v>Sort*</c:v>
                  </c:pt>
                  <c:pt idx="10">
                    <c:v>Sort*</c:v>
                  </c:pt>
                  <c:pt idx="11">
                    <c:v>Sort*</c:v>
                  </c:pt>
                  <c:pt idx="12">
                    <c:v>DCONV</c:v>
                  </c:pt>
                  <c:pt idx="13">
                    <c:v>DCONV</c:v>
                  </c:pt>
                  <c:pt idx="14">
                    <c:v>DCONV</c:v>
                  </c:pt>
                  <c:pt idx="15">
                    <c:v>DMM</c:v>
                  </c:pt>
                  <c:pt idx="16">
                    <c:v>DMM</c:v>
                  </c:pt>
                  <c:pt idx="17">
                    <c:v>DMM</c:v>
                  </c:pt>
                  <c:pt idx="18">
                    <c:v>DMV</c:v>
                  </c:pt>
                  <c:pt idx="19">
                    <c:v>DMV</c:v>
                  </c:pt>
                  <c:pt idx="20">
                    <c:v>DMV</c:v>
                  </c:pt>
                  <c:pt idx="21">
                    <c:v>SCONV</c:v>
                  </c:pt>
                  <c:pt idx="22">
                    <c:v>SCONV</c:v>
                  </c:pt>
                  <c:pt idx="23">
                    <c:v>SCONV</c:v>
                  </c:pt>
                  <c:pt idx="24">
                    <c:v>SMM</c:v>
                  </c:pt>
                  <c:pt idx="25">
                    <c:v>SMM</c:v>
                  </c:pt>
                  <c:pt idx="26">
                    <c:v>SMM</c:v>
                  </c:pt>
                  <c:pt idx="27">
                    <c:v>SMV</c:v>
                  </c:pt>
                  <c:pt idx="28">
                    <c:v>SMV</c:v>
                  </c:pt>
                  <c:pt idx="29">
                    <c:v>SMV</c:v>
                  </c:pt>
                </c:lvl>
              </c:multiLvlStrCache>
            </c:multiLvlStrRef>
          </c:cat>
          <c:val>
            <c:numRef>
              <c:f>'Multi - MRAM'!$F$36:$F$65</c:f>
              <c:numCache>
                <c:formatCode>General</c:formatCode>
                <c:ptCount val="30"/>
                <c:pt idx="0">
                  <c:v>5.5507144000000001E-2</c:v>
                </c:pt>
                <c:pt idx="1">
                  <c:v>0</c:v>
                </c:pt>
                <c:pt idx="2">
                  <c:v>9.6285881999999996E-3</c:v>
                </c:pt>
                <c:pt idx="3">
                  <c:v>4.6467993000000006E-2</c:v>
                </c:pt>
                <c:pt idx="4">
                  <c:v>-0.23296753920000007</c:v>
                </c:pt>
                <c:pt idx="5">
                  <c:v>3.2191288799999988E-2</c:v>
                </c:pt>
                <c:pt idx="6">
                  <c:v>9.7250366399999982E-2</c:v>
                </c:pt>
                <c:pt idx="7">
                  <c:v>0</c:v>
                </c:pt>
                <c:pt idx="8">
                  <c:v>4.2534447999999989E-2</c:v>
                </c:pt>
                <c:pt idx="9">
                  <c:v>0.32079578080000004</c:v>
                </c:pt>
                <c:pt idx="10">
                  <c:v>0</c:v>
                </c:pt>
                <c:pt idx="11">
                  <c:v>2.0982024800000006E-2</c:v>
                </c:pt>
                <c:pt idx="12">
                  <c:v>4.0841024400000002E-2</c:v>
                </c:pt>
                <c:pt idx="13">
                  <c:v>0</c:v>
                </c:pt>
                <c:pt idx="14">
                  <c:v>1.4472128000000001E-2</c:v>
                </c:pt>
                <c:pt idx="15">
                  <c:v>6.5330823799999993E-2</c:v>
                </c:pt>
                <c:pt idx="16">
                  <c:v>0</c:v>
                </c:pt>
                <c:pt idx="17">
                  <c:v>8.4800575199999992E-2</c:v>
                </c:pt>
                <c:pt idx="18">
                  <c:v>1.253868E-3</c:v>
                </c:pt>
                <c:pt idx="19">
                  <c:v>0</c:v>
                </c:pt>
                <c:pt idx="20">
                  <c:v>1.2675806000000001E-3</c:v>
                </c:pt>
                <c:pt idx="21">
                  <c:v>0.17649663239999996</c:v>
                </c:pt>
                <c:pt idx="22">
                  <c:v>0</c:v>
                </c:pt>
                <c:pt idx="23">
                  <c:v>2.6898062399999999E-2</c:v>
                </c:pt>
                <c:pt idx="24">
                  <c:v>0.33623973899999987</c:v>
                </c:pt>
                <c:pt idx="25">
                  <c:v>0</c:v>
                </c:pt>
                <c:pt idx="26">
                  <c:v>0.31541203319999994</c:v>
                </c:pt>
                <c:pt idx="27">
                  <c:v>1.2464451999999997E-3</c:v>
                </c:pt>
                <c:pt idx="28">
                  <c:v>0</c:v>
                </c:pt>
                <c:pt idx="29">
                  <c:v>1.2514347999999997E-3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D-594C-B294-907FA430A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5512736"/>
        <c:axId val="965726016"/>
      </c:barChart>
      <c:catAx>
        <c:axId val="9655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726016"/>
        <c:crosses val="autoZero"/>
        <c:auto val="1"/>
        <c:lblAlgn val="ctr"/>
        <c:lblOffset val="100"/>
        <c:noMultiLvlLbl val="0"/>
      </c:catAx>
      <c:valAx>
        <c:axId val="9657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Current w/ MRAM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'Multi - MRAM Cache'!$D$1</c:f>
              <c:strCache>
                <c:ptCount val="1"/>
                <c:pt idx="0">
                  <c:v>SRAM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'Multi - MRAM Cache'!$B$2:$C$31</c:f>
              <c:multiLvlStrCache>
                <c:ptCount val="30"/>
                <c:lvl>
                  <c:pt idx="0">
                    <c:v>Scalar</c:v>
                  </c:pt>
                  <c:pt idx="1">
                    <c:v>Baseline</c:v>
                  </c:pt>
                  <c:pt idx="2">
                    <c:v>MANIC</c:v>
                  </c:pt>
                  <c:pt idx="3">
                    <c:v>Scalar</c:v>
                  </c:pt>
                  <c:pt idx="4">
                    <c:v>Baseline</c:v>
                  </c:pt>
                  <c:pt idx="5">
                    <c:v>MANIC</c:v>
                  </c:pt>
                  <c:pt idx="6">
                    <c:v>Scalar</c:v>
                  </c:pt>
                  <c:pt idx="7">
                    <c:v>Baseline</c:v>
                  </c:pt>
                  <c:pt idx="8">
                    <c:v>MANIC</c:v>
                  </c:pt>
                  <c:pt idx="9">
                    <c:v>Scalar</c:v>
                  </c:pt>
                  <c:pt idx="10">
                    <c:v>Baseline</c:v>
                  </c:pt>
                  <c:pt idx="11">
                    <c:v>MANIC</c:v>
                  </c:pt>
                  <c:pt idx="12">
                    <c:v>Scalar</c:v>
                  </c:pt>
                  <c:pt idx="13">
                    <c:v>Baseline</c:v>
                  </c:pt>
                  <c:pt idx="14">
                    <c:v>MANIC</c:v>
                  </c:pt>
                  <c:pt idx="15">
                    <c:v>Scalar</c:v>
                  </c:pt>
                  <c:pt idx="16">
                    <c:v>Baseline</c:v>
                  </c:pt>
                  <c:pt idx="17">
                    <c:v>MANIC</c:v>
                  </c:pt>
                  <c:pt idx="18">
                    <c:v>Scalar</c:v>
                  </c:pt>
                  <c:pt idx="19">
                    <c:v>Baseline</c:v>
                  </c:pt>
                  <c:pt idx="20">
                    <c:v>MANIC</c:v>
                  </c:pt>
                  <c:pt idx="21">
                    <c:v>Scalar</c:v>
                  </c:pt>
                  <c:pt idx="22">
                    <c:v>Baseline</c:v>
                  </c:pt>
                  <c:pt idx="23">
                    <c:v>MANIC</c:v>
                  </c:pt>
                  <c:pt idx="24">
                    <c:v>Scalar</c:v>
                  </c:pt>
                  <c:pt idx="25">
                    <c:v>Baseline</c:v>
                  </c:pt>
                  <c:pt idx="26">
                    <c:v>MANIC</c:v>
                  </c:pt>
                  <c:pt idx="27">
                    <c:v>Scalar</c:v>
                  </c:pt>
                  <c:pt idx="28">
                    <c:v>Baseline</c:v>
                  </c:pt>
                  <c:pt idx="29">
                    <c:v>MANIC</c:v>
                  </c:pt>
                </c:lvl>
                <c:lvl>
                  <c:pt idx="0">
                    <c:v>FFT</c:v>
                  </c:pt>
                  <c:pt idx="1">
                    <c:v>FFT</c:v>
                  </c:pt>
                  <c:pt idx="2">
                    <c:v>FFT</c:v>
                  </c:pt>
                  <c:pt idx="3">
                    <c:v>DWT</c:v>
                  </c:pt>
                  <c:pt idx="4">
                    <c:v>DWT</c:v>
                  </c:pt>
                  <c:pt idx="5">
                    <c:v>DWT</c:v>
                  </c:pt>
                  <c:pt idx="6">
                    <c:v>Viterbi</c:v>
                  </c:pt>
                  <c:pt idx="7">
                    <c:v>Viterbi</c:v>
                  </c:pt>
                  <c:pt idx="8">
                    <c:v>Viterbi</c:v>
                  </c:pt>
                  <c:pt idx="9">
                    <c:v>Sort*</c:v>
                  </c:pt>
                  <c:pt idx="10">
                    <c:v>Sort*</c:v>
                  </c:pt>
                  <c:pt idx="11">
                    <c:v>Sort*</c:v>
                  </c:pt>
                  <c:pt idx="12">
                    <c:v>DCONV</c:v>
                  </c:pt>
                  <c:pt idx="13">
                    <c:v>DCONV</c:v>
                  </c:pt>
                  <c:pt idx="14">
                    <c:v>DCONV</c:v>
                  </c:pt>
                  <c:pt idx="15">
                    <c:v>DMM</c:v>
                  </c:pt>
                  <c:pt idx="16">
                    <c:v>DMM</c:v>
                  </c:pt>
                  <c:pt idx="17">
                    <c:v>DMM</c:v>
                  </c:pt>
                  <c:pt idx="18">
                    <c:v>DMV</c:v>
                  </c:pt>
                  <c:pt idx="19">
                    <c:v>DMV</c:v>
                  </c:pt>
                  <c:pt idx="20">
                    <c:v>DMV</c:v>
                  </c:pt>
                  <c:pt idx="21">
                    <c:v>SCONV</c:v>
                  </c:pt>
                  <c:pt idx="22">
                    <c:v>SCONV</c:v>
                  </c:pt>
                  <c:pt idx="23">
                    <c:v>SCONV</c:v>
                  </c:pt>
                  <c:pt idx="24">
                    <c:v>SMM</c:v>
                  </c:pt>
                  <c:pt idx="25">
                    <c:v>SMM</c:v>
                  </c:pt>
                  <c:pt idx="26">
                    <c:v>SMM</c:v>
                  </c:pt>
                  <c:pt idx="27">
                    <c:v>SMV</c:v>
                  </c:pt>
                  <c:pt idx="28">
                    <c:v>SMV</c:v>
                  </c:pt>
                  <c:pt idx="29">
                    <c:v>SMV</c:v>
                  </c:pt>
                </c:lvl>
              </c:multiLvlStrCache>
            </c:multiLvlStrRef>
          </c:cat>
          <c:val>
            <c:numRef>
              <c:f>'Multi - MRAM Cache'!$D$2:$D$31</c:f>
              <c:numCache>
                <c:formatCode>General</c:formatCode>
                <c:ptCount val="30"/>
                <c:pt idx="0">
                  <c:v>0.13500000000000001</c:v>
                </c:pt>
                <c:pt idx="1">
                  <c:v>0.159</c:v>
                </c:pt>
                <c:pt idx="2">
                  <c:v>0.13700000000000001</c:v>
                </c:pt>
                <c:pt idx="3">
                  <c:v>7.6100000000000001E-2</c:v>
                </c:pt>
                <c:pt idx="4">
                  <c:v>0.124</c:v>
                </c:pt>
                <c:pt idx="5">
                  <c:v>0.114</c:v>
                </c:pt>
                <c:pt idx="6">
                  <c:v>9.4899999999999998E-2</c:v>
                </c:pt>
                <c:pt idx="7">
                  <c:v>0.22900000000000001</c:v>
                </c:pt>
                <c:pt idx="8">
                  <c:v>0.161</c:v>
                </c:pt>
                <c:pt idx="9">
                  <c:v>0.29699999999999999</c:v>
                </c:pt>
                <c:pt idx="10">
                  <c:v>0.19400000000000001</c:v>
                </c:pt>
                <c:pt idx="11">
                  <c:v>0.156</c:v>
                </c:pt>
                <c:pt idx="12">
                  <c:v>0.20499999999999999</c:v>
                </c:pt>
                <c:pt idx="13">
                  <c:v>0.22500000000000001</c:v>
                </c:pt>
                <c:pt idx="14">
                  <c:v>0.112</c:v>
                </c:pt>
                <c:pt idx="15">
                  <c:v>0.12</c:v>
                </c:pt>
                <c:pt idx="16">
                  <c:v>9.9000000000000005E-2</c:v>
                </c:pt>
                <c:pt idx="17">
                  <c:v>8.6099999999999996E-2</c:v>
                </c:pt>
                <c:pt idx="18">
                  <c:v>0.20399999999999999</c:v>
                </c:pt>
                <c:pt idx="19">
                  <c:v>0.17399999999999999</c:v>
                </c:pt>
                <c:pt idx="20">
                  <c:v>0.109</c:v>
                </c:pt>
                <c:pt idx="21">
                  <c:v>0.10299999999999999</c:v>
                </c:pt>
                <c:pt idx="22">
                  <c:v>0.22800000000000001</c:v>
                </c:pt>
                <c:pt idx="23">
                  <c:v>0.14399999999999999</c:v>
                </c:pt>
                <c:pt idx="24">
                  <c:v>0.23599999999999999</c:v>
                </c:pt>
                <c:pt idx="25">
                  <c:v>0.16500000000000001</c:v>
                </c:pt>
                <c:pt idx="26">
                  <c:v>0.12</c:v>
                </c:pt>
                <c:pt idx="27">
                  <c:v>0.20100000000000001</c:v>
                </c:pt>
                <c:pt idx="28">
                  <c:v>0.16300000000000001</c:v>
                </c:pt>
                <c:pt idx="29">
                  <c:v>0.11459999999999999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6-C144-9D3E-BAA971930E45}"/>
            </c:ext>
          </c:extLst>
        </c:ser>
        <c:ser>
          <c:idx val="1"/>
          <c:order val="1"/>
          <c:tx>
            <c:strRef>
              <c:f>'Multi - MRAM Cache'!$E$1</c:f>
              <c:strCache>
                <c:ptCount val="1"/>
                <c:pt idx="0">
                  <c:v>Logic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'Multi - MRAM Cache'!$B$2:$C$31</c:f>
              <c:multiLvlStrCache>
                <c:ptCount val="30"/>
                <c:lvl>
                  <c:pt idx="0">
                    <c:v>Scalar</c:v>
                  </c:pt>
                  <c:pt idx="1">
                    <c:v>Baseline</c:v>
                  </c:pt>
                  <c:pt idx="2">
                    <c:v>MANIC</c:v>
                  </c:pt>
                  <c:pt idx="3">
                    <c:v>Scalar</c:v>
                  </c:pt>
                  <c:pt idx="4">
                    <c:v>Baseline</c:v>
                  </c:pt>
                  <c:pt idx="5">
                    <c:v>MANIC</c:v>
                  </c:pt>
                  <c:pt idx="6">
                    <c:v>Scalar</c:v>
                  </c:pt>
                  <c:pt idx="7">
                    <c:v>Baseline</c:v>
                  </c:pt>
                  <c:pt idx="8">
                    <c:v>MANIC</c:v>
                  </c:pt>
                  <c:pt idx="9">
                    <c:v>Scalar</c:v>
                  </c:pt>
                  <c:pt idx="10">
                    <c:v>Baseline</c:v>
                  </c:pt>
                  <c:pt idx="11">
                    <c:v>MANIC</c:v>
                  </c:pt>
                  <c:pt idx="12">
                    <c:v>Scalar</c:v>
                  </c:pt>
                  <c:pt idx="13">
                    <c:v>Baseline</c:v>
                  </c:pt>
                  <c:pt idx="14">
                    <c:v>MANIC</c:v>
                  </c:pt>
                  <c:pt idx="15">
                    <c:v>Scalar</c:v>
                  </c:pt>
                  <c:pt idx="16">
                    <c:v>Baseline</c:v>
                  </c:pt>
                  <c:pt idx="17">
                    <c:v>MANIC</c:v>
                  </c:pt>
                  <c:pt idx="18">
                    <c:v>Scalar</c:v>
                  </c:pt>
                  <c:pt idx="19">
                    <c:v>Baseline</c:v>
                  </c:pt>
                  <c:pt idx="20">
                    <c:v>MANIC</c:v>
                  </c:pt>
                  <c:pt idx="21">
                    <c:v>Scalar</c:v>
                  </c:pt>
                  <c:pt idx="22">
                    <c:v>Baseline</c:v>
                  </c:pt>
                  <c:pt idx="23">
                    <c:v>MANIC</c:v>
                  </c:pt>
                  <c:pt idx="24">
                    <c:v>Scalar</c:v>
                  </c:pt>
                  <c:pt idx="25">
                    <c:v>Baseline</c:v>
                  </c:pt>
                  <c:pt idx="26">
                    <c:v>MANIC</c:v>
                  </c:pt>
                  <c:pt idx="27">
                    <c:v>Scalar</c:v>
                  </c:pt>
                  <c:pt idx="28">
                    <c:v>Baseline</c:v>
                  </c:pt>
                  <c:pt idx="29">
                    <c:v>MANIC</c:v>
                  </c:pt>
                </c:lvl>
                <c:lvl>
                  <c:pt idx="0">
                    <c:v>FFT</c:v>
                  </c:pt>
                  <c:pt idx="1">
                    <c:v>FFT</c:v>
                  </c:pt>
                  <c:pt idx="2">
                    <c:v>FFT</c:v>
                  </c:pt>
                  <c:pt idx="3">
                    <c:v>DWT</c:v>
                  </c:pt>
                  <c:pt idx="4">
                    <c:v>DWT</c:v>
                  </c:pt>
                  <c:pt idx="5">
                    <c:v>DWT</c:v>
                  </c:pt>
                  <c:pt idx="6">
                    <c:v>Viterbi</c:v>
                  </c:pt>
                  <c:pt idx="7">
                    <c:v>Viterbi</c:v>
                  </c:pt>
                  <c:pt idx="8">
                    <c:v>Viterbi</c:v>
                  </c:pt>
                  <c:pt idx="9">
                    <c:v>Sort*</c:v>
                  </c:pt>
                  <c:pt idx="10">
                    <c:v>Sort*</c:v>
                  </c:pt>
                  <c:pt idx="11">
                    <c:v>Sort*</c:v>
                  </c:pt>
                  <c:pt idx="12">
                    <c:v>DCONV</c:v>
                  </c:pt>
                  <c:pt idx="13">
                    <c:v>DCONV</c:v>
                  </c:pt>
                  <c:pt idx="14">
                    <c:v>DCONV</c:v>
                  </c:pt>
                  <c:pt idx="15">
                    <c:v>DMM</c:v>
                  </c:pt>
                  <c:pt idx="16">
                    <c:v>DMM</c:v>
                  </c:pt>
                  <c:pt idx="17">
                    <c:v>DMM</c:v>
                  </c:pt>
                  <c:pt idx="18">
                    <c:v>DMV</c:v>
                  </c:pt>
                  <c:pt idx="19">
                    <c:v>DMV</c:v>
                  </c:pt>
                  <c:pt idx="20">
                    <c:v>DMV</c:v>
                  </c:pt>
                  <c:pt idx="21">
                    <c:v>SCONV</c:v>
                  </c:pt>
                  <c:pt idx="22">
                    <c:v>SCONV</c:v>
                  </c:pt>
                  <c:pt idx="23">
                    <c:v>SCONV</c:v>
                  </c:pt>
                  <c:pt idx="24">
                    <c:v>SMM</c:v>
                  </c:pt>
                  <c:pt idx="25">
                    <c:v>SMM</c:v>
                  </c:pt>
                  <c:pt idx="26">
                    <c:v>SMM</c:v>
                  </c:pt>
                  <c:pt idx="27">
                    <c:v>SMV</c:v>
                  </c:pt>
                  <c:pt idx="28">
                    <c:v>SMV</c:v>
                  </c:pt>
                  <c:pt idx="29">
                    <c:v>SMV</c:v>
                  </c:pt>
                </c:lvl>
              </c:multiLvlStrCache>
            </c:multiLvlStrRef>
          </c:cat>
          <c:val>
            <c:numRef>
              <c:f>'Multi - MRAM Cache'!$E$2:$E$31</c:f>
              <c:numCache>
                <c:formatCode>General</c:formatCode>
                <c:ptCount val="30"/>
                <c:pt idx="0">
                  <c:v>0.16</c:v>
                </c:pt>
                <c:pt idx="1">
                  <c:v>0.111</c:v>
                </c:pt>
                <c:pt idx="2">
                  <c:v>0.17</c:v>
                </c:pt>
                <c:pt idx="3">
                  <c:v>0.123</c:v>
                </c:pt>
                <c:pt idx="4">
                  <c:v>0.1</c:v>
                </c:pt>
                <c:pt idx="5">
                  <c:v>0.13800000000000001</c:v>
                </c:pt>
                <c:pt idx="6">
                  <c:v>0.23300000000000001</c:v>
                </c:pt>
                <c:pt idx="7">
                  <c:v>0.121</c:v>
                </c:pt>
                <c:pt idx="8">
                  <c:v>0.20399999999999999</c:v>
                </c:pt>
                <c:pt idx="9">
                  <c:v>0.39500000000000002</c:v>
                </c:pt>
                <c:pt idx="10">
                  <c:v>0.13400000000000001</c:v>
                </c:pt>
                <c:pt idx="11">
                  <c:v>0.20100000000000001</c:v>
                </c:pt>
                <c:pt idx="12">
                  <c:v>0.28599999999999998</c:v>
                </c:pt>
                <c:pt idx="13">
                  <c:v>0.11799999999999999</c:v>
                </c:pt>
                <c:pt idx="14">
                  <c:v>0.18</c:v>
                </c:pt>
                <c:pt idx="15">
                  <c:v>0.188</c:v>
                </c:pt>
                <c:pt idx="16">
                  <c:v>9.5000000000000001E-2</c:v>
                </c:pt>
                <c:pt idx="17">
                  <c:v>0.14099999999999999</c:v>
                </c:pt>
                <c:pt idx="18">
                  <c:v>0.28899999999999998</c:v>
                </c:pt>
                <c:pt idx="19">
                  <c:v>0.11899999999999999</c:v>
                </c:pt>
                <c:pt idx="20">
                  <c:v>0.185</c:v>
                </c:pt>
                <c:pt idx="21">
                  <c:v>0.14299999999999999</c:v>
                </c:pt>
                <c:pt idx="22">
                  <c:v>0.156</c:v>
                </c:pt>
                <c:pt idx="23">
                  <c:v>0.22</c:v>
                </c:pt>
                <c:pt idx="24">
                  <c:v>0.32100000000000001</c:v>
                </c:pt>
                <c:pt idx="25">
                  <c:v>0.128</c:v>
                </c:pt>
                <c:pt idx="26">
                  <c:v>0.19800000000000001</c:v>
                </c:pt>
                <c:pt idx="27">
                  <c:v>0.30199999999999999</c:v>
                </c:pt>
                <c:pt idx="28">
                  <c:v>0.11899999999999999</c:v>
                </c:pt>
                <c:pt idx="29">
                  <c:v>0.17699999999999999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6-C144-9D3E-BAA971930E45}"/>
            </c:ext>
          </c:extLst>
        </c:ser>
        <c:ser>
          <c:idx val="2"/>
          <c:order val="2"/>
          <c:tx>
            <c:v>MRAM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'Multi - MRAM Cache'!$G$2:$G$31</c:f>
              <c:numCache>
                <c:formatCode>General</c:formatCode>
                <c:ptCount val="30"/>
                <c:pt idx="0">
                  <c:v>1.7099199999999999</c:v>
                </c:pt>
                <c:pt idx="1">
                  <c:v>1.9899199999999997</c:v>
                </c:pt>
                <c:pt idx="2">
                  <c:v>1.29992</c:v>
                </c:pt>
                <c:pt idx="3">
                  <c:v>1.4599199999999999</c:v>
                </c:pt>
                <c:pt idx="4">
                  <c:v>2.1299199999999998</c:v>
                </c:pt>
                <c:pt idx="5">
                  <c:v>1.4099199999999998</c:v>
                </c:pt>
                <c:pt idx="6">
                  <c:v>2.1599200000000001</c:v>
                </c:pt>
                <c:pt idx="7">
                  <c:v>1.79992</c:v>
                </c:pt>
                <c:pt idx="8">
                  <c:v>1.1899199999999999</c:v>
                </c:pt>
                <c:pt idx="9">
                  <c:v>1.1599199999999998</c:v>
                </c:pt>
                <c:pt idx="10">
                  <c:v>1.8799199999999998</c:v>
                </c:pt>
                <c:pt idx="11">
                  <c:v>1.2399199999999999</c:v>
                </c:pt>
                <c:pt idx="12">
                  <c:v>1.2499199999999999</c:v>
                </c:pt>
                <c:pt idx="13">
                  <c:v>1.8999199999999998</c:v>
                </c:pt>
                <c:pt idx="14">
                  <c:v>1.2399199999999999</c:v>
                </c:pt>
                <c:pt idx="15">
                  <c:v>1.78992</c:v>
                </c:pt>
                <c:pt idx="16">
                  <c:v>2.34992</c:v>
                </c:pt>
                <c:pt idx="17">
                  <c:v>1.78992</c:v>
                </c:pt>
                <c:pt idx="18">
                  <c:v>1.3799199999999998</c:v>
                </c:pt>
                <c:pt idx="19">
                  <c:v>2.0499199999999997</c:v>
                </c:pt>
                <c:pt idx="20">
                  <c:v>1.4499199999999999</c:v>
                </c:pt>
                <c:pt idx="21">
                  <c:v>1.7399199999999999</c:v>
                </c:pt>
                <c:pt idx="22">
                  <c:v>1.83992</c:v>
                </c:pt>
                <c:pt idx="23">
                  <c:v>1.2199199999999999</c:v>
                </c:pt>
                <c:pt idx="24">
                  <c:v>1.7799199999999999</c:v>
                </c:pt>
                <c:pt idx="25">
                  <c:v>1.8999199999999998</c:v>
                </c:pt>
                <c:pt idx="26">
                  <c:v>1.6899199999999999</c:v>
                </c:pt>
                <c:pt idx="27">
                  <c:v>1.45492</c:v>
                </c:pt>
                <c:pt idx="28">
                  <c:v>2.1299199999999998</c:v>
                </c:pt>
                <c:pt idx="29">
                  <c:v>1.53992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46-C144-9D3E-BAA971930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9691680"/>
        <c:axId val="259693328"/>
      </c:barChart>
      <c:catAx>
        <c:axId val="2596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93328"/>
        <c:crosses val="autoZero"/>
        <c:auto val="1"/>
        <c:lblAlgn val="ctr"/>
        <c:lblOffset val="100"/>
        <c:noMultiLvlLbl val="0"/>
      </c:catAx>
      <c:valAx>
        <c:axId val="2596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57150</xdr:rowOff>
    </xdr:from>
    <xdr:to>
      <xdr:col>20</xdr:col>
      <xdr:colOff>711200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8822E-2381-3244-B8EB-BD7615876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3</xdr:row>
      <xdr:rowOff>95250</xdr:rowOff>
    </xdr:from>
    <xdr:to>
      <xdr:col>24</xdr:col>
      <xdr:colOff>76200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28439-E7B3-6D43-AED5-91B184620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444500</xdr:colOff>
      <xdr:row>0</xdr:row>
      <xdr:rowOff>146050</xdr:rowOff>
    </xdr:from>
    <xdr:to>
      <xdr:col>31</xdr:col>
      <xdr:colOff>241300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C1F26-C54F-B041-A8A9-B65C2F4FF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241300</xdr:colOff>
      <xdr:row>36</xdr:row>
      <xdr:rowOff>69850</xdr:rowOff>
    </xdr:from>
    <xdr:to>
      <xdr:col>27</xdr:col>
      <xdr:colOff>101600</xdr:colOff>
      <xdr:row>72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6F71B1-16DE-B54E-A721-AC56BD1EE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469900</xdr:colOff>
      <xdr:row>1</xdr:row>
      <xdr:rowOff>95250</xdr:rowOff>
    </xdr:from>
    <xdr:to>
      <xdr:col>31</xdr:col>
      <xdr:colOff>266700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C0A20-DA78-8442-A412-CC6EEB1EB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241300</xdr:colOff>
      <xdr:row>36</xdr:row>
      <xdr:rowOff>69850</xdr:rowOff>
    </xdr:from>
    <xdr:to>
      <xdr:col>27</xdr:col>
      <xdr:colOff>101600</xdr:colOff>
      <xdr:row>72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C64301-9F5A-DB4D-A3CF-3C1BDC964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241300</xdr:colOff>
      <xdr:row>1</xdr:row>
      <xdr:rowOff>19050</xdr:rowOff>
    </xdr:from>
    <xdr:to>
      <xdr:col>29</xdr:col>
      <xdr:colOff>38100</xdr:colOff>
      <xdr:row>35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81817-ADD9-F34E-B3B7-0CD935F96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241300</xdr:colOff>
      <xdr:row>36</xdr:row>
      <xdr:rowOff>69850</xdr:rowOff>
    </xdr:from>
    <xdr:to>
      <xdr:col>29</xdr:col>
      <xdr:colOff>101600</xdr:colOff>
      <xdr:row>72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658136-1F8E-9144-A036-0C6FE53F1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101600</xdr:colOff>
      <xdr:row>0</xdr:row>
      <xdr:rowOff>6350</xdr:rowOff>
    </xdr:from>
    <xdr:to>
      <xdr:col>32</xdr:col>
      <xdr:colOff>723900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81F70-C07F-6546-A8F4-BD01CFD70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241300</xdr:colOff>
      <xdr:row>36</xdr:row>
      <xdr:rowOff>69850</xdr:rowOff>
    </xdr:from>
    <xdr:to>
      <xdr:col>29</xdr:col>
      <xdr:colOff>101600</xdr:colOff>
      <xdr:row>72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66C9C-1442-CF4A-A233-736516C81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2508F-6FA0-6346-8BAB-FE6AD7938CF9}">
  <dimension ref="A1:K43"/>
  <sheetViews>
    <sheetView workbookViewId="0">
      <selection sqref="A1:K34"/>
    </sheetView>
  </sheetViews>
  <sheetFormatPr baseColWidth="10" defaultRowHeight="16" x14ac:dyDescent="0.2"/>
  <cols>
    <col min="7" max="7" width="18.33203125" customWidth="1"/>
    <col min="8" max="8" width="13.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19</v>
      </c>
      <c r="H1" t="s">
        <v>21</v>
      </c>
      <c r="I1" t="s">
        <v>21</v>
      </c>
      <c r="J1" t="s">
        <v>26</v>
      </c>
      <c r="K1" t="s">
        <v>27</v>
      </c>
    </row>
    <row r="2" spans="1:11" x14ac:dyDescent="0.2">
      <c r="A2" t="s">
        <v>6</v>
      </c>
      <c r="B2" t="s">
        <v>5</v>
      </c>
      <c r="C2">
        <v>3.9705851953899998E-4</v>
      </c>
      <c r="D2">
        <v>5.9515381795299999E-4</v>
      </c>
      <c r="E2">
        <f>C2+D2</f>
        <v>9.9221233749199997E-4</v>
      </c>
      <c r="F2" t="s">
        <v>20</v>
      </c>
      <c r="G2" t="s">
        <v>20</v>
      </c>
    </row>
    <row r="3" spans="1:11" x14ac:dyDescent="0.2">
      <c r="A3" t="s">
        <v>6</v>
      </c>
      <c r="B3" t="s">
        <v>7</v>
      </c>
      <c r="C3" s="2">
        <v>7.5031637440199997E-5</v>
      </c>
      <c r="D3" s="2">
        <v>2.4078169529100001E-4</v>
      </c>
      <c r="E3">
        <f t="shared" ref="E3:E31" si="0">C3+D3</f>
        <v>3.1581333273119998E-4</v>
      </c>
      <c r="F3" t="s">
        <v>20</v>
      </c>
      <c r="G3" t="s">
        <v>20</v>
      </c>
      <c r="H3" s="3">
        <f>1-E3/E2</f>
        <v>0.68170791593916635</v>
      </c>
      <c r="J3" s="3">
        <f>1-D3/D2</f>
        <v>0.59542947045327566</v>
      </c>
      <c r="K3" s="3">
        <f>1-C3/C2</f>
        <v>0.81103128695660631</v>
      </c>
    </row>
    <row r="4" spans="1:11" x14ac:dyDescent="0.2">
      <c r="A4" t="s">
        <v>6</v>
      </c>
      <c r="B4" t="s">
        <v>8</v>
      </c>
      <c r="C4" s="2">
        <v>1.0466642206600001E-4</v>
      </c>
      <c r="D4">
        <v>1.8035675611299999E-4</v>
      </c>
      <c r="E4">
        <f t="shared" si="0"/>
        <v>2.8502317817900001E-4</v>
      </c>
      <c r="F4" s="2" t="s">
        <v>20</v>
      </c>
      <c r="G4" t="s">
        <v>20</v>
      </c>
      <c r="H4" s="3">
        <f t="shared" ref="H4:H31" si="1">1-E4/E3</f>
        <v>9.7494789994843511E-2</v>
      </c>
      <c r="I4" s="3">
        <f>1-E4/E2</f>
        <v>0.71273973583169825</v>
      </c>
      <c r="J4" s="3">
        <f t="shared" ref="J4:J31" si="2">1-D4/D3</f>
        <v>0.25095320931673248</v>
      </c>
      <c r="K4" s="3">
        <f t="shared" ref="K4:K31" si="3">1-C4/C3</f>
        <v>-0.39496385307356308</v>
      </c>
    </row>
    <row r="5" spans="1:11" x14ac:dyDescent="0.2">
      <c r="A5" t="s">
        <v>9</v>
      </c>
      <c r="B5" t="s">
        <v>5</v>
      </c>
      <c r="C5">
        <v>4.8149753901100001E-4</v>
      </c>
      <c r="D5">
        <v>7.1537784214700004E-4</v>
      </c>
      <c r="E5">
        <f t="shared" si="0"/>
        <v>1.1968753811580001E-3</v>
      </c>
      <c r="F5" t="s">
        <v>20</v>
      </c>
      <c r="G5" t="s">
        <v>20</v>
      </c>
      <c r="H5" s="3"/>
      <c r="I5" s="3"/>
      <c r="J5" s="3"/>
      <c r="K5" s="3"/>
    </row>
    <row r="6" spans="1:11" x14ac:dyDescent="0.2">
      <c r="A6" t="s">
        <v>9</v>
      </c>
      <c r="B6" t="s">
        <v>7</v>
      </c>
      <c r="C6">
        <v>2.0193806333399999E-4</v>
      </c>
      <c r="D6">
        <v>4.1639251587500002E-4</v>
      </c>
      <c r="E6">
        <f t="shared" si="0"/>
        <v>6.1833057920900004E-4</v>
      </c>
      <c r="F6" t="s">
        <v>20</v>
      </c>
      <c r="G6" t="s">
        <v>20</v>
      </c>
      <c r="H6" s="3">
        <f t="shared" si="1"/>
        <v>0.48337931505387532</v>
      </c>
      <c r="I6" s="3"/>
      <c r="J6" s="3">
        <f t="shared" si="2"/>
        <v>0.41794043463057495</v>
      </c>
      <c r="K6" s="3">
        <f t="shared" si="3"/>
        <v>0.58060416310998708</v>
      </c>
    </row>
    <row r="7" spans="1:11" x14ac:dyDescent="0.2">
      <c r="A7" t="s">
        <v>9</v>
      </c>
      <c r="B7" t="s">
        <v>8</v>
      </c>
      <c r="C7">
        <v>2.2731299554799999E-4</v>
      </c>
      <c r="D7">
        <v>3.8181231748900002E-4</v>
      </c>
      <c r="E7">
        <f t="shared" si="0"/>
        <v>6.0912531303700004E-4</v>
      </c>
      <c r="F7" t="s">
        <v>20</v>
      </c>
      <c r="G7" t="s">
        <v>20</v>
      </c>
      <c r="H7" s="3">
        <f t="shared" si="1"/>
        <v>1.4887289229291945E-2</v>
      </c>
      <c r="I7" s="3">
        <f t="shared" ref="I7:I31" si="4">1-E7/E5</f>
        <v>0.49107039661250318</v>
      </c>
      <c r="J7" s="3">
        <f t="shared" si="2"/>
        <v>8.3047117965926343E-2</v>
      </c>
      <c r="K7" s="3">
        <f t="shared" si="3"/>
        <v>-0.12565700490070841</v>
      </c>
    </row>
    <row r="8" spans="1:11" x14ac:dyDescent="0.2">
      <c r="A8" t="s">
        <v>10</v>
      </c>
      <c r="B8" t="s">
        <v>5</v>
      </c>
      <c r="C8">
        <v>4.09929934014E-4</v>
      </c>
      <c r="D8">
        <v>5.8800214462500003E-4</v>
      </c>
      <c r="E8">
        <f t="shared" si="0"/>
        <v>9.9793207863900003E-4</v>
      </c>
      <c r="F8" t="s">
        <v>20</v>
      </c>
      <c r="G8" t="s">
        <v>20</v>
      </c>
      <c r="H8" s="3"/>
      <c r="I8" s="3"/>
      <c r="J8" s="3"/>
      <c r="K8" s="3"/>
    </row>
    <row r="9" spans="1:11" x14ac:dyDescent="0.2">
      <c r="A9" t="s">
        <v>10</v>
      </c>
      <c r="B9" t="s">
        <v>7</v>
      </c>
      <c r="C9">
        <v>1.4220068170400001E-4</v>
      </c>
      <c r="D9">
        <v>5.2243026224900002E-4</v>
      </c>
      <c r="E9">
        <f t="shared" si="0"/>
        <v>6.6463094395300001E-4</v>
      </c>
      <c r="F9" t="s">
        <v>20</v>
      </c>
      <c r="G9" t="s">
        <v>20</v>
      </c>
      <c r="H9" s="3">
        <f t="shared" si="1"/>
        <v>0.33399180347079616</v>
      </c>
      <c r="I9" s="3"/>
      <c r="J9" s="3">
        <f t="shared" si="2"/>
        <v>0.11151640002574936</v>
      </c>
      <c r="K9" s="3">
        <f t="shared" si="3"/>
        <v>0.6531097880274741</v>
      </c>
    </row>
    <row r="10" spans="1:11" x14ac:dyDescent="0.2">
      <c r="A10" t="s">
        <v>10</v>
      </c>
      <c r="B10" t="s">
        <v>8</v>
      </c>
      <c r="C10">
        <v>2.24607301785E-4</v>
      </c>
      <c r="D10">
        <v>3.96551360109E-4</v>
      </c>
      <c r="E10">
        <f t="shared" si="0"/>
        <v>6.2115866189400002E-4</v>
      </c>
      <c r="F10" t="s">
        <v>20</v>
      </c>
      <c r="G10" t="s">
        <v>20</v>
      </c>
      <c r="H10" s="3">
        <f t="shared" si="1"/>
        <v>6.5408152380690532E-2</v>
      </c>
      <c r="I10" s="3">
        <f t="shared" si="4"/>
        <v>0.37755416907616723</v>
      </c>
      <c r="J10" s="3">
        <f t="shared" si="2"/>
        <v>0.24094871839565024</v>
      </c>
      <c r="K10" s="3">
        <f t="shared" si="3"/>
        <v>-0.57950931805330397</v>
      </c>
    </row>
    <row r="11" spans="1:11" x14ac:dyDescent="0.2">
      <c r="A11" t="s">
        <v>11</v>
      </c>
      <c r="B11" t="s">
        <v>5</v>
      </c>
      <c r="C11">
        <v>2.4518970623999999E-3</v>
      </c>
      <c r="D11">
        <v>3.6509161840199999E-3</v>
      </c>
      <c r="E11">
        <f t="shared" si="0"/>
        <v>6.1028132464199993E-3</v>
      </c>
      <c r="F11" t="s">
        <v>20</v>
      </c>
      <c r="G11" t="s">
        <v>20</v>
      </c>
      <c r="H11" s="3"/>
      <c r="I11" s="3"/>
      <c r="J11" s="3"/>
      <c r="K11" s="3"/>
    </row>
    <row r="12" spans="1:11" x14ac:dyDescent="0.2">
      <c r="A12" t="s">
        <v>11</v>
      </c>
      <c r="B12" t="s">
        <v>7</v>
      </c>
      <c r="C12">
        <v>1.6715630887800001E-4</v>
      </c>
      <c r="D12">
        <v>4.3895929966200002E-4</v>
      </c>
      <c r="E12">
        <f t="shared" si="0"/>
        <v>6.0611560854000003E-4</v>
      </c>
      <c r="F12" t="s">
        <v>20</v>
      </c>
      <c r="G12" t="s">
        <v>20</v>
      </c>
      <c r="H12" s="3">
        <f t="shared" si="1"/>
        <v>0.90068258947698321</v>
      </c>
      <c r="I12" s="3"/>
      <c r="J12" s="3">
        <f t="shared" si="2"/>
        <v>0.87976735768864878</v>
      </c>
      <c r="K12" s="3">
        <f t="shared" si="3"/>
        <v>0.93182572325675783</v>
      </c>
    </row>
    <row r="13" spans="1:11" x14ac:dyDescent="0.2">
      <c r="A13" t="s">
        <v>11</v>
      </c>
      <c r="B13" t="s">
        <v>8</v>
      </c>
      <c r="C13">
        <v>2.2577288142400001E-4</v>
      </c>
      <c r="D13">
        <v>3.5716736120800001E-4</v>
      </c>
      <c r="E13">
        <f t="shared" si="0"/>
        <v>5.8294024263199999E-4</v>
      </c>
      <c r="F13" t="s">
        <v>20</v>
      </c>
      <c r="G13" t="s">
        <v>20</v>
      </c>
      <c r="H13" s="3">
        <f t="shared" si="1"/>
        <v>3.8235883685332595E-2</v>
      </c>
      <c r="I13" s="3">
        <f t="shared" si="4"/>
        <v>0.90448007843366973</v>
      </c>
      <c r="J13" s="3">
        <f t="shared" si="2"/>
        <v>0.1863314856684436</v>
      </c>
      <c r="K13" s="3">
        <f t="shared" si="3"/>
        <v>-0.35066922056038963</v>
      </c>
    </row>
    <row r="14" spans="1:11" x14ac:dyDescent="0.2">
      <c r="A14" t="s">
        <v>12</v>
      </c>
      <c r="B14" t="s">
        <v>5</v>
      </c>
      <c r="C14">
        <v>1.6787582451499999E-3</v>
      </c>
      <c r="D14">
        <v>2.4338847525000001E-3</v>
      </c>
      <c r="E14">
        <f t="shared" si="0"/>
        <v>4.1126429976500005E-3</v>
      </c>
      <c r="F14" t="s">
        <v>20</v>
      </c>
      <c r="G14" t="s">
        <v>20</v>
      </c>
      <c r="H14" s="3"/>
      <c r="I14" s="3"/>
      <c r="J14" s="3"/>
      <c r="K14" s="3"/>
    </row>
    <row r="15" spans="1:11" x14ac:dyDescent="0.2">
      <c r="A15" t="s">
        <v>12</v>
      </c>
      <c r="B15" t="s">
        <v>7</v>
      </c>
      <c r="C15">
        <v>1.7241176075100001E-4</v>
      </c>
      <c r="D15">
        <v>6.42400956521E-4</v>
      </c>
      <c r="E15">
        <f t="shared" si="0"/>
        <v>8.1481271727199998E-4</v>
      </c>
      <c r="F15" t="s">
        <v>20</v>
      </c>
      <c r="G15" t="s">
        <v>20</v>
      </c>
      <c r="H15" s="3">
        <f t="shared" si="1"/>
        <v>0.80187613713672912</v>
      </c>
      <c r="I15" s="3"/>
      <c r="J15" s="3">
        <f t="shared" si="2"/>
        <v>0.73605941864702151</v>
      </c>
      <c r="K15" s="3">
        <f t="shared" si="3"/>
        <v>0.89729804082922326</v>
      </c>
    </row>
    <row r="16" spans="1:11" x14ac:dyDescent="0.2">
      <c r="A16" t="s">
        <v>12</v>
      </c>
      <c r="B16" t="s">
        <v>8</v>
      </c>
      <c r="C16">
        <v>2.7490023455600002E-4</v>
      </c>
      <c r="D16">
        <v>4.3378273343499998E-4</v>
      </c>
      <c r="E16">
        <f t="shared" si="0"/>
        <v>7.0868296799100005E-4</v>
      </c>
      <c r="F16" t="s">
        <v>20</v>
      </c>
      <c r="G16" t="s">
        <v>20</v>
      </c>
      <c r="H16" s="3">
        <f t="shared" si="1"/>
        <v>0.13025048214309076</v>
      </c>
      <c r="I16" s="3">
        <f t="shared" si="4"/>
        <v>0.82768186579872172</v>
      </c>
      <c r="J16" s="3">
        <f t="shared" si="2"/>
        <v>0.32474768439915969</v>
      </c>
      <c r="K16" s="3">
        <f t="shared" si="3"/>
        <v>-0.59444015511804671</v>
      </c>
    </row>
    <row r="17" spans="1:11" x14ac:dyDescent="0.2">
      <c r="A17" t="s">
        <v>13</v>
      </c>
      <c r="B17" t="s">
        <v>5</v>
      </c>
      <c r="C17">
        <v>3.8290609317599999E-3</v>
      </c>
      <c r="D17">
        <v>5.4967936155100004E-3</v>
      </c>
      <c r="E17">
        <f t="shared" si="0"/>
        <v>9.3258545472699999E-3</v>
      </c>
      <c r="F17" t="s">
        <v>20</v>
      </c>
      <c r="G17" t="s">
        <v>20</v>
      </c>
      <c r="H17" s="3"/>
      <c r="I17" s="3"/>
      <c r="J17" s="3"/>
      <c r="K17" s="3"/>
    </row>
    <row r="18" spans="1:11" x14ac:dyDescent="0.2">
      <c r="A18" t="s">
        <v>13</v>
      </c>
      <c r="B18" t="s">
        <v>7</v>
      </c>
      <c r="C18">
        <v>7.9851107049200005E-4</v>
      </c>
      <c r="D18">
        <v>2.63888000417E-3</v>
      </c>
      <c r="E18">
        <f t="shared" si="0"/>
        <v>3.4373910746620003E-3</v>
      </c>
      <c r="F18" t="s">
        <v>20</v>
      </c>
      <c r="G18" t="s">
        <v>20</v>
      </c>
      <c r="H18" s="3">
        <f t="shared" si="1"/>
        <v>0.63141275073089753</v>
      </c>
      <c r="I18" s="3"/>
      <c r="J18" s="3">
        <f t="shared" si="2"/>
        <v>0.51992376124073181</v>
      </c>
      <c r="K18" s="3">
        <f t="shared" si="3"/>
        <v>0.79146033852092024</v>
      </c>
    </row>
    <row r="19" spans="1:11" x14ac:dyDescent="0.2">
      <c r="A19" t="s">
        <v>13</v>
      </c>
      <c r="B19" t="s">
        <v>8</v>
      </c>
      <c r="C19">
        <v>1.06639917787E-3</v>
      </c>
      <c r="D19">
        <v>1.8030305971200001E-3</v>
      </c>
      <c r="E19">
        <f t="shared" si="0"/>
        <v>2.8694297749899999E-3</v>
      </c>
      <c r="F19" t="s">
        <v>20</v>
      </c>
      <c r="G19" t="s">
        <v>20</v>
      </c>
      <c r="H19" s="3">
        <f t="shared" si="1"/>
        <v>0.16523034107425449</v>
      </c>
      <c r="I19" s="3">
        <f t="shared" si="4"/>
        <v>0.69231454764325262</v>
      </c>
      <c r="J19" s="3">
        <f t="shared" si="2"/>
        <v>0.31674399962452915</v>
      </c>
      <c r="K19" s="3">
        <f t="shared" si="3"/>
        <v>-0.33548452523387251</v>
      </c>
    </row>
    <row r="20" spans="1:11" x14ac:dyDescent="0.2">
      <c r="A20" t="s">
        <v>14</v>
      </c>
      <c r="B20" s="1" t="s">
        <v>5</v>
      </c>
      <c r="C20" s="2">
        <v>6.4251089811700007E-5</v>
      </c>
      <c r="D20" s="2">
        <v>9.8519296955599999E-5</v>
      </c>
      <c r="E20">
        <f t="shared" si="0"/>
        <v>1.6277038676730001E-4</v>
      </c>
      <c r="F20" s="2" t="s">
        <v>20</v>
      </c>
      <c r="G20" t="s">
        <v>20</v>
      </c>
      <c r="H20" s="3"/>
      <c r="I20" s="3"/>
      <c r="J20" s="3"/>
      <c r="K20" s="3"/>
    </row>
    <row r="21" spans="1:11" x14ac:dyDescent="0.2">
      <c r="A21" t="s">
        <v>14</v>
      </c>
      <c r="B21" s="1" t="s">
        <v>7</v>
      </c>
      <c r="C21" s="2">
        <v>1.3608251071E-5</v>
      </c>
      <c r="D21" s="2">
        <v>3.5320990784399999E-5</v>
      </c>
      <c r="E21">
        <f t="shared" si="0"/>
        <v>4.8929241855399998E-5</v>
      </c>
      <c r="F21" s="2" t="s">
        <v>20</v>
      </c>
      <c r="G21" t="s">
        <v>20</v>
      </c>
      <c r="H21" s="3">
        <f t="shared" si="1"/>
        <v>0.69939715185815543</v>
      </c>
      <c r="I21" s="3"/>
      <c r="J21" s="3">
        <f t="shared" si="2"/>
        <v>0.64148149777887453</v>
      </c>
      <c r="K21" s="3">
        <f t="shared" si="3"/>
        <v>0.78820201943840085</v>
      </c>
    </row>
    <row r="22" spans="1:11" x14ac:dyDescent="0.2">
      <c r="A22" t="s">
        <v>14</v>
      </c>
      <c r="B22" s="1" t="s">
        <v>8</v>
      </c>
      <c r="C22" s="2">
        <v>1.8273719968899998E-5</v>
      </c>
      <c r="D22" s="2">
        <v>2.7483770688500002E-5</v>
      </c>
      <c r="E22">
        <f t="shared" si="0"/>
        <v>4.57574906574E-5</v>
      </c>
      <c r="F22" t="s">
        <v>20</v>
      </c>
      <c r="G22" t="s">
        <v>20</v>
      </c>
      <c r="H22" s="3">
        <f t="shared" si="1"/>
        <v>6.4823223858105905E-2</v>
      </c>
      <c r="I22" s="3">
        <f t="shared" si="4"/>
        <v>0.71888319757563846</v>
      </c>
      <c r="J22" s="3">
        <f t="shared" si="2"/>
        <v>0.22188562443614734</v>
      </c>
      <c r="K22" s="3">
        <f t="shared" si="3"/>
        <v>-0.34284118315853185</v>
      </c>
    </row>
    <row r="23" spans="1:11" x14ac:dyDescent="0.2">
      <c r="A23" t="s">
        <v>16</v>
      </c>
      <c r="B23" s="1" t="s">
        <v>5</v>
      </c>
      <c r="C23">
        <v>1.2286938748600001E-3</v>
      </c>
      <c r="D23">
        <v>1.7303782343800001E-3</v>
      </c>
      <c r="E23">
        <f t="shared" si="0"/>
        <v>2.9590721092399999E-3</v>
      </c>
      <c r="F23" t="s">
        <v>20</v>
      </c>
      <c r="G23" t="s">
        <v>20</v>
      </c>
      <c r="H23" s="3"/>
      <c r="I23" s="3"/>
      <c r="J23" s="3"/>
      <c r="K23" s="3"/>
    </row>
    <row r="24" spans="1:11" x14ac:dyDescent="0.2">
      <c r="A24" t="s">
        <v>16</v>
      </c>
      <c r="B24" s="1" t="s">
        <v>7</v>
      </c>
      <c r="C24">
        <v>4.12084946092E-4</v>
      </c>
      <c r="D24">
        <v>9.4705292999600001E-4</v>
      </c>
      <c r="E24">
        <f t="shared" si="0"/>
        <v>1.359137876088E-3</v>
      </c>
      <c r="F24" t="s">
        <v>20</v>
      </c>
      <c r="G24" t="s">
        <v>20</v>
      </c>
      <c r="H24" s="3">
        <f t="shared" si="1"/>
        <v>0.54068781499310026</v>
      </c>
      <c r="I24" s="3"/>
      <c r="J24" s="3">
        <f t="shared" si="2"/>
        <v>0.45269022045036755</v>
      </c>
      <c r="K24" s="3">
        <f t="shared" si="3"/>
        <v>0.66461544692004448</v>
      </c>
    </row>
    <row r="25" spans="1:11" x14ac:dyDescent="0.2">
      <c r="A25" t="s">
        <v>16</v>
      </c>
      <c r="B25" s="1" t="s">
        <v>8</v>
      </c>
      <c r="C25">
        <v>4.87376973161E-4</v>
      </c>
      <c r="D25">
        <v>7.6301371651299997E-4</v>
      </c>
      <c r="E25">
        <f t="shared" si="0"/>
        <v>1.2503906896739999E-3</v>
      </c>
      <c r="F25" t="s">
        <v>20</v>
      </c>
      <c r="G25" t="s">
        <v>20</v>
      </c>
      <c r="H25" s="3">
        <f t="shared" si="1"/>
        <v>8.0011887187638853E-2</v>
      </c>
      <c r="I25" s="3">
        <f t="shared" si="4"/>
        <v>0.57743824972378022</v>
      </c>
      <c r="J25" s="3">
        <f t="shared" si="2"/>
        <v>0.19432832912916209</v>
      </c>
      <c r="K25" s="3">
        <f t="shared" si="3"/>
        <v>-0.1827099674060666</v>
      </c>
    </row>
    <row r="26" spans="1:11" x14ac:dyDescent="0.2">
      <c r="A26" t="s">
        <v>17</v>
      </c>
      <c r="B26" s="1" t="s">
        <v>5</v>
      </c>
      <c r="C26">
        <v>3.8224103666999998E-3</v>
      </c>
      <c r="D26">
        <v>5.5192601640099998E-3</v>
      </c>
      <c r="E26">
        <f t="shared" si="0"/>
        <v>9.3416705307100001E-3</v>
      </c>
      <c r="F26" t="s">
        <v>20</v>
      </c>
      <c r="G26" t="s">
        <v>20</v>
      </c>
      <c r="H26" s="3"/>
      <c r="I26" s="3"/>
      <c r="J26" s="3"/>
      <c r="K26" s="3"/>
    </row>
    <row r="27" spans="1:11" x14ac:dyDescent="0.2">
      <c r="A27" t="s">
        <v>17</v>
      </c>
      <c r="B27" s="1" t="s">
        <v>7</v>
      </c>
      <c r="C27">
        <v>5.9154541698700001E-4</v>
      </c>
      <c r="D27">
        <v>1.86263309639E-3</v>
      </c>
      <c r="E27">
        <f t="shared" si="0"/>
        <v>2.4541785133770002E-3</v>
      </c>
      <c r="F27" t="s">
        <v>20</v>
      </c>
      <c r="G27" t="s">
        <v>20</v>
      </c>
      <c r="H27" s="3">
        <f t="shared" si="1"/>
        <v>0.73728697610249871</v>
      </c>
      <c r="I27" s="3"/>
      <c r="J27" s="3">
        <f t="shared" si="2"/>
        <v>0.66252123635412929</v>
      </c>
      <c r="K27" s="3">
        <f t="shared" si="3"/>
        <v>0.84524282841517651</v>
      </c>
    </row>
    <row r="28" spans="1:11" x14ac:dyDescent="0.2">
      <c r="A28" t="s">
        <v>17</v>
      </c>
      <c r="B28" s="1" t="s">
        <v>8</v>
      </c>
      <c r="C28">
        <v>9.6236211433800003E-4</v>
      </c>
      <c r="D28">
        <v>1.6869458942600001E-3</v>
      </c>
      <c r="E28">
        <f t="shared" si="0"/>
        <v>2.6493080085980003E-3</v>
      </c>
      <c r="F28" t="s">
        <v>20</v>
      </c>
      <c r="G28" t="s">
        <v>20</v>
      </c>
      <c r="H28" s="3">
        <f t="shared" si="1"/>
        <v>-7.9509087932033928E-2</v>
      </c>
      <c r="I28" s="3">
        <f t="shared" si="4"/>
        <v>0.71639890318454169</v>
      </c>
      <c r="J28" s="3">
        <f t="shared" si="2"/>
        <v>9.4321958774651993E-2</v>
      </c>
      <c r="K28" s="3">
        <f t="shared" si="3"/>
        <v>-0.62686090822870688</v>
      </c>
    </row>
    <row r="29" spans="1:11" x14ac:dyDescent="0.2">
      <c r="A29" t="s">
        <v>15</v>
      </c>
      <c r="B29" s="1" t="s">
        <v>5</v>
      </c>
      <c r="C29" s="2">
        <v>6.9437064405899999E-5</v>
      </c>
      <c r="D29">
        <v>1.0044717927500001E-4</v>
      </c>
      <c r="E29">
        <f t="shared" si="0"/>
        <v>1.698842436809E-4</v>
      </c>
      <c r="F29" s="2" t="s">
        <v>20</v>
      </c>
      <c r="G29" t="s">
        <v>20</v>
      </c>
      <c r="H29" s="3"/>
      <c r="I29" s="3"/>
      <c r="J29" s="3"/>
      <c r="K29" s="3"/>
    </row>
    <row r="30" spans="1:11" x14ac:dyDescent="0.2">
      <c r="A30" t="s">
        <v>15</v>
      </c>
      <c r="B30" s="1" t="s">
        <v>7</v>
      </c>
      <c r="C30" s="2">
        <v>1.28566335595E-5</v>
      </c>
      <c r="D30" s="2">
        <v>3.0110010684099999E-5</v>
      </c>
      <c r="E30">
        <f t="shared" si="0"/>
        <v>4.2966644243599998E-5</v>
      </c>
      <c r="F30" t="s">
        <v>20</v>
      </c>
      <c r="G30" t="s">
        <v>20</v>
      </c>
      <c r="H30" s="3">
        <f t="shared" si="1"/>
        <v>0.74708281761370476</v>
      </c>
      <c r="I30" s="3"/>
      <c r="J30" s="3">
        <f t="shared" si="2"/>
        <v>0.70024035616106151</v>
      </c>
      <c r="K30" s="3">
        <f t="shared" si="3"/>
        <v>0.81484479982699864</v>
      </c>
    </row>
    <row r="31" spans="1:11" x14ac:dyDescent="0.2">
      <c r="A31" t="s">
        <v>15</v>
      </c>
      <c r="B31" s="1" t="s">
        <v>8</v>
      </c>
      <c r="C31" s="2">
        <v>1.5554666117399999E-5</v>
      </c>
      <c r="D31" s="2">
        <v>2.57618527409E-5</v>
      </c>
      <c r="E31">
        <f t="shared" si="0"/>
        <v>4.1316518858300002E-5</v>
      </c>
      <c r="F31" s="2" t="s">
        <v>20</v>
      </c>
      <c r="G31" t="s">
        <v>20</v>
      </c>
      <c r="H31" s="3">
        <f t="shared" si="1"/>
        <v>3.8404800150195206E-2</v>
      </c>
      <c r="I31" s="3">
        <f t="shared" si="4"/>
        <v>0.75679605145780093</v>
      </c>
      <c r="J31" s="3">
        <f t="shared" si="2"/>
        <v>0.14440904683890077</v>
      </c>
      <c r="K31" s="3">
        <f t="shared" si="3"/>
        <v>-0.20985528952144494</v>
      </c>
    </row>
    <row r="32" spans="1:11" x14ac:dyDescent="0.2">
      <c r="G32" t="s">
        <v>22</v>
      </c>
      <c r="H32" s="4">
        <f>AVERAGE(H4,H7,H10,H16,H19,H22,H25,H28,H31)</f>
        <v>6.4111319787341914E-2</v>
      </c>
      <c r="I32" s="4"/>
      <c r="J32" s="4">
        <f t="shared" ref="J32" si="5">AVERAGE(J4,J7,J10,J16,J19,J22,J25,J28,J31)</f>
        <v>0.20793174320898444</v>
      </c>
      <c r="K32" s="3">
        <f>AVERAGE(K4,K7,K10,K16,K19,K22,K25,K28,K31)</f>
        <v>-0.37692468941047175</v>
      </c>
    </row>
    <row r="33" spans="1:8" x14ac:dyDescent="0.2">
      <c r="G33" t="s">
        <v>23</v>
      </c>
      <c r="H33" s="4">
        <f>AVERAGE(H3,H6,H9,H12,H15,H18,H21,H24,H27,H30)</f>
        <v>0.65575052723759075</v>
      </c>
    </row>
    <row r="34" spans="1:8" x14ac:dyDescent="0.2">
      <c r="A34" t="s">
        <v>6</v>
      </c>
      <c r="B34">
        <v>1.7192029650739981E-3</v>
      </c>
      <c r="G34" t="s">
        <v>22</v>
      </c>
      <c r="H34" s="4">
        <f>AVERAGE(I4:I31)</f>
        <v>0.67753571953377745</v>
      </c>
    </row>
    <row r="35" spans="1:8" x14ac:dyDescent="0.2">
      <c r="A35" t="s">
        <v>9</v>
      </c>
      <c r="B35">
        <v>9.7289154412559997E-4</v>
      </c>
    </row>
    <row r="36" spans="1:8" x14ac:dyDescent="0.2">
      <c r="A36" t="s">
        <v>10</v>
      </c>
      <c r="B36">
        <v>3.9650366078399998E-4</v>
      </c>
    </row>
    <row r="37" spans="1:8" x14ac:dyDescent="0.2">
      <c r="A37" t="s">
        <v>17</v>
      </c>
      <c r="B37">
        <v>1.6376230284351999E-3</v>
      </c>
    </row>
    <row r="38" spans="1:8" x14ac:dyDescent="0.2">
      <c r="A38" t="s">
        <v>13</v>
      </c>
      <c r="B38">
        <v>1.6275300644464001E-3</v>
      </c>
    </row>
    <row r="39" spans="1:8" x14ac:dyDescent="0.2">
      <c r="A39" t="s">
        <v>24</v>
      </c>
      <c r="B39">
        <v>1.0318110833272001E-3</v>
      </c>
    </row>
    <row r="40" spans="1:8" x14ac:dyDescent="0.2">
      <c r="A40" t="s">
        <v>25</v>
      </c>
      <c r="B40">
        <v>6.4580412771839991E-4</v>
      </c>
    </row>
    <row r="41" spans="1:8" x14ac:dyDescent="0.2">
      <c r="A41" t="s">
        <v>15</v>
      </c>
      <c r="B41">
        <v>1.07495444004E-4</v>
      </c>
    </row>
    <row r="42" spans="1:8" x14ac:dyDescent="0.2">
      <c r="A42" t="s">
        <v>14</v>
      </c>
      <c r="B42">
        <v>1.08604966272E-4</v>
      </c>
    </row>
    <row r="43" spans="1:8" x14ac:dyDescent="0.2">
      <c r="A43" t="s">
        <v>11</v>
      </c>
      <c r="B43">
        <v>3.8515568546400005E-4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29F1-D6B0-544B-8D20-E2599EB406CE}">
  <dimension ref="A1:K34"/>
  <sheetViews>
    <sheetView workbookViewId="0">
      <selection activeCell="K37" sqref="K37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19</v>
      </c>
      <c r="H1" t="s">
        <v>21</v>
      </c>
      <c r="I1" t="s">
        <v>21</v>
      </c>
      <c r="J1" t="s">
        <v>26</v>
      </c>
      <c r="K1" t="s">
        <v>27</v>
      </c>
    </row>
    <row r="2" spans="1:11" x14ac:dyDescent="0.2">
      <c r="A2" t="s">
        <v>6</v>
      </c>
      <c r="B2" t="s">
        <v>5</v>
      </c>
      <c r="C2" s="2">
        <v>4.2945672366800003E-5</v>
      </c>
      <c r="D2" s="2">
        <v>7.2139400382399999E-5</v>
      </c>
      <c r="E2">
        <f>C2+D2</f>
        <v>1.150850727492E-4</v>
      </c>
      <c r="F2" t="s">
        <v>20</v>
      </c>
      <c r="G2" t="s">
        <v>20</v>
      </c>
    </row>
    <row r="3" spans="1:11" x14ac:dyDescent="0.2">
      <c r="A3" t="s">
        <v>6</v>
      </c>
      <c r="B3" t="s">
        <v>7</v>
      </c>
      <c r="C3" s="2">
        <v>1.13568760701E-5</v>
      </c>
      <c r="D3" s="2">
        <v>3.3012661380699998E-5</v>
      </c>
      <c r="E3">
        <f t="shared" ref="E3:E31" si="0">C3+D3</f>
        <v>4.4369537450799998E-5</v>
      </c>
      <c r="F3" t="s">
        <v>20</v>
      </c>
      <c r="G3" t="s">
        <v>20</v>
      </c>
      <c r="H3" s="3">
        <f>1-E3/E2</f>
        <v>0.61446314112784517</v>
      </c>
      <c r="J3" s="3">
        <f>1-D3/D2</f>
        <v>0.54237682589950986</v>
      </c>
      <c r="K3" s="3">
        <f>1-C3/C2</f>
        <v>0.73555249122424593</v>
      </c>
    </row>
    <row r="4" spans="1:11" x14ac:dyDescent="0.2">
      <c r="A4" t="s">
        <v>6</v>
      </c>
      <c r="B4" t="s">
        <v>8</v>
      </c>
      <c r="C4" s="2">
        <v>1.56559179924E-5</v>
      </c>
      <c r="D4" s="2">
        <v>2.33350723619E-5</v>
      </c>
      <c r="E4">
        <f t="shared" si="0"/>
        <v>3.8990990354299996E-5</v>
      </c>
      <c r="F4" s="2" t="s">
        <v>20</v>
      </c>
      <c r="G4" t="s">
        <v>20</v>
      </c>
      <c r="H4" s="3">
        <f t="shared" ref="H4:H31" si="1">1-E4/E3</f>
        <v>0.12122161747717353</v>
      </c>
      <c r="I4" s="3">
        <f>1-E4/E2</f>
        <v>0.66119854275739653</v>
      </c>
      <c r="J4" s="3">
        <f t="shared" ref="J4:J31" si="2">1-D4/D3</f>
        <v>0.29314779887627451</v>
      </c>
      <c r="K4" s="3">
        <f t="shared" ref="K4:K31" si="3">1-C4/C3</f>
        <v>-0.37854088534243768</v>
      </c>
    </row>
    <row r="5" spans="1:11" x14ac:dyDescent="0.2">
      <c r="A5" t="s">
        <v>9</v>
      </c>
      <c r="B5" t="s">
        <v>5</v>
      </c>
      <c r="C5" s="2">
        <v>6.3088916700399999E-5</v>
      </c>
      <c r="D5" s="2">
        <v>8.0407369873899999E-5</v>
      </c>
      <c r="E5">
        <f t="shared" si="0"/>
        <v>1.434962865743E-4</v>
      </c>
      <c r="F5" t="s">
        <v>20</v>
      </c>
      <c r="G5" t="s">
        <v>20</v>
      </c>
      <c r="H5" s="3"/>
      <c r="I5" s="3"/>
      <c r="J5" s="3"/>
      <c r="K5" s="3"/>
    </row>
    <row r="6" spans="1:11" x14ac:dyDescent="0.2">
      <c r="A6" t="s">
        <v>9</v>
      </c>
      <c r="B6" t="s">
        <v>7</v>
      </c>
      <c r="C6" s="2">
        <v>1.9638651048399999E-5</v>
      </c>
      <c r="D6" s="2">
        <v>5.5486658756300001E-5</v>
      </c>
      <c r="E6">
        <f t="shared" si="0"/>
        <v>7.5125309804699997E-5</v>
      </c>
      <c r="F6" t="s">
        <v>20</v>
      </c>
      <c r="G6" t="s">
        <v>20</v>
      </c>
      <c r="H6" s="3">
        <f t="shared" si="1"/>
        <v>0.47646512952931808</v>
      </c>
      <c r="I6" s="3"/>
      <c r="J6" s="3">
        <f t="shared" si="2"/>
        <v>0.30993068367591503</v>
      </c>
      <c r="K6" s="3">
        <f t="shared" si="3"/>
        <v>0.68871472081758722</v>
      </c>
    </row>
    <row r="7" spans="1:11" x14ac:dyDescent="0.2">
      <c r="A7" t="s">
        <v>9</v>
      </c>
      <c r="B7" t="s">
        <v>8</v>
      </c>
      <c r="C7" s="2">
        <v>2.9746746814600002E-5</v>
      </c>
      <c r="D7" s="2">
        <v>4.8302583381099999E-5</v>
      </c>
      <c r="E7">
        <f t="shared" si="0"/>
        <v>7.8049330195700004E-5</v>
      </c>
      <c r="F7" t="s">
        <v>20</v>
      </c>
      <c r="G7" t="s">
        <v>20</v>
      </c>
      <c r="H7" s="3">
        <f t="shared" si="1"/>
        <v>-3.8921907924259536E-2</v>
      </c>
      <c r="I7" s="3">
        <f t="shared" ref="I7:I31" si="4">1-E7/E5</f>
        <v>0.45608815350571907</v>
      </c>
      <c r="J7" s="3">
        <f t="shared" si="2"/>
        <v>0.12947392285328974</v>
      </c>
      <c r="K7" s="3">
        <f t="shared" si="3"/>
        <v>-0.51470417908482213</v>
      </c>
    </row>
    <row r="8" spans="1:11" x14ac:dyDescent="0.2">
      <c r="A8" t="s">
        <v>10</v>
      </c>
      <c r="B8" t="s">
        <v>5</v>
      </c>
      <c r="C8" s="2">
        <v>5.7339646949099999E-5</v>
      </c>
      <c r="D8" s="2">
        <v>6.7264208970600005E-5</v>
      </c>
      <c r="E8">
        <f t="shared" si="0"/>
        <v>1.2460385591970001E-4</v>
      </c>
      <c r="F8" t="s">
        <v>20</v>
      </c>
      <c r="G8" t="s">
        <v>20</v>
      </c>
      <c r="H8" s="3"/>
      <c r="I8" s="3"/>
      <c r="J8" s="3"/>
      <c r="K8" s="3"/>
    </row>
    <row r="9" spans="1:11" x14ac:dyDescent="0.2">
      <c r="A9" t="s">
        <v>10</v>
      </c>
      <c r="B9" t="s">
        <v>7</v>
      </c>
      <c r="C9" s="2">
        <v>8.4941881799999998E-6</v>
      </c>
      <c r="D9" s="2">
        <v>6.8205226272800005E-5</v>
      </c>
      <c r="E9">
        <f t="shared" si="0"/>
        <v>7.6699414452800006E-5</v>
      </c>
      <c r="F9" t="s">
        <v>20</v>
      </c>
      <c r="G9" t="s">
        <v>20</v>
      </c>
      <c r="H9" s="3">
        <f t="shared" si="1"/>
        <v>0.38445392490720076</v>
      </c>
      <c r="I9" s="3"/>
      <c r="J9" s="3">
        <f t="shared" si="2"/>
        <v>-1.3989866477301494E-2</v>
      </c>
      <c r="K9" s="3">
        <f t="shared" si="3"/>
        <v>0.85186186814962028</v>
      </c>
    </row>
    <row r="10" spans="1:11" x14ac:dyDescent="0.2">
      <c r="A10" t="s">
        <v>10</v>
      </c>
      <c r="B10" t="s">
        <v>8</v>
      </c>
      <c r="C10" s="2">
        <v>2.4836119428099999E-5</v>
      </c>
      <c r="D10" s="2">
        <v>4.7975613045299997E-5</v>
      </c>
      <c r="E10">
        <f t="shared" si="0"/>
        <v>7.2811732473399999E-5</v>
      </c>
      <c r="F10" t="s">
        <v>20</v>
      </c>
      <c r="G10" t="s">
        <v>20</v>
      </c>
      <c r="H10" s="3">
        <f t="shared" si="1"/>
        <v>5.0687244578541679E-2</v>
      </c>
      <c r="I10" s="3">
        <f t="shared" si="4"/>
        <v>0.41565425936479083</v>
      </c>
      <c r="J10" s="3">
        <f t="shared" si="2"/>
        <v>0.29659916597282077</v>
      </c>
      <c r="K10" s="3">
        <f t="shared" si="3"/>
        <v>-1.9238955980016916</v>
      </c>
    </row>
    <row r="11" spans="1:11" x14ac:dyDescent="0.2">
      <c r="A11" t="s">
        <v>11</v>
      </c>
      <c r="B11" t="s">
        <v>5</v>
      </c>
      <c r="C11">
        <v>3.6132538971800002E-4</v>
      </c>
      <c r="D11">
        <v>4.0492944119299999E-4</v>
      </c>
      <c r="E11">
        <f t="shared" si="0"/>
        <v>7.6625483091100001E-4</v>
      </c>
      <c r="F11" t="s">
        <v>20</v>
      </c>
      <c r="G11" t="s">
        <v>20</v>
      </c>
      <c r="H11" s="3"/>
      <c r="I11" s="3"/>
      <c r="J11" s="3"/>
      <c r="K11" s="3"/>
    </row>
    <row r="12" spans="1:11" x14ac:dyDescent="0.2">
      <c r="A12" t="s">
        <v>11</v>
      </c>
      <c r="B12" t="s">
        <v>7</v>
      </c>
      <c r="C12" s="2">
        <v>1.74310277017E-5</v>
      </c>
      <c r="D12" s="2">
        <v>6.6595497900200001E-5</v>
      </c>
      <c r="E12">
        <f t="shared" si="0"/>
        <v>8.4026525601900001E-5</v>
      </c>
      <c r="F12" t="s">
        <v>20</v>
      </c>
      <c r="G12" t="s">
        <v>20</v>
      </c>
      <c r="H12" s="3">
        <f t="shared" si="1"/>
        <v>0.89034127784616912</v>
      </c>
      <c r="I12" s="3"/>
      <c r="J12" s="3">
        <f t="shared" si="2"/>
        <v>0.83553801940407979</v>
      </c>
      <c r="K12" s="3">
        <f t="shared" si="3"/>
        <v>0.95175808786837757</v>
      </c>
    </row>
    <row r="13" spans="1:11" x14ac:dyDescent="0.2">
      <c r="A13" t="s">
        <v>11</v>
      </c>
      <c r="B13" t="s">
        <v>8</v>
      </c>
      <c r="C13" s="2">
        <v>2.5320162851199998E-5</v>
      </c>
      <c r="D13" s="2">
        <v>4.8291878039800002E-5</v>
      </c>
      <c r="E13">
        <f t="shared" si="0"/>
        <v>7.3612040891000004E-5</v>
      </c>
      <c r="F13" t="s">
        <v>20</v>
      </c>
      <c r="G13" t="s">
        <v>20</v>
      </c>
      <c r="H13" s="3">
        <f t="shared" si="1"/>
        <v>0.12394282205885354</v>
      </c>
      <c r="I13" s="3">
        <f t="shared" si="4"/>
        <v>0.90393268933328264</v>
      </c>
      <c r="J13" s="3">
        <f t="shared" si="2"/>
        <v>0.27484770648955581</v>
      </c>
      <c r="K13" s="3">
        <f t="shared" si="3"/>
        <v>-0.45259151006515763</v>
      </c>
    </row>
    <row r="14" spans="1:11" x14ac:dyDescent="0.2">
      <c r="A14" t="s">
        <v>12</v>
      </c>
      <c r="B14" t="s">
        <v>5</v>
      </c>
      <c r="C14">
        <v>2.3070201754E-4</v>
      </c>
      <c r="D14">
        <v>2.33468795847E-4</v>
      </c>
      <c r="E14">
        <f t="shared" si="0"/>
        <v>4.6417081338699998E-4</v>
      </c>
      <c r="F14" t="s">
        <v>20</v>
      </c>
      <c r="G14" t="s">
        <v>20</v>
      </c>
      <c r="H14" s="3"/>
      <c r="I14" s="3"/>
      <c r="J14" s="3"/>
      <c r="K14" s="3"/>
    </row>
    <row r="15" spans="1:11" x14ac:dyDescent="0.2">
      <c r="A15" t="s">
        <v>12</v>
      </c>
      <c r="B15" t="s">
        <v>7</v>
      </c>
      <c r="C15" s="2">
        <v>1.43252379203E-5</v>
      </c>
      <c r="D15" s="2">
        <v>9.0644631358899997E-5</v>
      </c>
      <c r="E15">
        <f t="shared" si="0"/>
        <v>1.049698692792E-4</v>
      </c>
      <c r="F15" t="s">
        <v>20</v>
      </c>
      <c r="G15" t="s">
        <v>20</v>
      </c>
      <c r="H15" s="3">
        <f t="shared" si="1"/>
        <v>0.77385508469770603</v>
      </c>
      <c r="I15" s="3"/>
      <c r="J15" s="3">
        <f t="shared" si="2"/>
        <v>0.61174840933217267</v>
      </c>
      <c r="K15" s="3">
        <f t="shared" si="3"/>
        <v>0.93790588364570227</v>
      </c>
    </row>
    <row r="16" spans="1:11" x14ac:dyDescent="0.2">
      <c r="A16" t="s">
        <v>12</v>
      </c>
      <c r="B16" t="s">
        <v>8</v>
      </c>
      <c r="C16" s="2">
        <v>4.1423773799799999E-5</v>
      </c>
      <c r="D16" s="2">
        <v>5.0735256205299998E-5</v>
      </c>
      <c r="E16">
        <f t="shared" si="0"/>
        <v>9.2159030005099991E-5</v>
      </c>
      <c r="F16" t="s">
        <v>20</v>
      </c>
      <c r="G16" t="s">
        <v>20</v>
      </c>
      <c r="H16" s="3">
        <f t="shared" si="1"/>
        <v>0.12204301445804033</v>
      </c>
      <c r="I16" s="3">
        <f t="shared" si="4"/>
        <v>0.80145449186555617</v>
      </c>
      <c r="J16" s="3">
        <f t="shared" si="2"/>
        <v>0.44028393690059919</v>
      </c>
      <c r="K16" s="3">
        <f t="shared" si="3"/>
        <v>-1.891663931186736</v>
      </c>
    </row>
    <row r="17" spans="1:11" x14ac:dyDescent="0.2">
      <c r="A17" t="s">
        <v>13</v>
      </c>
      <c r="B17" t="s">
        <v>5</v>
      </c>
      <c r="C17">
        <v>6.2258750527299995E-4</v>
      </c>
      <c r="D17">
        <v>5.67484296676E-4</v>
      </c>
      <c r="E17">
        <f t="shared" si="0"/>
        <v>1.1900718019489998E-3</v>
      </c>
      <c r="F17" t="s">
        <v>20</v>
      </c>
      <c r="G17" t="s">
        <v>20</v>
      </c>
      <c r="H17" s="3"/>
      <c r="I17" s="3"/>
      <c r="J17" s="3"/>
      <c r="K17" s="3"/>
    </row>
    <row r="18" spans="1:11" x14ac:dyDescent="0.2">
      <c r="A18" t="s">
        <v>13</v>
      </c>
      <c r="B18" t="s">
        <v>7</v>
      </c>
      <c r="C18">
        <v>1.05414699714E-4</v>
      </c>
      <c r="D18">
        <v>3.4702532145400002E-4</v>
      </c>
      <c r="E18">
        <f t="shared" si="0"/>
        <v>4.52440021168E-4</v>
      </c>
      <c r="F18" t="s">
        <v>20</v>
      </c>
      <c r="G18" t="s">
        <v>20</v>
      </c>
      <c r="H18" s="3">
        <f t="shared" si="1"/>
        <v>0.61982124067889721</v>
      </c>
      <c r="I18" s="3"/>
      <c r="J18" s="3">
        <f t="shared" si="2"/>
        <v>0.388484714931009</v>
      </c>
      <c r="K18" s="3">
        <f t="shared" si="3"/>
        <v>0.83068291794937898</v>
      </c>
    </row>
    <row r="19" spans="1:11" x14ac:dyDescent="0.2">
      <c r="A19" t="s">
        <v>13</v>
      </c>
      <c r="B19" t="s">
        <v>8</v>
      </c>
      <c r="C19">
        <v>1.2664085730699999E-4</v>
      </c>
      <c r="D19">
        <v>1.6814675895499999E-4</v>
      </c>
      <c r="E19">
        <f t="shared" si="0"/>
        <v>2.94787616262E-4</v>
      </c>
      <c r="F19" t="s">
        <v>20</v>
      </c>
      <c r="G19" t="s">
        <v>20</v>
      </c>
      <c r="H19" s="3">
        <f t="shared" si="1"/>
        <v>0.34844929168514138</v>
      </c>
      <c r="I19" s="3">
        <f t="shared" si="4"/>
        <v>0.75229426007807132</v>
      </c>
      <c r="J19" s="3">
        <f t="shared" si="2"/>
        <v>0.51546256552552838</v>
      </c>
      <c r="K19" s="3">
        <f t="shared" si="3"/>
        <v>-0.20135861175517777</v>
      </c>
    </row>
    <row r="20" spans="1:11" x14ac:dyDescent="0.2">
      <c r="A20" t="s">
        <v>14</v>
      </c>
      <c r="B20" s="1" t="s">
        <v>5</v>
      </c>
      <c r="C20" s="2">
        <v>1.08674087098E-5</v>
      </c>
      <c r="D20" s="2">
        <v>9.9607493936600006E-6</v>
      </c>
      <c r="E20">
        <f t="shared" si="0"/>
        <v>2.0828158103460002E-5</v>
      </c>
      <c r="F20" s="2" t="s">
        <v>20</v>
      </c>
      <c r="G20" t="s">
        <v>20</v>
      </c>
      <c r="H20" s="3"/>
      <c r="I20" s="3"/>
      <c r="J20" s="3"/>
      <c r="K20" s="3"/>
    </row>
    <row r="21" spans="1:11" x14ac:dyDescent="0.2">
      <c r="A21" t="s">
        <v>14</v>
      </c>
      <c r="B21" s="1" t="s">
        <v>7</v>
      </c>
      <c r="C21" s="2">
        <v>2.9432265829000002E-6</v>
      </c>
      <c r="D21" s="2">
        <v>5.7062581619800002E-6</v>
      </c>
      <c r="E21">
        <f t="shared" si="0"/>
        <v>8.64948474488E-6</v>
      </c>
      <c r="F21" s="2" t="s">
        <v>20</v>
      </c>
      <c r="G21" t="s">
        <v>20</v>
      </c>
      <c r="H21" s="3">
        <f t="shared" si="1"/>
        <v>0.58472157250222068</v>
      </c>
      <c r="I21" s="3"/>
      <c r="J21" s="3">
        <f t="shared" si="2"/>
        <v>0.42712561711350516</v>
      </c>
      <c r="K21" s="3">
        <f t="shared" si="3"/>
        <v>0.72916942193902579</v>
      </c>
    </row>
    <row r="22" spans="1:11" x14ac:dyDescent="0.2">
      <c r="A22" t="s">
        <v>14</v>
      </c>
      <c r="B22" s="1" t="s">
        <v>8</v>
      </c>
      <c r="C22" s="2">
        <v>3.2616475856399998E-6</v>
      </c>
      <c r="D22" s="2">
        <v>3.4609845942399998E-6</v>
      </c>
      <c r="E22">
        <f t="shared" si="0"/>
        <v>6.7226321798799992E-6</v>
      </c>
      <c r="F22" t="s">
        <v>20</v>
      </c>
      <c r="G22" t="s">
        <v>20</v>
      </c>
      <c r="H22" s="3">
        <f t="shared" si="1"/>
        <v>0.22277079176775094</v>
      </c>
      <c r="I22" s="3">
        <f t="shared" si="4"/>
        <v>0.67723347659996747</v>
      </c>
      <c r="J22" s="3">
        <f t="shared" si="2"/>
        <v>0.39347563745011471</v>
      </c>
      <c r="K22" s="3">
        <f t="shared" si="3"/>
        <v>-0.1081877299525662</v>
      </c>
    </row>
    <row r="23" spans="1:11" x14ac:dyDescent="0.2">
      <c r="A23" t="s">
        <v>16</v>
      </c>
      <c r="B23" s="1" t="s">
        <v>5</v>
      </c>
      <c r="C23">
        <v>1.77353385518E-4</v>
      </c>
      <c r="D23">
        <v>2.0523504548400001E-4</v>
      </c>
      <c r="E23">
        <f t="shared" si="0"/>
        <v>3.8258843100200004E-4</v>
      </c>
      <c r="F23" t="s">
        <v>20</v>
      </c>
      <c r="G23" t="s">
        <v>20</v>
      </c>
      <c r="H23" s="3"/>
      <c r="I23" s="3"/>
      <c r="J23" s="3"/>
      <c r="K23" s="3"/>
    </row>
    <row r="24" spans="1:11" x14ac:dyDescent="0.2">
      <c r="A24" t="s">
        <v>16</v>
      </c>
      <c r="B24" s="1" t="s">
        <v>7</v>
      </c>
      <c r="C24" s="2">
        <v>3.1210741499700001E-5</v>
      </c>
      <c r="D24">
        <v>1.28426216038E-4</v>
      </c>
      <c r="E24">
        <f t="shared" si="0"/>
        <v>1.5963695753770001E-4</v>
      </c>
      <c r="F24" t="s">
        <v>20</v>
      </c>
      <c r="G24" t="s">
        <v>20</v>
      </c>
      <c r="H24" s="3">
        <f t="shared" si="1"/>
        <v>0.58274494312436365</v>
      </c>
      <c r="I24" s="3"/>
      <c r="J24" s="3">
        <f t="shared" si="2"/>
        <v>0.37424811763928489</v>
      </c>
      <c r="K24" s="3">
        <f t="shared" si="3"/>
        <v>0.82401947722316049</v>
      </c>
    </row>
    <row r="25" spans="1:11" x14ac:dyDescent="0.2">
      <c r="A25" t="s">
        <v>16</v>
      </c>
      <c r="B25" s="1" t="s">
        <v>8</v>
      </c>
      <c r="C25" s="2">
        <v>6.5455386683399997E-5</v>
      </c>
      <c r="D25" s="2">
        <v>8.4903330369700004E-5</v>
      </c>
      <c r="E25">
        <f t="shared" si="0"/>
        <v>1.5035871705310002E-4</v>
      </c>
      <c r="F25" t="s">
        <v>20</v>
      </c>
      <c r="G25" t="s">
        <v>20</v>
      </c>
      <c r="H25" s="3">
        <f t="shared" si="1"/>
        <v>5.8120880200368652E-2</v>
      </c>
      <c r="I25" s="3">
        <f t="shared" si="4"/>
        <v>0.60699617429803054</v>
      </c>
      <c r="J25" s="3">
        <f t="shared" si="2"/>
        <v>0.33889409040457918</v>
      </c>
      <c r="K25" s="3">
        <f t="shared" si="3"/>
        <v>-1.0972070363669237</v>
      </c>
    </row>
    <row r="26" spans="1:11" x14ac:dyDescent="0.2">
      <c r="A26" t="s">
        <v>17</v>
      </c>
      <c r="B26" s="1" t="s">
        <v>5</v>
      </c>
      <c r="C26">
        <v>5.1120343626099999E-4</v>
      </c>
      <c r="D26">
        <v>6.7942819972699995E-4</v>
      </c>
      <c r="E26">
        <f t="shared" si="0"/>
        <v>1.1906316359879998E-3</v>
      </c>
      <c r="F26" t="s">
        <v>20</v>
      </c>
      <c r="G26" t="s">
        <v>20</v>
      </c>
      <c r="H26" s="3"/>
      <c r="I26" s="3"/>
      <c r="J26" s="3"/>
      <c r="K26" s="3"/>
    </row>
    <row r="27" spans="1:11" x14ac:dyDescent="0.2">
      <c r="A27" t="s">
        <v>17</v>
      </c>
      <c r="B27" s="1" t="s">
        <v>7</v>
      </c>
      <c r="C27" s="2">
        <v>7.8624740805699998E-5</v>
      </c>
      <c r="D27">
        <v>2.14998979691E-4</v>
      </c>
      <c r="E27">
        <f t="shared" si="0"/>
        <v>2.9362372049669997E-4</v>
      </c>
      <c r="F27" t="s">
        <v>20</v>
      </c>
      <c r="G27" t="s">
        <v>20</v>
      </c>
      <c r="H27" s="3">
        <f>1-E27/E26</f>
        <v>0.75338827591873314</v>
      </c>
      <c r="I27" s="3"/>
      <c r="J27" s="3">
        <f t="shared" si="2"/>
        <v>0.68355894003606499</v>
      </c>
      <c r="K27" s="3">
        <f t="shared" si="3"/>
        <v>0.84619676780584596</v>
      </c>
    </row>
    <row r="28" spans="1:11" x14ac:dyDescent="0.2">
      <c r="A28" t="s">
        <v>17</v>
      </c>
      <c r="B28" s="1" t="s">
        <v>8</v>
      </c>
      <c r="C28">
        <v>1.31983408894E-4</v>
      </c>
      <c r="D28">
        <v>1.6612265292599999E-4</v>
      </c>
      <c r="E28">
        <f t="shared" si="0"/>
        <v>2.9810606181999999E-4</v>
      </c>
      <c r="F28" t="s">
        <v>20</v>
      </c>
      <c r="G28" t="s">
        <v>20</v>
      </c>
      <c r="H28" s="3">
        <f t="shared" si="1"/>
        <v>-1.5265596783930135E-2</v>
      </c>
      <c r="I28" s="3">
        <f t="shared" si="4"/>
        <v>0.74962360077671875</v>
      </c>
      <c r="J28" s="3">
        <f t="shared" si="2"/>
        <v>0.22733283123131964</v>
      </c>
      <c r="K28" s="3">
        <f t="shared" si="3"/>
        <v>-0.67864984407594631</v>
      </c>
    </row>
    <row r="29" spans="1:11" x14ac:dyDescent="0.2">
      <c r="A29" t="s">
        <v>15</v>
      </c>
      <c r="B29" s="1" t="s">
        <v>5</v>
      </c>
      <c r="C29" s="2">
        <v>1.01621397578E-5</v>
      </c>
      <c r="D29" s="2">
        <v>1.42034391365E-5</v>
      </c>
      <c r="E29">
        <f t="shared" si="0"/>
        <v>2.43655788943E-5</v>
      </c>
      <c r="F29" s="2" t="s">
        <v>20</v>
      </c>
      <c r="G29" t="s">
        <v>20</v>
      </c>
      <c r="H29" s="3"/>
      <c r="I29" s="3"/>
      <c r="J29" s="3"/>
      <c r="K29" s="3"/>
    </row>
    <row r="30" spans="1:11" x14ac:dyDescent="0.2">
      <c r="A30" t="s">
        <v>15</v>
      </c>
      <c r="B30" s="1" t="s">
        <v>7</v>
      </c>
      <c r="C30" s="2">
        <v>1.9241549254300001E-6</v>
      </c>
      <c r="D30" s="2">
        <v>5.5279446383400003E-6</v>
      </c>
      <c r="E30">
        <f t="shared" si="0"/>
        <v>7.4520995637699999E-6</v>
      </c>
      <c r="F30" t="s">
        <v>20</v>
      </c>
      <c r="G30" t="s">
        <v>20</v>
      </c>
      <c r="H30" s="3">
        <f t="shared" si="1"/>
        <v>0.69415462706230557</v>
      </c>
      <c r="I30" s="3"/>
      <c r="J30" s="3">
        <f t="shared" si="2"/>
        <v>0.61080238488618666</v>
      </c>
      <c r="K30" s="3">
        <f t="shared" si="3"/>
        <v>0.81065454999739539</v>
      </c>
    </row>
    <row r="31" spans="1:11" x14ac:dyDescent="0.2">
      <c r="A31" t="s">
        <v>15</v>
      </c>
      <c r="B31" s="1" t="s">
        <v>8</v>
      </c>
      <c r="C31" s="2">
        <v>1.7003010308899999E-6</v>
      </c>
      <c r="D31" s="2">
        <v>2.4761381951599999E-6</v>
      </c>
      <c r="E31">
        <f t="shared" si="0"/>
        <v>4.1764392260499997E-6</v>
      </c>
      <c r="F31" s="2" t="s">
        <v>20</v>
      </c>
      <c r="G31" t="s">
        <v>20</v>
      </c>
      <c r="H31" s="3">
        <f t="shared" si="1"/>
        <v>0.43956207370676237</v>
      </c>
      <c r="I31" s="3">
        <f t="shared" si="4"/>
        <v>0.82859265342441657</v>
      </c>
      <c r="J31" s="3">
        <f t="shared" si="2"/>
        <v>0.55206892305210109</v>
      </c>
      <c r="K31" s="3">
        <f t="shared" si="3"/>
        <v>0.11633881013503866</v>
      </c>
    </row>
    <row r="32" spans="1:11" x14ac:dyDescent="0.2">
      <c r="G32" t="s">
        <v>22</v>
      </c>
      <c r="H32" s="4">
        <f>AVERAGE(H4,H7,H10,H16,H19,H22,H25,H28,H31)</f>
        <v>0.14540748990728769</v>
      </c>
      <c r="I32" s="4"/>
      <c r="J32" s="4">
        <f t="shared" ref="J32" si="5">AVERAGE(J4,J7,J10,J16,J19,J22,J25,J28,J31)</f>
        <v>0.35408209691851417</v>
      </c>
      <c r="K32" s="3">
        <f>AVERAGE(K4,K7,K10,K16,K19,K22,K25,K28,K31)</f>
        <v>-0.74198544507014019</v>
      </c>
    </row>
    <row r="33" spans="7:8" x14ac:dyDescent="0.2">
      <c r="G33" t="s">
        <v>23</v>
      </c>
      <c r="H33" s="4">
        <f>AVERAGE(H3,H6,H9,H12,H15,H18,H21,H24,H27,H30)</f>
        <v>0.63744092173947586</v>
      </c>
    </row>
    <row r="34" spans="7:8" x14ac:dyDescent="0.2">
      <c r="G34" t="s">
        <v>28</v>
      </c>
      <c r="H34" s="4">
        <f>AVERAGE(I4:I31)</f>
        <v>0.68530683020039507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D75A8-1061-864A-9003-5D09FCCE7312}">
  <dimension ref="A1:P75"/>
  <sheetViews>
    <sheetView topLeftCell="A31" workbookViewId="0">
      <selection activeCell="G68" sqref="G68"/>
    </sheetView>
  </sheetViews>
  <sheetFormatPr baseColWidth="10" defaultRowHeight="16" x14ac:dyDescent="0.2"/>
  <cols>
    <col min="2" max="2" width="12.1640625" bestFit="1" customWidth="1"/>
    <col min="4" max="4" width="12.1640625" bestFit="1" customWidth="1"/>
    <col min="6" max="6" width="12.83203125" customWidth="1"/>
    <col min="7" max="7" width="11.1640625" bestFit="1" customWidth="1"/>
    <col min="8" max="8" width="12.1640625" bestFit="1" customWidth="1"/>
    <col min="14" max="14" width="12.1640625" bestFit="1" customWidth="1"/>
  </cols>
  <sheetData>
    <row r="1" spans="1:16" x14ac:dyDescent="0.2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36</v>
      </c>
      <c r="H1" t="s">
        <v>43</v>
      </c>
      <c r="I1" t="s">
        <v>30</v>
      </c>
      <c r="J1" t="s">
        <v>2</v>
      </c>
      <c r="K1" t="s">
        <v>3</v>
      </c>
      <c r="L1" t="s">
        <v>4</v>
      </c>
      <c r="M1" t="s">
        <v>44</v>
      </c>
      <c r="N1" t="s">
        <v>45</v>
      </c>
    </row>
    <row r="2" spans="1:16" x14ac:dyDescent="0.2">
      <c r="A2">
        <v>284</v>
      </c>
      <c r="B2" t="s">
        <v>6</v>
      </c>
      <c r="C2" t="s">
        <v>5</v>
      </c>
      <c r="D2">
        <v>2.6800000000000001E-2</v>
      </c>
      <c r="E2">
        <v>5.3100000000000001E-2</v>
      </c>
      <c r="F2">
        <f>D2+E2</f>
        <v>7.9899999999999999E-2</v>
      </c>
      <c r="G2">
        <v>5.7801999999899998</v>
      </c>
      <c r="H2" s="3">
        <f>$L$2/F2</f>
        <v>0.30788485607008764</v>
      </c>
      <c r="I2" t="s">
        <v>7</v>
      </c>
      <c r="J2">
        <v>2.3E-3</v>
      </c>
      <c r="K2">
        <v>2.23E-2</v>
      </c>
      <c r="L2">
        <f>J2+K2</f>
        <v>2.46E-2</v>
      </c>
      <c r="M2">
        <f>50*2*32*6*32*6</f>
        <v>3686400</v>
      </c>
      <c r="N2">
        <f>M2/F36/1000^3</f>
        <v>19.955050037279182</v>
      </c>
      <c r="O2" t="s">
        <v>6</v>
      </c>
      <c r="P2" t="str">
        <f>C2</f>
        <v>Scalar</v>
      </c>
    </row>
    <row r="3" spans="1:16" x14ac:dyDescent="0.2">
      <c r="A3">
        <v>284</v>
      </c>
      <c r="B3" t="s">
        <v>6</v>
      </c>
      <c r="C3" t="s">
        <v>7</v>
      </c>
      <c r="D3">
        <v>1.7399999999999999E-2</v>
      </c>
      <c r="E3">
        <v>6.6900000000000001E-2</v>
      </c>
      <c r="F3">
        <f t="shared" ref="F3:F31" si="0">D3+E3</f>
        <v>8.43E-2</v>
      </c>
      <c r="G3">
        <v>1.974</v>
      </c>
      <c r="H3" s="3">
        <f t="shared" ref="H3:H31" si="1">$L$2/F3</f>
        <v>0.29181494661921709</v>
      </c>
      <c r="I3" t="s">
        <v>31</v>
      </c>
      <c r="J3">
        <v>2.5000000000000001E-3</v>
      </c>
      <c r="K3">
        <v>1.8800000000000001E-2</v>
      </c>
      <c r="L3">
        <f>J3+K3</f>
        <v>2.1299999999999999E-2</v>
      </c>
      <c r="M3">
        <f>50*2*32*6*32*8</f>
        <v>4915200</v>
      </c>
      <c r="N3">
        <f t="shared" ref="N3:N31" si="2">M3/F37/1000^3</f>
        <v>73.842514972218922</v>
      </c>
      <c r="O3" t="s">
        <v>6</v>
      </c>
      <c r="P3" t="str">
        <f t="shared" ref="P3:P31" si="3">C3</f>
        <v>Baseline</v>
      </c>
    </row>
    <row r="4" spans="1:16" x14ac:dyDescent="0.2">
      <c r="A4">
        <v>284</v>
      </c>
      <c r="B4" t="s">
        <v>6</v>
      </c>
      <c r="C4" t="s">
        <v>8</v>
      </c>
      <c r="D4">
        <v>1.9199999999999998E-2</v>
      </c>
      <c r="E4">
        <v>4.6300000000000001E-2</v>
      </c>
      <c r="F4">
        <f t="shared" si="0"/>
        <v>6.5500000000000003E-2</v>
      </c>
      <c r="G4">
        <v>2.2385999999899999</v>
      </c>
      <c r="H4" s="3">
        <f t="shared" si="1"/>
        <v>0.37557251908396944</v>
      </c>
      <c r="M4">
        <f>50*2*32*6*32*8</f>
        <v>4915200</v>
      </c>
      <c r="N4">
        <f t="shared" si="2"/>
        <v>83.803740478849519</v>
      </c>
      <c r="O4" t="s">
        <v>6</v>
      </c>
      <c r="P4" t="str">
        <f t="shared" si="3"/>
        <v>MANIC</v>
      </c>
    </row>
    <row r="5" spans="1:16" x14ac:dyDescent="0.2">
      <c r="A5">
        <v>284</v>
      </c>
      <c r="B5" t="s">
        <v>9</v>
      </c>
      <c r="C5" t="s">
        <v>5</v>
      </c>
      <c r="D5">
        <v>2.7199999999999998E-2</v>
      </c>
      <c r="E5">
        <v>5.3199999999999997E-2</v>
      </c>
      <c r="F5">
        <f t="shared" si="0"/>
        <v>8.0399999999999999E-2</v>
      </c>
      <c r="G5">
        <v>7.0712999999799999</v>
      </c>
      <c r="H5" s="3">
        <f t="shared" si="1"/>
        <v>0.30597014925373134</v>
      </c>
      <c r="J5" t="s">
        <v>32</v>
      </c>
      <c r="M5">
        <f>50*2*64*32*(3+3+3+3+1)</f>
        <v>2662400</v>
      </c>
      <c r="N5">
        <f t="shared" si="2"/>
        <v>11.707333821500351</v>
      </c>
      <c r="O5" t="s">
        <v>9</v>
      </c>
      <c r="P5" t="str">
        <f t="shared" si="3"/>
        <v>Scalar</v>
      </c>
    </row>
    <row r="6" spans="1:16" x14ac:dyDescent="0.2">
      <c r="A6">
        <v>284</v>
      </c>
      <c r="B6" t="s">
        <v>9</v>
      </c>
      <c r="C6" t="s">
        <v>7</v>
      </c>
      <c r="D6">
        <v>1.9699999999999999E-2</v>
      </c>
      <c r="E6">
        <v>6.13E-2</v>
      </c>
      <c r="F6">
        <f t="shared" si="0"/>
        <v>8.1000000000000003E-2</v>
      </c>
      <c r="G6">
        <v>3.85</v>
      </c>
      <c r="H6" s="3">
        <f t="shared" si="1"/>
        <v>0.3037037037037037</v>
      </c>
      <c r="I6" t="s">
        <v>7</v>
      </c>
      <c r="J6">
        <v>4.0178570000000002</v>
      </c>
      <c r="M6">
        <f>50*2*64*24*64</f>
        <v>9830400</v>
      </c>
      <c r="N6">
        <f t="shared" si="2"/>
        <v>78.807118807118812</v>
      </c>
      <c r="O6" t="s">
        <v>9</v>
      </c>
      <c r="P6" t="str">
        <f t="shared" si="3"/>
        <v>Baseline</v>
      </c>
    </row>
    <row r="7" spans="1:16" x14ac:dyDescent="0.2">
      <c r="A7">
        <v>284</v>
      </c>
      <c r="B7" t="s">
        <v>9</v>
      </c>
      <c r="C7" t="s">
        <v>8</v>
      </c>
      <c r="D7">
        <v>2.01E-2</v>
      </c>
      <c r="E7">
        <v>4.7199999999999999E-2</v>
      </c>
      <c r="F7">
        <f t="shared" si="0"/>
        <v>6.7299999999999999E-2</v>
      </c>
      <c r="G7">
        <v>4.49579999999</v>
      </c>
      <c r="H7" s="3">
        <f t="shared" si="1"/>
        <v>0.36552748885586928</v>
      </c>
      <c r="I7" t="s">
        <v>31</v>
      </c>
      <c r="J7">
        <v>4.5362900000000002</v>
      </c>
      <c r="M7">
        <f>50*2*64*24*64</f>
        <v>9830400</v>
      </c>
      <c r="N7">
        <f t="shared" si="2"/>
        <v>81.224893605683491</v>
      </c>
      <c r="O7" t="s">
        <v>9</v>
      </c>
      <c r="P7" t="str">
        <f t="shared" si="3"/>
        <v>MANIC</v>
      </c>
    </row>
    <row r="8" spans="1:16" x14ac:dyDescent="0.2">
      <c r="A8">
        <v>284</v>
      </c>
      <c r="B8" t="s">
        <v>10</v>
      </c>
      <c r="C8" t="s">
        <v>5</v>
      </c>
      <c r="D8">
        <v>2.7900000000000001E-2</v>
      </c>
      <c r="E8">
        <v>5.33E-2</v>
      </c>
      <c r="F8">
        <f t="shared" si="0"/>
        <v>8.1199999999999994E-2</v>
      </c>
      <c r="G8">
        <v>5.7374999999899998</v>
      </c>
      <c r="H8" s="3">
        <f t="shared" si="1"/>
        <v>0.30295566502463056</v>
      </c>
      <c r="M8">
        <f>50*128*32*23</f>
        <v>4710400</v>
      </c>
      <c r="N8">
        <f t="shared" si="2"/>
        <v>25.276624059629572</v>
      </c>
      <c r="O8" t="s">
        <v>10</v>
      </c>
      <c r="P8" t="str">
        <f t="shared" si="3"/>
        <v>Scalar</v>
      </c>
    </row>
    <row r="9" spans="1:16" x14ac:dyDescent="0.2">
      <c r="A9">
        <v>284</v>
      </c>
      <c r="B9" t="s">
        <v>10</v>
      </c>
      <c r="C9" t="s">
        <v>7</v>
      </c>
      <c r="D9">
        <v>1.2800000000000001E-2</v>
      </c>
      <c r="E9">
        <v>6.0900000000000003E-2</v>
      </c>
      <c r="F9">
        <f t="shared" si="0"/>
        <v>7.3700000000000002E-2</v>
      </c>
      <c r="G9">
        <v>4.8899999999999997</v>
      </c>
      <c r="H9" s="3">
        <f t="shared" si="1"/>
        <v>0.3337856173677069</v>
      </c>
      <c r="I9" t="s">
        <v>35</v>
      </c>
      <c r="J9" t="s">
        <v>2</v>
      </c>
      <c r="K9" t="s">
        <v>3</v>
      </c>
      <c r="M9">
        <f>50*128*32*31</f>
        <v>6348800</v>
      </c>
      <c r="N9">
        <f t="shared" si="2"/>
        <v>44.040811003543361</v>
      </c>
      <c r="O9" t="s">
        <v>10</v>
      </c>
      <c r="P9" t="str">
        <f t="shared" si="3"/>
        <v>Baseline</v>
      </c>
    </row>
    <row r="10" spans="1:16" x14ac:dyDescent="0.2">
      <c r="A10">
        <v>284</v>
      </c>
      <c r="B10" t="s">
        <v>10</v>
      </c>
      <c r="C10" t="s">
        <v>8</v>
      </c>
      <c r="D10">
        <v>1.7500000000000002E-2</v>
      </c>
      <c r="E10">
        <v>4.5499999999999999E-2</v>
      </c>
      <c r="F10">
        <f t="shared" si="0"/>
        <v>6.3E-2</v>
      </c>
      <c r="G10">
        <v>4.9783999999899997</v>
      </c>
      <c r="H10" s="3">
        <f t="shared" si="1"/>
        <v>0.39047619047619048</v>
      </c>
      <c r="I10" t="s">
        <v>7</v>
      </c>
      <c r="J10">
        <v>0.4</v>
      </c>
      <c r="K10">
        <v>0.4</v>
      </c>
      <c r="M10">
        <f>50*128*32*31</f>
        <v>6348800</v>
      </c>
      <c r="N10">
        <f t="shared" si="2"/>
        <v>50.605919158166081</v>
      </c>
      <c r="O10" t="s">
        <v>10</v>
      </c>
      <c r="P10" t="str">
        <f t="shared" si="3"/>
        <v>MANIC</v>
      </c>
    </row>
    <row r="11" spans="1:16" x14ac:dyDescent="0.2">
      <c r="A11">
        <v>284</v>
      </c>
      <c r="B11" t="s">
        <v>33</v>
      </c>
      <c r="C11" t="s">
        <v>5</v>
      </c>
      <c r="D11">
        <v>2.5499999999999998E-2</v>
      </c>
      <c r="E11">
        <v>5.2200000000000003E-2</v>
      </c>
      <c r="F11">
        <f t="shared" si="0"/>
        <v>7.7700000000000005E-2</v>
      </c>
      <c r="G11">
        <v>35.596800000599998</v>
      </c>
      <c r="H11" s="3">
        <f t="shared" si="1"/>
        <v>0.31660231660231658</v>
      </c>
      <c r="I11" t="s">
        <v>31</v>
      </c>
      <c r="J11">
        <v>0.4</v>
      </c>
      <c r="K11">
        <v>0.4</v>
      </c>
      <c r="M11">
        <f>64^2*50*16</f>
        <v>3276800</v>
      </c>
      <c r="N11">
        <f t="shared" si="2"/>
        <v>2.9618152594999643</v>
      </c>
      <c r="O11" t="s">
        <v>33</v>
      </c>
      <c r="P11" t="str">
        <f t="shared" si="3"/>
        <v>Scalar</v>
      </c>
    </row>
    <row r="12" spans="1:16" x14ac:dyDescent="0.2">
      <c r="A12">
        <v>284</v>
      </c>
      <c r="B12" t="s">
        <v>33</v>
      </c>
      <c r="C12" t="s">
        <v>7</v>
      </c>
      <c r="D12">
        <v>0.02</v>
      </c>
      <c r="E12">
        <v>5.8999999999999997E-2</v>
      </c>
      <c r="F12">
        <f t="shared" si="0"/>
        <v>7.9000000000000001E-2</v>
      </c>
      <c r="G12">
        <v>4.5709999999999997</v>
      </c>
      <c r="H12" s="3">
        <f t="shared" si="1"/>
        <v>0.31139240506329113</v>
      </c>
      <c r="M12">
        <f>16*(3*64+2*64+3*64)*50*16</f>
        <v>6553600</v>
      </c>
      <c r="N12">
        <f t="shared" si="2"/>
        <v>45.371342170923462</v>
      </c>
      <c r="O12" t="s">
        <v>33</v>
      </c>
      <c r="P12" t="str">
        <f t="shared" si="3"/>
        <v>Baseline</v>
      </c>
    </row>
    <row r="13" spans="1:16" x14ac:dyDescent="0.2">
      <c r="A13">
        <v>284</v>
      </c>
      <c r="B13" t="s">
        <v>33</v>
      </c>
      <c r="C13" t="s">
        <v>8</v>
      </c>
      <c r="D13">
        <v>0.02</v>
      </c>
      <c r="E13">
        <v>0.05</v>
      </c>
      <c r="F13">
        <f t="shared" si="0"/>
        <v>7.0000000000000007E-2</v>
      </c>
      <c r="G13">
        <v>4.6126999999900002</v>
      </c>
      <c r="H13" s="3">
        <f t="shared" si="1"/>
        <v>0.35142857142857142</v>
      </c>
      <c r="M13">
        <f>16*(3*64+2*64+3*64)*50*16</f>
        <v>6553600</v>
      </c>
      <c r="N13">
        <f t="shared" si="2"/>
        <v>50.741895821893962</v>
      </c>
      <c r="O13" t="s">
        <v>33</v>
      </c>
      <c r="P13" t="str">
        <f t="shared" si="3"/>
        <v>MANIC</v>
      </c>
    </row>
    <row r="14" spans="1:16" x14ac:dyDescent="0.2">
      <c r="A14">
        <v>284</v>
      </c>
      <c r="B14" t="s">
        <v>12</v>
      </c>
      <c r="C14" t="s">
        <v>5</v>
      </c>
      <c r="D14">
        <v>2.6700000000000002E-2</v>
      </c>
      <c r="E14">
        <v>5.2200000000000003E-2</v>
      </c>
      <c r="F14">
        <f t="shared" si="0"/>
        <v>7.8899999999999998E-2</v>
      </c>
      <c r="G14">
        <v>24.2310000003</v>
      </c>
      <c r="H14" s="3">
        <f t="shared" si="1"/>
        <v>0.31178707224334601</v>
      </c>
      <c r="M14">
        <f>M23</f>
        <v>10240000</v>
      </c>
      <c r="N14">
        <f t="shared" si="2"/>
        <v>13.39034061610058</v>
      </c>
      <c r="O14" t="s">
        <v>12</v>
      </c>
      <c r="P14" t="str">
        <f t="shared" si="3"/>
        <v>Scalar</v>
      </c>
    </row>
    <row r="15" spans="1:16" x14ac:dyDescent="0.2">
      <c r="A15">
        <v>284</v>
      </c>
      <c r="B15" t="s">
        <v>12</v>
      </c>
      <c r="C15" t="s">
        <v>7</v>
      </c>
      <c r="D15">
        <v>1.52E-2</v>
      </c>
      <c r="E15">
        <v>6.7000000000000004E-2</v>
      </c>
      <c r="F15">
        <f t="shared" si="0"/>
        <v>8.2200000000000009E-2</v>
      </c>
      <c r="G15">
        <v>5.2060000000000004</v>
      </c>
      <c r="H15" s="3">
        <f t="shared" si="1"/>
        <v>0.2992700729927007</v>
      </c>
      <c r="M15">
        <f t="shared" ref="M15:M16" si="4">M24</f>
        <v>10240000</v>
      </c>
      <c r="N15">
        <f t="shared" si="2"/>
        <v>59.822420882511565</v>
      </c>
      <c r="O15" t="s">
        <v>12</v>
      </c>
      <c r="P15" t="str">
        <f t="shared" si="3"/>
        <v>Baseline</v>
      </c>
    </row>
    <row r="16" spans="1:16" x14ac:dyDescent="0.2">
      <c r="A16">
        <v>284</v>
      </c>
      <c r="B16" t="s">
        <v>12</v>
      </c>
      <c r="C16" t="s">
        <v>8</v>
      </c>
      <c r="D16">
        <v>1.77E-2</v>
      </c>
      <c r="E16">
        <v>4.1200000000000001E-2</v>
      </c>
      <c r="F16">
        <f t="shared" si="0"/>
        <v>5.8900000000000001E-2</v>
      </c>
      <c r="G16">
        <v>6.3672999999900002</v>
      </c>
      <c r="H16" s="3">
        <f t="shared" si="1"/>
        <v>0.41765704584040747</v>
      </c>
      <c r="M16">
        <f t="shared" si="4"/>
        <v>10240000</v>
      </c>
      <c r="N16">
        <f t="shared" si="2"/>
        <v>68.2604831771378</v>
      </c>
      <c r="O16" t="s">
        <v>12</v>
      </c>
      <c r="P16" t="str">
        <f t="shared" si="3"/>
        <v>MANIC</v>
      </c>
    </row>
    <row r="17" spans="1:16" x14ac:dyDescent="0.2">
      <c r="A17">
        <v>284</v>
      </c>
      <c r="B17" t="s">
        <v>13</v>
      </c>
      <c r="C17" t="s">
        <v>5</v>
      </c>
      <c r="D17">
        <v>2.7699999999999999E-2</v>
      </c>
      <c r="E17">
        <v>5.2299999999999999E-2</v>
      </c>
      <c r="F17">
        <f t="shared" si="0"/>
        <v>0.08</v>
      </c>
      <c r="G17">
        <v>54.394500001300003</v>
      </c>
      <c r="H17" s="3">
        <f t="shared" si="1"/>
        <v>0.3075</v>
      </c>
      <c r="M17">
        <f>64^3*50*2</f>
        <v>26214400</v>
      </c>
      <c r="N17">
        <f t="shared" si="2"/>
        <v>15.060346174345229</v>
      </c>
      <c r="O17" t="s">
        <v>13</v>
      </c>
      <c r="P17" t="str">
        <f t="shared" si="3"/>
        <v>Scalar</v>
      </c>
    </row>
    <row r="18" spans="1:16" x14ac:dyDescent="0.2">
      <c r="A18">
        <v>284</v>
      </c>
      <c r="B18" t="s">
        <v>13</v>
      </c>
      <c r="C18" t="s">
        <v>7</v>
      </c>
      <c r="D18">
        <v>1.6E-2</v>
      </c>
      <c r="E18">
        <v>6.4399999999999999E-2</v>
      </c>
      <c r="F18">
        <f t="shared" si="0"/>
        <v>8.0399999999999999E-2</v>
      </c>
      <c r="G18">
        <v>22.388000000000002</v>
      </c>
      <c r="H18" s="3">
        <f t="shared" si="1"/>
        <v>0.30597014925373134</v>
      </c>
      <c r="M18">
        <f t="shared" ref="M18:M19" si="5">64^3*50*2</f>
        <v>26214400</v>
      </c>
      <c r="N18">
        <f t="shared" si="2"/>
        <v>36.408985979518164</v>
      </c>
      <c r="O18" t="s">
        <v>13</v>
      </c>
      <c r="P18" t="str">
        <f t="shared" si="3"/>
        <v>Baseline</v>
      </c>
    </row>
    <row r="19" spans="1:16" x14ac:dyDescent="0.2">
      <c r="A19">
        <v>284</v>
      </c>
      <c r="B19" t="s">
        <v>13</v>
      </c>
      <c r="C19" t="s">
        <v>8</v>
      </c>
      <c r="D19">
        <v>1.8200000000000001E-2</v>
      </c>
      <c r="E19">
        <v>4.2299999999999997E-2</v>
      </c>
      <c r="F19">
        <f t="shared" si="0"/>
        <v>6.0499999999999998E-2</v>
      </c>
      <c r="G19">
        <v>24.083800000299998</v>
      </c>
      <c r="H19" s="3">
        <f t="shared" si="1"/>
        <v>0.40661157024793393</v>
      </c>
      <c r="M19">
        <f t="shared" si="5"/>
        <v>26214400</v>
      </c>
      <c r="N19">
        <f t="shared" si="2"/>
        <v>44.977938257583695</v>
      </c>
      <c r="O19" t="s">
        <v>13</v>
      </c>
      <c r="P19" t="str">
        <f t="shared" si="3"/>
        <v>MANIC</v>
      </c>
    </row>
    <row r="20" spans="1:16" x14ac:dyDescent="0.2">
      <c r="A20">
        <v>284</v>
      </c>
      <c r="B20" t="s">
        <v>14</v>
      </c>
      <c r="C20" s="1" t="s">
        <v>5</v>
      </c>
      <c r="D20">
        <v>2.58E-2</v>
      </c>
      <c r="E20">
        <v>5.1999999999999998E-2</v>
      </c>
      <c r="F20">
        <f t="shared" si="0"/>
        <v>7.7799999999999994E-2</v>
      </c>
      <c r="G20">
        <v>1.0017</v>
      </c>
      <c r="H20" s="3">
        <f t="shared" si="1"/>
        <v>0.31619537275064269</v>
      </c>
      <c r="M20">
        <f>64^2*50*2</f>
        <v>409600</v>
      </c>
      <c r="N20">
        <f t="shared" si="2"/>
        <v>13.139616379661003</v>
      </c>
      <c r="O20" t="s">
        <v>14</v>
      </c>
      <c r="P20" t="str">
        <f t="shared" si="3"/>
        <v>Scalar</v>
      </c>
    </row>
    <row r="21" spans="1:16" x14ac:dyDescent="0.2">
      <c r="A21">
        <v>284</v>
      </c>
      <c r="B21" t="s">
        <v>14</v>
      </c>
      <c r="C21" s="1" t="s">
        <v>7</v>
      </c>
      <c r="D21">
        <v>1.5800000000000002E-2</v>
      </c>
      <c r="E21">
        <v>6.4199999999999993E-2</v>
      </c>
      <c r="F21">
        <f t="shared" si="0"/>
        <v>7.9999999999999988E-2</v>
      </c>
      <c r="G21">
        <v>0.36899999999999999</v>
      </c>
      <c r="H21" s="3">
        <f t="shared" si="1"/>
        <v>0.30750000000000005</v>
      </c>
      <c r="M21">
        <f t="shared" ref="M21:M22" si="6">64^2*50*2</f>
        <v>409600</v>
      </c>
      <c r="N21">
        <f t="shared" si="2"/>
        <v>34.688346883468832</v>
      </c>
      <c r="O21" t="s">
        <v>14</v>
      </c>
      <c r="P21" t="str">
        <f t="shared" si="3"/>
        <v>Baseline</v>
      </c>
    </row>
    <row r="22" spans="1:16" x14ac:dyDescent="0.2">
      <c r="A22">
        <v>284</v>
      </c>
      <c r="B22" t="s">
        <v>14</v>
      </c>
      <c r="C22" s="1" t="s">
        <v>8</v>
      </c>
      <c r="D22">
        <v>1.8200000000000001E-2</v>
      </c>
      <c r="E22">
        <v>4.2299999999999997E-2</v>
      </c>
      <c r="F22">
        <f t="shared" si="0"/>
        <v>6.0499999999999998E-2</v>
      </c>
      <c r="G22">
        <v>0.39089999999899999</v>
      </c>
      <c r="H22" s="3">
        <f t="shared" si="1"/>
        <v>0.40661157024793393</v>
      </c>
      <c r="M22">
        <f t="shared" si="6"/>
        <v>409600</v>
      </c>
      <c r="N22">
        <f t="shared" si="2"/>
        <v>43.299104207608195</v>
      </c>
      <c r="O22" t="s">
        <v>14</v>
      </c>
      <c r="P22" t="str">
        <f t="shared" si="3"/>
        <v>MANIC</v>
      </c>
    </row>
    <row r="23" spans="1:16" x14ac:dyDescent="0.2">
      <c r="A23">
        <v>284</v>
      </c>
      <c r="B23" t="s">
        <v>16</v>
      </c>
      <c r="C23" s="1" t="s">
        <v>5</v>
      </c>
      <c r="D23">
        <v>2.8000000000000001E-2</v>
      </c>
      <c r="E23">
        <v>5.28E-2</v>
      </c>
      <c r="F23">
        <f t="shared" si="0"/>
        <v>8.0799999999999997E-2</v>
      </c>
      <c r="G23">
        <v>17.141200000000001</v>
      </c>
      <c r="H23" s="3">
        <f t="shared" si="1"/>
        <v>0.30445544554455445</v>
      </c>
      <c r="M23">
        <f>5*5*2*64*64*50</f>
        <v>10240000</v>
      </c>
      <c r="N23">
        <f t="shared" si="2"/>
        <v>18.483634936195646</v>
      </c>
      <c r="O23" t="s">
        <v>16</v>
      </c>
      <c r="P23" t="str">
        <f t="shared" si="3"/>
        <v>Scalar</v>
      </c>
    </row>
    <row r="24" spans="1:16" x14ac:dyDescent="0.2">
      <c r="A24">
        <v>284</v>
      </c>
      <c r="B24" t="s">
        <v>16</v>
      </c>
      <c r="C24" s="1" t="s">
        <v>7</v>
      </c>
      <c r="D24">
        <v>1.9099999999999999E-2</v>
      </c>
      <c r="E24">
        <v>6.0699999999999997E-2</v>
      </c>
      <c r="F24">
        <f t="shared" si="0"/>
        <v>7.9799999999999996E-2</v>
      </c>
      <c r="G24">
        <v>8.9570000000000007</v>
      </c>
      <c r="H24" s="3">
        <f t="shared" si="1"/>
        <v>0.30827067669172936</v>
      </c>
      <c r="M24">
        <f>5*5*2*64*64*50</f>
        <v>10240000</v>
      </c>
      <c r="N24">
        <f t="shared" si="2"/>
        <v>35.815787095292094</v>
      </c>
      <c r="O24" t="s">
        <v>16</v>
      </c>
      <c r="P24" t="str">
        <f t="shared" si="3"/>
        <v>Baseline</v>
      </c>
    </row>
    <row r="25" spans="1:16" x14ac:dyDescent="0.2">
      <c r="A25">
        <v>284</v>
      </c>
      <c r="B25" t="s">
        <v>16</v>
      </c>
      <c r="C25" s="1" t="s">
        <v>8</v>
      </c>
      <c r="D25">
        <v>2.0899999999999998E-2</v>
      </c>
      <c r="E25">
        <v>4.5900000000000003E-2</v>
      </c>
      <c r="F25">
        <f t="shared" si="0"/>
        <v>6.6799999999999998E-2</v>
      </c>
      <c r="G25">
        <v>9.2742999999800002</v>
      </c>
      <c r="H25" s="3">
        <f t="shared" si="1"/>
        <v>0.36826347305389223</v>
      </c>
      <c r="M25">
        <f>5*5*2*64*64*50</f>
        <v>10240000</v>
      </c>
      <c r="N25">
        <f t="shared" si="2"/>
        <v>41.322097941079996</v>
      </c>
      <c r="O25" t="s">
        <v>16</v>
      </c>
      <c r="P25" t="str">
        <f t="shared" si="3"/>
        <v>MANIC</v>
      </c>
    </row>
    <row r="26" spans="1:16" x14ac:dyDescent="0.2">
      <c r="A26">
        <v>284</v>
      </c>
      <c r="B26" t="s">
        <v>17</v>
      </c>
      <c r="C26" s="1" t="s">
        <v>5</v>
      </c>
      <c r="D26">
        <v>2.7900000000000001E-2</v>
      </c>
      <c r="E26">
        <v>5.2999999999999999E-2</v>
      </c>
      <c r="F26">
        <f t="shared" si="0"/>
        <v>8.09E-2</v>
      </c>
      <c r="G26">
        <v>53.406500001300003</v>
      </c>
      <c r="H26" s="3">
        <f t="shared" si="1"/>
        <v>0.30407911001236093</v>
      </c>
      <c r="M26">
        <f>M17*2889/64^2</f>
        <v>18489600</v>
      </c>
      <c r="N26">
        <f t="shared" si="2"/>
        <v>10.698549132839203</v>
      </c>
      <c r="O26" t="s">
        <v>17</v>
      </c>
      <c r="P26" t="str">
        <f t="shared" si="3"/>
        <v>Scalar</v>
      </c>
    </row>
    <row r="27" spans="1:16" x14ac:dyDescent="0.2">
      <c r="A27">
        <v>284</v>
      </c>
      <c r="B27" t="s">
        <v>17</v>
      </c>
      <c r="C27" s="1" t="s">
        <v>7</v>
      </c>
      <c r="D27">
        <v>1.6E-2</v>
      </c>
      <c r="E27">
        <v>6.3500000000000001E-2</v>
      </c>
      <c r="F27">
        <f t="shared" si="0"/>
        <v>7.9500000000000001E-2</v>
      </c>
      <c r="G27">
        <v>16.103999999999999</v>
      </c>
      <c r="H27" s="3">
        <f t="shared" si="1"/>
        <v>0.30943396226415093</v>
      </c>
      <c r="M27">
        <f t="shared" ref="M27:M28" si="7">M18*2889/64^2</f>
        <v>18489600</v>
      </c>
      <c r="N27">
        <f t="shared" si="2"/>
        <v>36.104940528076938</v>
      </c>
      <c r="O27" t="s">
        <v>17</v>
      </c>
      <c r="P27" t="str">
        <f t="shared" si="3"/>
        <v>Baseline</v>
      </c>
    </row>
    <row r="28" spans="1:16" x14ac:dyDescent="0.2">
      <c r="A28">
        <v>284</v>
      </c>
      <c r="B28" t="s">
        <v>17</v>
      </c>
      <c r="C28" s="1" t="s">
        <v>8</v>
      </c>
      <c r="D28">
        <v>1.7999999999999999E-2</v>
      </c>
      <c r="E28">
        <v>4.4900000000000002E-2</v>
      </c>
      <c r="F28">
        <f t="shared" si="0"/>
        <v>6.2899999999999998E-2</v>
      </c>
      <c r="G28">
        <v>20.7559000002</v>
      </c>
      <c r="H28" s="3">
        <f t="shared" si="1"/>
        <v>0.3910969793322735</v>
      </c>
      <c r="M28">
        <f t="shared" si="7"/>
        <v>18489600</v>
      </c>
      <c r="N28">
        <f t="shared" si="2"/>
        <v>35.405873178661295</v>
      </c>
      <c r="O28" t="s">
        <v>17</v>
      </c>
      <c r="P28" t="str">
        <f t="shared" si="3"/>
        <v>MANIC</v>
      </c>
    </row>
    <row r="29" spans="1:16" x14ac:dyDescent="0.2">
      <c r="A29">
        <v>284</v>
      </c>
      <c r="B29" t="s">
        <v>15</v>
      </c>
      <c r="C29" s="1" t="s">
        <v>5</v>
      </c>
      <c r="D29">
        <v>2.7699999999999999E-2</v>
      </c>
      <c r="E29">
        <v>5.2299999999999999E-2</v>
      </c>
      <c r="F29">
        <f t="shared" si="0"/>
        <v>0.08</v>
      </c>
      <c r="G29">
        <v>1.0330999999999999</v>
      </c>
      <c r="H29" s="3">
        <f t="shared" si="1"/>
        <v>0.3075</v>
      </c>
      <c r="M29">
        <f>M20*2889/64^2</f>
        <v>288900</v>
      </c>
      <c r="N29">
        <f t="shared" si="2"/>
        <v>8.7388684541670703</v>
      </c>
      <c r="O29" t="s">
        <v>15</v>
      </c>
      <c r="P29" t="str">
        <f t="shared" si="3"/>
        <v>Scalar</v>
      </c>
    </row>
    <row r="30" spans="1:16" x14ac:dyDescent="0.2">
      <c r="A30">
        <v>284</v>
      </c>
      <c r="B30" t="s">
        <v>15</v>
      </c>
      <c r="C30" s="1" t="s">
        <v>7</v>
      </c>
      <c r="D30">
        <v>1.7299999999999999E-2</v>
      </c>
      <c r="E30">
        <v>6.54E-2</v>
      </c>
      <c r="F30">
        <f t="shared" si="0"/>
        <v>8.2699999999999996E-2</v>
      </c>
      <c r="G30">
        <v>0.33200000000000002</v>
      </c>
      <c r="H30" s="3">
        <f t="shared" si="1"/>
        <v>0.29746070133010882</v>
      </c>
      <c r="M30">
        <f t="shared" ref="M30:M31" si="8">M21*2889/64^2</f>
        <v>288900</v>
      </c>
      <c r="N30">
        <f t="shared" si="2"/>
        <v>26.305342288136824</v>
      </c>
      <c r="O30" t="s">
        <v>15</v>
      </c>
      <c r="P30" t="str">
        <f t="shared" si="3"/>
        <v>Baseline</v>
      </c>
    </row>
    <row r="31" spans="1:16" x14ac:dyDescent="0.2">
      <c r="A31">
        <v>284</v>
      </c>
      <c r="B31" t="s">
        <v>15</v>
      </c>
      <c r="C31" s="1" t="s">
        <v>8</v>
      </c>
      <c r="D31">
        <v>1.8800000000000001E-2</v>
      </c>
      <c r="E31">
        <v>4.5100000000000001E-2</v>
      </c>
      <c r="F31">
        <f t="shared" si="0"/>
        <v>6.3899999999999998E-2</v>
      </c>
      <c r="G31">
        <v>0.33579999999900001</v>
      </c>
      <c r="H31" s="3">
        <f t="shared" si="1"/>
        <v>0.38497652582159625</v>
      </c>
      <c r="M31">
        <f t="shared" si="8"/>
        <v>288900</v>
      </c>
      <c r="N31">
        <f t="shared" si="2"/>
        <v>33.659371356289782</v>
      </c>
      <c r="O31" t="s">
        <v>15</v>
      </c>
      <c r="P31" t="str">
        <f t="shared" si="3"/>
        <v>MANIC</v>
      </c>
    </row>
    <row r="32" spans="1:16" x14ac:dyDescent="0.2">
      <c r="H32" s="3">
        <f>AVERAGE(H2:H31)</f>
        <v>0.33372513857255492</v>
      </c>
      <c r="M32" t="s">
        <v>5</v>
      </c>
      <c r="N32">
        <f>AVERAGE(N2,N5,N8,N11,N14,N17,N20,N23,N26,N29)</f>
        <v>13.941217887121777</v>
      </c>
    </row>
    <row r="33" spans="1:14" x14ac:dyDescent="0.2">
      <c r="B33" t="s">
        <v>34</v>
      </c>
      <c r="M33" t="s">
        <v>7</v>
      </c>
      <c r="N33">
        <f>AVERAGE(N3,N6,N9,N12,N15,N18,N21,N24,N27,N30)</f>
        <v>47.120761061080898</v>
      </c>
    </row>
    <row r="34" spans="1:14" x14ac:dyDescent="0.2">
      <c r="M34" t="s">
        <v>8</v>
      </c>
      <c r="N34">
        <f>AVERAGE(N4,N7,N10,N13,N16,N19,N22,N25,N28,N31)</f>
        <v>53.330131718295377</v>
      </c>
    </row>
    <row r="35" spans="1:14" x14ac:dyDescent="0.2">
      <c r="A35" t="s">
        <v>29</v>
      </c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21</v>
      </c>
      <c r="H35" t="s">
        <v>40</v>
      </c>
      <c r="I35" t="s">
        <v>39</v>
      </c>
      <c r="J35" t="s">
        <v>41</v>
      </c>
      <c r="K35" t="s">
        <v>42</v>
      </c>
      <c r="L35" t="s">
        <v>21</v>
      </c>
    </row>
    <row r="36" spans="1:14" x14ac:dyDescent="0.2">
      <c r="A36">
        <v>284</v>
      </c>
      <c r="B36" t="s">
        <v>6</v>
      </c>
      <c r="C36" t="s">
        <v>5</v>
      </c>
      <c r="D36">
        <f>D2*$J$11*G2/1000</f>
        <v>6.1963743999892798E-5</v>
      </c>
      <c r="E36">
        <f>E2*$J$11*G2/1000</f>
        <v>1.2277144799978761E-4</v>
      </c>
      <c r="F36">
        <f>D36+E36</f>
        <v>1.8473519199968042E-4</v>
      </c>
      <c r="G36" s="3"/>
      <c r="H36">
        <v>2.0858541989899999E-4</v>
      </c>
      <c r="I36">
        <v>2.7942365219499999E-4</v>
      </c>
      <c r="J36">
        <f>H36+I36</f>
        <v>4.8800907209400001E-4</v>
      </c>
      <c r="K36">
        <f>J36/F36</f>
        <v>2.6416681456928046</v>
      </c>
    </row>
    <row r="37" spans="1:14" x14ac:dyDescent="0.2">
      <c r="A37">
        <v>284</v>
      </c>
      <c r="B37" t="s">
        <v>6</v>
      </c>
      <c r="C37" t="s">
        <v>7</v>
      </c>
      <c r="D37">
        <f t="shared" ref="D37:D65" si="9">D3*$J$11*G3/1000</f>
        <v>1.3739039999999999E-5</v>
      </c>
      <c r="E37">
        <f t="shared" ref="E37:E65" si="10">E3*$J$11*G3/1000</f>
        <v>5.2824240000000004E-5</v>
      </c>
      <c r="F37">
        <f t="shared" ref="F37:F65" si="11">D37+E37</f>
        <v>6.6563279999999999E-5</v>
      </c>
      <c r="G37" s="3">
        <f>1-F37/F36</f>
        <v>0.6396827302936674</v>
      </c>
      <c r="H37" s="2">
        <v>6.3273232804500004E-5</v>
      </c>
      <c r="I37" s="2">
        <v>9.5763208670099996E-5</v>
      </c>
      <c r="J37">
        <f t="shared" ref="J37:J65" si="12">H37+I37</f>
        <v>1.590364414746E-4</v>
      </c>
      <c r="K37">
        <f t="shared" ref="K37:K65" si="13">J37/F37</f>
        <v>2.3892518739250832</v>
      </c>
    </row>
    <row r="38" spans="1:14" x14ac:dyDescent="0.2">
      <c r="A38">
        <v>284</v>
      </c>
      <c r="B38" t="s">
        <v>6</v>
      </c>
      <c r="C38" t="s">
        <v>8</v>
      </c>
      <c r="D38">
        <f t="shared" si="9"/>
        <v>1.7192447999923201E-5</v>
      </c>
      <c r="E38">
        <f t="shared" si="10"/>
        <v>4.1458871999814798E-5</v>
      </c>
      <c r="F38">
        <f t="shared" si="11"/>
        <v>5.8651319999738003E-5</v>
      </c>
      <c r="G38" s="3">
        <f>1-F38/F37</f>
        <v>0.11886373388243487</v>
      </c>
      <c r="H38" s="2">
        <v>7.9806144424900006E-5</v>
      </c>
      <c r="I38">
        <v>1.03542646763E-4</v>
      </c>
      <c r="J38">
        <f t="shared" si="12"/>
        <v>1.8334879118790001E-4</v>
      </c>
      <c r="K38">
        <f t="shared" si="13"/>
        <v>3.1260812406049689</v>
      </c>
      <c r="L38">
        <f>1-F38/F36</f>
        <v>0.68251138635328634</v>
      </c>
    </row>
    <row r="39" spans="1:14" x14ac:dyDescent="0.2">
      <c r="A39">
        <v>284</v>
      </c>
      <c r="B39" t="s">
        <v>9</v>
      </c>
      <c r="C39" t="s">
        <v>5</v>
      </c>
      <c r="D39">
        <f t="shared" si="9"/>
        <v>7.6935743999782417E-5</v>
      </c>
      <c r="E39">
        <f t="shared" si="10"/>
        <v>1.5047726399957439E-4</v>
      </c>
      <c r="F39">
        <f t="shared" si="11"/>
        <v>2.2741300799935681E-4</v>
      </c>
      <c r="G39" s="3"/>
      <c r="H39">
        <v>2.6572694769000003E-4</v>
      </c>
      <c r="I39">
        <v>3.3409415119399998E-4</v>
      </c>
      <c r="J39">
        <f t="shared" si="12"/>
        <v>5.99821098884E-4</v>
      </c>
      <c r="K39">
        <f t="shared" si="13"/>
        <v>2.6375848249001503</v>
      </c>
    </row>
    <row r="40" spans="1:14" x14ac:dyDescent="0.2">
      <c r="A40">
        <v>284</v>
      </c>
      <c r="B40" t="s">
        <v>9</v>
      </c>
      <c r="C40" t="s">
        <v>7</v>
      </c>
      <c r="D40">
        <f t="shared" si="9"/>
        <v>3.0338E-5</v>
      </c>
      <c r="E40">
        <f t="shared" si="10"/>
        <v>9.4401999999999995E-5</v>
      </c>
      <c r="F40">
        <f t="shared" si="11"/>
        <v>1.2474E-4</v>
      </c>
      <c r="G40" s="3">
        <f t="shared" ref="G40:G65" si="14">1-F40/F39</f>
        <v>0.45148256426759548</v>
      </c>
      <c r="H40">
        <v>1.2123246421E-4</v>
      </c>
      <c r="I40">
        <v>1.78281627011E-4</v>
      </c>
      <c r="J40">
        <f t="shared" si="12"/>
        <v>2.9951409122100001E-4</v>
      </c>
      <c r="K40">
        <f t="shared" si="13"/>
        <v>2.4011070323953825</v>
      </c>
    </row>
    <row r="41" spans="1:14" x14ac:dyDescent="0.2">
      <c r="A41">
        <v>284</v>
      </c>
      <c r="B41" t="s">
        <v>9</v>
      </c>
      <c r="C41" t="s">
        <v>8</v>
      </c>
      <c r="D41">
        <f t="shared" si="9"/>
        <v>3.6146231999919597E-5</v>
      </c>
      <c r="E41">
        <f t="shared" si="10"/>
        <v>8.4880703999811206E-5</v>
      </c>
      <c r="F41">
        <f t="shared" si="11"/>
        <v>1.2102693599973081E-4</v>
      </c>
      <c r="G41" s="3">
        <f t="shared" si="14"/>
        <v>2.9766426168584159E-2</v>
      </c>
      <c r="H41">
        <v>1.5858020879800001E-4</v>
      </c>
      <c r="I41">
        <v>2.09693947515E-4</v>
      </c>
      <c r="J41">
        <f t="shared" si="12"/>
        <v>3.6827415631300001E-4</v>
      </c>
      <c r="K41">
        <f t="shared" si="13"/>
        <v>3.0429106815842974</v>
      </c>
      <c r="L41">
        <f t="shared" ref="L41:L65" si="15">1-F41/F39</f>
        <v>0.46780996802050523</v>
      </c>
    </row>
    <row r="42" spans="1:14" x14ac:dyDescent="0.2">
      <c r="A42">
        <v>284</v>
      </c>
      <c r="B42" t="s">
        <v>10</v>
      </c>
      <c r="C42" t="s">
        <v>5</v>
      </c>
      <c r="D42">
        <f t="shared" si="9"/>
        <v>6.4030499999888411E-5</v>
      </c>
      <c r="E42">
        <f t="shared" si="10"/>
        <v>1.223234999997868E-4</v>
      </c>
      <c r="F42">
        <f t="shared" si="11"/>
        <v>1.8635399999967521E-4</v>
      </c>
      <c r="G42" s="3"/>
      <c r="H42">
        <v>2.21755766022E-4</v>
      </c>
      <c r="I42">
        <v>2.7304824751600001E-4</v>
      </c>
      <c r="J42">
        <f t="shared" si="12"/>
        <v>4.9480401353799999E-4</v>
      </c>
      <c r="K42">
        <f t="shared" si="13"/>
        <v>2.6551832187066675</v>
      </c>
    </row>
    <row r="43" spans="1:14" x14ac:dyDescent="0.2">
      <c r="A43">
        <v>284</v>
      </c>
      <c r="B43" t="s">
        <v>10</v>
      </c>
      <c r="C43" t="s">
        <v>7</v>
      </c>
      <c r="D43">
        <f t="shared" si="9"/>
        <v>2.5036800000000001E-5</v>
      </c>
      <c r="E43">
        <f t="shared" si="10"/>
        <v>1.191204E-4</v>
      </c>
      <c r="F43">
        <f t="shared" si="11"/>
        <v>1.441572E-4</v>
      </c>
      <c r="G43" s="3">
        <f t="shared" si="14"/>
        <v>0.22643356192917119</v>
      </c>
      <c r="H43">
        <v>1.3770308471099999E-4</v>
      </c>
      <c r="I43">
        <v>2.2424176218900001E-4</v>
      </c>
      <c r="J43">
        <f t="shared" si="12"/>
        <v>3.619448469E-4</v>
      </c>
      <c r="K43">
        <f t="shared" si="13"/>
        <v>2.5107649628322415</v>
      </c>
    </row>
    <row r="44" spans="1:14" x14ac:dyDescent="0.2">
      <c r="A44">
        <v>284</v>
      </c>
      <c r="B44" t="s">
        <v>10</v>
      </c>
      <c r="C44" t="s">
        <v>8</v>
      </c>
      <c r="D44">
        <f t="shared" si="9"/>
        <v>3.4848799999929999E-5</v>
      </c>
      <c r="E44">
        <f t="shared" si="10"/>
        <v>9.060687999981799E-5</v>
      </c>
      <c r="F44">
        <f t="shared" si="11"/>
        <v>1.2545567999974798E-4</v>
      </c>
      <c r="G44" s="3">
        <f t="shared" si="14"/>
        <v>0.12973004470294935</v>
      </c>
      <c r="H44">
        <v>1.6749916207599999E-4</v>
      </c>
      <c r="I44">
        <v>2.2651534797200001E-4</v>
      </c>
      <c r="J44">
        <f t="shared" si="12"/>
        <v>3.9401451004799997E-4</v>
      </c>
      <c r="K44">
        <f t="shared" si="13"/>
        <v>3.1406669674006906</v>
      </c>
      <c r="L44">
        <f t="shared" si="15"/>
        <v>0.32678837052080112</v>
      </c>
    </row>
    <row r="45" spans="1:14" x14ac:dyDescent="0.2">
      <c r="A45">
        <v>284</v>
      </c>
      <c r="B45" t="s">
        <v>33</v>
      </c>
      <c r="C45" t="s">
        <v>5</v>
      </c>
      <c r="D45">
        <f t="shared" si="9"/>
        <v>3.6308736000612002E-4</v>
      </c>
      <c r="E45">
        <f t="shared" si="10"/>
        <v>7.4326118401252803E-4</v>
      </c>
      <c r="F45">
        <f t="shared" si="11"/>
        <v>1.1063485440186481E-3</v>
      </c>
      <c r="G45" s="3"/>
      <c r="H45">
        <v>1.38140167861E-3</v>
      </c>
      <c r="I45">
        <v>1.68179397214E-3</v>
      </c>
      <c r="J45">
        <f t="shared" si="12"/>
        <v>3.0631956507500002E-3</v>
      </c>
      <c r="K45">
        <f t="shared" si="13"/>
        <v>2.7687437808915023</v>
      </c>
    </row>
    <row r="46" spans="1:14" x14ac:dyDescent="0.2">
      <c r="A46">
        <v>284</v>
      </c>
      <c r="B46" t="s">
        <v>33</v>
      </c>
      <c r="C46" t="s">
        <v>7</v>
      </c>
      <c r="D46">
        <f t="shared" si="9"/>
        <v>3.6568E-5</v>
      </c>
      <c r="E46">
        <f t="shared" si="10"/>
        <v>1.0787559999999999E-4</v>
      </c>
      <c r="F46">
        <f t="shared" si="11"/>
        <v>1.444436E-4</v>
      </c>
      <c r="G46" s="3">
        <f t="shared" si="14"/>
        <v>0.86944114422085295</v>
      </c>
      <c r="H46">
        <v>1.3809409520700001E-4</v>
      </c>
      <c r="I46">
        <v>2.1243919726299999E-4</v>
      </c>
      <c r="J46">
        <f t="shared" si="12"/>
        <v>3.5053329247000003E-4</v>
      </c>
      <c r="K46">
        <f t="shared" si="13"/>
        <v>2.4267831352167906</v>
      </c>
    </row>
    <row r="47" spans="1:14" x14ac:dyDescent="0.2">
      <c r="A47">
        <v>284</v>
      </c>
      <c r="B47" t="s">
        <v>33</v>
      </c>
      <c r="C47" t="s">
        <v>8</v>
      </c>
      <c r="D47">
        <f t="shared" si="9"/>
        <v>3.6901599999919999E-5</v>
      </c>
      <c r="E47">
        <f t="shared" si="10"/>
        <v>9.225399999980002E-5</v>
      </c>
      <c r="F47">
        <f t="shared" si="11"/>
        <v>1.2915559999972001E-4</v>
      </c>
      <c r="G47" s="3">
        <f t="shared" si="14"/>
        <v>0.10584061876247886</v>
      </c>
      <c r="H47">
        <v>1.57503558485E-4</v>
      </c>
      <c r="I47">
        <v>2.13534268096E-4</v>
      </c>
      <c r="J47">
        <f t="shared" si="12"/>
        <v>3.7103782658099999E-4</v>
      </c>
      <c r="K47">
        <f t="shared" si="13"/>
        <v>2.8727970493095487</v>
      </c>
      <c r="L47">
        <f t="shared" si="15"/>
        <v>0.88325957430143909</v>
      </c>
    </row>
    <row r="48" spans="1:14" x14ac:dyDescent="0.2">
      <c r="A48">
        <v>284</v>
      </c>
      <c r="B48" t="s">
        <v>12</v>
      </c>
      <c r="C48" t="s">
        <v>5</v>
      </c>
      <c r="D48">
        <f t="shared" si="9"/>
        <v>2.5878708000320405E-4</v>
      </c>
      <c r="E48">
        <f t="shared" si="10"/>
        <v>5.0594328000626407E-4</v>
      </c>
      <c r="F48">
        <f t="shared" si="11"/>
        <v>7.6473036000946812E-4</v>
      </c>
      <c r="G48" s="3"/>
      <c r="H48">
        <v>9.2507534761600003E-4</v>
      </c>
      <c r="I48">
        <v>1.1025803853400001E-3</v>
      </c>
      <c r="J48">
        <f t="shared" si="12"/>
        <v>2.0276557329560003E-3</v>
      </c>
      <c r="K48">
        <f t="shared" si="13"/>
        <v>2.6514649332490161</v>
      </c>
    </row>
    <row r="49" spans="1:12" x14ac:dyDescent="0.2">
      <c r="A49">
        <v>284</v>
      </c>
      <c r="B49" t="s">
        <v>12</v>
      </c>
      <c r="C49" t="s">
        <v>7</v>
      </c>
      <c r="D49">
        <f t="shared" si="9"/>
        <v>3.1652480000000001E-5</v>
      </c>
      <c r="E49">
        <f t="shared" si="10"/>
        <v>1.3952080000000002E-4</v>
      </c>
      <c r="F49">
        <f t="shared" si="11"/>
        <v>1.7117328000000002E-4</v>
      </c>
      <c r="G49" s="3">
        <f t="shared" si="14"/>
        <v>0.77616518324461348</v>
      </c>
      <c r="H49">
        <v>1.5174442536699999E-4</v>
      </c>
      <c r="I49">
        <v>2.5674120983100002E-4</v>
      </c>
      <c r="J49">
        <f t="shared" si="12"/>
        <v>4.0848563519799998E-4</v>
      </c>
      <c r="K49">
        <f t="shared" si="13"/>
        <v>2.3863866790307457</v>
      </c>
    </row>
    <row r="50" spans="1:12" x14ac:dyDescent="0.2">
      <c r="A50">
        <v>284</v>
      </c>
      <c r="B50" t="s">
        <v>12</v>
      </c>
      <c r="C50" t="s">
        <v>8</v>
      </c>
      <c r="D50">
        <f t="shared" si="9"/>
        <v>4.5080483999929208E-5</v>
      </c>
      <c r="E50">
        <f t="shared" si="10"/>
        <v>1.0493310399983521E-4</v>
      </c>
      <c r="F50">
        <f t="shared" si="11"/>
        <v>1.5001358799976441E-4</v>
      </c>
      <c r="G50" s="3">
        <f t="shared" si="14"/>
        <v>0.12361562505687573</v>
      </c>
      <c r="H50">
        <v>2.23887696235E-4</v>
      </c>
      <c r="I50">
        <v>2.79122986516E-4</v>
      </c>
      <c r="J50">
        <f t="shared" si="12"/>
        <v>5.0301068275099997E-4</v>
      </c>
      <c r="K50">
        <f t="shared" si="13"/>
        <v>3.3531008054536362</v>
      </c>
      <c r="L50">
        <f t="shared" si="15"/>
        <v>0.80383466402732184</v>
      </c>
    </row>
    <row r="51" spans="1:12" x14ac:dyDescent="0.2">
      <c r="A51">
        <v>284</v>
      </c>
      <c r="B51" t="s">
        <v>13</v>
      </c>
      <c r="C51" t="s">
        <v>5</v>
      </c>
      <c r="D51">
        <f t="shared" si="9"/>
        <v>6.0269106001440396E-4</v>
      </c>
      <c r="E51">
        <f t="shared" si="10"/>
        <v>1.137932940027196E-3</v>
      </c>
      <c r="F51">
        <f t="shared" si="11"/>
        <v>1.7406240000416E-3</v>
      </c>
      <c r="G51" s="3"/>
      <c r="H51">
        <v>2.18133828334E-3</v>
      </c>
      <c r="I51">
        <v>2.5187269925800002E-3</v>
      </c>
      <c r="J51">
        <f t="shared" si="12"/>
        <v>4.7000652759200002E-3</v>
      </c>
      <c r="K51">
        <f t="shared" si="13"/>
        <v>2.7002185858678676</v>
      </c>
    </row>
    <row r="52" spans="1:12" x14ac:dyDescent="0.2">
      <c r="A52">
        <v>284</v>
      </c>
      <c r="B52" t="s">
        <v>13</v>
      </c>
      <c r="C52" t="s">
        <v>7</v>
      </c>
      <c r="D52">
        <f t="shared" si="9"/>
        <v>1.4328320000000003E-4</v>
      </c>
      <c r="E52">
        <f t="shared" si="10"/>
        <v>5.7671488000000004E-4</v>
      </c>
      <c r="F52">
        <f t="shared" si="11"/>
        <v>7.1999808000000002E-4</v>
      </c>
      <c r="G52" s="3">
        <f t="shared" si="14"/>
        <v>0.58635634118408553</v>
      </c>
      <c r="H52">
        <v>6.97277201054E-4</v>
      </c>
      <c r="I52">
        <v>1.0623650510299999E-3</v>
      </c>
      <c r="J52">
        <f t="shared" si="12"/>
        <v>1.759642252084E-3</v>
      </c>
      <c r="K52">
        <f t="shared" si="13"/>
        <v>2.4439540895497944</v>
      </c>
    </row>
    <row r="53" spans="1:12" x14ac:dyDescent="0.2">
      <c r="A53">
        <v>284</v>
      </c>
      <c r="B53" t="s">
        <v>13</v>
      </c>
      <c r="C53" t="s">
        <v>8</v>
      </c>
      <c r="D53">
        <f t="shared" si="9"/>
        <v>1.7533006400218402E-4</v>
      </c>
      <c r="E53">
        <f t="shared" si="10"/>
        <v>4.0749789600507601E-4</v>
      </c>
      <c r="F53">
        <f t="shared" si="11"/>
        <v>5.8282796000726006E-4</v>
      </c>
      <c r="G53" s="3">
        <f t="shared" si="14"/>
        <v>0.19051456358430841</v>
      </c>
      <c r="H53">
        <v>8.16795964685E-4</v>
      </c>
      <c r="I53">
        <v>1.0320757935200001E-3</v>
      </c>
      <c r="J53">
        <f t="shared" si="12"/>
        <v>1.8488717582050001E-3</v>
      </c>
      <c r="K53">
        <f t="shared" si="13"/>
        <v>3.1722427286809807</v>
      </c>
      <c r="L53">
        <f t="shared" si="15"/>
        <v>0.66516148232281602</v>
      </c>
    </row>
    <row r="54" spans="1:12" x14ac:dyDescent="0.2">
      <c r="A54">
        <v>284</v>
      </c>
      <c r="B54" t="s">
        <v>14</v>
      </c>
      <c r="C54" s="1" t="s">
        <v>5</v>
      </c>
      <c r="D54">
        <f t="shared" si="9"/>
        <v>1.0337544000000001E-5</v>
      </c>
      <c r="E54">
        <f t="shared" si="10"/>
        <v>2.0835360000000001E-5</v>
      </c>
      <c r="F54">
        <f t="shared" si="11"/>
        <v>3.1172903999999999E-5</v>
      </c>
      <c r="G54" s="3"/>
      <c r="H54" s="2">
        <v>3.9572528792599999E-5</v>
      </c>
      <c r="I54" s="2">
        <v>4.5775649382300003E-5</v>
      </c>
      <c r="J54">
        <f t="shared" si="12"/>
        <v>8.5348178174900002E-5</v>
      </c>
      <c r="K54">
        <f t="shared" si="13"/>
        <v>2.7378962888699752</v>
      </c>
    </row>
    <row r="55" spans="1:12" x14ac:dyDescent="0.2">
      <c r="A55">
        <v>284</v>
      </c>
      <c r="B55" t="s">
        <v>14</v>
      </c>
      <c r="C55" s="1" t="s">
        <v>7</v>
      </c>
      <c r="D55">
        <f t="shared" si="9"/>
        <v>2.3320800000000004E-6</v>
      </c>
      <c r="E55">
        <f t="shared" si="10"/>
        <v>9.4759199999999982E-6</v>
      </c>
      <c r="F55">
        <f t="shared" si="11"/>
        <v>1.1807999999999999E-5</v>
      </c>
      <c r="G55" s="3">
        <f t="shared" si="14"/>
        <v>0.62120949655508517</v>
      </c>
      <c r="H55" s="2">
        <v>1.23501711113E-5</v>
      </c>
      <c r="I55" s="2">
        <v>1.7076295556899999E-5</v>
      </c>
      <c r="J55">
        <f t="shared" si="12"/>
        <v>2.94264666682E-5</v>
      </c>
      <c r="K55">
        <f t="shared" si="13"/>
        <v>2.4920788167513552</v>
      </c>
    </row>
    <row r="56" spans="1:12" x14ac:dyDescent="0.2">
      <c r="A56">
        <v>284</v>
      </c>
      <c r="B56" t="s">
        <v>14</v>
      </c>
      <c r="C56" s="1" t="s">
        <v>8</v>
      </c>
      <c r="D56">
        <f t="shared" si="9"/>
        <v>2.84575199999272E-6</v>
      </c>
      <c r="E56">
        <f t="shared" si="10"/>
        <v>6.6140279999830801E-6</v>
      </c>
      <c r="F56">
        <f t="shared" si="11"/>
        <v>9.459779999975801E-6</v>
      </c>
      <c r="G56" s="3">
        <f t="shared" si="14"/>
        <v>0.19886686992074853</v>
      </c>
      <c r="H56" s="2">
        <v>1.44634359857E-5</v>
      </c>
      <c r="I56" s="2">
        <v>1.74904909632E-5</v>
      </c>
      <c r="J56">
        <f t="shared" si="12"/>
        <v>3.1953926948899999E-5</v>
      </c>
      <c r="K56">
        <f t="shared" si="13"/>
        <v>3.3778721015691424</v>
      </c>
      <c r="L56">
        <f t="shared" si="15"/>
        <v>0.69653837833087984</v>
      </c>
    </row>
    <row r="57" spans="1:12" x14ac:dyDescent="0.2">
      <c r="A57">
        <v>284</v>
      </c>
      <c r="B57" t="s">
        <v>16</v>
      </c>
      <c r="C57" s="1" t="s">
        <v>5</v>
      </c>
      <c r="D57">
        <f t="shared" si="9"/>
        <v>1.9198144000000003E-4</v>
      </c>
      <c r="E57">
        <f t="shared" si="10"/>
        <v>3.6202214400000006E-4</v>
      </c>
      <c r="F57">
        <f t="shared" si="11"/>
        <v>5.5400358400000012E-4</v>
      </c>
      <c r="G57" s="3"/>
      <c r="H57">
        <v>6.6855854111899995E-4</v>
      </c>
      <c r="I57">
        <v>8.1989180188000001E-4</v>
      </c>
      <c r="J57">
        <f t="shared" si="12"/>
        <v>1.488450342999E-3</v>
      </c>
      <c r="K57">
        <f t="shared" si="13"/>
        <v>2.6867160899071001</v>
      </c>
    </row>
    <row r="58" spans="1:12" x14ac:dyDescent="0.2">
      <c r="A58">
        <v>284</v>
      </c>
      <c r="B58" t="s">
        <v>16</v>
      </c>
      <c r="C58" s="1" t="s">
        <v>7</v>
      </c>
      <c r="D58">
        <f t="shared" si="9"/>
        <v>6.8431480000000002E-5</v>
      </c>
      <c r="E58">
        <f t="shared" si="10"/>
        <v>2.1747596000000003E-4</v>
      </c>
      <c r="F58">
        <f t="shared" si="11"/>
        <v>2.8590744000000004E-4</v>
      </c>
      <c r="G58" s="3">
        <f t="shared" si="14"/>
        <v>0.48392492709938861</v>
      </c>
      <c r="H58">
        <v>2.6789576088600002E-4</v>
      </c>
      <c r="I58">
        <v>4.1450396563200002E-4</v>
      </c>
      <c r="J58">
        <f t="shared" si="12"/>
        <v>6.8239972651800004E-4</v>
      </c>
      <c r="K58">
        <f t="shared" si="13"/>
        <v>2.3867854803568593</v>
      </c>
    </row>
    <row r="59" spans="1:12" x14ac:dyDescent="0.2">
      <c r="A59">
        <v>284</v>
      </c>
      <c r="B59" t="s">
        <v>16</v>
      </c>
      <c r="C59" s="1" t="s">
        <v>8</v>
      </c>
      <c r="D59">
        <f t="shared" si="9"/>
        <v>7.7533147999832798E-5</v>
      </c>
      <c r="E59">
        <f t="shared" si="10"/>
        <v>1.7027614799963281E-4</v>
      </c>
      <c r="F59">
        <f t="shared" si="11"/>
        <v>2.4780929599946559E-4</v>
      </c>
      <c r="G59" s="3">
        <f t="shared" si="14"/>
        <v>0.13325341936024626</v>
      </c>
      <c r="H59">
        <v>3.3122347611599999E-4</v>
      </c>
      <c r="I59">
        <v>4.17487691252E-4</v>
      </c>
      <c r="J59">
        <f t="shared" si="12"/>
        <v>7.4871116736799999E-4</v>
      </c>
      <c r="K59">
        <f t="shared" si="13"/>
        <v>3.0213199401914874</v>
      </c>
      <c r="L59">
        <f t="shared" si="15"/>
        <v>0.55269369520998346</v>
      </c>
    </row>
    <row r="60" spans="1:12" x14ac:dyDescent="0.2">
      <c r="A60">
        <v>284</v>
      </c>
      <c r="B60" t="s">
        <v>17</v>
      </c>
      <c r="C60" s="1" t="s">
        <v>5</v>
      </c>
      <c r="D60">
        <f t="shared" si="9"/>
        <v>5.9601654001450815E-4</v>
      </c>
      <c r="E60">
        <f t="shared" si="10"/>
        <v>1.1322178000275601E-3</v>
      </c>
      <c r="F60">
        <f t="shared" si="11"/>
        <v>1.7282343400420682E-3</v>
      </c>
      <c r="G60" s="3"/>
      <c r="H60">
        <v>2.0416416869800001E-3</v>
      </c>
      <c r="I60">
        <v>2.5954840753599998E-3</v>
      </c>
      <c r="J60">
        <f t="shared" si="12"/>
        <v>4.6371257623399999E-3</v>
      </c>
      <c r="K60">
        <f t="shared" si="13"/>
        <v>2.6831579808946073</v>
      </c>
    </row>
    <row r="61" spans="1:12" x14ac:dyDescent="0.2">
      <c r="A61">
        <v>284</v>
      </c>
      <c r="B61" t="s">
        <v>17</v>
      </c>
      <c r="C61" s="1" t="s">
        <v>7</v>
      </c>
      <c r="D61">
        <f t="shared" si="9"/>
        <v>1.0306559999999999E-4</v>
      </c>
      <c r="E61">
        <f t="shared" si="10"/>
        <v>4.090416E-4</v>
      </c>
      <c r="F61">
        <f t="shared" si="11"/>
        <v>5.121072E-4</v>
      </c>
      <c r="G61" s="3">
        <f t="shared" si="14"/>
        <v>0.70368185139317707</v>
      </c>
      <c r="H61">
        <v>5.0408409461400003E-4</v>
      </c>
      <c r="I61">
        <v>7.2941780224500003E-4</v>
      </c>
      <c r="J61">
        <f t="shared" si="12"/>
        <v>1.233501896859E-3</v>
      </c>
      <c r="K61">
        <f t="shared" si="13"/>
        <v>2.4086790751213809</v>
      </c>
    </row>
    <row r="62" spans="1:12" x14ac:dyDescent="0.2">
      <c r="A62">
        <v>284</v>
      </c>
      <c r="B62" t="s">
        <v>17</v>
      </c>
      <c r="C62" s="1" t="s">
        <v>8</v>
      </c>
      <c r="D62">
        <f t="shared" si="9"/>
        <v>1.4944248000144E-4</v>
      </c>
      <c r="E62">
        <f t="shared" si="10"/>
        <v>3.7277596400359201E-4</v>
      </c>
      <c r="F62">
        <f t="shared" si="11"/>
        <v>5.2221844400503203E-4</v>
      </c>
      <c r="G62" s="3">
        <f t="shared" si="14"/>
        <v>-1.9744389465783829E-2</v>
      </c>
      <c r="H62">
        <v>7.2677286874600004E-4</v>
      </c>
      <c r="I62">
        <v>9.1064834971099997E-4</v>
      </c>
      <c r="J62">
        <f t="shared" si="12"/>
        <v>1.6374212184569999E-3</v>
      </c>
      <c r="K62">
        <f t="shared" si="13"/>
        <v>3.1355101246504842</v>
      </c>
      <c r="L62">
        <f t="shared" si="15"/>
        <v>0.69783123046130402</v>
      </c>
    </row>
    <row r="63" spans="1:12" x14ac:dyDescent="0.2">
      <c r="A63">
        <v>284</v>
      </c>
      <c r="B63" t="s">
        <v>15</v>
      </c>
      <c r="C63" s="1" t="s">
        <v>5</v>
      </c>
      <c r="D63">
        <f t="shared" si="9"/>
        <v>1.1446747999999998E-5</v>
      </c>
      <c r="E63">
        <f t="shared" si="10"/>
        <v>2.1612452000000002E-5</v>
      </c>
      <c r="F63">
        <f t="shared" si="11"/>
        <v>3.3059199999999997E-5</v>
      </c>
      <c r="G63" s="3"/>
      <c r="H63" s="2">
        <v>3.9767070932400003E-5</v>
      </c>
      <c r="I63" s="2">
        <v>5.1281676613500002E-5</v>
      </c>
      <c r="J63">
        <f t="shared" si="12"/>
        <v>9.1048747545900005E-5</v>
      </c>
      <c r="K63">
        <f t="shared" si="13"/>
        <v>2.7541122454838596</v>
      </c>
    </row>
    <row r="64" spans="1:12" x14ac:dyDescent="0.2">
      <c r="A64">
        <v>284</v>
      </c>
      <c r="B64" t="s">
        <v>15</v>
      </c>
      <c r="C64" s="1" t="s">
        <v>7</v>
      </c>
      <c r="D64">
        <f t="shared" si="9"/>
        <v>2.2974400000000001E-6</v>
      </c>
      <c r="E64">
        <f t="shared" si="10"/>
        <v>8.6851200000000006E-6</v>
      </c>
      <c r="F64">
        <f t="shared" si="11"/>
        <v>1.0982560000000001E-5</v>
      </c>
      <c r="G64" s="3">
        <f t="shared" si="14"/>
        <v>0.66779111412254366</v>
      </c>
      <c r="H64" s="2">
        <v>1.03987192196E-5</v>
      </c>
      <c r="I64" s="2">
        <v>1.57710275692E-5</v>
      </c>
      <c r="J64">
        <f t="shared" si="12"/>
        <v>2.6169746788800002E-5</v>
      </c>
      <c r="K64">
        <f t="shared" si="13"/>
        <v>2.3828457835695867</v>
      </c>
    </row>
    <row r="65" spans="1:12" x14ac:dyDescent="0.2">
      <c r="A65">
        <v>284</v>
      </c>
      <c r="B65" t="s">
        <v>15</v>
      </c>
      <c r="C65" s="1" t="s">
        <v>8</v>
      </c>
      <c r="D65">
        <f t="shared" si="9"/>
        <v>2.52521599999248E-6</v>
      </c>
      <c r="E65">
        <f t="shared" si="10"/>
        <v>6.0578319999819606E-6</v>
      </c>
      <c r="F65">
        <f t="shared" si="11"/>
        <v>8.5830479999744402E-6</v>
      </c>
      <c r="G65" s="3">
        <f t="shared" si="14"/>
        <v>0.21848385076207744</v>
      </c>
      <c r="H65" s="2">
        <v>1.13231215598E-5</v>
      </c>
      <c r="I65" s="2">
        <v>1.4528090711600001E-5</v>
      </c>
      <c r="J65">
        <f t="shared" si="12"/>
        <v>2.5851212271400002E-5</v>
      </c>
      <c r="K65">
        <f t="shared" si="13"/>
        <v>3.0118918444213505</v>
      </c>
      <c r="L65">
        <f t="shared" si="15"/>
        <v>0.74037339076642983</v>
      </c>
    </row>
    <row r="66" spans="1:12" x14ac:dyDescent="0.2">
      <c r="F66" t="s">
        <v>37</v>
      </c>
      <c r="G66" s="3">
        <f>AVERAGE(G37,G40,G43,G46,G49,G52,G55,G58,G61,G64)</f>
        <v>0.60261689143101793</v>
      </c>
      <c r="K66">
        <f>AVERAGE(K36:K65)</f>
        <v>2.7466592169026445</v>
      </c>
      <c r="L66">
        <f>AVERAGE(L36:L65)</f>
        <v>0.65168021403147669</v>
      </c>
    </row>
    <row r="67" spans="1:12" x14ac:dyDescent="0.2">
      <c r="F67" t="s">
        <v>38</v>
      </c>
      <c r="G67" s="3">
        <f>AVERAGE(G38,G41,G44,G47,G50,G53,G56,G59,G62,G65)</f>
        <v>0.122919076273492</v>
      </c>
    </row>
    <row r="69" spans="1:12" x14ac:dyDescent="0.2">
      <c r="F69" t="s">
        <v>59</v>
      </c>
      <c r="G69">
        <f>((64^3 * 50 * 2)/G19)/(F19 * 0.4 /1000) / 1000^3</f>
        <v>44.977938257583702</v>
      </c>
    </row>
    <row r="70" spans="1:12" x14ac:dyDescent="0.2">
      <c r="F70" t="s">
        <v>60</v>
      </c>
      <c r="G70">
        <f>((64^3*50*2)/G18)/(F18*0.4/1000)/1000^3</f>
        <v>36.408985979518157</v>
      </c>
    </row>
    <row r="72" spans="1:12" x14ac:dyDescent="0.2">
      <c r="A72" t="s">
        <v>63</v>
      </c>
    </row>
    <row r="73" spans="1:12" x14ac:dyDescent="0.2">
      <c r="B73" t="s">
        <v>2</v>
      </c>
      <c r="C73" t="s">
        <v>3</v>
      </c>
      <c r="D73" t="s">
        <v>36</v>
      </c>
      <c r="E73" t="s">
        <v>44</v>
      </c>
      <c r="F73" t="s">
        <v>46</v>
      </c>
      <c r="G73" t="s">
        <v>45</v>
      </c>
    </row>
    <row r="74" spans="1:12" x14ac:dyDescent="0.2">
      <c r="A74" t="s">
        <v>61</v>
      </c>
      <c r="B74">
        <v>1.5800000000000002E-2</v>
      </c>
      <c r="C74">
        <v>3.8699999999999998E-2</v>
      </c>
      <c r="D74">
        <v>4.3920000000000003</v>
      </c>
      <c r="E74">
        <f>32*64*10000/1000^3</f>
        <v>2.0480000000000002E-2</v>
      </c>
      <c r="F74">
        <f>(C74+B74)*J10/1000</f>
        <v>2.1800000000000001E-5</v>
      </c>
      <c r="G74">
        <f>(E74/D74)/F74</f>
        <v>213.90016878060192</v>
      </c>
    </row>
    <row r="75" spans="1:12" x14ac:dyDescent="0.2">
      <c r="A75" t="s">
        <v>62</v>
      </c>
      <c r="B75">
        <v>1.67E-2</v>
      </c>
      <c r="C75">
        <v>3.8699999999999998E-2</v>
      </c>
      <c r="D75">
        <v>4.3920000000000003</v>
      </c>
      <c r="E75">
        <f>32*64*10000/1000^3</f>
        <v>2.0480000000000002E-2</v>
      </c>
      <c r="F75">
        <f>(B75+C75)*J10/1000</f>
        <v>2.2159999999999998E-5</v>
      </c>
      <c r="G75">
        <f>(E75/D75)/F75</f>
        <v>210.4252562913864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99F72-BEA1-5E4D-A94B-7B7A6DAD7C4D}">
  <dimension ref="A1:P76"/>
  <sheetViews>
    <sheetView tabSelected="1" topLeftCell="A40" workbookViewId="0">
      <selection activeCell="B79" sqref="B79"/>
    </sheetView>
  </sheetViews>
  <sheetFormatPr baseColWidth="10" defaultRowHeight="16" x14ac:dyDescent="0.2"/>
  <cols>
    <col min="2" max="2" width="12.1640625" bestFit="1" customWidth="1"/>
    <col min="4" max="5" width="12.1640625" bestFit="1" customWidth="1"/>
    <col min="6" max="6" width="12.83203125" customWidth="1"/>
    <col min="7" max="8" width="12.1640625" bestFit="1" customWidth="1"/>
    <col min="10" max="10" width="12.1640625" bestFit="1" customWidth="1"/>
    <col min="13" max="13" width="12.1640625" bestFit="1" customWidth="1"/>
    <col min="15" max="15" width="12.1640625" bestFit="1" customWidth="1"/>
  </cols>
  <sheetData>
    <row r="1" spans="1:16" x14ac:dyDescent="0.2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36</v>
      </c>
      <c r="H1" t="s">
        <v>43</v>
      </c>
      <c r="I1" t="s">
        <v>30</v>
      </c>
      <c r="J1" t="s">
        <v>2</v>
      </c>
      <c r="K1" t="s">
        <v>3</v>
      </c>
      <c r="L1" t="s">
        <v>4</v>
      </c>
      <c r="M1" t="s">
        <v>73</v>
      </c>
      <c r="N1" t="s">
        <v>44</v>
      </c>
      <c r="O1" t="s">
        <v>45</v>
      </c>
    </row>
    <row r="2" spans="1:16" x14ac:dyDescent="0.2">
      <c r="A2">
        <v>284</v>
      </c>
      <c r="B2" t="s">
        <v>6</v>
      </c>
      <c r="C2" t="s">
        <v>5</v>
      </c>
      <c r="D2">
        <v>2.7799999999999998E-2</v>
      </c>
      <c r="E2">
        <v>4.0500000000000001E-2</v>
      </c>
      <c r="F2">
        <f>D2+E2</f>
        <v>6.83E-2</v>
      </c>
      <c r="G2">
        <v>4.3330000000000002</v>
      </c>
      <c r="H2" s="3">
        <f>$L$2/F2</f>
        <v>0.3601756954612006</v>
      </c>
      <c r="I2" t="s">
        <v>7</v>
      </c>
      <c r="J2">
        <v>2.3E-3</v>
      </c>
      <c r="K2">
        <v>2.23E-2</v>
      </c>
      <c r="L2">
        <f>J2+K2</f>
        <v>2.46E-2</v>
      </c>
      <c r="M2">
        <f>F2*$J$10</f>
        <v>2.7320000000000001E-2</v>
      </c>
      <c r="N2">
        <f>50*2*32*6*32*6</f>
        <v>3686400</v>
      </c>
      <c r="O2">
        <f>N2/F36/1000^3</f>
        <v>31.141037203334815</v>
      </c>
      <c r="P2" t="s">
        <v>6</v>
      </c>
    </row>
    <row r="3" spans="1:16" x14ac:dyDescent="0.2">
      <c r="A3">
        <v>284</v>
      </c>
      <c r="B3" t="s">
        <v>6</v>
      </c>
      <c r="C3" t="s">
        <v>7</v>
      </c>
      <c r="D3">
        <v>1.6E-2</v>
      </c>
      <c r="E3">
        <v>5.3699999999999998E-2</v>
      </c>
      <c r="F3">
        <f t="shared" ref="F3:F31" si="0">D3+E3</f>
        <v>6.9699999999999998E-2</v>
      </c>
      <c r="G3">
        <v>1.909</v>
      </c>
      <c r="H3" s="3">
        <f t="shared" ref="H3:H31" si="1">$L$2/F3</f>
        <v>0.35294117647058826</v>
      </c>
      <c r="I3" t="s">
        <v>31</v>
      </c>
      <c r="J3">
        <v>2.5000000000000001E-3</v>
      </c>
      <c r="K3">
        <v>1.8800000000000001E-2</v>
      </c>
      <c r="L3">
        <f>J3+K3</f>
        <v>2.1299999999999999E-2</v>
      </c>
      <c r="M3">
        <f>F3*$J$10</f>
        <v>2.7880000000000002E-2</v>
      </c>
      <c r="N3">
        <f>50*2*32*6*32*8</f>
        <v>4915200</v>
      </c>
      <c r="O3">
        <f t="shared" ref="O3:O31" si="2">N3/F37/1000^3</f>
        <v>92.351190051203503</v>
      </c>
      <c r="P3" t="s">
        <v>6</v>
      </c>
    </row>
    <row r="4" spans="1:16" x14ac:dyDescent="0.2">
      <c r="A4">
        <v>284</v>
      </c>
      <c r="B4" t="s">
        <v>6</v>
      </c>
      <c r="C4" t="s">
        <v>8</v>
      </c>
      <c r="D4">
        <v>1.77E-2</v>
      </c>
      <c r="E4">
        <v>3.1300000000000001E-2</v>
      </c>
      <c r="F4">
        <f t="shared" si="0"/>
        <v>4.9000000000000002E-2</v>
      </c>
      <c r="G4">
        <v>2.613</v>
      </c>
      <c r="H4" s="3">
        <f t="shared" si="1"/>
        <v>0.50204081632653064</v>
      </c>
      <c r="M4">
        <f t="shared" ref="M4:M31" si="3">F4*$J$10</f>
        <v>1.9600000000000003E-2</v>
      </c>
      <c r="N4">
        <f>50*2*32*6*32*8</f>
        <v>4915200</v>
      </c>
      <c r="O4">
        <f t="shared" si="2"/>
        <v>95.972258019166333</v>
      </c>
      <c r="P4" t="s">
        <v>6</v>
      </c>
    </row>
    <row r="5" spans="1:16" x14ac:dyDescent="0.2">
      <c r="A5">
        <v>284</v>
      </c>
      <c r="B5" t="s">
        <v>9</v>
      </c>
      <c r="C5" t="s">
        <v>5</v>
      </c>
      <c r="D5">
        <v>2.3199999999999998E-2</v>
      </c>
      <c r="E5">
        <v>4.1200000000000001E-2</v>
      </c>
      <c r="F5">
        <f t="shared" si="0"/>
        <v>6.4399999999999999E-2</v>
      </c>
      <c r="G5">
        <v>7.6920000000000002</v>
      </c>
      <c r="H5" s="3">
        <f t="shared" si="1"/>
        <v>0.38198757763975155</v>
      </c>
      <c r="J5" t="s">
        <v>32</v>
      </c>
      <c r="M5">
        <f t="shared" si="3"/>
        <v>2.5760000000000002E-2</v>
      </c>
      <c r="N5">
        <f>50*2*64*32*(3+3+3+3+1)</f>
        <v>2662400</v>
      </c>
      <c r="O5">
        <f t="shared" si="2"/>
        <v>13.436562307212785</v>
      </c>
      <c r="P5" t="s">
        <v>9</v>
      </c>
    </row>
    <row r="6" spans="1:16" x14ac:dyDescent="0.2">
      <c r="A6">
        <v>284</v>
      </c>
      <c r="B6" t="s">
        <v>9</v>
      </c>
      <c r="C6" t="s">
        <v>7</v>
      </c>
      <c r="D6">
        <v>1.8200000000000001E-2</v>
      </c>
      <c r="E6">
        <v>5.1400000000000001E-2</v>
      </c>
      <c r="F6">
        <f t="shared" si="0"/>
        <v>6.9599999999999995E-2</v>
      </c>
      <c r="G6">
        <v>4.1859999999999999</v>
      </c>
      <c r="H6" s="3">
        <f t="shared" si="1"/>
        <v>0.35344827586206901</v>
      </c>
      <c r="I6" t="s">
        <v>7</v>
      </c>
      <c r="J6">
        <v>4.0178570000000002</v>
      </c>
      <c r="M6">
        <f t="shared" si="3"/>
        <v>2.784E-2</v>
      </c>
      <c r="N6">
        <f>50*2*64*24*64</f>
        <v>9830400</v>
      </c>
      <c r="O6">
        <f t="shared" si="2"/>
        <v>84.353427681763506</v>
      </c>
      <c r="P6" t="s">
        <v>9</v>
      </c>
    </row>
    <row r="7" spans="1:16" x14ac:dyDescent="0.2">
      <c r="A7">
        <v>284</v>
      </c>
      <c r="B7" t="s">
        <v>9</v>
      </c>
      <c r="C7" t="s">
        <v>8</v>
      </c>
      <c r="D7">
        <v>1.8499999999999999E-2</v>
      </c>
      <c r="E7">
        <v>3.5000000000000003E-2</v>
      </c>
      <c r="F7">
        <f t="shared" si="0"/>
        <v>5.3500000000000006E-2</v>
      </c>
      <c r="G7">
        <v>5.6909999999999998</v>
      </c>
      <c r="H7" s="3">
        <f t="shared" si="1"/>
        <v>0.45981308411214949</v>
      </c>
      <c r="I7" t="s">
        <v>31</v>
      </c>
      <c r="J7">
        <v>4.0178570000000002</v>
      </c>
      <c r="M7">
        <f t="shared" si="3"/>
        <v>2.1400000000000002E-2</v>
      </c>
      <c r="N7">
        <f>50*2*64*24*64</f>
        <v>9830400</v>
      </c>
      <c r="O7">
        <f t="shared" si="2"/>
        <v>80.717709713812738</v>
      </c>
      <c r="P7" t="s">
        <v>9</v>
      </c>
    </row>
    <row r="8" spans="1:16" x14ac:dyDescent="0.2">
      <c r="A8">
        <v>284</v>
      </c>
      <c r="B8" t="s">
        <v>10</v>
      </c>
      <c r="C8" t="s">
        <v>5</v>
      </c>
      <c r="D8">
        <v>2.6700000000000002E-2</v>
      </c>
      <c r="E8">
        <v>4.5400000000000003E-2</v>
      </c>
      <c r="F8">
        <f t="shared" si="0"/>
        <v>7.2099999999999997E-2</v>
      </c>
      <c r="G8">
        <v>8.6620000000000008</v>
      </c>
      <c r="H8" s="3">
        <f t="shared" si="1"/>
        <v>0.34119278779472956</v>
      </c>
      <c r="M8">
        <f t="shared" si="3"/>
        <v>2.8840000000000001E-2</v>
      </c>
      <c r="N8">
        <f>50*128*32*23</f>
        <v>4710400</v>
      </c>
      <c r="O8">
        <f t="shared" si="2"/>
        <v>18.855773507830364</v>
      </c>
      <c r="P8" t="s">
        <v>10</v>
      </c>
    </row>
    <row r="9" spans="1:16" x14ac:dyDescent="0.2">
      <c r="A9">
        <v>284</v>
      </c>
      <c r="B9" t="s">
        <v>10</v>
      </c>
      <c r="C9" t="s">
        <v>7</v>
      </c>
      <c r="D9">
        <v>1.2699999999999999E-2</v>
      </c>
      <c r="E9">
        <v>4.9200000000000001E-2</v>
      </c>
      <c r="F9">
        <f t="shared" si="0"/>
        <v>6.1899999999999997E-2</v>
      </c>
      <c r="G9">
        <v>4.665</v>
      </c>
      <c r="H9" s="3">
        <f t="shared" si="1"/>
        <v>0.39741518578352186</v>
      </c>
      <c r="I9" t="s">
        <v>35</v>
      </c>
      <c r="J9" t="s">
        <v>2</v>
      </c>
      <c r="K9" t="s">
        <v>3</v>
      </c>
      <c r="M9">
        <f t="shared" si="3"/>
        <v>2.4760000000000001E-2</v>
      </c>
      <c r="N9">
        <f>50*128*32*31</f>
        <v>6348800</v>
      </c>
      <c r="O9">
        <f t="shared" si="2"/>
        <v>54.965395557263975</v>
      </c>
      <c r="P9" t="s">
        <v>10</v>
      </c>
    </row>
    <row r="10" spans="1:16" x14ac:dyDescent="0.2">
      <c r="A10">
        <v>284</v>
      </c>
      <c r="B10" t="s">
        <v>10</v>
      </c>
      <c r="C10" t="s">
        <v>8</v>
      </c>
      <c r="D10">
        <v>1.6299999999999999E-2</v>
      </c>
      <c r="E10">
        <v>3.0200000000000001E-2</v>
      </c>
      <c r="F10">
        <f t="shared" si="0"/>
        <v>4.65E-2</v>
      </c>
      <c r="G10">
        <v>5.6929999999999996</v>
      </c>
      <c r="H10" s="3">
        <f t="shared" si="1"/>
        <v>0.52903225806451615</v>
      </c>
      <c r="I10" t="s">
        <v>7</v>
      </c>
      <c r="J10">
        <v>0.4</v>
      </c>
      <c r="K10">
        <v>0.4</v>
      </c>
      <c r="M10">
        <f t="shared" si="3"/>
        <v>1.8600000000000002E-2</v>
      </c>
      <c r="N10">
        <f>50*128*32*31</f>
        <v>6348800</v>
      </c>
      <c r="O10">
        <f t="shared" si="2"/>
        <v>59.95667193629604</v>
      </c>
      <c r="P10" t="s">
        <v>10</v>
      </c>
    </row>
    <row r="11" spans="1:16" x14ac:dyDescent="0.2">
      <c r="A11">
        <v>284</v>
      </c>
      <c r="B11" t="s">
        <v>33</v>
      </c>
      <c r="C11" t="s">
        <v>5</v>
      </c>
      <c r="D11">
        <v>2.7E-2</v>
      </c>
      <c r="E11">
        <v>3.85E-2</v>
      </c>
      <c r="F11">
        <f t="shared" si="0"/>
        <v>6.5500000000000003E-2</v>
      </c>
      <c r="G11">
        <v>25.305</v>
      </c>
      <c r="H11" s="3">
        <f t="shared" si="1"/>
        <v>0.37557251908396944</v>
      </c>
      <c r="I11" t="s">
        <v>31</v>
      </c>
      <c r="J11">
        <v>0.4</v>
      </c>
      <c r="K11">
        <v>0.4</v>
      </c>
      <c r="M11">
        <f t="shared" si="3"/>
        <v>2.6200000000000001E-2</v>
      </c>
      <c r="N11">
        <f>64^2*50*16</f>
        <v>3276800</v>
      </c>
      <c r="O11">
        <f t="shared" si="2"/>
        <v>4.9424501991731402</v>
      </c>
      <c r="P11" t="s">
        <v>33</v>
      </c>
    </row>
    <row r="12" spans="1:16" x14ac:dyDescent="0.2">
      <c r="A12">
        <v>284</v>
      </c>
      <c r="B12" t="s">
        <v>33</v>
      </c>
      <c r="C12" t="s">
        <v>7</v>
      </c>
      <c r="D12">
        <v>1.6E-2</v>
      </c>
      <c r="E12">
        <v>4.7E-2</v>
      </c>
      <c r="F12">
        <f t="shared" si="0"/>
        <v>6.3E-2</v>
      </c>
      <c r="G12">
        <v>3.7309999999999999</v>
      </c>
      <c r="H12" s="3">
        <f t="shared" si="1"/>
        <v>0.39047619047619048</v>
      </c>
      <c r="M12">
        <f t="shared" si="3"/>
        <v>2.52E-2</v>
      </c>
      <c r="N12">
        <f>16*(3*64+2*64+3*64)*50*16</f>
        <v>6553600</v>
      </c>
      <c r="O12">
        <f t="shared" si="2"/>
        <v>69.703428588446002</v>
      </c>
      <c r="P12" t="s">
        <v>33</v>
      </c>
    </row>
    <row r="13" spans="1:16" x14ac:dyDescent="0.2">
      <c r="A13">
        <v>284</v>
      </c>
      <c r="B13" t="s">
        <v>33</v>
      </c>
      <c r="C13" t="s">
        <v>8</v>
      </c>
      <c r="D13">
        <v>1.7999999999999999E-2</v>
      </c>
      <c r="E13">
        <v>2.9000000000000001E-2</v>
      </c>
      <c r="F13">
        <f t="shared" si="0"/>
        <v>4.7E-2</v>
      </c>
      <c r="G13">
        <v>4.665</v>
      </c>
      <c r="H13" s="3">
        <f t="shared" si="1"/>
        <v>0.52340425531914891</v>
      </c>
      <c r="M13">
        <f t="shared" si="3"/>
        <v>1.8800000000000001E-2</v>
      </c>
      <c r="N13">
        <f>16*(3*64+2*64+3*64)*50*16</f>
        <v>6553600</v>
      </c>
      <c r="O13">
        <f t="shared" si="2"/>
        <v>74.725775923012023</v>
      </c>
      <c r="P13" t="s">
        <v>33</v>
      </c>
    </row>
    <row r="14" spans="1:16" x14ac:dyDescent="0.2">
      <c r="A14">
        <v>284</v>
      </c>
      <c r="B14" t="s">
        <v>12</v>
      </c>
      <c r="C14" t="s">
        <v>5</v>
      </c>
      <c r="D14">
        <v>2.69E-2</v>
      </c>
      <c r="E14">
        <v>3.78E-2</v>
      </c>
      <c r="F14">
        <f t="shared" si="0"/>
        <v>6.4700000000000008E-2</v>
      </c>
      <c r="G14">
        <v>18.198</v>
      </c>
      <c r="H14" s="3">
        <f t="shared" si="1"/>
        <v>0.3802163833075734</v>
      </c>
      <c r="M14">
        <f t="shared" si="3"/>
        <v>2.5880000000000004E-2</v>
      </c>
      <c r="N14">
        <f>N23</f>
        <v>10240000</v>
      </c>
      <c r="O14">
        <f t="shared" si="2"/>
        <v>21.742627423262537</v>
      </c>
      <c r="P14" t="s">
        <v>12</v>
      </c>
    </row>
    <row r="15" spans="1:16" x14ac:dyDescent="0.2">
      <c r="A15">
        <v>284</v>
      </c>
      <c r="B15" t="s">
        <v>12</v>
      </c>
      <c r="C15" t="s">
        <v>7</v>
      </c>
      <c r="D15">
        <v>1.3599999999999999E-2</v>
      </c>
      <c r="E15">
        <v>5.2900000000000003E-2</v>
      </c>
      <c r="F15">
        <f t="shared" si="0"/>
        <v>6.6500000000000004E-2</v>
      </c>
      <c r="G15">
        <v>5.1360000000000001</v>
      </c>
      <c r="H15" s="3">
        <f t="shared" si="1"/>
        <v>0.36992481203007516</v>
      </c>
      <c r="M15">
        <f t="shared" si="3"/>
        <v>2.6600000000000002E-2</v>
      </c>
      <c r="N15">
        <f t="shared" ref="N15:N16" si="4">N24</f>
        <v>10240000</v>
      </c>
      <c r="O15">
        <f t="shared" si="2"/>
        <v>74.953739488909179</v>
      </c>
      <c r="P15" t="s">
        <v>12</v>
      </c>
    </row>
    <row r="16" spans="1:16" x14ac:dyDescent="0.2">
      <c r="A16">
        <v>284</v>
      </c>
      <c r="B16" t="s">
        <v>12</v>
      </c>
      <c r="C16" t="s">
        <v>8</v>
      </c>
      <c r="D16">
        <v>1.6500000000000001E-2</v>
      </c>
      <c r="E16">
        <v>2.6499999999999999E-2</v>
      </c>
      <c r="F16">
        <f t="shared" si="0"/>
        <v>4.2999999999999997E-2</v>
      </c>
      <c r="G16">
        <v>7.569</v>
      </c>
      <c r="H16" s="3">
        <f t="shared" si="1"/>
        <v>0.57209302325581401</v>
      </c>
      <c r="M16">
        <f t="shared" si="3"/>
        <v>1.72E-2</v>
      </c>
      <c r="N16">
        <f t="shared" si="4"/>
        <v>10240000</v>
      </c>
      <c r="O16">
        <f t="shared" si="2"/>
        <v>78.656207849029229</v>
      </c>
      <c r="P16" t="s">
        <v>12</v>
      </c>
    </row>
    <row r="17" spans="1:16" x14ac:dyDescent="0.2">
      <c r="A17">
        <v>284</v>
      </c>
      <c r="B17" t="s">
        <v>13</v>
      </c>
      <c r="C17" t="s">
        <v>5</v>
      </c>
      <c r="D17">
        <v>2.5100000000000001E-2</v>
      </c>
      <c r="E17">
        <v>4.0500000000000001E-2</v>
      </c>
      <c r="F17">
        <f t="shared" si="0"/>
        <v>6.5600000000000006E-2</v>
      </c>
      <c r="G17">
        <v>55.387999999999998</v>
      </c>
      <c r="H17" s="3">
        <f t="shared" si="1"/>
        <v>0.375</v>
      </c>
      <c r="M17">
        <f t="shared" si="3"/>
        <v>2.6240000000000003E-2</v>
      </c>
      <c r="N17">
        <f>64^3*50*2</f>
        <v>26214400</v>
      </c>
      <c r="O17">
        <f t="shared" si="2"/>
        <v>18.036838128184847</v>
      </c>
      <c r="P17" t="s">
        <v>13</v>
      </c>
    </row>
    <row r="18" spans="1:16" x14ac:dyDescent="0.2">
      <c r="A18">
        <v>284</v>
      </c>
      <c r="B18" t="s">
        <v>13</v>
      </c>
      <c r="C18" t="s">
        <v>7</v>
      </c>
      <c r="D18">
        <v>1.37E-2</v>
      </c>
      <c r="E18">
        <v>5.1299999999999998E-2</v>
      </c>
      <c r="F18">
        <f t="shared" si="0"/>
        <v>6.5000000000000002E-2</v>
      </c>
      <c r="G18">
        <v>34.482999999999997</v>
      </c>
      <c r="H18" s="3">
        <f t="shared" si="1"/>
        <v>0.37846153846153846</v>
      </c>
      <c r="M18">
        <f t="shared" si="3"/>
        <v>2.6000000000000002E-2</v>
      </c>
      <c r="N18">
        <f t="shared" ref="N18" si="5">64^3*50*2</f>
        <v>26214400</v>
      </c>
      <c r="O18">
        <f t="shared" si="2"/>
        <v>29.238933789001937</v>
      </c>
      <c r="P18" t="s">
        <v>13</v>
      </c>
    </row>
    <row r="19" spans="1:16" x14ac:dyDescent="0.2">
      <c r="A19">
        <v>284</v>
      </c>
      <c r="B19" t="s">
        <v>13</v>
      </c>
      <c r="C19" t="s">
        <v>8</v>
      </c>
      <c r="D19">
        <v>1.5299999999999999E-2</v>
      </c>
      <c r="E19">
        <v>3.2599999999999997E-2</v>
      </c>
      <c r="F19">
        <f t="shared" si="0"/>
        <v>4.7899999999999998E-2</v>
      </c>
      <c r="G19">
        <v>41.459000000000003</v>
      </c>
      <c r="H19" s="3">
        <f t="shared" si="1"/>
        <v>0.51356993736951984</v>
      </c>
      <c r="M19">
        <f t="shared" si="3"/>
        <v>1.916E-2</v>
      </c>
      <c r="N19">
        <f>64^3*50*2</f>
        <v>26214400</v>
      </c>
      <c r="O19">
        <f t="shared" si="2"/>
        <v>33.000885599632319</v>
      </c>
      <c r="P19" t="s">
        <v>13</v>
      </c>
    </row>
    <row r="20" spans="1:16" x14ac:dyDescent="0.2">
      <c r="A20">
        <v>284</v>
      </c>
      <c r="B20" t="s">
        <v>14</v>
      </c>
      <c r="C20" s="1" t="s">
        <v>5</v>
      </c>
      <c r="D20">
        <v>2.75E-2</v>
      </c>
      <c r="E20">
        <v>3.9100000000000003E-2</v>
      </c>
      <c r="F20">
        <f t="shared" si="0"/>
        <v>6.6600000000000006E-2</v>
      </c>
      <c r="G20">
        <v>0.84699999999999998</v>
      </c>
      <c r="H20" s="3">
        <f t="shared" si="1"/>
        <v>0.36936936936936932</v>
      </c>
      <c r="M20">
        <f t="shared" si="3"/>
        <v>2.6640000000000004E-2</v>
      </c>
      <c r="N20">
        <f>64^2*50*2</f>
        <v>409600</v>
      </c>
      <c r="O20">
        <f t="shared" si="2"/>
        <v>18.152745425472698</v>
      </c>
      <c r="P20" t="s">
        <v>14</v>
      </c>
    </row>
    <row r="21" spans="1:16" x14ac:dyDescent="0.2">
      <c r="A21">
        <v>284</v>
      </c>
      <c r="B21" t="s">
        <v>14</v>
      </c>
      <c r="C21" s="1" t="s">
        <v>7</v>
      </c>
      <c r="D21">
        <v>1.5100000000000001E-2</v>
      </c>
      <c r="E21">
        <v>5.1299999999999998E-2</v>
      </c>
      <c r="F21">
        <f t="shared" si="0"/>
        <v>6.6400000000000001E-2</v>
      </c>
      <c r="G21">
        <v>0.36499999999999999</v>
      </c>
      <c r="H21" s="3">
        <f t="shared" si="1"/>
        <v>0.37048192771084337</v>
      </c>
      <c r="M21">
        <f t="shared" si="3"/>
        <v>2.656E-2</v>
      </c>
      <c r="N21">
        <f t="shared" ref="N21:N22" si="6">64^2*50*2</f>
        <v>409600</v>
      </c>
      <c r="O21">
        <f t="shared" si="2"/>
        <v>42.251196567090275</v>
      </c>
      <c r="P21" t="s">
        <v>14</v>
      </c>
    </row>
    <row r="22" spans="1:16" x14ac:dyDescent="0.2">
      <c r="A22">
        <v>284</v>
      </c>
      <c r="B22" t="s">
        <v>14</v>
      </c>
      <c r="C22" s="1" t="s">
        <v>8</v>
      </c>
      <c r="D22">
        <v>1.6899999999999998E-2</v>
      </c>
      <c r="E22">
        <v>2.8000000000000001E-2</v>
      </c>
      <c r="F22">
        <f t="shared" si="0"/>
        <v>4.4899999999999995E-2</v>
      </c>
      <c r="G22">
        <v>0.47099999999999997</v>
      </c>
      <c r="H22" s="3">
        <f t="shared" si="1"/>
        <v>0.54788418708240538</v>
      </c>
      <c r="M22">
        <f t="shared" si="3"/>
        <v>1.796E-2</v>
      </c>
      <c r="N22">
        <f t="shared" si="6"/>
        <v>409600</v>
      </c>
      <c r="O22">
        <f t="shared" si="2"/>
        <v>48.420883397405881</v>
      </c>
      <c r="P22" t="s">
        <v>14</v>
      </c>
    </row>
    <row r="23" spans="1:16" x14ac:dyDescent="0.2">
      <c r="A23">
        <v>284</v>
      </c>
      <c r="B23" t="s">
        <v>16</v>
      </c>
      <c r="C23" s="1" t="s">
        <v>5</v>
      </c>
      <c r="D23">
        <v>2.8000000000000001E-2</v>
      </c>
      <c r="E23">
        <v>4.2000000000000003E-2</v>
      </c>
      <c r="F23">
        <f t="shared" si="0"/>
        <v>7.0000000000000007E-2</v>
      </c>
      <c r="G23">
        <v>13.888999999999999</v>
      </c>
      <c r="H23" s="3">
        <f t="shared" si="1"/>
        <v>0.35142857142857142</v>
      </c>
      <c r="M23">
        <f t="shared" si="3"/>
        <v>2.8000000000000004E-2</v>
      </c>
      <c r="N23">
        <f>5*5*2*64*64*50</f>
        <v>10240000</v>
      </c>
      <c r="O23">
        <f t="shared" si="2"/>
        <v>26.331217921685194</v>
      </c>
      <c r="P23" t="s">
        <v>16</v>
      </c>
    </row>
    <row r="24" spans="1:16" x14ac:dyDescent="0.2">
      <c r="A24">
        <v>284</v>
      </c>
      <c r="B24" t="s">
        <v>16</v>
      </c>
      <c r="C24" s="1" t="s">
        <v>7</v>
      </c>
      <c r="D24">
        <v>1.83E-2</v>
      </c>
      <c r="E24">
        <v>4.9399999999999999E-2</v>
      </c>
      <c r="F24">
        <f t="shared" si="0"/>
        <v>6.7699999999999996E-2</v>
      </c>
      <c r="G24">
        <v>7.2039999999999997</v>
      </c>
      <c r="H24" s="3">
        <f t="shared" si="1"/>
        <v>0.36336779911373712</v>
      </c>
      <c r="M24">
        <f t="shared" si="3"/>
        <v>2.708E-2</v>
      </c>
      <c r="N24">
        <f>5*5*2*64*64*50</f>
        <v>10240000</v>
      </c>
      <c r="O24">
        <f t="shared" si="2"/>
        <v>52.490123245169066</v>
      </c>
      <c r="P24" t="s">
        <v>16</v>
      </c>
    </row>
    <row r="25" spans="1:16" x14ac:dyDescent="0.2">
      <c r="A25">
        <v>284</v>
      </c>
      <c r="B25" t="s">
        <v>16</v>
      </c>
      <c r="C25" s="1" t="s">
        <v>8</v>
      </c>
      <c r="D25">
        <v>1.95E-2</v>
      </c>
      <c r="E25">
        <v>0.03</v>
      </c>
      <c r="F25">
        <f t="shared" si="0"/>
        <v>4.9500000000000002E-2</v>
      </c>
      <c r="G25">
        <v>9.3550000000000004</v>
      </c>
      <c r="H25" s="3">
        <f t="shared" si="1"/>
        <v>0.49696969696969695</v>
      </c>
      <c r="M25">
        <f t="shared" si="3"/>
        <v>1.9800000000000002E-2</v>
      </c>
      <c r="N25">
        <f>5*5*2*64*64*50</f>
        <v>10240000</v>
      </c>
      <c r="O25">
        <f t="shared" si="2"/>
        <v>55.282920061113536</v>
      </c>
      <c r="P25" t="s">
        <v>16</v>
      </c>
    </row>
    <row r="26" spans="1:16" x14ac:dyDescent="0.2">
      <c r="A26">
        <v>284</v>
      </c>
      <c r="B26" t="s">
        <v>17</v>
      </c>
      <c r="C26" s="1" t="s">
        <v>5</v>
      </c>
      <c r="D26">
        <v>2.92E-2</v>
      </c>
      <c r="E26">
        <v>4.0599999999999997E-2</v>
      </c>
      <c r="F26">
        <f t="shared" si="0"/>
        <v>6.9800000000000001E-2</v>
      </c>
      <c r="G26">
        <v>40.646999999999998</v>
      </c>
      <c r="H26" s="3">
        <f t="shared" si="1"/>
        <v>0.3524355300859599</v>
      </c>
      <c r="M26">
        <f t="shared" si="3"/>
        <v>2.792E-2</v>
      </c>
      <c r="N26">
        <f>N17*2889/64^2</f>
        <v>18489600</v>
      </c>
      <c r="O26">
        <f t="shared" si="2"/>
        <v>16.292345241224627</v>
      </c>
      <c r="P26" t="s">
        <v>17</v>
      </c>
    </row>
    <row r="27" spans="1:16" x14ac:dyDescent="0.2">
      <c r="A27">
        <v>284</v>
      </c>
      <c r="B27" t="s">
        <v>17</v>
      </c>
      <c r="C27" s="1" t="s">
        <v>7</v>
      </c>
      <c r="D27">
        <v>1.5800000000000002E-2</v>
      </c>
      <c r="E27">
        <v>5.1700000000000003E-2</v>
      </c>
      <c r="F27">
        <f t="shared" si="0"/>
        <v>6.7500000000000004E-2</v>
      </c>
      <c r="G27">
        <v>16.216000000000001</v>
      </c>
      <c r="H27" s="3">
        <f t="shared" si="1"/>
        <v>0.3644444444444444</v>
      </c>
      <c r="M27">
        <f t="shared" si="3"/>
        <v>2.7000000000000003E-2</v>
      </c>
      <c r="N27">
        <f t="shared" ref="N27:N28" si="7">N18*2889/64^2</f>
        <v>18489600</v>
      </c>
      <c r="O27">
        <f t="shared" si="2"/>
        <v>42.229896398618635</v>
      </c>
      <c r="P27" t="s">
        <v>17</v>
      </c>
    </row>
    <row r="28" spans="1:16" x14ac:dyDescent="0.2">
      <c r="A28">
        <v>284</v>
      </c>
      <c r="B28" t="s">
        <v>17</v>
      </c>
      <c r="C28" s="1" t="s">
        <v>8</v>
      </c>
      <c r="D28">
        <v>1.6899999999999998E-2</v>
      </c>
      <c r="E28">
        <v>3.1399999999999997E-2</v>
      </c>
      <c r="F28">
        <f t="shared" si="0"/>
        <v>4.8299999999999996E-2</v>
      </c>
      <c r="G28">
        <v>25.062999999999999</v>
      </c>
      <c r="H28" s="3">
        <f t="shared" si="1"/>
        <v>0.50931677018633548</v>
      </c>
      <c r="M28">
        <f t="shared" si="3"/>
        <v>1.932E-2</v>
      </c>
      <c r="N28">
        <f t="shared" si="7"/>
        <v>18489600</v>
      </c>
      <c r="O28">
        <f t="shared" si="2"/>
        <v>38.184520350332079</v>
      </c>
      <c r="P28" t="s">
        <v>17</v>
      </c>
    </row>
    <row r="29" spans="1:16" x14ac:dyDescent="0.2">
      <c r="A29">
        <v>284</v>
      </c>
      <c r="B29" t="s">
        <v>15</v>
      </c>
      <c r="C29" s="1" t="s">
        <v>5</v>
      </c>
      <c r="D29">
        <v>2.9000000000000001E-2</v>
      </c>
      <c r="E29">
        <v>3.9600000000000003E-2</v>
      </c>
      <c r="F29">
        <f t="shared" si="0"/>
        <v>6.8600000000000008E-2</v>
      </c>
      <c r="G29">
        <v>0.77800000000000002</v>
      </c>
      <c r="H29" s="3">
        <f t="shared" si="1"/>
        <v>0.35860058309037895</v>
      </c>
      <c r="M29">
        <f t="shared" si="3"/>
        <v>2.7440000000000006E-2</v>
      </c>
      <c r="N29">
        <f>N20*2889/64^2</f>
        <v>288900</v>
      </c>
      <c r="O29">
        <f t="shared" si="2"/>
        <v>13.532680791743799</v>
      </c>
      <c r="P29" t="s">
        <v>15</v>
      </c>
    </row>
    <row r="30" spans="1:16" x14ac:dyDescent="0.2">
      <c r="A30">
        <v>284</v>
      </c>
      <c r="B30" t="s">
        <v>15</v>
      </c>
      <c r="C30" s="1" t="s">
        <v>7</v>
      </c>
      <c r="D30">
        <v>1.5800000000000002E-2</v>
      </c>
      <c r="E30">
        <v>5.2299999999999999E-2</v>
      </c>
      <c r="F30">
        <f t="shared" si="0"/>
        <v>6.8099999999999994E-2</v>
      </c>
      <c r="G30">
        <v>0.33200000000000002</v>
      </c>
      <c r="H30" s="3">
        <f t="shared" si="1"/>
        <v>0.36123348017621149</v>
      </c>
      <c r="M30">
        <f t="shared" si="3"/>
        <v>2.724E-2</v>
      </c>
      <c r="N30">
        <f t="shared" ref="N30:N31" si="8">N21*2889/64^2</f>
        <v>288900</v>
      </c>
      <c r="O30">
        <f t="shared" si="2"/>
        <v>31.944960458574378</v>
      </c>
      <c r="P30" t="s">
        <v>15</v>
      </c>
    </row>
    <row r="31" spans="1:16" x14ac:dyDescent="0.2">
      <c r="A31">
        <v>284</v>
      </c>
      <c r="B31" t="s">
        <v>15</v>
      </c>
      <c r="C31" s="1" t="s">
        <v>8</v>
      </c>
      <c r="D31">
        <v>1.72E-2</v>
      </c>
      <c r="E31">
        <v>3.0499999999999999E-2</v>
      </c>
      <c r="F31">
        <f t="shared" si="0"/>
        <v>4.7699999999999999E-2</v>
      </c>
      <c r="G31">
        <v>0.41799999999999998</v>
      </c>
      <c r="H31" s="3">
        <f t="shared" si="1"/>
        <v>0.51572327044025157</v>
      </c>
      <c r="M31">
        <f t="shared" si="3"/>
        <v>1.908E-2</v>
      </c>
      <c r="N31">
        <f t="shared" si="8"/>
        <v>288900</v>
      </c>
      <c r="O31">
        <f t="shared" si="2"/>
        <v>36.223706779814023</v>
      </c>
      <c r="P31" t="s">
        <v>15</v>
      </c>
    </row>
    <row r="32" spans="1:16" x14ac:dyDescent="0.2">
      <c r="H32" s="3">
        <f>AVERAGE(H2:H31)</f>
        <v>0.41726737156390309</v>
      </c>
      <c r="M32">
        <f>AVERAGE(M4,M7,M10,M13,M16,M19,M22,M25,M28,M31)</f>
        <v>1.9092000000000005E-2</v>
      </c>
      <c r="N32" t="s">
        <v>5</v>
      </c>
      <c r="O32">
        <f>AVERAGE(O2,O5,O8,O11,O14,O17,O20,O23,O26,O29)</f>
        <v>18.246427814912479</v>
      </c>
    </row>
    <row r="33" spans="1:15" x14ac:dyDescent="0.2">
      <c r="B33" t="s">
        <v>34</v>
      </c>
      <c r="N33" t="s">
        <v>7</v>
      </c>
      <c r="O33">
        <f>AVERAGE(O3,O6,O9,O12,O15,O18,O21,O24,O27,O30)</f>
        <v>57.448229182604052</v>
      </c>
    </row>
    <row r="34" spans="1:15" x14ac:dyDescent="0.2">
      <c r="N34" t="s">
        <v>8</v>
      </c>
      <c r="O34">
        <f>AVERAGE(O4,O7,O10,O13,O16,O19,O22,O25,O28,O31)</f>
        <v>60.114153962961417</v>
      </c>
    </row>
    <row r="35" spans="1:15" x14ac:dyDescent="0.2">
      <c r="A35" t="s">
        <v>29</v>
      </c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21</v>
      </c>
      <c r="H35" t="s">
        <v>47</v>
      </c>
      <c r="I35" t="s">
        <v>48</v>
      </c>
      <c r="J35" t="s">
        <v>58</v>
      </c>
    </row>
    <row r="36" spans="1:15" x14ac:dyDescent="0.2">
      <c r="A36">
        <v>284</v>
      </c>
      <c r="B36" t="s">
        <v>6</v>
      </c>
      <c r="C36" t="s">
        <v>5</v>
      </c>
      <c r="D36">
        <f>D2*$J$11*G2/1000</f>
        <v>4.8182960000000007E-5</v>
      </c>
      <c r="E36">
        <f>E2*$J$11*G2/1000</f>
        <v>7.0194600000000014E-5</v>
      </c>
      <c r="F36">
        <f>D36+E36</f>
        <v>1.1837756000000002E-4</v>
      </c>
      <c r="G36" s="3"/>
      <c r="H36">
        <v>1.8473519199967999E-4</v>
      </c>
      <c r="I36" s="3">
        <f>1-F36/H36</f>
        <v>0.35920406545924888</v>
      </c>
      <c r="J36">
        <f>F36/($J$6*G2*1000000)</f>
        <v>6.7996446862095899E-12</v>
      </c>
      <c r="K36">
        <f>J36/0.000000000001</f>
        <v>6.7996446862095903</v>
      </c>
    </row>
    <row r="37" spans="1:15" x14ac:dyDescent="0.2">
      <c r="A37">
        <v>284</v>
      </c>
      <c r="B37" t="s">
        <v>6</v>
      </c>
      <c r="C37" t="s">
        <v>7</v>
      </c>
      <c r="D37">
        <f t="shared" ref="D37:D65" si="9">D3*$J$11*G3/1000</f>
        <v>1.22176E-5</v>
      </c>
      <c r="E37">
        <f t="shared" ref="E37:E65" si="10">E3*$J$11*G3/1000</f>
        <v>4.100532E-5</v>
      </c>
      <c r="F37">
        <f>D37+E37</f>
        <v>5.3222919999999996E-5</v>
      </c>
      <c r="G37" s="3">
        <f>1-F37/F36</f>
        <v>0.5503968826524217</v>
      </c>
      <c r="H37" s="2">
        <v>6.6563279999999999E-5</v>
      </c>
      <c r="I37" s="3">
        <f t="shared" ref="I37:I65" si="11">1-F37/H37</f>
        <v>0.20041620545141414</v>
      </c>
      <c r="J37">
        <f t="shared" ref="J37:J65" si="12">F37/($J$6*G3*1000000)</f>
        <v>6.9390224689430195E-12</v>
      </c>
      <c r="K37">
        <f t="shared" ref="K37:K65" si="13">J37/0.000000000001</f>
        <v>6.93902246894302</v>
      </c>
    </row>
    <row r="38" spans="1:15" x14ac:dyDescent="0.2">
      <c r="A38">
        <v>284</v>
      </c>
      <c r="B38" t="s">
        <v>6</v>
      </c>
      <c r="C38" t="s">
        <v>8</v>
      </c>
      <c r="D38">
        <f t="shared" si="9"/>
        <v>1.8500040000000002E-5</v>
      </c>
      <c r="E38">
        <f t="shared" si="10"/>
        <v>3.2714760000000005E-5</v>
      </c>
      <c r="F38">
        <f t="shared" ref="F38:F65" si="14">D38+E38</f>
        <v>5.1214800000000003E-5</v>
      </c>
      <c r="G38" s="3">
        <f>1-F38/F37</f>
        <v>3.7730361280440716E-2</v>
      </c>
      <c r="H38" s="2">
        <v>5.8651319999738003E-5</v>
      </c>
      <c r="I38" s="3">
        <f t="shared" si="11"/>
        <v>0.12679203127519068</v>
      </c>
      <c r="J38">
        <f t="shared" si="12"/>
        <v>4.8782223956701295E-12</v>
      </c>
      <c r="K38">
        <f t="shared" si="13"/>
        <v>4.8782223956701296</v>
      </c>
      <c r="L38">
        <f>1-F38/F36</f>
        <v>0.56736057070275825</v>
      </c>
    </row>
    <row r="39" spans="1:15" x14ac:dyDescent="0.2">
      <c r="A39">
        <v>284</v>
      </c>
      <c r="B39" t="s">
        <v>9</v>
      </c>
      <c r="C39" t="s">
        <v>5</v>
      </c>
      <c r="D39">
        <f t="shared" si="9"/>
        <v>7.1381759999999999E-5</v>
      </c>
      <c r="E39">
        <f t="shared" si="10"/>
        <v>1.2676416000000001E-4</v>
      </c>
      <c r="F39">
        <f t="shared" si="14"/>
        <v>1.9814592E-4</v>
      </c>
      <c r="G39" s="3"/>
      <c r="H39">
        <v>2.2741300799935681E-4</v>
      </c>
      <c r="I39" s="3">
        <f t="shared" si="11"/>
        <v>0.12869575164952562</v>
      </c>
      <c r="J39">
        <f t="shared" si="12"/>
        <v>6.4113780057378847E-12</v>
      </c>
      <c r="K39">
        <f t="shared" si="13"/>
        <v>6.4113780057378849</v>
      </c>
    </row>
    <row r="40" spans="1:15" x14ac:dyDescent="0.2">
      <c r="A40">
        <v>284</v>
      </c>
      <c r="B40" t="s">
        <v>9</v>
      </c>
      <c r="C40" t="s">
        <v>7</v>
      </c>
      <c r="D40">
        <f t="shared" si="9"/>
        <v>3.0474080000000006E-5</v>
      </c>
      <c r="E40">
        <f t="shared" si="10"/>
        <v>8.6064160000000006E-5</v>
      </c>
      <c r="F40">
        <f t="shared" si="14"/>
        <v>1.1653824E-4</v>
      </c>
      <c r="G40" s="3">
        <f t="shared" ref="G40:G64" si="15">1-F40/F39</f>
        <v>0.41185647425897032</v>
      </c>
      <c r="H40">
        <v>1.2474E-4</v>
      </c>
      <c r="I40" s="3">
        <f t="shared" si="11"/>
        <v>6.5750841750841782E-2</v>
      </c>
      <c r="J40">
        <f t="shared" si="12"/>
        <v>6.9290669130334898E-12</v>
      </c>
      <c r="K40">
        <f t="shared" si="13"/>
        <v>6.9290669130334903</v>
      </c>
    </row>
    <row r="41" spans="1:15" x14ac:dyDescent="0.2">
      <c r="A41">
        <v>284</v>
      </c>
      <c r="B41" t="s">
        <v>9</v>
      </c>
      <c r="C41" t="s">
        <v>8</v>
      </c>
      <c r="D41">
        <f t="shared" si="9"/>
        <v>4.2113400000000002E-5</v>
      </c>
      <c r="E41">
        <f t="shared" si="10"/>
        <v>7.967400000000001E-5</v>
      </c>
      <c r="F41">
        <f t="shared" si="14"/>
        <v>1.2178740000000002E-4</v>
      </c>
      <c r="G41" s="3">
        <f t="shared" si="15"/>
        <v>-4.5042382654826518E-2</v>
      </c>
      <c r="H41">
        <v>1.2102693599973081E-4</v>
      </c>
      <c r="I41" s="3">
        <f t="shared" si="11"/>
        <v>-6.2834276848164894E-3</v>
      </c>
      <c r="J41">
        <f t="shared" si="12"/>
        <v>5.3262224115990194E-12</v>
      </c>
      <c r="K41">
        <f t="shared" si="13"/>
        <v>5.3262224115990193</v>
      </c>
      <c r="L41">
        <f t="shared" ref="L41:L62" si="16">1-F41/F39</f>
        <v>0.38536508851658402</v>
      </c>
    </row>
    <row r="42" spans="1:15" x14ac:dyDescent="0.2">
      <c r="A42">
        <v>284</v>
      </c>
      <c r="B42" t="s">
        <v>10</v>
      </c>
      <c r="C42" t="s">
        <v>5</v>
      </c>
      <c r="D42">
        <f t="shared" si="9"/>
        <v>9.2510160000000018E-5</v>
      </c>
      <c r="E42">
        <f t="shared" si="10"/>
        <v>1.5730192000000003E-4</v>
      </c>
      <c r="F42">
        <f t="shared" si="14"/>
        <v>2.4981208000000003E-4</v>
      </c>
      <c r="G42" s="3"/>
      <c r="H42">
        <v>1.8635399999967521E-4</v>
      </c>
      <c r="I42" s="3">
        <f t="shared" si="11"/>
        <v>-0.34052437833604543</v>
      </c>
      <c r="J42">
        <f t="shared" si="12"/>
        <v>7.1779558107717631E-12</v>
      </c>
      <c r="K42">
        <f t="shared" si="13"/>
        <v>7.1779558107717634</v>
      </c>
    </row>
    <row r="43" spans="1:15" x14ac:dyDescent="0.2">
      <c r="A43">
        <v>284</v>
      </c>
      <c r="B43" t="s">
        <v>10</v>
      </c>
      <c r="C43" t="s">
        <v>7</v>
      </c>
      <c r="D43">
        <f t="shared" si="9"/>
        <v>2.3698200000000003E-5</v>
      </c>
      <c r="E43">
        <f t="shared" si="10"/>
        <v>9.1807200000000025E-5</v>
      </c>
      <c r="F43">
        <f t="shared" si="14"/>
        <v>1.1550540000000003E-4</v>
      </c>
      <c r="G43" s="3">
        <f t="shared" si="15"/>
        <v>0.5376308463545878</v>
      </c>
      <c r="H43">
        <v>1.441572E-4</v>
      </c>
      <c r="I43" s="3">
        <f t="shared" si="11"/>
        <v>0.19875386036909681</v>
      </c>
      <c r="J43">
        <f t="shared" si="12"/>
        <v>6.1624891079996138E-12</v>
      </c>
      <c r="K43">
        <f t="shared" si="13"/>
        <v>6.1624891079996136</v>
      </c>
    </row>
    <row r="44" spans="1:15" x14ac:dyDescent="0.2">
      <c r="A44">
        <v>284</v>
      </c>
      <c r="B44" t="s">
        <v>10</v>
      </c>
      <c r="C44" t="s">
        <v>8</v>
      </c>
      <c r="D44">
        <f t="shared" si="9"/>
        <v>3.7118359999999997E-5</v>
      </c>
      <c r="E44">
        <f t="shared" si="10"/>
        <v>6.877144E-5</v>
      </c>
      <c r="F44">
        <f t="shared" si="14"/>
        <v>1.0588979999999999E-4</v>
      </c>
      <c r="G44" s="3">
        <f t="shared" si="15"/>
        <v>8.3248055935047471E-2</v>
      </c>
      <c r="H44">
        <v>1.2545567999974798E-4</v>
      </c>
      <c r="I44" s="3">
        <f t="shared" si="11"/>
        <v>0.15595850263445465</v>
      </c>
      <c r="J44">
        <f t="shared" si="12"/>
        <v>4.629333497931857E-12</v>
      </c>
      <c r="K44">
        <f t="shared" si="13"/>
        <v>4.6293334979318574</v>
      </c>
      <c r="L44">
        <f>1-F44/F42</f>
        <v>0.57612217951990163</v>
      </c>
    </row>
    <row r="45" spans="1:15" x14ac:dyDescent="0.2">
      <c r="A45">
        <v>284</v>
      </c>
      <c r="B45" t="s">
        <v>33</v>
      </c>
      <c r="C45" t="s">
        <v>5</v>
      </c>
      <c r="D45">
        <f t="shared" si="9"/>
        <v>2.7329400000000004E-4</v>
      </c>
      <c r="E45">
        <f t="shared" si="10"/>
        <v>3.8969699999999999E-4</v>
      </c>
      <c r="F45">
        <f t="shared" si="14"/>
        <v>6.6299100000000004E-4</v>
      </c>
      <c r="G45" s="3"/>
      <c r="H45">
        <v>1.1063485440186481E-3</v>
      </c>
      <c r="I45" s="3">
        <f t="shared" si="11"/>
        <v>0.4007394834255551</v>
      </c>
      <c r="J45">
        <f t="shared" si="12"/>
        <v>6.5208891207427243E-12</v>
      </c>
      <c r="K45">
        <f t="shared" si="13"/>
        <v>6.5208891207427246</v>
      </c>
    </row>
    <row r="46" spans="1:15" x14ac:dyDescent="0.2">
      <c r="A46">
        <v>284</v>
      </c>
      <c r="B46" t="s">
        <v>33</v>
      </c>
      <c r="C46" t="s">
        <v>7</v>
      </c>
      <c r="D46">
        <f t="shared" si="9"/>
        <v>2.3878400000000002E-5</v>
      </c>
      <c r="E46">
        <f t="shared" si="10"/>
        <v>7.0142800000000009E-5</v>
      </c>
      <c r="F46">
        <f>D46+E46</f>
        <v>9.4021200000000014E-5</v>
      </c>
      <c r="G46" s="3">
        <f t="shared" si="15"/>
        <v>0.85818631022140568</v>
      </c>
      <c r="H46">
        <v>1.444436E-4</v>
      </c>
      <c r="I46" s="3">
        <f t="shared" si="11"/>
        <v>0.34908019462267614</v>
      </c>
      <c r="J46">
        <f t="shared" si="12"/>
        <v>6.2720002230044535E-12</v>
      </c>
      <c r="K46">
        <f t="shared" si="13"/>
        <v>6.2720002230044534</v>
      </c>
    </row>
    <row r="47" spans="1:15" x14ac:dyDescent="0.2">
      <c r="A47">
        <v>284</v>
      </c>
      <c r="B47" t="s">
        <v>33</v>
      </c>
      <c r="C47" t="s">
        <v>8</v>
      </c>
      <c r="D47">
        <f t="shared" si="9"/>
        <v>3.3587999999999998E-5</v>
      </c>
      <c r="E47">
        <f t="shared" si="10"/>
        <v>5.4114000000000004E-5</v>
      </c>
      <c r="F47">
        <f>D47+E47</f>
        <v>8.7701999999999995E-5</v>
      </c>
      <c r="G47" s="3">
        <f>1-F47/F46</f>
        <v>6.7210373830583037E-2</v>
      </c>
      <c r="H47">
        <v>1.2915559999972001E-4</v>
      </c>
      <c r="I47" s="3">
        <f t="shared" si="11"/>
        <v>0.32095859567691898</v>
      </c>
      <c r="J47">
        <f t="shared" si="12"/>
        <v>4.6791112774795112E-12</v>
      </c>
      <c r="K47">
        <f t="shared" si="13"/>
        <v>4.6791112774795112</v>
      </c>
      <c r="L47">
        <f>1-F47/F45</f>
        <v>0.86771766132571937</v>
      </c>
    </row>
    <row r="48" spans="1:15" x14ac:dyDescent="0.2">
      <c r="A48">
        <v>284</v>
      </c>
      <c r="B48" t="s">
        <v>12</v>
      </c>
      <c r="C48" t="s">
        <v>5</v>
      </c>
      <c r="D48">
        <f t="shared" si="9"/>
        <v>1.9581048000000002E-4</v>
      </c>
      <c r="E48">
        <f t="shared" si="10"/>
        <v>2.7515376000000004E-4</v>
      </c>
      <c r="F48">
        <f t="shared" si="14"/>
        <v>4.7096424000000006E-4</v>
      </c>
      <c r="G48" s="3"/>
      <c r="H48">
        <v>7.6473036000946812E-4</v>
      </c>
      <c r="I48" s="3">
        <f t="shared" si="11"/>
        <v>0.38414339925752516</v>
      </c>
      <c r="J48">
        <f t="shared" si="12"/>
        <v>6.4412446734664778E-12</v>
      </c>
      <c r="K48">
        <f t="shared" si="13"/>
        <v>6.4412446734664783</v>
      </c>
    </row>
    <row r="49" spans="1:12" x14ac:dyDescent="0.2">
      <c r="A49">
        <v>284</v>
      </c>
      <c r="B49" t="s">
        <v>12</v>
      </c>
      <c r="C49" t="s">
        <v>7</v>
      </c>
      <c r="D49">
        <f t="shared" si="9"/>
        <v>2.7939840000000003E-5</v>
      </c>
      <c r="E49">
        <f t="shared" si="10"/>
        <v>1.0867776000000002E-4</v>
      </c>
      <c r="F49">
        <f t="shared" si="14"/>
        <v>1.3661760000000002E-4</v>
      </c>
      <c r="G49" s="3">
        <f t="shared" si="15"/>
        <v>0.70991937731832888</v>
      </c>
      <c r="H49">
        <v>1.7117328000000002E-4</v>
      </c>
      <c r="I49" s="3">
        <f t="shared" si="11"/>
        <v>0.2018754328946667</v>
      </c>
      <c r="J49">
        <f>F49/($J$6*G15*1000000)</f>
        <v>6.6204446798380343E-12</v>
      </c>
      <c r="K49">
        <f>J49/0.000000000001</f>
        <v>6.6204446798380348</v>
      </c>
    </row>
    <row r="50" spans="1:12" x14ac:dyDescent="0.2">
      <c r="A50">
        <v>284</v>
      </c>
      <c r="B50" t="s">
        <v>12</v>
      </c>
      <c r="C50" t="s">
        <v>8</v>
      </c>
      <c r="D50">
        <f t="shared" si="9"/>
        <v>4.9955400000000006E-5</v>
      </c>
      <c r="E50">
        <f t="shared" si="10"/>
        <v>8.0231399999999999E-5</v>
      </c>
      <c r="F50">
        <f t="shared" si="14"/>
        <v>1.3018680000000002E-4</v>
      </c>
      <c r="G50" s="3">
        <f>1-F50/F49</f>
        <v>4.7071533975124757E-2</v>
      </c>
      <c r="H50">
        <v>1.5001358799976441E-4</v>
      </c>
      <c r="I50" s="3">
        <f t="shared" si="11"/>
        <v>0.1321666141322847</v>
      </c>
      <c r="J50">
        <f t="shared" si="12"/>
        <v>4.2808890410982771E-12</v>
      </c>
      <c r="K50">
        <f t="shared" si="13"/>
        <v>4.2808890410982769</v>
      </c>
      <c r="L50">
        <f>1-F50/F48</f>
        <v>0.72357391720441444</v>
      </c>
    </row>
    <row r="51" spans="1:12" x14ac:dyDescent="0.2">
      <c r="A51">
        <v>284</v>
      </c>
      <c r="B51" t="s">
        <v>13</v>
      </c>
      <c r="C51" t="s">
        <v>5</v>
      </c>
      <c r="D51">
        <f t="shared" si="9"/>
        <v>5.5609551999999992E-4</v>
      </c>
      <c r="E51">
        <f t="shared" si="10"/>
        <v>8.9728560000000015E-4</v>
      </c>
      <c r="F51">
        <f t="shared" si="14"/>
        <v>1.4533811200000001E-3</v>
      </c>
      <c r="G51" s="3"/>
      <c r="H51">
        <v>1.7406240000416E-3</v>
      </c>
      <c r="I51" s="3">
        <f t="shared" si="11"/>
        <v>0.16502293432397519</v>
      </c>
      <c r="J51">
        <f t="shared" si="12"/>
        <v>6.5308446766522557E-12</v>
      </c>
      <c r="K51">
        <f t="shared" si="13"/>
        <v>6.5308446766522561</v>
      </c>
    </row>
    <row r="52" spans="1:12" x14ac:dyDescent="0.2">
      <c r="A52">
        <v>284</v>
      </c>
      <c r="B52" t="s">
        <v>13</v>
      </c>
      <c r="C52" t="s">
        <v>7</v>
      </c>
      <c r="D52">
        <f t="shared" si="9"/>
        <v>1.8896684E-4</v>
      </c>
      <c r="E52">
        <f t="shared" si="10"/>
        <v>7.0759115999999994E-4</v>
      </c>
      <c r="F52">
        <f t="shared" si="14"/>
        <v>8.9655799999999999E-4</v>
      </c>
      <c r="G52" s="3">
        <f t="shared" si="15"/>
        <v>0.3831225769604053</v>
      </c>
      <c r="H52">
        <v>7.1999808000000002E-4</v>
      </c>
      <c r="I52" s="3">
        <f t="shared" si="11"/>
        <v>-0.24522276503848439</v>
      </c>
      <c r="J52">
        <f t="shared" si="12"/>
        <v>6.4711113411950702E-12</v>
      </c>
      <c r="K52">
        <f t="shared" si="13"/>
        <v>6.47111134119507</v>
      </c>
    </row>
    <row r="53" spans="1:12" x14ac:dyDescent="0.2">
      <c r="A53">
        <v>284</v>
      </c>
      <c r="B53" t="s">
        <v>13</v>
      </c>
      <c r="C53" t="s">
        <v>8</v>
      </c>
      <c r="D53">
        <f t="shared" si="9"/>
        <v>2.5372908000000007E-4</v>
      </c>
      <c r="E53">
        <f t="shared" si="10"/>
        <v>5.4062536000000006E-4</v>
      </c>
      <c r="F53">
        <f t="shared" si="14"/>
        <v>7.9435444000000013E-4</v>
      </c>
      <c r="G53" s="3">
        <f t="shared" si="15"/>
        <v>0.11399548049317487</v>
      </c>
      <c r="H53">
        <v>5.8282796000726006E-4</v>
      </c>
      <c r="I53" s="3">
        <f t="shared" si="11"/>
        <v>-0.36293124988393699</v>
      </c>
      <c r="J53">
        <f t="shared" si="12"/>
        <v>4.7687112806652899E-12</v>
      </c>
      <c r="K53">
        <f t="shared" si="13"/>
        <v>4.7687112806652898</v>
      </c>
      <c r="L53">
        <f t="shared" si="16"/>
        <v>0.45344381520519539</v>
      </c>
    </row>
    <row r="54" spans="1:12" x14ac:dyDescent="0.2">
      <c r="A54">
        <v>284</v>
      </c>
      <c r="B54" t="s">
        <v>14</v>
      </c>
      <c r="C54" s="1" t="s">
        <v>5</v>
      </c>
      <c r="D54">
        <f t="shared" si="9"/>
        <v>9.3170000000000008E-6</v>
      </c>
      <c r="E54">
        <f t="shared" si="10"/>
        <v>1.3247080000000001E-5</v>
      </c>
      <c r="F54">
        <f t="shared" si="14"/>
        <v>2.2564080000000002E-5</v>
      </c>
      <c r="G54" s="3"/>
      <c r="H54" s="2">
        <v>3.1172903999999999E-5</v>
      </c>
      <c r="I54" s="3">
        <f t="shared" si="11"/>
        <v>0.27616368369145194</v>
      </c>
      <c r="J54">
        <f t="shared" si="12"/>
        <v>6.6304002357475648E-12</v>
      </c>
      <c r="K54">
        <f t="shared" si="13"/>
        <v>6.6304002357475653</v>
      </c>
    </row>
    <row r="55" spans="1:12" x14ac:dyDescent="0.2">
      <c r="A55">
        <v>284</v>
      </c>
      <c r="B55" t="s">
        <v>14</v>
      </c>
      <c r="C55" s="1" t="s">
        <v>7</v>
      </c>
      <c r="D55">
        <f t="shared" si="9"/>
        <v>2.2046E-6</v>
      </c>
      <c r="E55">
        <f t="shared" si="10"/>
        <v>7.4897999999999998E-6</v>
      </c>
      <c r="F55">
        <f t="shared" si="14"/>
        <v>9.6943999999999999E-6</v>
      </c>
      <c r="G55" s="3">
        <f t="shared" si="15"/>
        <v>0.57036138854320684</v>
      </c>
      <c r="H55" s="2">
        <v>1.1807999999999999E-5</v>
      </c>
      <c r="I55" s="3">
        <f t="shared" si="11"/>
        <v>0.17899728997289965</v>
      </c>
      <c r="J55">
        <f t="shared" si="12"/>
        <v>6.6104891239285014E-12</v>
      </c>
      <c r="K55">
        <f t="shared" si="13"/>
        <v>6.6104891239285015</v>
      </c>
    </row>
    <row r="56" spans="1:12" x14ac:dyDescent="0.2">
      <c r="A56">
        <v>284</v>
      </c>
      <c r="B56" t="s">
        <v>14</v>
      </c>
      <c r="C56" s="1" t="s">
        <v>8</v>
      </c>
      <c r="D56">
        <f t="shared" si="9"/>
        <v>3.1839599999999997E-6</v>
      </c>
      <c r="E56">
        <f t="shared" si="10"/>
        <v>5.2752000000000008E-6</v>
      </c>
      <c r="F56">
        <f t="shared" si="14"/>
        <v>8.4591600000000008E-6</v>
      </c>
      <c r="G56" s="3">
        <f t="shared" si="15"/>
        <v>0.12741789074104626</v>
      </c>
      <c r="H56" s="2">
        <v>9.459779999975801E-6</v>
      </c>
      <c r="I56" s="3">
        <f t="shared" si="11"/>
        <v>0.10577624426554955</v>
      </c>
      <c r="J56">
        <f t="shared" si="12"/>
        <v>4.470044603379364E-12</v>
      </c>
      <c r="K56">
        <f t="shared" si="13"/>
        <v>4.4700446033793639</v>
      </c>
      <c r="L56">
        <f>1-F56/F54</f>
        <v>0.62510503419594321</v>
      </c>
    </row>
    <row r="57" spans="1:12" x14ac:dyDescent="0.2">
      <c r="A57">
        <v>284</v>
      </c>
      <c r="B57" t="s">
        <v>16</v>
      </c>
      <c r="C57" s="1" t="s">
        <v>5</v>
      </c>
      <c r="D57">
        <f t="shared" si="9"/>
        <v>1.5555680000000003E-4</v>
      </c>
      <c r="E57">
        <f t="shared" si="10"/>
        <v>2.3333520000000003E-4</v>
      </c>
      <c r="F57">
        <f t="shared" si="14"/>
        <v>3.8889200000000006E-4</v>
      </c>
      <c r="G57" s="3"/>
      <c r="H57">
        <v>5.5400358400000012E-4</v>
      </c>
      <c r="I57" s="3">
        <f t="shared" si="11"/>
        <v>0.29803342210869166</v>
      </c>
      <c r="J57">
        <f t="shared" si="12"/>
        <v>6.9688891366716151E-12</v>
      </c>
      <c r="K57">
        <f t="shared" si="13"/>
        <v>6.9688891366716152</v>
      </c>
    </row>
    <row r="58" spans="1:12" x14ac:dyDescent="0.2">
      <c r="A58">
        <v>284</v>
      </c>
      <c r="B58" t="s">
        <v>16</v>
      </c>
      <c r="C58" s="1" t="s">
        <v>7</v>
      </c>
      <c r="D58">
        <f t="shared" si="9"/>
        <v>5.2733279999999997E-5</v>
      </c>
      <c r="E58">
        <f t="shared" si="10"/>
        <v>1.4235103999999998E-4</v>
      </c>
      <c r="F58">
        <f t="shared" si="14"/>
        <v>1.9508431999999999E-4</v>
      </c>
      <c r="G58" s="3">
        <f t="shared" si="15"/>
        <v>0.49835861884533506</v>
      </c>
      <c r="H58">
        <v>2.8590744000000004E-4</v>
      </c>
      <c r="I58" s="3">
        <f t="shared" si="11"/>
        <v>0.31766616496583666</v>
      </c>
      <c r="J58">
        <f t="shared" si="12"/>
        <v>6.7399113507524028E-12</v>
      </c>
      <c r="K58">
        <f t="shared" si="13"/>
        <v>6.7399113507524033</v>
      </c>
    </row>
    <row r="59" spans="1:12" x14ac:dyDescent="0.2">
      <c r="A59">
        <v>284</v>
      </c>
      <c r="B59" t="s">
        <v>16</v>
      </c>
      <c r="C59" s="1" t="s">
        <v>8</v>
      </c>
      <c r="D59">
        <f t="shared" si="9"/>
        <v>7.2969000000000012E-5</v>
      </c>
      <c r="E59">
        <f t="shared" si="10"/>
        <v>1.1226000000000001E-4</v>
      </c>
      <c r="F59">
        <f t="shared" si="14"/>
        <v>1.8522900000000003E-4</v>
      </c>
      <c r="G59" s="3">
        <f t="shared" si="15"/>
        <v>5.0518257951228329E-2</v>
      </c>
      <c r="H59">
        <v>2.4780929599946559E-4</v>
      </c>
      <c r="I59" s="3">
        <f t="shared" si="11"/>
        <v>0.25253409379606373</v>
      </c>
      <c r="J59">
        <f t="shared" si="12"/>
        <v>4.9280001752177845E-12</v>
      </c>
      <c r="K59">
        <f t="shared" si="13"/>
        <v>4.9280001752177842</v>
      </c>
      <c r="L59">
        <f t="shared" si="16"/>
        <v>0.52370066753751687</v>
      </c>
    </row>
    <row r="60" spans="1:12" x14ac:dyDescent="0.2">
      <c r="A60">
        <v>284</v>
      </c>
      <c r="B60" t="s">
        <v>17</v>
      </c>
      <c r="C60" s="1" t="s">
        <v>5</v>
      </c>
      <c r="D60">
        <f t="shared" si="9"/>
        <v>4.7475696000000002E-4</v>
      </c>
      <c r="E60">
        <f t="shared" si="10"/>
        <v>6.6010727999999991E-4</v>
      </c>
      <c r="F60">
        <f t="shared" si="14"/>
        <v>1.1348642399999999E-3</v>
      </c>
      <c r="G60" s="3"/>
      <c r="H60">
        <v>1.7282343400420682E-3</v>
      </c>
      <c r="I60" s="3">
        <f t="shared" si="11"/>
        <v>0.34333891318675258</v>
      </c>
      <c r="J60">
        <f t="shared" si="12"/>
        <v>6.9489780248525508E-12</v>
      </c>
      <c r="K60">
        <f t="shared" si="13"/>
        <v>6.9489780248525506</v>
      </c>
    </row>
    <row r="61" spans="1:12" x14ac:dyDescent="0.2">
      <c r="A61">
        <v>284</v>
      </c>
      <c r="B61" t="s">
        <v>17</v>
      </c>
      <c r="C61" s="1" t="s">
        <v>7</v>
      </c>
      <c r="D61">
        <f t="shared" si="9"/>
        <v>1.0248512000000003E-4</v>
      </c>
      <c r="E61">
        <f t="shared" si="10"/>
        <v>3.3534688000000005E-4</v>
      </c>
      <c r="F61">
        <f t="shared" si="14"/>
        <v>4.3783200000000009E-4</v>
      </c>
      <c r="G61" s="3">
        <f t="shared" si="15"/>
        <v>0.61419878733688882</v>
      </c>
      <c r="H61">
        <v>5.121072E-4</v>
      </c>
      <c r="I61" s="3">
        <f t="shared" si="11"/>
        <v>0.14503838258864532</v>
      </c>
      <c r="J61">
        <f t="shared" si="12"/>
        <v>6.7200002389333418E-12</v>
      </c>
      <c r="K61">
        <f t="shared" si="13"/>
        <v>6.7200002389333422</v>
      </c>
    </row>
    <row r="62" spans="1:12" x14ac:dyDescent="0.2">
      <c r="A62">
        <v>284</v>
      </c>
      <c r="B62" t="s">
        <v>17</v>
      </c>
      <c r="C62" s="1" t="s">
        <v>8</v>
      </c>
      <c r="D62">
        <f t="shared" si="9"/>
        <v>1.6942587999999996E-4</v>
      </c>
      <c r="E62">
        <f t="shared" si="10"/>
        <v>3.1479127999999999E-4</v>
      </c>
      <c r="F62">
        <f t="shared" si="14"/>
        <v>4.8421715999999996E-4</v>
      </c>
      <c r="G62" s="3">
        <f t="shared" si="15"/>
        <v>-0.10594282738584626</v>
      </c>
      <c r="H62">
        <v>5.2221844400503203E-4</v>
      </c>
      <c r="I62" s="3">
        <f t="shared" si="11"/>
        <v>7.2768942654706237E-2</v>
      </c>
      <c r="J62">
        <f t="shared" si="12"/>
        <v>4.8085335043034135E-12</v>
      </c>
      <c r="K62">
        <f t="shared" si="13"/>
        <v>4.8085335043034139</v>
      </c>
      <c r="L62">
        <f t="shared" si="16"/>
        <v>0.5733259160584705</v>
      </c>
    </row>
    <row r="63" spans="1:12" x14ac:dyDescent="0.2">
      <c r="A63">
        <v>284</v>
      </c>
      <c r="B63" t="s">
        <v>15</v>
      </c>
      <c r="C63" s="1" t="s">
        <v>5</v>
      </c>
      <c r="D63">
        <f t="shared" si="9"/>
        <v>9.0248000000000004E-6</v>
      </c>
      <c r="E63">
        <f t="shared" si="10"/>
        <v>1.2323520000000003E-5</v>
      </c>
      <c r="F63">
        <f t="shared" si="14"/>
        <v>2.1348320000000002E-5</v>
      </c>
      <c r="G63" s="3"/>
      <c r="H63" s="2">
        <v>3.3059199999999997E-5</v>
      </c>
      <c r="I63" s="3">
        <f t="shared" si="11"/>
        <v>0.35423966702158538</v>
      </c>
      <c r="J63">
        <f t="shared" si="12"/>
        <v>6.8295113539381815E-12</v>
      </c>
      <c r="K63">
        <f t="shared" si="13"/>
        <v>6.829511353938182</v>
      </c>
    </row>
    <row r="64" spans="1:12" x14ac:dyDescent="0.2">
      <c r="A64">
        <v>284</v>
      </c>
      <c r="B64" t="s">
        <v>15</v>
      </c>
      <c r="C64" s="1" t="s">
        <v>7</v>
      </c>
      <c r="D64">
        <f t="shared" si="9"/>
        <v>2.0982400000000003E-6</v>
      </c>
      <c r="E64">
        <f t="shared" si="10"/>
        <v>6.9454400000000007E-6</v>
      </c>
      <c r="F64">
        <f t="shared" si="14"/>
        <v>9.0436800000000015E-6</v>
      </c>
      <c r="G64" s="3">
        <f t="shared" si="15"/>
        <v>0.57637509649471241</v>
      </c>
      <c r="H64" s="2">
        <v>1.0982560000000001E-5</v>
      </c>
      <c r="I64" s="3">
        <f t="shared" si="11"/>
        <v>0.17654171704957677</v>
      </c>
      <c r="J64">
        <f t="shared" si="12"/>
        <v>6.7797335743905281E-12</v>
      </c>
      <c r="K64">
        <f t="shared" si="13"/>
        <v>6.7797335743905283</v>
      </c>
    </row>
    <row r="65" spans="1:12" x14ac:dyDescent="0.2">
      <c r="A65">
        <v>284</v>
      </c>
      <c r="B65" t="s">
        <v>15</v>
      </c>
      <c r="C65" s="1" t="s">
        <v>8</v>
      </c>
      <c r="D65">
        <f t="shared" si="9"/>
        <v>2.8758400000000003E-6</v>
      </c>
      <c r="E65">
        <f t="shared" si="10"/>
        <v>5.0996000000000003E-6</v>
      </c>
      <c r="F65">
        <f t="shared" si="14"/>
        <v>7.975440000000001E-6</v>
      </c>
      <c r="G65" s="3">
        <f>1-F65/F64</f>
        <v>0.1181200573217982</v>
      </c>
      <c r="H65" s="2">
        <v>8.5830479999744402E-6</v>
      </c>
      <c r="I65" s="3">
        <f t="shared" si="11"/>
        <v>7.0791634857016783E-2</v>
      </c>
      <c r="J65">
        <f t="shared" si="12"/>
        <v>4.7488001688462288E-12</v>
      </c>
      <c r="K65">
        <f t="shared" si="13"/>
        <v>4.7488001688462287</v>
      </c>
      <c r="L65">
        <f>1-F65/F63</f>
        <v>0.62641369437969829</v>
      </c>
    </row>
    <row r="66" spans="1:12" x14ac:dyDescent="0.2">
      <c r="F66" t="s">
        <v>37</v>
      </c>
      <c r="G66" s="3">
        <f>AVERAGE(G37,G40,G43,G46,G49,G52,G55,G58,G61,G64)</f>
        <v>0.5710406358986263</v>
      </c>
      <c r="I66" s="3">
        <f>AVERAGE(I36:I65)</f>
        <v>0.16088287493796222</v>
      </c>
      <c r="K66">
        <f>AVERAGE(K38,K41,K44,K47,K50,K53,K56,K59,K62,K65)</f>
        <v>4.7517868356190869</v>
      </c>
    </row>
    <row r="67" spans="1:12" x14ac:dyDescent="0.2">
      <c r="F67" t="s">
        <v>38</v>
      </c>
      <c r="G67" s="3">
        <f>AVERAGE(G38,G41,G44,G47,G50,G53,G56,G59,G62,G65)</f>
        <v>4.9432680148777088E-2</v>
      </c>
      <c r="L67">
        <f>AVERAGE(L38,L41,L44,L47,L50,L53,L56,L59,L62,L65)</f>
        <v>0.59221285446462013</v>
      </c>
    </row>
    <row r="69" spans="1:12" x14ac:dyDescent="0.2">
      <c r="F69" t="s">
        <v>59</v>
      </c>
      <c r="G69">
        <f>((64^3 * 50 * 2)/G19)/(F19 * 0.4 /1000) / 1000^3</f>
        <v>33.000885599632319</v>
      </c>
    </row>
    <row r="70" spans="1:12" x14ac:dyDescent="0.2">
      <c r="F70" t="s">
        <v>60</v>
      </c>
      <c r="G70">
        <f>((64^3*50*2)/G18)/(F18*0.4/1000)/1000^3</f>
        <v>29.238933789001937</v>
      </c>
    </row>
    <row r="72" spans="1:12" x14ac:dyDescent="0.2">
      <c r="A72" t="s">
        <v>63</v>
      </c>
    </row>
    <row r="73" spans="1:12" x14ac:dyDescent="0.2">
      <c r="B73" t="s">
        <v>2</v>
      </c>
      <c r="C73" t="s">
        <v>3</v>
      </c>
      <c r="D73" t="s">
        <v>36</v>
      </c>
      <c r="E73" t="s">
        <v>44</v>
      </c>
      <c r="F73" t="s">
        <v>46</v>
      </c>
      <c r="G73" t="s">
        <v>45</v>
      </c>
      <c r="H73" t="s">
        <v>74</v>
      </c>
    </row>
    <row r="74" spans="1:12" x14ac:dyDescent="0.2">
      <c r="A74" t="s">
        <v>93</v>
      </c>
      <c r="B74">
        <v>1.46E-2</v>
      </c>
      <c r="C74">
        <v>2.3300000000000001E-2</v>
      </c>
      <c r="D74">
        <v>5.2839999999999998</v>
      </c>
      <c r="E74">
        <f>(32*64*10000)/1000^3</f>
        <v>2.0480000000000002E-2</v>
      </c>
      <c r="F74">
        <f>(C74+B74)*J10/1000</f>
        <v>1.5160000000000002E-5</v>
      </c>
      <c r="G74">
        <f>(E74/D74)/F74</f>
        <v>255.66303611839595</v>
      </c>
      <c r="H74">
        <f>((F74*D74)/(D74*J6*1000000)) / 0.000000000001</f>
        <v>3.7731556897122025</v>
      </c>
    </row>
    <row r="75" spans="1:12" x14ac:dyDescent="0.2">
      <c r="A75" t="s">
        <v>94</v>
      </c>
      <c r="B75">
        <v>1.55E-2</v>
      </c>
      <c r="C75">
        <v>2.3400000000000001E-2</v>
      </c>
      <c r="D75">
        <v>5.2839999999999998</v>
      </c>
      <c r="E75">
        <f>32*64*10000/1000^3</f>
        <v>2.0480000000000002E-2</v>
      </c>
      <c r="F75">
        <f>(B75+C75)*J10/1000</f>
        <v>1.5560000000000003E-5</v>
      </c>
      <c r="G75">
        <f>(E75/D75)/F75</f>
        <v>249.09072156522379</v>
      </c>
      <c r="H75">
        <f>((F75*D75)/(D75*J7*1000000)) / 0.000000000001</f>
        <v>3.8727112488075117</v>
      </c>
    </row>
    <row r="76" spans="1:12" x14ac:dyDescent="0.2">
      <c r="E76">
        <f>E75/D75</f>
        <v>3.8758516275548831E-3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E7236-B020-624F-B67E-F6E9ED9A0F54}">
  <dimension ref="A1:O67"/>
  <sheetViews>
    <sheetView workbookViewId="0">
      <selection activeCell="D32" sqref="D32"/>
    </sheetView>
  </sheetViews>
  <sheetFormatPr baseColWidth="10" defaultRowHeight="16" x14ac:dyDescent="0.2"/>
  <cols>
    <col min="2" max="2" width="12.1640625" bestFit="1" customWidth="1"/>
    <col min="4" max="4" width="12.1640625" bestFit="1" customWidth="1"/>
    <col min="7" max="7" width="12.83203125" customWidth="1"/>
    <col min="9" max="9" width="12.1640625" bestFit="1" customWidth="1"/>
  </cols>
  <sheetData>
    <row r="1" spans="1:15" x14ac:dyDescent="0.2">
      <c r="A1" t="s">
        <v>29</v>
      </c>
      <c r="B1" t="s">
        <v>0</v>
      </c>
      <c r="C1" t="s">
        <v>1</v>
      </c>
      <c r="D1" t="s">
        <v>3</v>
      </c>
      <c r="E1" t="s">
        <v>2</v>
      </c>
      <c r="F1" t="s">
        <v>49</v>
      </c>
      <c r="G1" t="s">
        <v>50</v>
      </c>
      <c r="H1" t="s">
        <v>4</v>
      </c>
      <c r="I1" t="s">
        <v>36</v>
      </c>
      <c r="J1" t="s">
        <v>43</v>
      </c>
      <c r="K1" t="s">
        <v>30</v>
      </c>
      <c r="L1" t="s">
        <v>2</v>
      </c>
      <c r="M1" t="s">
        <v>3</v>
      </c>
      <c r="N1" t="s">
        <v>49</v>
      </c>
      <c r="O1" t="s">
        <v>4</v>
      </c>
    </row>
    <row r="2" spans="1:15" x14ac:dyDescent="0.2">
      <c r="A2">
        <v>284</v>
      </c>
      <c r="B2" t="s">
        <v>6</v>
      </c>
      <c r="C2" t="s">
        <v>5</v>
      </c>
      <c r="D2">
        <v>0.98299999999999998</v>
      </c>
      <c r="E2">
        <v>0.97299999999999998</v>
      </c>
      <c r="F2">
        <v>9.2100000000000009</v>
      </c>
      <c r="G2">
        <f>F2-(4/5)*$N$3</f>
        <v>3.5140000000000002</v>
      </c>
      <c r="H2">
        <f>D2+E2+G2</f>
        <v>5.4700000000000006</v>
      </c>
      <c r="I2">
        <v>14.36</v>
      </c>
      <c r="J2" s="3">
        <f t="shared" ref="J2:J31" si="0">$O$2/H2</f>
        <v>0</v>
      </c>
      <c r="K2" t="s">
        <v>7</v>
      </c>
      <c r="O2">
        <f>L2+M2+N2</f>
        <v>0</v>
      </c>
    </row>
    <row r="3" spans="1:15" x14ac:dyDescent="0.2">
      <c r="A3">
        <v>284</v>
      </c>
      <c r="B3" t="s">
        <v>6</v>
      </c>
      <c r="C3" t="s">
        <v>7</v>
      </c>
      <c r="G3">
        <f t="shared" ref="G3:G31" si="1">F3-(4/5)*$N$3</f>
        <v>-5.6960000000000006</v>
      </c>
      <c r="H3">
        <f t="shared" ref="H3:H31" si="2">D3+E3+G3</f>
        <v>-5.6960000000000006</v>
      </c>
      <c r="J3" s="3">
        <f t="shared" si="0"/>
        <v>0</v>
      </c>
      <c r="K3" t="s">
        <v>31</v>
      </c>
      <c r="N3">
        <v>7.12</v>
      </c>
      <c r="O3">
        <f>L3+M3+N3</f>
        <v>7.12</v>
      </c>
    </row>
    <row r="4" spans="1:15" x14ac:dyDescent="0.2">
      <c r="A4">
        <v>284</v>
      </c>
      <c r="B4" t="s">
        <v>6</v>
      </c>
      <c r="C4" t="s">
        <v>8</v>
      </c>
      <c r="D4">
        <v>1.04</v>
      </c>
      <c r="E4">
        <v>1.0349999999999999</v>
      </c>
      <c r="F4">
        <v>8.83</v>
      </c>
      <c r="G4">
        <f>F4-(4/5)*$N$3</f>
        <v>3.1339999999999995</v>
      </c>
      <c r="H4">
        <f t="shared" si="2"/>
        <v>5.2089999999999996</v>
      </c>
      <c r="I4">
        <v>2.7930000000000001</v>
      </c>
      <c r="J4" s="3">
        <f t="shared" si="0"/>
        <v>0</v>
      </c>
    </row>
    <row r="5" spans="1:15" x14ac:dyDescent="0.2">
      <c r="A5">
        <v>284</v>
      </c>
      <c r="B5" t="s">
        <v>9</v>
      </c>
      <c r="C5" t="s">
        <v>5</v>
      </c>
      <c r="D5">
        <v>1.01</v>
      </c>
      <c r="E5">
        <v>1.02</v>
      </c>
      <c r="F5">
        <v>9.0500000000000007</v>
      </c>
      <c r="G5">
        <f t="shared" si="1"/>
        <v>3.3540000000000001</v>
      </c>
      <c r="H5">
        <f t="shared" si="2"/>
        <v>5.3840000000000003</v>
      </c>
      <c r="I5">
        <v>12.595000000000001</v>
      </c>
      <c r="J5" s="3">
        <f t="shared" si="0"/>
        <v>0</v>
      </c>
      <c r="L5" t="s">
        <v>32</v>
      </c>
    </row>
    <row r="6" spans="1:15" x14ac:dyDescent="0.2">
      <c r="A6">
        <v>284</v>
      </c>
      <c r="B6" t="s">
        <v>9</v>
      </c>
      <c r="C6" t="s">
        <v>7</v>
      </c>
      <c r="G6">
        <f t="shared" si="1"/>
        <v>-5.6960000000000006</v>
      </c>
      <c r="H6">
        <f t="shared" si="2"/>
        <v>-5.6960000000000006</v>
      </c>
      <c r="I6">
        <v>37.182000000000002</v>
      </c>
      <c r="J6" s="3">
        <f t="shared" si="0"/>
        <v>0</v>
      </c>
      <c r="K6" t="s">
        <v>7</v>
      </c>
    </row>
    <row r="7" spans="1:15" x14ac:dyDescent="0.2">
      <c r="A7">
        <v>284</v>
      </c>
      <c r="B7" t="s">
        <v>9</v>
      </c>
      <c r="C7" t="s">
        <v>8</v>
      </c>
      <c r="D7">
        <v>1.01</v>
      </c>
      <c r="E7">
        <v>1.0589999999999999</v>
      </c>
      <c r="F7">
        <v>9.11</v>
      </c>
      <c r="G7">
        <f t="shared" si="1"/>
        <v>3.4139999999999988</v>
      </c>
      <c r="H7">
        <f t="shared" si="2"/>
        <v>5.4829999999999988</v>
      </c>
      <c r="I7">
        <v>8.5719999999999992</v>
      </c>
      <c r="J7" s="3">
        <f t="shared" si="0"/>
        <v>0</v>
      </c>
      <c r="K7" t="s">
        <v>31</v>
      </c>
    </row>
    <row r="8" spans="1:15" x14ac:dyDescent="0.2">
      <c r="A8">
        <v>284</v>
      </c>
      <c r="B8" t="s">
        <v>10</v>
      </c>
      <c r="C8" t="s">
        <v>5</v>
      </c>
      <c r="D8">
        <v>0.98199999999999998</v>
      </c>
      <c r="E8">
        <v>1.32</v>
      </c>
      <c r="F8">
        <v>9.1999999999999993</v>
      </c>
      <c r="G8">
        <f t="shared" si="1"/>
        <v>3.5039999999999987</v>
      </c>
      <c r="H8">
        <f t="shared" si="2"/>
        <v>5.8059999999999992</v>
      </c>
      <c r="I8">
        <v>25.231000000000002</v>
      </c>
      <c r="J8" s="3">
        <f t="shared" si="0"/>
        <v>0</v>
      </c>
    </row>
    <row r="9" spans="1:15" x14ac:dyDescent="0.2">
      <c r="A9">
        <v>284</v>
      </c>
      <c r="B9" t="s">
        <v>10</v>
      </c>
      <c r="C9" t="s">
        <v>7</v>
      </c>
      <c r="G9">
        <f t="shared" si="1"/>
        <v>-5.6960000000000006</v>
      </c>
      <c r="H9">
        <f t="shared" si="2"/>
        <v>-5.6960000000000006</v>
      </c>
      <c r="J9" s="3">
        <f t="shared" si="0"/>
        <v>0</v>
      </c>
      <c r="K9" t="s">
        <v>35</v>
      </c>
      <c r="L9" t="s">
        <v>2</v>
      </c>
      <c r="M9" t="s">
        <v>3</v>
      </c>
      <c r="N9" t="s">
        <v>49</v>
      </c>
    </row>
    <row r="10" spans="1:15" x14ac:dyDescent="0.2">
      <c r="A10">
        <v>284</v>
      </c>
      <c r="B10" t="s">
        <v>10</v>
      </c>
      <c r="C10" t="s">
        <v>8</v>
      </c>
      <c r="D10">
        <v>0.97499999999999998</v>
      </c>
      <c r="E10">
        <v>0.91900000000000004</v>
      </c>
      <c r="F10">
        <v>8.76</v>
      </c>
      <c r="G10">
        <f t="shared" si="1"/>
        <v>3.0639999999999992</v>
      </c>
      <c r="H10">
        <f t="shared" si="2"/>
        <v>4.9579999999999993</v>
      </c>
      <c r="I10">
        <v>12.62</v>
      </c>
      <c r="J10" s="3">
        <f t="shared" si="0"/>
        <v>0</v>
      </c>
      <c r="K10" t="s">
        <v>7</v>
      </c>
    </row>
    <row r="11" spans="1:15" x14ac:dyDescent="0.2">
      <c r="A11">
        <v>284</v>
      </c>
      <c r="B11" t="s">
        <v>33</v>
      </c>
      <c r="C11" t="s">
        <v>5</v>
      </c>
      <c r="D11">
        <v>0.97399999999999998</v>
      </c>
      <c r="E11">
        <v>0.97399999999999998</v>
      </c>
      <c r="F11">
        <v>8.56</v>
      </c>
      <c r="G11">
        <f t="shared" si="1"/>
        <v>2.8639999999999999</v>
      </c>
      <c r="H11">
        <f t="shared" si="2"/>
        <v>4.8119999999999994</v>
      </c>
      <c r="I11">
        <v>101.827</v>
      </c>
      <c r="J11" s="3">
        <f t="shared" si="0"/>
        <v>0</v>
      </c>
      <c r="K11" t="s">
        <v>31</v>
      </c>
      <c r="L11">
        <v>1</v>
      </c>
      <c r="M11">
        <v>1</v>
      </c>
      <c r="N11">
        <v>1.1000000000000001</v>
      </c>
    </row>
    <row r="12" spans="1:15" x14ac:dyDescent="0.2">
      <c r="A12">
        <v>284</v>
      </c>
      <c r="B12" t="s">
        <v>33</v>
      </c>
      <c r="C12" t="s">
        <v>7</v>
      </c>
      <c r="G12">
        <f t="shared" si="1"/>
        <v>-5.6960000000000006</v>
      </c>
      <c r="H12">
        <f t="shared" si="2"/>
        <v>-5.6960000000000006</v>
      </c>
      <c r="J12" s="3">
        <f t="shared" si="0"/>
        <v>0</v>
      </c>
    </row>
    <row r="13" spans="1:15" x14ac:dyDescent="0.2">
      <c r="A13">
        <v>284</v>
      </c>
      <c r="B13" t="s">
        <v>33</v>
      </c>
      <c r="C13" t="s">
        <v>8</v>
      </c>
      <c r="D13">
        <v>1.03</v>
      </c>
      <c r="E13">
        <v>1.02</v>
      </c>
      <c r="F13">
        <v>8.89</v>
      </c>
      <c r="G13">
        <f t="shared" si="1"/>
        <v>3.194</v>
      </c>
      <c r="H13">
        <f t="shared" si="2"/>
        <v>5.2439999999999998</v>
      </c>
      <c r="I13">
        <v>5.9720000000000004</v>
      </c>
      <c r="J13" s="3">
        <f t="shared" si="0"/>
        <v>0</v>
      </c>
    </row>
    <row r="14" spans="1:15" x14ac:dyDescent="0.2">
      <c r="A14">
        <v>284</v>
      </c>
      <c r="B14" t="s">
        <v>12</v>
      </c>
      <c r="C14" t="s">
        <v>5</v>
      </c>
      <c r="D14">
        <v>1.32</v>
      </c>
      <c r="E14">
        <v>1.4630000000000001</v>
      </c>
      <c r="F14">
        <v>9.23</v>
      </c>
      <c r="G14">
        <f t="shared" si="1"/>
        <v>3.5339999999999998</v>
      </c>
      <c r="H14">
        <f t="shared" si="2"/>
        <v>6.3170000000000002</v>
      </c>
      <c r="I14">
        <v>10.506</v>
      </c>
      <c r="J14" s="3">
        <f t="shared" si="0"/>
        <v>0</v>
      </c>
    </row>
    <row r="15" spans="1:15" x14ac:dyDescent="0.2">
      <c r="A15">
        <v>284</v>
      </c>
      <c r="B15" t="s">
        <v>12</v>
      </c>
      <c r="C15" t="s">
        <v>7</v>
      </c>
      <c r="G15">
        <f t="shared" si="1"/>
        <v>-5.6960000000000006</v>
      </c>
      <c r="H15">
        <f t="shared" si="2"/>
        <v>-5.6960000000000006</v>
      </c>
      <c r="J15" s="3">
        <f t="shared" si="0"/>
        <v>0</v>
      </c>
    </row>
    <row r="16" spans="1:15" x14ac:dyDescent="0.2">
      <c r="A16">
        <v>284</v>
      </c>
      <c r="B16" t="s">
        <v>12</v>
      </c>
      <c r="C16" t="s">
        <v>8</v>
      </c>
      <c r="D16">
        <v>1.08</v>
      </c>
      <c r="E16">
        <v>1.1200000000000001</v>
      </c>
      <c r="F16">
        <v>9.0660000000000007</v>
      </c>
      <c r="G16">
        <f t="shared" si="1"/>
        <v>3.37</v>
      </c>
      <c r="H16">
        <f t="shared" si="2"/>
        <v>5.57</v>
      </c>
      <c r="I16">
        <v>3.9039999999999999</v>
      </c>
      <c r="J16" s="3">
        <f t="shared" si="0"/>
        <v>0</v>
      </c>
    </row>
    <row r="17" spans="1:12" x14ac:dyDescent="0.2">
      <c r="A17">
        <v>284</v>
      </c>
      <c r="B17" t="s">
        <v>13</v>
      </c>
      <c r="C17" t="s">
        <v>5</v>
      </c>
      <c r="D17">
        <v>1.54</v>
      </c>
      <c r="E17">
        <v>1.91</v>
      </c>
      <c r="F17">
        <v>9.7899999999999991</v>
      </c>
      <c r="G17">
        <f t="shared" si="1"/>
        <v>4.0939999999999985</v>
      </c>
      <c r="H17">
        <f t="shared" si="2"/>
        <v>7.5439999999999987</v>
      </c>
      <c r="I17">
        <v>14.507</v>
      </c>
      <c r="J17" s="3">
        <f t="shared" si="0"/>
        <v>0</v>
      </c>
    </row>
    <row r="18" spans="1:12" x14ac:dyDescent="0.2">
      <c r="A18">
        <v>284</v>
      </c>
      <c r="B18" t="s">
        <v>13</v>
      </c>
      <c r="C18" t="s">
        <v>7</v>
      </c>
      <c r="G18">
        <f t="shared" si="1"/>
        <v>-5.6960000000000006</v>
      </c>
      <c r="H18">
        <f t="shared" si="2"/>
        <v>-5.6960000000000006</v>
      </c>
      <c r="J18" s="3">
        <f t="shared" si="0"/>
        <v>0</v>
      </c>
    </row>
    <row r="19" spans="1:12" x14ac:dyDescent="0.2">
      <c r="A19">
        <v>284</v>
      </c>
      <c r="B19" t="s">
        <v>13</v>
      </c>
      <c r="C19" t="s">
        <v>8</v>
      </c>
      <c r="D19">
        <v>1.01</v>
      </c>
      <c r="E19">
        <v>1.07</v>
      </c>
      <c r="F19">
        <v>9.48</v>
      </c>
      <c r="G19">
        <f t="shared" si="1"/>
        <v>3.7839999999999998</v>
      </c>
      <c r="H19">
        <f t="shared" si="2"/>
        <v>5.8639999999999999</v>
      </c>
      <c r="I19">
        <v>20.373000000000001</v>
      </c>
      <c r="J19" s="3">
        <f t="shared" si="0"/>
        <v>0</v>
      </c>
    </row>
    <row r="20" spans="1:12" x14ac:dyDescent="0.2">
      <c r="A20">
        <v>284</v>
      </c>
      <c r="B20" t="s">
        <v>14</v>
      </c>
      <c r="C20" s="1" t="s">
        <v>5</v>
      </c>
      <c r="D20">
        <v>1.56</v>
      </c>
      <c r="E20">
        <v>1.8</v>
      </c>
      <c r="F20">
        <v>9.56</v>
      </c>
      <c r="G20">
        <f t="shared" si="1"/>
        <v>3.8639999999999999</v>
      </c>
      <c r="H20">
        <f t="shared" si="2"/>
        <v>7.2240000000000002</v>
      </c>
      <c r="I20">
        <v>0.29499999999999998</v>
      </c>
      <c r="J20" s="3">
        <f t="shared" si="0"/>
        <v>0</v>
      </c>
    </row>
    <row r="21" spans="1:12" x14ac:dyDescent="0.2">
      <c r="A21">
        <v>284</v>
      </c>
      <c r="B21" t="s">
        <v>14</v>
      </c>
      <c r="C21" s="1" t="s">
        <v>7</v>
      </c>
      <c r="G21">
        <f t="shared" si="1"/>
        <v>-5.6960000000000006</v>
      </c>
      <c r="H21">
        <f t="shared" si="2"/>
        <v>-5.6960000000000006</v>
      </c>
      <c r="J21" s="3">
        <f t="shared" si="0"/>
        <v>0</v>
      </c>
    </row>
    <row r="22" spans="1:12" x14ac:dyDescent="0.2">
      <c r="A22">
        <v>284</v>
      </c>
      <c r="B22" t="s">
        <v>14</v>
      </c>
      <c r="C22" s="1" t="s">
        <v>8</v>
      </c>
      <c r="D22">
        <v>1.0900000000000001</v>
      </c>
      <c r="E22">
        <v>1.1399999999999999</v>
      </c>
      <c r="F22">
        <v>9.5500000000000007</v>
      </c>
      <c r="G22">
        <f t="shared" si="1"/>
        <v>3.8540000000000001</v>
      </c>
      <c r="H22">
        <f t="shared" si="2"/>
        <v>6.0839999999999996</v>
      </c>
      <c r="I22">
        <v>0.29899999999999999</v>
      </c>
      <c r="J22" s="3">
        <f t="shared" si="0"/>
        <v>0</v>
      </c>
      <c r="L22" t="s">
        <v>52</v>
      </c>
    </row>
    <row r="23" spans="1:12" x14ac:dyDescent="0.2">
      <c r="A23">
        <v>284</v>
      </c>
      <c r="B23" t="s">
        <v>16</v>
      </c>
      <c r="C23" s="1" t="s">
        <v>5</v>
      </c>
      <c r="D23">
        <v>1.044</v>
      </c>
      <c r="E23">
        <v>0.97399999999999998</v>
      </c>
      <c r="F23">
        <v>8.94</v>
      </c>
      <c r="G23">
        <f t="shared" si="1"/>
        <v>3.2439999999999989</v>
      </c>
      <c r="H23">
        <f t="shared" si="2"/>
        <v>5.2619999999999987</v>
      </c>
      <c r="I23">
        <v>49.460999999999999</v>
      </c>
      <c r="J23" s="3">
        <f t="shared" si="0"/>
        <v>0</v>
      </c>
    </row>
    <row r="24" spans="1:12" x14ac:dyDescent="0.2">
      <c r="A24">
        <v>284</v>
      </c>
      <c r="B24" t="s">
        <v>16</v>
      </c>
      <c r="C24" s="1" t="s">
        <v>7</v>
      </c>
      <c r="G24">
        <f t="shared" si="1"/>
        <v>-5.6960000000000006</v>
      </c>
      <c r="H24">
        <f t="shared" si="2"/>
        <v>-5.6960000000000006</v>
      </c>
      <c r="J24" s="3">
        <f t="shared" si="0"/>
        <v>0</v>
      </c>
    </row>
    <row r="25" spans="1:12" x14ac:dyDescent="0.2">
      <c r="A25">
        <v>284</v>
      </c>
      <c r="B25" t="s">
        <v>16</v>
      </c>
      <c r="C25" s="1" t="s">
        <v>8</v>
      </c>
      <c r="D25">
        <v>1.1299999999999999</v>
      </c>
      <c r="E25">
        <v>1.1299999999999999</v>
      </c>
      <c r="F25">
        <v>9.08</v>
      </c>
      <c r="G25">
        <f t="shared" si="1"/>
        <v>3.3839999999999995</v>
      </c>
      <c r="H25">
        <f t="shared" si="2"/>
        <v>5.6439999999999992</v>
      </c>
      <c r="I25">
        <v>7.226</v>
      </c>
      <c r="J25" s="3">
        <f t="shared" si="0"/>
        <v>0</v>
      </c>
    </row>
    <row r="26" spans="1:12" x14ac:dyDescent="0.2">
      <c r="A26">
        <v>284</v>
      </c>
      <c r="B26" t="s">
        <v>17</v>
      </c>
      <c r="C26" s="1" t="s">
        <v>5</v>
      </c>
      <c r="D26">
        <v>1.08</v>
      </c>
      <c r="E26">
        <v>1.03</v>
      </c>
      <c r="F26">
        <v>9.11</v>
      </c>
      <c r="G26">
        <f t="shared" si="1"/>
        <v>3.4139999999999988</v>
      </c>
      <c r="H26">
        <f t="shared" si="2"/>
        <v>5.5239999999999991</v>
      </c>
      <c r="I26">
        <v>89.534999999999997</v>
      </c>
      <c r="J26" s="3">
        <f t="shared" si="0"/>
        <v>0</v>
      </c>
    </row>
    <row r="27" spans="1:12" x14ac:dyDescent="0.2">
      <c r="A27">
        <v>284</v>
      </c>
      <c r="B27" t="s">
        <v>17</v>
      </c>
      <c r="C27" s="1" t="s">
        <v>7</v>
      </c>
      <c r="G27">
        <f t="shared" si="1"/>
        <v>-5.6960000000000006</v>
      </c>
      <c r="H27">
        <f t="shared" si="2"/>
        <v>-5.6960000000000006</v>
      </c>
      <c r="J27" s="3">
        <f t="shared" si="0"/>
        <v>0</v>
      </c>
    </row>
    <row r="28" spans="1:12" x14ac:dyDescent="0.2">
      <c r="A28">
        <v>284</v>
      </c>
      <c r="B28" t="s">
        <v>17</v>
      </c>
      <c r="C28" s="1" t="s">
        <v>8</v>
      </c>
      <c r="D28">
        <v>1.01</v>
      </c>
      <c r="E28">
        <v>0.91</v>
      </c>
      <c r="F28">
        <v>9.02</v>
      </c>
      <c r="G28">
        <f t="shared" si="1"/>
        <v>3.323999999999999</v>
      </c>
      <c r="H28">
        <f t="shared" si="2"/>
        <v>5.2439999999999989</v>
      </c>
      <c r="I28">
        <v>86.263000000000005</v>
      </c>
      <c r="J28" s="3">
        <f t="shared" si="0"/>
        <v>0</v>
      </c>
    </row>
    <row r="29" spans="1:12" x14ac:dyDescent="0.2">
      <c r="A29">
        <v>284</v>
      </c>
      <c r="B29" t="s">
        <v>15</v>
      </c>
      <c r="C29" s="1" t="s">
        <v>5</v>
      </c>
      <c r="D29">
        <v>1.55</v>
      </c>
      <c r="E29">
        <v>1.9</v>
      </c>
      <c r="F29">
        <v>9.6999999999999993</v>
      </c>
      <c r="G29">
        <f t="shared" si="1"/>
        <v>4.0039999999999987</v>
      </c>
      <c r="H29">
        <f t="shared" si="2"/>
        <v>7.4539999999999988</v>
      </c>
      <c r="I29">
        <v>0.28299999999999997</v>
      </c>
      <c r="J29" s="3">
        <f t="shared" si="0"/>
        <v>0</v>
      </c>
    </row>
    <row r="30" spans="1:12" x14ac:dyDescent="0.2">
      <c r="A30">
        <v>284</v>
      </c>
      <c r="B30" t="s">
        <v>15</v>
      </c>
      <c r="C30" s="1" t="s">
        <v>7</v>
      </c>
      <c r="G30">
        <f t="shared" si="1"/>
        <v>-5.6960000000000006</v>
      </c>
      <c r="H30">
        <f t="shared" si="2"/>
        <v>-5.6960000000000006</v>
      </c>
      <c r="J30" s="3">
        <f t="shared" si="0"/>
        <v>0</v>
      </c>
    </row>
    <row r="31" spans="1:12" x14ac:dyDescent="0.2">
      <c r="A31">
        <v>284</v>
      </c>
      <c r="B31" t="s">
        <v>15</v>
      </c>
      <c r="C31" s="1" t="s">
        <v>8</v>
      </c>
      <c r="D31">
        <v>1.115</v>
      </c>
      <c r="E31">
        <v>1.123</v>
      </c>
      <c r="F31">
        <v>9.66</v>
      </c>
      <c r="G31">
        <f t="shared" si="1"/>
        <v>3.9639999999999995</v>
      </c>
      <c r="H31">
        <f t="shared" si="2"/>
        <v>6.202</v>
      </c>
      <c r="I31">
        <v>0.28699999999999998</v>
      </c>
      <c r="J31" s="3">
        <f t="shared" si="0"/>
        <v>0</v>
      </c>
    </row>
    <row r="32" spans="1:12" x14ac:dyDescent="0.2">
      <c r="J32" s="3">
        <f>AVERAGE(J2:J31)</f>
        <v>0</v>
      </c>
    </row>
    <row r="33" spans="1:10" x14ac:dyDescent="0.2">
      <c r="B33" t="s">
        <v>34</v>
      </c>
    </row>
    <row r="35" spans="1:10" x14ac:dyDescent="0.2">
      <c r="A35" t="s">
        <v>29</v>
      </c>
      <c r="B35" t="s">
        <v>0</v>
      </c>
      <c r="C35" t="s">
        <v>1</v>
      </c>
      <c r="D35" t="s">
        <v>3</v>
      </c>
      <c r="E35" t="s">
        <v>2</v>
      </c>
      <c r="F35" t="s">
        <v>49</v>
      </c>
      <c r="G35" t="s">
        <v>4</v>
      </c>
      <c r="H35" t="s">
        <v>21</v>
      </c>
      <c r="I35" t="s">
        <v>51</v>
      </c>
      <c r="J35" t="s">
        <v>48</v>
      </c>
    </row>
    <row r="36" spans="1:10" x14ac:dyDescent="0.2">
      <c r="A36">
        <v>284</v>
      </c>
      <c r="B36" t="s">
        <v>6</v>
      </c>
      <c r="C36" t="s">
        <v>5</v>
      </c>
      <c r="D36">
        <f t="shared" ref="D36:D65" si="3">D2*$L$11*I2/1000</f>
        <v>1.4115879999999999E-2</v>
      </c>
      <c r="E36">
        <f>E2*$M$11*I2/1000</f>
        <v>1.397228E-2</v>
      </c>
      <c r="F36">
        <f>G2*$N$11*I2/1000</f>
        <v>5.5507144000000001E-2</v>
      </c>
      <c r="G36">
        <f t="shared" ref="G36:G65" si="4">D36+E36</f>
        <v>2.8088160000000001E-2</v>
      </c>
      <c r="H36" s="3"/>
      <c r="I36" s="1">
        <v>1.18378E-4</v>
      </c>
      <c r="J36" s="3">
        <f>1-I36/(G36/6)</f>
        <v>0.97471290394244403</v>
      </c>
    </row>
    <row r="37" spans="1:10" x14ac:dyDescent="0.2">
      <c r="A37">
        <v>284</v>
      </c>
      <c r="B37" t="s">
        <v>6</v>
      </c>
      <c r="C37" t="s">
        <v>7</v>
      </c>
      <c r="D37">
        <f t="shared" si="3"/>
        <v>0</v>
      </c>
      <c r="E37">
        <f t="shared" ref="E37:E65" si="5">E3*$L$11*I3/1000</f>
        <v>0</v>
      </c>
      <c r="F37">
        <f t="shared" ref="F37:F65" si="6">G3*$N$11*I3/1000</f>
        <v>0</v>
      </c>
      <c r="G37">
        <f t="shared" si="4"/>
        <v>0</v>
      </c>
      <c r="H37" s="3">
        <f>1-G37/G36</f>
        <v>1</v>
      </c>
      <c r="I37" s="5">
        <v>5.3222900000000002E-5</v>
      </c>
      <c r="J37" s="3" t="e">
        <f t="shared" ref="J37:J65" si="7">1-I37/(G37/6)</f>
        <v>#DIV/0!</v>
      </c>
    </row>
    <row r="38" spans="1:10" x14ac:dyDescent="0.2">
      <c r="A38">
        <v>284</v>
      </c>
      <c r="B38" t="s">
        <v>6</v>
      </c>
      <c r="C38" t="s">
        <v>8</v>
      </c>
      <c r="D38">
        <f t="shared" si="3"/>
        <v>2.9047200000000004E-3</v>
      </c>
      <c r="E38">
        <f t="shared" si="5"/>
        <v>2.8907550000000001E-3</v>
      </c>
      <c r="F38">
        <f t="shared" si="6"/>
        <v>9.6285881999999996E-3</v>
      </c>
      <c r="G38">
        <f t="shared" si="4"/>
        <v>5.7954750000000005E-3</v>
      </c>
      <c r="H38" s="3" t="e">
        <f t="shared" ref="H38:H65" si="8">1-G38/G37</f>
        <v>#DIV/0!</v>
      </c>
      <c r="I38" s="5">
        <v>5.1214800000000003E-5</v>
      </c>
      <c r="J38" s="3">
        <f t="shared" si="7"/>
        <v>0.94697780596068482</v>
      </c>
    </row>
    <row r="39" spans="1:10" x14ac:dyDescent="0.2">
      <c r="A39">
        <v>284</v>
      </c>
      <c r="B39" t="s">
        <v>9</v>
      </c>
      <c r="C39" t="s">
        <v>5</v>
      </c>
      <c r="D39">
        <f t="shared" si="3"/>
        <v>1.272095E-2</v>
      </c>
      <c r="E39">
        <f t="shared" si="5"/>
        <v>1.2846900000000001E-2</v>
      </c>
      <c r="F39">
        <f t="shared" si="6"/>
        <v>4.6467993000000006E-2</v>
      </c>
      <c r="G39">
        <f t="shared" si="4"/>
        <v>2.5567850000000003E-2</v>
      </c>
      <c r="H39" s="3"/>
      <c r="I39" s="1">
        <v>1.9814600000000001E-4</v>
      </c>
      <c r="J39" s="3">
        <f t="shared" si="7"/>
        <v>0.95350113521473256</v>
      </c>
    </row>
    <row r="40" spans="1:10" x14ac:dyDescent="0.2">
      <c r="A40">
        <v>284</v>
      </c>
      <c r="B40" t="s">
        <v>9</v>
      </c>
      <c r="C40" t="s">
        <v>7</v>
      </c>
      <c r="D40">
        <f t="shared" si="3"/>
        <v>0</v>
      </c>
      <c r="E40">
        <f t="shared" si="5"/>
        <v>0</v>
      </c>
      <c r="F40">
        <f t="shared" si="6"/>
        <v>-0.23296753920000007</v>
      </c>
      <c r="G40">
        <f t="shared" si="4"/>
        <v>0</v>
      </c>
      <c r="H40" s="3">
        <f t="shared" si="8"/>
        <v>1</v>
      </c>
      <c r="I40" s="1">
        <v>1.16538E-4</v>
      </c>
      <c r="J40" s="3" t="e">
        <f t="shared" si="7"/>
        <v>#DIV/0!</v>
      </c>
    </row>
    <row r="41" spans="1:10" x14ac:dyDescent="0.2">
      <c r="A41">
        <v>284</v>
      </c>
      <c r="B41" t="s">
        <v>9</v>
      </c>
      <c r="C41" t="s">
        <v>8</v>
      </c>
      <c r="D41">
        <f t="shared" si="3"/>
        <v>8.657719999999999E-3</v>
      </c>
      <c r="E41">
        <f t="shared" si="5"/>
        <v>9.0777479999999983E-3</v>
      </c>
      <c r="F41">
        <f t="shared" si="6"/>
        <v>3.2191288799999988E-2</v>
      </c>
      <c r="G41">
        <f t="shared" si="4"/>
        <v>1.7735467999999997E-2</v>
      </c>
      <c r="H41" s="3" t="e">
        <f t="shared" si="8"/>
        <v>#DIV/0!</v>
      </c>
      <c r="I41" s="1">
        <v>1.21787E-4</v>
      </c>
      <c r="J41" s="3">
        <f t="shared" si="7"/>
        <v>0.95879883180979497</v>
      </c>
    </row>
    <row r="42" spans="1:10" x14ac:dyDescent="0.2">
      <c r="A42">
        <v>284</v>
      </c>
      <c r="B42" t="s">
        <v>10</v>
      </c>
      <c r="C42" t="s">
        <v>5</v>
      </c>
      <c r="D42">
        <f t="shared" si="3"/>
        <v>2.4776842E-2</v>
      </c>
      <c r="E42">
        <f t="shared" si="5"/>
        <v>3.3304920000000002E-2</v>
      </c>
      <c r="F42">
        <f t="shared" si="6"/>
        <v>9.7250366399999982E-2</v>
      </c>
      <c r="G42">
        <f t="shared" si="4"/>
        <v>5.8081762000000002E-2</v>
      </c>
      <c r="H42" s="3"/>
      <c r="I42" s="1">
        <v>2.4981200000000003E-4</v>
      </c>
      <c r="J42" s="3">
        <f t="shared" si="7"/>
        <v>0.97419375810258646</v>
      </c>
    </row>
    <row r="43" spans="1:10" x14ac:dyDescent="0.2">
      <c r="A43">
        <v>284</v>
      </c>
      <c r="B43" t="s">
        <v>10</v>
      </c>
      <c r="C43" t="s">
        <v>7</v>
      </c>
      <c r="D43">
        <f t="shared" si="3"/>
        <v>0</v>
      </c>
      <c r="E43">
        <f t="shared" si="5"/>
        <v>0</v>
      </c>
      <c r="F43">
        <f t="shared" si="6"/>
        <v>0</v>
      </c>
      <c r="G43">
        <f t="shared" si="4"/>
        <v>0</v>
      </c>
      <c r="H43" s="3">
        <f t="shared" si="8"/>
        <v>1</v>
      </c>
      <c r="I43" s="1">
        <v>1.15505E-4</v>
      </c>
      <c r="J43" s="3" t="e">
        <f t="shared" si="7"/>
        <v>#DIV/0!</v>
      </c>
    </row>
    <row r="44" spans="1:10" x14ac:dyDescent="0.2">
      <c r="A44">
        <v>284</v>
      </c>
      <c r="B44" t="s">
        <v>10</v>
      </c>
      <c r="C44" t="s">
        <v>8</v>
      </c>
      <c r="D44">
        <f t="shared" si="3"/>
        <v>1.2304499999999999E-2</v>
      </c>
      <c r="E44">
        <f t="shared" si="5"/>
        <v>1.159778E-2</v>
      </c>
      <c r="F44">
        <f t="shared" si="6"/>
        <v>4.2534447999999989E-2</v>
      </c>
      <c r="G44">
        <f t="shared" si="4"/>
        <v>2.3902279999999998E-2</v>
      </c>
      <c r="H44" s="3" t="e">
        <f t="shared" si="8"/>
        <v>#DIV/0!</v>
      </c>
      <c r="I44" s="1">
        <v>1.0589E-4</v>
      </c>
      <c r="J44" s="3">
        <f t="shared" si="7"/>
        <v>0.97341927213638202</v>
      </c>
    </row>
    <row r="45" spans="1:10" x14ac:dyDescent="0.2">
      <c r="A45">
        <v>284</v>
      </c>
      <c r="B45" t="s">
        <v>33</v>
      </c>
      <c r="C45" t="s">
        <v>5</v>
      </c>
      <c r="D45">
        <f t="shared" si="3"/>
        <v>9.9179497999999991E-2</v>
      </c>
      <c r="E45">
        <f t="shared" si="5"/>
        <v>9.9179497999999991E-2</v>
      </c>
      <c r="F45">
        <f t="shared" si="6"/>
        <v>0.32079578080000004</v>
      </c>
      <c r="G45">
        <f t="shared" si="4"/>
        <v>0.19835899599999998</v>
      </c>
      <c r="H45" s="3"/>
      <c r="I45" s="1">
        <v>6.6299100000000004E-4</v>
      </c>
      <c r="J45" s="3">
        <f t="shared" si="7"/>
        <v>0.97994572426652127</v>
      </c>
    </row>
    <row r="46" spans="1:10" x14ac:dyDescent="0.2">
      <c r="A46">
        <v>284</v>
      </c>
      <c r="B46" t="s">
        <v>33</v>
      </c>
      <c r="C46" t="s">
        <v>7</v>
      </c>
      <c r="D46">
        <f t="shared" si="3"/>
        <v>0</v>
      </c>
      <c r="E46">
        <f t="shared" si="5"/>
        <v>0</v>
      </c>
      <c r="F46">
        <f t="shared" si="6"/>
        <v>0</v>
      </c>
      <c r="G46">
        <f t="shared" si="4"/>
        <v>0</v>
      </c>
      <c r="H46" s="3">
        <f t="shared" si="8"/>
        <v>1</v>
      </c>
      <c r="I46" s="5">
        <v>9.40212E-5</v>
      </c>
      <c r="J46" s="3" t="e">
        <f t="shared" si="7"/>
        <v>#DIV/0!</v>
      </c>
    </row>
    <row r="47" spans="1:10" x14ac:dyDescent="0.2">
      <c r="A47">
        <v>284</v>
      </c>
      <c r="B47" t="s">
        <v>33</v>
      </c>
      <c r="C47" t="s">
        <v>8</v>
      </c>
      <c r="D47">
        <f t="shared" si="3"/>
        <v>6.151160000000001E-3</v>
      </c>
      <c r="E47">
        <f t="shared" si="5"/>
        <v>6.09144E-3</v>
      </c>
      <c r="F47">
        <f t="shared" si="6"/>
        <v>2.0982024800000006E-2</v>
      </c>
      <c r="G47">
        <f t="shared" si="4"/>
        <v>1.2242600000000001E-2</v>
      </c>
      <c r="H47" s="3" t="e">
        <f t="shared" si="8"/>
        <v>#DIV/0!</v>
      </c>
      <c r="I47" s="1">
        <v>8.7701999999999995E-5</v>
      </c>
      <c r="J47" s="3">
        <f t="shared" si="7"/>
        <v>0.95701795370264486</v>
      </c>
    </row>
    <row r="48" spans="1:10" x14ac:dyDescent="0.2">
      <c r="A48">
        <v>284</v>
      </c>
      <c r="B48" t="s">
        <v>12</v>
      </c>
      <c r="C48" t="s">
        <v>5</v>
      </c>
      <c r="D48">
        <f t="shared" si="3"/>
        <v>1.3867920000000002E-2</v>
      </c>
      <c r="E48">
        <f t="shared" si="5"/>
        <v>1.5370278000000001E-2</v>
      </c>
      <c r="F48">
        <f t="shared" si="6"/>
        <v>4.0841024400000002E-2</v>
      </c>
      <c r="G48">
        <f t="shared" si="4"/>
        <v>2.9238198000000003E-2</v>
      </c>
      <c r="H48" s="3"/>
      <c r="I48" s="1">
        <v>4.7096399999999999E-4</v>
      </c>
      <c r="J48" s="3">
        <f t="shared" si="7"/>
        <v>0.9033530041762492</v>
      </c>
    </row>
    <row r="49" spans="1:10" x14ac:dyDescent="0.2">
      <c r="A49">
        <v>284</v>
      </c>
      <c r="B49" t="s">
        <v>12</v>
      </c>
      <c r="C49" t="s">
        <v>7</v>
      </c>
      <c r="D49">
        <f t="shared" si="3"/>
        <v>0</v>
      </c>
      <c r="E49">
        <f t="shared" si="5"/>
        <v>0</v>
      </c>
      <c r="F49">
        <f t="shared" si="6"/>
        <v>0</v>
      </c>
      <c r="G49">
        <f t="shared" si="4"/>
        <v>0</v>
      </c>
      <c r="H49" s="3">
        <f t="shared" si="8"/>
        <v>1</v>
      </c>
      <c r="I49" s="1">
        <v>1.36618E-4</v>
      </c>
      <c r="J49" s="3" t="e">
        <f t="shared" si="7"/>
        <v>#DIV/0!</v>
      </c>
    </row>
    <row r="50" spans="1:10" x14ac:dyDescent="0.2">
      <c r="A50">
        <v>284</v>
      </c>
      <c r="B50" t="s">
        <v>12</v>
      </c>
      <c r="C50" t="s">
        <v>8</v>
      </c>
      <c r="D50">
        <f t="shared" si="3"/>
        <v>4.2163200000000008E-3</v>
      </c>
      <c r="E50">
        <f t="shared" si="5"/>
        <v>4.3724800000000006E-3</v>
      </c>
      <c r="F50">
        <f t="shared" si="6"/>
        <v>1.4472128000000001E-2</v>
      </c>
      <c r="G50">
        <f t="shared" si="4"/>
        <v>8.5888000000000006E-3</v>
      </c>
      <c r="H50" s="3" t="e">
        <f t="shared" si="8"/>
        <v>#DIV/0!</v>
      </c>
      <c r="I50" s="1">
        <v>1.3018700000000001E-4</v>
      </c>
      <c r="J50" s="3">
        <f t="shared" si="7"/>
        <v>0.90905341840536513</v>
      </c>
    </row>
    <row r="51" spans="1:10" x14ac:dyDescent="0.2">
      <c r="A51">
        <v>284</v>
      </c>
      <c r="B51" t="s">
        <v>13</v>
      </c>
      <c r="C51" t="s">
        <v>5</v>
      </c>
      <c r="D51">
        <f t="shared" si="3"/>
        <v>2.2340779999999998E-2</v>
      </c>
      <c r="E51">
        <f t="shared" si="5"/>
        <v>2.770837E-2</v>
      </c>
      <c r="F51">
        <f t="shared" si="6"/>
        <v>6.5330823799999993E-2</v>
      </c>
      <c r="G51">
        <f t="shared" si="4"/>
        <v>5.0049150000000001E-2</v>
      </c>
      <c r="H51" s="3"/>
      <c r="I51" s="1">
        <v>1.4533809999999999E-3</v>
      </c>
      <c r="J51" s="3">
        <f t="shared" si="7"/>
        <v>0.82576555246192995</v>
      </c>
    </row>
    <row r="52" spans="1:10" x14ac:dyDescent="0.2">
      <c r="A52">
        <v>284</v>
      </c>
      <c r="B52" t="s">
        <v>13</v>
      </c>
      <c r="C52" t="s">
        <v>7</v>
      </c>
      <c r="D52">
        <f t="shared" si="3"/>
        <v>0</v>
      </c>
      <c r="E52">
        <f t="shared" si="5"/>
        <v>0</v>
      </c>
      <c r="F52">
        <f t="shared" si="6"/>
        <v>0</v>
      </c>
      <c r="G52">
        <f t="shared" si="4"/>
        <v>0</v>
      </c>
      <c r="H52" s="3">
        <f t="shared" si="8"/>
        <v>1</v>
      </c>
      <c r="I52" s="1">
        <v>8.9655799999999999E-4</v>
      </c>
      <c r="J52" s="3" t="e">
        <f t="shared" si="7"/>
        <v>#DIV/0!</v>
      </c>
    </row>
    <row r="53" spans="1:10" x14ac:dyDescent="0.2">
      <c r="A53">
        <v>284</v>
      </c>
      <c r="B53" t="s">
        <v>13</v>
      </c>
      <c r="C53" t="s">
        <v>8</v>
      </c>
      <c r="D53">
        <f t="shared" si="3"/>
        <v>2.0576730000000001E-2</v>
      </c>
      <c r="E53">
        <f t="shared" si="5"/>
        <v>2.1799110000000003E-2</v>
      </c>
      <c r="F53">
        <f t="shared" si="6"/>
        <v>8.4800575199999992E-2</v>
      </c>
      <c r="G53">
        <f t="shared" si="4"/>
        <v>4.2375840000000005E-2</v>
      </c>
      <c r="H53" s="3" t="e">
        <f t="shared" si="8"/>
        <v>#DIV/0!</v>
      </c>
      <c r="I53" s="1">
        <v>7.9435400000000005E-4</v>
      </c>
      <c r="J53" s="3">
        <f t="shared" si="7"/>
        <v>0.88752732689192715</v>
      </c>
    </row>
    <row r="54" spans="1:10" x14ac:dyDescent="0.2">
      <c r="A54">
        <v>284</v>
      </c>
      <c r="B54" t="s">
        <v>14</v>
      </c>
      <c r="C54" s="1" t="s">
        <v>5</v>
      </c>
      <c r="D54">
        <f t="shared" si="3"/>
        <v>4.6020000000000002E-4</v>
      </c>
      <c r="E54">
        <f t="shared" si="5"/>
        <v>5.31E-4</v>
      </c>
      <c r="F54">
        <f t="shared" si="6"/>
        <v>1.253868E-3</v>
      </c>
      <c r="G54">
        <f t="shared" si="4"/>
        <v>9.9120000000000002E-4</v>
      </c>
      <c r="H54" s="3"/>
      <c r="I54" s="5">
        <v>2.25641E-5</v>
      </c>
      <c r="J54" s="3">
        <f t="shared" si="7"/>
        <v>0.86341343825665862</v>
      </c>
    </row>
    <row r="55" spans="1:10" x14ac:dyDescent="0.2">
      <c r="A55">
        <v>284</v>
      </c>
      <c r="B55" t="s">
        <v>14</v>
      </c>
      <c r="C55" s="1" t="s">
        <v>7</v>
      </c>
      <c r="D55">
        <f t="shared" si="3"/>
        <v>0</v>
      </c>
      <c r="E55">
        <f t="shared" si="5"/>
        <v>0</v>
      </c>
      <c r="F55">
        <f t="shared" si="6"/>
        <v>0</v>
      </c>
      <c r="G55">
        <f t="shared" si="4"/>
        <v>0</v>
      </c>
      <c r="H55" s="3">
        <f t="shared" si="8"/>
        <v>1</v>
      </c>
      <c r="I55" s="5">
        <v>9.6943999999999999E-6</v>
      </c>
      <c r="J55" s="3" t="e">
        <f t="shared" si="7"/>
        <v>#DIV/0!</v>
      </c>
    </row>
    <row r="56" spans="1:10" x14ac:dyDescent="0.2">
      <c r="A56">
        <v>284</v>
      </c>
      <c r="B56" t="s">
        <v>14</v>
      </c>
      <c r="C56" s="1" t="s">
        <v>8</v>
      </c>
      <c r="D56">
        <f t="shared" si="3"/>
        <v>3.2591000000000006E-4</v>
      </c>
      <c r="E56">
        <f t="shared" si="5"/>
        <v>3.4085999999999996E-4</v>
      </c>
      <c r="F56">
        <f t="shared" si="6"/>
        <v>1.2675806000000001E-3</v>
      </c>
      <c r="G56">
        <f t="shared" si="4"/>
        <v>6.6677000000000001E-4</v>
      </c>
      <c r="H56" s="3" t="e">
        <f t="shared" si="8"/>
        <v>#DIV/0!</v>
      </c>
      <c r="I56" s="5">
        <v>8.4591600000000008E-6</v>
      </c>
      <c r="J56" s="3">
        <f t="shared" si="7"/>
        <v>0.92387935869940163</v>
      </c>
    </row>
    <row r="57" spans="1:10" x14ac:dyDescent="0.2">
      <c r="A57">
        <v>284</v>
      </c>
      <c r="B57" t="s">
        <v>16</v>
      </c>
      <c r="C57" s="1" t="s">
        <v>5</v>
      </c>
      <c r="D57">
        <f t="shared" si="3"/>
        <v>5.1637283999999999E-2</v>
      </c>
      <c r="E57">
        <f t="shared" si="5"/>
        <v>4.8175013999999995E-2</v>
      </c>
      <c r="F57">
        <f t="shared" si="6"/>
        <v>0.17649663239999996</v>
      </c>
      <c r="G57">
        <f t="shared" si="4"/>
        <v>9.9812297999999994E-2</v>
      </c>
      <c r="H57" s="3"/>
      <c r="I57" s="1">
        <v>3.88892E-4</v>
      </c>
      <c r="J57" s="3">
        <f t="shared" si="7"/>
        <v>0.97662260015293911</v>
      </c>
    </row>
    <row r="58" spans="1:10" x14ac:dyDescent="0.2">
      <c r="A58">
        <v>284</v>
      </c>
      <c r="B58" t="s">
        <v>16</v>
      </c>
      <c r="C58" s="1" t="s">
        <v>7</v>
      </c>
      <c r="D58">
        <f t="shared" si="3"/>
        <v>0</v>
      </c>
      <c r="E58">
        <f t="shared" si="5"/>
        <v>0</v>
      </c>
      <c r="F58">
        <f t="shared" si="6"/>
        <v>0</v>
      </c>
      <c r="G58">
        <f t="shared" si="4"/>
        <v>0</v>
      </c>
      <c r="H58" s="3">
        <f t="shared" si="8"/>
        <v>1</v>
      </c>
      <c r="I58" s="1">
        <v>1.9508399999999999E-4</v>
      </c>
      <c r="J58" s="3" t="e">
        <f t="shared" si="7"/>
        <v>#DIV/0!</v>
      </c>
    </row>
    <row r="59" spans="1:10" x14ac:dyDescent="0.2">
      <c r="A59">
        <v>284</v>
      </c>
      <c r="B59" t="s">
        <v>16</v>
      </c>
      <c r="C59" s="1" t="s">
        <v>8</v>
      </c>
      <c r="D59">
        <f t="shared" si="3"/>
        <v>8.1653799999999981E-3</v>
      </c>
      <c r="E59">
        <f t="shared" si="5"/>
        <v>8.1653799999999981E-3</v>
      </c>
      <c r="F59">
        <f t="shared" si="6"/>
        <v>2.6898062399999999E-2</v>
      </c>
      <c r="G59">
        <f t="shared" si="4"/>
        <v>1.6330759999999996E-2</v>
      </c>
      <c r="H59" s="3" t="e">
        <f t="shared" si="8"/>
        <v>#DIV/0!</v>
      </c>
      <c r="I59" s="1">
        <v>1.85229E-4</v>
      </c>
      <c r="J59" s="3">
        <f t="shared" si="7"/>
        <v>0.93194597189598039</v>
      </c>
    </row>
    <row r="60" spans="1:10" x14ac:dyDescent="0.2">
      <c r="A60">
        <v>284</v>
      </c>
      <c r="B60" t="s">
        <v>17</v>
      </c>
      <c r="C60" s="1" t="s">
        <v>5</v>
      </c>
      <c r="D60">
        <f t="shared" si="3"/>
        <v>9.66978E-2</v>
      </c>
      <c r="E60">
        <f t="shared" si="5"/>
        <v>9.2221049999999999E-2</v>
      </c>
      <c r="F60">
        <f t="shared" si="6"/>
        <v>0.33623973899999987</v>
      </c>
      <c r="G60">
        <f t="shared" si="4"/>
        <v>0.18891885</v>
      </c>
      <c r="H60" s="3"/>
      <c r="I60" s="1">
        <v>1.134864E-3</v>
      </c>
      <c r="J60" s="3">
        <f t="shared" si="7"/>
        <v>0.96395709586417655</v>
      </c>
    </row>
    <row r="61" spans="1:10" x14ac:dyDescent="0.2">
      <c r="A61">
        <v>284</v>
      </c>
      <c r="B61" t="s">
        <v>17</v>
      </c>
      <c r="C61" s="1" t="s">
        <v>7</v>
      </c>
      <c r="D61">
        <f t="shared" si="3"/>
        <v>0</v>
      </c>
      <c r="E61">
        <f t="shared" si="5"/>
        <v>0</v>
      </c>
      <c r="F61">
        <f t="shared" si="6"/>
        <v>0</v>
      </c>
      <c r="G61">
        <f t="shared" si="4"/>
        <v>0</v>
      </c>
      <c r="H61" s="3">
        <f t="shared" si="8"/>
        <v>1</v>
      </c>
      <c r="I61" s="1">
        <v>4.3783199999999998E-4</v>
      </c>
      <c r="J61" s="3" t="e">
        <f t="shared" si="7"/>
        <v>#DIV/0!</v>
      </c>
    </row>
    <row r="62" spans="1:10" x14ac:dyDescent="0.2">
      <c r="A62">
        <v>284</v>
      </c>
      <c r="B62" t="s">
        <v>17</v>
      </c>
      <c r="C62" s="1" t="s">
        <v>8</v>
      </c>
      <c r="D62">
        <f t="shared" si="3"/>
        <v>8.7125629999999996E-2</v>
      </c>
      <c r="E62">
        <f t="shared" si="5"/>
        <v>7.8499330000000006E-2</v>
      </c>
      <c r="F62">
        <f t="shared" si="6"/>
        <v>0.31541203319999994</v>
      </c>
      <c r="G62">
        <f t="shared" si="4"/>
        <v>0.16562495999999999</v>
      </c>
      <c r="H62" s="3" t="e">
        <f t="shared" si="8"/>
        <v>#DIV/0!</v>
      </c>
      <c r="I62" s="1">
        <v>4.84217E-4</v>
      </c>
      <c r="J62" s="3">
        <f t="shared" si="7"/>
        <v>0.98245854972583846</v>
      </c>
    </row>
    <row r="63" spans="1:10" x14ac:dyDescent="0.2">
      <c r="A63">
        <v>284</v>
      </c>
      <c r="B63" t="s">
        <v>15</v>
      </c>
      <c r="C63" s="1" t="s">
        <v>5</v>
      </c>
      <c r="D63">
        <f t="shared" si="3"/>
        <v>4.3865000000000001E-4</v>
      </c>
      <c r="E63">
        <f t="shared" si="5"/>
        <v>5.3770000000000001E-4</v>
      </c>
      <c r="F63">
        <f t="shared" si="6"/>
        <v>1.2464451999999997E-3</v>
      </c>
      <c r="G63">
        <f t="shared" si="4"/>
        <v>9.7634999999999996E-4</v>
      </c>
      <c r="H63" s="3"/>
      <c r="I63" s="5">
        <v>2.13483E-5</v>
      </c>
      <c r="J63" s="3">
        <f t="shared" si="7"/>
        <v>0.86880749731141493</v>
      </c>
    </row>
    <row r="64" spans="1:10" x14ac:dyDescent="0.2">
      <c r="A64">
        <v>284</v>
      </c>
      <c r="B64" t="s">
        <v>15</v>
      </c>
      <c r="C64" s="1" t="s">
        <v>7</v>
      </c>
      <c r="D64">
        <f t="shared" si="3"/>
        <v>0</v>
      </c>
      <c r="E64">
        <f t="shared" si="5"/>
        <v>0</v>
      </c>
      <c r="F64">
        <f t="shared" si="6"/>
        <v>0</v>
      </c>
      <c r="G64">
        <f t="shared" si="4"/>
        <v>0</v>
      </c>
      <c r="H64" s="3">
        <f t="shared" si="8"/>
        <v>1</v>
      </c>
      <c r="I64" s="5">
        <v>9.0436799999999998E-6</v>
      </c>
      <c r="J64" s="3" t="e">
        <f t="shared" si="7"/>
        <v>#DIV/0!</v>
      </c>
    </row>
    <row r="65" spans="1:10" x14ac:dyDescent="0.2">
      <c r="A65">
        <v>284</v>
      </c>
      <c r="B65" t="s">
        <v>15</v>
      </c>
      <c r="C65" s="1" t="s">
        <v>8</v>
      </c>
      <c r="D65">
        <f t="shared" si="3"/>
        <v>3.20005E-4</v>
      </c>
      <c r="E65">
        <f t="shared" si="5"/>
        <v>3.2230099999999994E-4</v>
      </c>
      <c r="F65">
        <f t="shared" si="6"/>
        <v>1.2514347999999997E-3</v>
      </c>
      <c r="G65">
        <f t="shared" si="4"/>
        <v>6.4230599999999993E-4</v>
      </c>
      <c r="H65" s="3" t="e">
        <f t="shared" si="8"/>
        <v>#DIV/0!</v>
      </c>
      <c r="I65" s="5">
        <v>7.9754399999999993E-6</v>
      </c>
      <c r="J65" s="3">
        <f t="shared" si="7"/>
        <v>0.92549868754145215</v>
      </c>
    </row>
    <row r="66" spans="1:10" x14ac:dyDescent="0.2">
      <c r="G66" t="s">
        <v>37</v>
      </c>
      <c r="H66" s="3">
        <f>AVERAGE(H37,H40,H43,H46,H49,H52,H55,H58,H61,H64)</f>
        <v>1</v>
      </c>
      <c r="J66" s="3" t="e">
        <f t="shared" ref="J66" si="9">1-(I66/6)/G66</f>
        <v>#VALUE!</v>
      </c>
    </row>
    <row r="67" spans="1:10" x14ac:dyDescent="0.2">
      <c r="G67" t="s">
        <v>38</v>
      </c>
      <c r="H67" s="3" t="e">
        <f>AVERAGE(H38,H41,H44,H47,H50,H53,H56,H59,H62,H65)</f>
        <v>#DIV/0!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D3BD9-BB82-F14A-87C3-72876B35A5B4}">
  <dimension ref="A1:R74"/>
  <sheetViews>
    <sheetView workbookViewId="0">
      <selection activeCell="R33" sqref="R33"/>
    </sheetView>
  </sheetViews>
  <sheetFormatPr baseColWidth="10" defaultRowHeight="16" x14ac:dyDescent="0.2"/>
  <cols>
    <col min="2" max="2" width="12.1640625" bestFit="1" customWidth="1"/>
    <col min="4" max="4" width="12.1640625" bestFit="1" customWidth="1"/>
    <col min="7" max="7" width="12.83203125" customWidth="1"/>
    <col min="8" max="9" width="12.1640625" bestFit="1" customWidth="1"/>
    <col min="10" max="10" width="11.1640625" bestFit="1" customWidth="1"/>
    <col min="11" max="11" width="21.6640625" customWidth="1"/>
  </cols>
  <sheetData>
    <row r="1" spans="1:18" x14ac:dyDescent="0.2">
      <c r="A1" t="s">
        <v>29</v>
      </c>
      <c r="B1" t="s">
        <v>0</v>
      </c>
      <c r="C1" t="s">
        <v>1</v>
      </c>
      <c r="D1" t="s">
        <v>3</v>
      </c>
      <c r="E1" t="s">
        <v>2</v>
      </c>
      <c r="F1" t="s">
        <v>49</v>
      </c>
      <c r="G1" t="s">
        <v>50</v>
      </c>
      <c r="H1" t="s">
        <v>4</v>
      </c>
      <c r="I1" t="s">
        <v>36</v>
      </c>
      <c r="J1" t="s">
        <v>43</v>
      </c>
      <c r="K1" t="s">
        <v>30</v>
      </c>
      <c r="L1" t="s">
        <v>2</v>
      </c>
      <c r="M1" t="s">
        <v>3</v>
      </c>
      <c r="N1" t="s">
        <v>49</v>
      </c>
      <c r="O1" t="s">
        <v>56</v>
      </c>
      <c r="P1" t="s">
        <v>4</v>
      </c>
      <c r="Q1" t="s">
        <v>73</v>
      </c>
    </row>
    <row r="2" spans="1:18" x14ac:dyDescent="0.2">
      <c r="A2">
        <v>284</v>
      </c>
      <c r="B2" t="s">
        <v>6</v>
      </c>
      <c r="C2" t="s">
        <v>5</v>
      </c>
      <c r="D2">
        <v>0.13500000000000001</v>
      </c>
      <c r="E2">
        <v>0.16</v>
      </c>
      <c r="F2">
        <v>1.73</v>
      </c>
      <c r="G2">
        <f>F2-(4/5)*$N$3</f>
        <v>1.7099199999999999</v>
      </c>
      <c r="H2">
        <f>D2+E2+G2</f>
        <v>2.0049199999999998</v>
      </c>
      <c r="I2">
        <v>13.877000000000001</v>
      </c>
      <c r="J2" s="3">
        <f t="shared" ref="J2:J31" si="0">$P$2/H2</f>
        <v>0</v>
      </c>
      <c r="K2" t="s">
        <v>7</v>
      </c>
      <c r="L2">
        <v>2.5999999999999999E-3</v>
      </c>
      <c r="M2">
        <v>2.5499999999999998E-2</v>
      </c>
      <c r="N2">
        <v>2.5100000000000001E-2</v>
      </c>
      <c r="O2">
        <v>1.3360000000000001</v>
      </c>
      <c r="Q2">
        <f>D2*$M$10+E2*$L$10+G2*$N$10</f>
        <v>2.0633119999999998</v>
      </c>
      <c r="R2">
        <f>E2*$L$10+D2*$M$10</f>
        <v>0.18240000000000001</v>
      </c>
    </row>
    <row r="3" spans="1:18" x14ac:dyDescent="0.2">
      <c r="A3">
        <v>284</v>
      </c>
      <c r="B3" t="s">
        <v>6</v>
      </c>
      <c r="C3" t="s">
        <v>7</v>
      </c>
      <c r="D3">
        <v>0.159</v>
      </c>
      <c r="E3">
        <v>0.111</v>
      </c>
      <c r="F3">
        <v>2.0099999999999998</v>
      </c>
      <c r="G3">
        <f t="shared" ref="G3:G31" si="1">F3-(4/5)*$N$3</f>
        <v>1.9899199999999997</v>
      </c>
      <c r="H3">
        <f t="shared" ref="H3:H31" si="2">D3+E3+G3</f>
        <v>2.2599199999999997</v>
      </c>
      <c r="I3">
        <v>4.1779999999999999</v>
      </c>
      <c r="J3" s="3">
        <f t="shared" si="0"/>
        <v>0</v>
      </c>
      <c r="K3" t="s">
        <v>31</v>
      </c>
      <c r="L3">
        <v>3.0000000000000001E-3</v>
      </c>
      <c r="M3">
        <v>2.1399999999999999E-2</v>
      </c>
      <c r="N3">
        <v>2.5100000000000001E-2</v>
      </c>
      <c r="O3">
        <v>0.60299999999999998</v>
      </c>
      <c r="P3">
        <f>L3+M3+N3</f>
        <v>4.9500000000000002E-2</v>
      </c>
      <c r="Q3">
        <f t="shared" ref="Q3:Q31" si="3">D3*$M$10+E3*$L$10+G3*$N$10</f>
        <v>2.3572719999999996</v>
      </c>
      <c r="R3">
        <f t="shared" ref="R3:R31" si="4">E3*$L$10+D3*$M$10</f>
        <v>0.16836000000000001</v>
      </c>
    </row>
    <row r="4" spans="1:18" x14ac:dyDescent="0.2">
      <c r="A4">
        <v>284</v>
      </c>
      <c r="B4" t="s">
        <v>6</v>
      </c>
      <c r="C4" t="s">
        <v>8</v>
      </c>
      <c r="D4">
        <v>0.13700000000000001</v>
      </c>
      <c r="E4">
        <v>0.17</v>
      </c>
      <c r="F4">
        <v>1.32</v>
      </c>
      <c r="G4">
        <f>F4-(4/5)*$N$3</f>
        <v>1.29992</v>
      </c>
      <c r="H4">
        <f t="shared" si="2"/>
        <v>1.6069200000000001</v>
      </c>
      <c r="I4">
        <v>3.3090000000000002</v>
      </c>
      <c r="J4" s="3">
        <f t="shared" si="0"/>
        <v>0</v>
      </c>
      <c r="Q4">
        <f t="shared" si="3"/>
        <v>1.6195920000000001</v>
      </c>
      <c r="R4">
        <f t="shared" si="4"/>
        <v>0.18968000000000002</v>
      </c>
    </row>
    <row r="5" spans="1:18" x14ac:dyDescent="0.2">
      <c r="A5">
        <v>284</v>
      </c>
      <c r="B5" t="s">
        <v>9</v>
      </c>
      <c r="C5" t="s">
        <v>5</v>
      </c>
      <c r="D5">
        <v>7.6100000000000001E-2</v>
      </c>
      <c r="E5">
        <v>0.123</v>
      </c>
      <c r="F5">
        <v>1.48</v>
      </c>
      <c r="G5">
        <f t="shared" si="1"/>
        <v>1.4599199999999999</v>
      </c>
      <c r="H5">
        <f t="shared" si="2"/>
        <v>1.6590199999999999</v>
      </c>
      <c r="I5">
        <v>117.027</v>
      </c>
      <c r="J5" s="3">
        <f t="shared" si="0"/>
        <v>0</v>
      </c>
      <c r="L5" t="s">
        <v>32</v>
      </c>
      <c r="Q5">
        <f t="shared" si="3"/>
        <v>1.728416</v>
      </c>
      <c r="R5">
        <f t="shared" si="4"/>
        <v>0.122504</v>
      </c>
    </row>
    <row r="6" spans="1:18" x14ac:dyDescent="0.2">
      <c r="A6">
        <v>284</v>
      </c>
      <c r="B6" t="s">
        <v>9</v>
      </c>
      <c r="C6" t="s">
        <v>7</v>
      </c>
      <c r="D6">
        <v>0.124</v>
      </c>
      <c r="E6">
        <v>0.1</v>
      </c>
      <c r="F6">
        <v>2.15</v>
      </c>
      <c r="G6">
        <f t="shared" si="1"/>
        <v>2.1299199999999998</v>
      </c>
      <c r="H6">
        <f t="shared" si="2"/>
        <v>2.35392</v>
      </c>
      <c r="I6">
        <v>45.283999999999999</v>
      </c>
      <c r="J6" s="3">
        <f t="shared" si="0"/>
        <v>0</v>
      </c>
      <c r="K6" t="s">
        <v>7</v>
      </c>
      <c r="L6">
        <v>36.290323000000001</v>
      </c>
      <c r="Q6">
        <f t="shared" si="3"/>
        <v>2.482272</v>
      </c>
      <c r="R6">
        <f t="shared" si="4"/>
        <v>0.13935999999999998</v>
      </c>
    </row>
    <row r="7" spans="1:18" x14ac:dyDescent="0.2">
      <c r="A7">
        <v>284</v>
      </c>
      <c r="B7" t="s">
        <v>9</v>
      </c>
      <c r="C7" t="s">
        <v>8</v>
      </c>
      <c r="D7">
        <v>0.114</v>
      </c>
      <c r="E7">
        <v>0.13800000000000001</v>
      </c>
      <c r="F7">
        <v>1.43</v>
      </c>
      <c r="G7">
        <f t="shared" si="1"/>
        <v>1.4099199999999998</v>
      </c>
      <c r="H7">
        <f t="shared" si="2"/>
        <v>1.6619199999999998</v>
      </c>
      <c r="I7">
        <v>33.988</v>
      </c>
      <c r="J7" s="3">
        <f t="shared" si="0"/>
        <v>0</v>
      </c>
      <c r="K7" t="s">
        <v>31</v>
      </c>
      <c r="L7">
        <v>48.913043000000002</v>
      </c>
      <c r="Q7">
        <f t="shared" si="3"/>
        <v>1.7066719999999997</v>
      </c>
      <c r="R7">
        <f t="shared" si="4"/>
        <v>0.15576000000000001</v>
      </c>
    </row>
    <row r="8" spans="1:18" x14ac:dyDescent="0.2">
      <c r="A8">
        <v>284</v>
      </c>
      <c r="B8" t="s">
        <v>10</v>
      </c>
      <c r="C8" t="s">
        <v>5</v>
      </c>
      <c r="D8">
        <v>9.4899999999999998E-2</v>
      </c>
      <c r="E8">
        <v>0.23300000000000001</v>
      </c>
      <c r="F8">
        <v>2.1800000000000002</v>
      </c>
      <c r="G8">
        <f t="shared" si="1"/>
        <v>2.1599200000000001</v>
      </c>
      <c r="H8">
        <f t="shared" si="2"/>
        <v>2.4878200000000001</v>
      </c>
      <c r="I8">
        <v>14.532999999999999</v>
      </c>
      <c r="J8" s="3">
        <f t="shared" si="0"/>
        <v>0</v>
      </c>
      <c r="Q8">
        <f t="shared" si="3"/>
        <v>2.5764480000000005</v>
      </c>
      <c r="R8">
        <f t="shared" si="4"/>
        <v>0.20053599999999999</v>
      </c>
    </row>
    <row r="9" spans="1:18" x14ac:dyDescent="0.2">
      <c r="A9">
        <v>284</v>
      </c>
      <c r="B9" t="s">
        <v>10</v>
      </c>
      <c r="C9" t="s">
        <v>7</v>
      </c>
      <c r="D9">
        <v>0.22900000000000001</v>
      </c>
      <c r="E9">
        <v>0.121</v>
      </c>
      <c r="F9">
        <v>1.82</v>
      </c>
      <c r="G9">
        <f t="shared" si="1"/>
        <v>1.79992</v>
      </c>
      <c r="H9">
        <f t="shared" si="2"/>
        <v>2.1499199999999998</v>
      </c>
      <c r="I9">
        <v>3.9609999999999999</v>
      </c>
      <c r="J9" s="3">
        <f t="shared" si="0"/>
        <v>0</v>
      </c>
      <c r="K9" t="s">
        <v>35</v>
      </c>
      <c r="L9" t="s">
        <v>2</v>
      </c>
      <c r="M9" t="s">
        <v>3</v>
      </c>
      <c r="N9" t="s">
        <v>49</v>
      </c>
      <c r="Q9">
        <f t="shared" si="3"/>
        <v>2.1990720000000001</v>
      </c>
      <c r="R9">
        <f t="shared" si="4"/>
        <v>0.21915999999999999</v>
      </c>
    </row>
    <row r="10" spans="1:18" x14ac:dyDescent="0.2">
      <c r="A10">
        <v>284</v>
      </c>
      <c r="B10" t="s">
        <v>10</v>
      </c>
      <c r="C10" t="s">
        <v>8</v>
      </c>
      <c r="D10">
        <v>0.161</v>
      </c>
      <c r="E10">
        <v>0.20399999999999999</v>
      </c>
      <c r="F10">
        <v>1.21</v>
      </c>
      <c r="G10">
        <f t="shared" si="1"/>
        <v>1.1899199999999999</v>
      </c>
      <c r="H10">
        <f t="shared" si="2"/>
        <v>1.5549199999999999</v>
      </c>
      <c r="I10">
        <v>3.2559999999999998</v>
      </c>
      <c r="J10" s="3">
        <f t="shared" si="0"/>
        <v>0</v>
      </c>
      <c r="K10" t="s">
        <v>7</v>
      </c>
      <c r="L10">
        <v>0.6</v>
      </c>
      <c r="M10">
        <v>0.64</v>
      </c>
      <c r="N10">
        <v>1.1000000000000001</v>
      </c>
      <c r="Q10">
        <f t="shared" si="3"/>
        <v>1.5343519999999997</v>
      </c>
      <c r="R10">
        <f t="shared" si="4"/>
        <v>0.22543999999999997</v>
      </c>
    </row>
    <row r="11" spans="1:18" x14ac:dyDescent="0.2">
      <c r="A11">
        <v>284</v>
      </c>
      <c r="B11" t="s">
        <v>33</v>
      </c>
      <c r="C11" t="s">
        <v>5</v>
      </c>
      <c r="D11">
        <v>0.29699999999999999</v>
      </c>
      <c r="E11">
        <v>0.39500000000000002</v>
      </c>
      <c r="F11">
        <v>1.18</v>
      </c>
      <c r="G11">
        <f t="shared" si="1"/>
        <v>1.1599199999999998</v>
      </c>
      <c r="H11">
        <f t="shared" si="2"/>
        <v>1.8519199999999998</v>
      </c>
      <c r="I11">
        <v>9.3350000000000009</v>
      </c>
      <c r="J11" s="3">
        <f t="shared" si="0"/>
        <v>0</v>
      </c>
      <c r="K11" t="s">
        <v>31</v>
      </c>
      <c r="L11">
        <v>0.6</v>
      </c>
      <c r="M11">
        <v>0.64</v>
      </c>
      <c r="N11">
        <v>1.1000000000000001</v>
      </c>
      <c r="Q11">
        <f t="shared" si="3"/>
        <v>1.7029920000000001</v>
      </c>
      <c r="R11">
        <f t="shared" si="4"/>
        <v>0.42708000000000002</v>
      </c>
    </row>
    <row r="12" spans="1:18" x14ac:dyDescent="0.2">
      <c r="A12">
        <v>284</v>
      </c>
      <c r="B12" t="s">
        <v>33</v>
      </c>
      <c r="C12" t="s">
        <v>7</v>
      </c>
      <c r="D12">
        <v>0.19400000000000001</v>
      </c>
      <c r="E12">
        <v>0.13400000000000001</v>
      </c>
      <c r="F12">
        <v>1.9</v>
      </c>
      <c r="G12">
        <f t="shared" si="1"/>
        <v>1.8799199999999998</v>
      </c>
      <c r="H12">
        <f t="shared" si="2"/>
        <v>2.2079199999999997</v>
      </c>
      <c r="I12">
        <v>3.7770000000000001</v>
      </c>
      <c r="J12" s="3">
        <f t="shared" si="0"/>
        <v>0</v>
      </c>
      <c r="Q12">
        <f t="shared" si="3"/>
        <v>2.2724719999999996</v>
      </c>
      <c r="R12">
        <f t="shared" si="4"/>
        <v>0.20456000000000002</v>
      </c>
    </row>
    <row r="13" spans="1:18" x14ac:dyDescent="0.2">
      <c r="A13">
        <v>284</v>
      </c>
      <c r="B13" t="s">
        <v>33</v>
      </c>
      <c r="C13" t="s">
        <v>8</v>
      </c>
      <c r="D13">
        <v>0.156</v>
      </c>
      <c r="E13">
        <v>0.20100000000000001</v>
      </c>
      <c r="F13">
        <v>1.26</v>
      </c>
      <c r="G13">
        <f t="shared" si="1"/>
        <v>1.2399199999999999</v>
      </c>
      <c r="H13">
        <f t="shared" si="2"/>
        <v>1.5969199999999999</v>
      </c>
      <c r="I13">
        <v>3.0880000000000001</v>
      </c>
      <c r="J13" s="3">
        <f t="shared" si="0"/>
        <v>0</v>
      </c>
      <c r="Q13">
        <f t="shared" si="3"/>
        <v>1.584352</v>
      </c>
      <c r="R13">
        <f t="shared" si="4"/>
        <v>0.22044</v>
      </c>
    </row>
    <row r="14" spans="1:18" x14ac:dyDescent="0.2">
      <c r="A14">
        <v>284</v>
      </c>
      <c r="B14" t="s">
        <v>12</v>
      </c>
      <c r="C14" t="s">
        <v>5</v>
      </c>
      <c r="D14">
        <v>0.20499999999999999</v>
      </c>
      <c r="E14">
        <v>0.28599999999999998</v>
      </c>
      <c r="F14">
        <v>1.27</v>
      </c>
      <c r="G14">
        <f t="shared" si="1"/>
        <v>1.2499199999999999</v>
      </c>
      <c r="H14">
        <f t="shared" si="2"/>
        <v>1.74092</v>
      </c>
      <c r="I14">
        <v>11.161</v>
      </c>
      <c r="J14" s="3">
        <f t="shared" si="0"/>
        <v>0</v>
      </c>
      <c r="Q14">
        <f t="shared" si="3"/>
        <v>1.6777119999999999</v>
      </c>
      <c r="R14">
        <f t="shared" si="4"/>
        <v>0.30279999999999996</v>
      </c>
    </row>
    <row r="15" spans="1:18" x14ac:dyDescent="0.2">
      <c r="A15">
        <v>284</v>
      </c>
      <c r="B15" t="s">
        <v>12</v>
      </c>
      <c r="C15" t="s">
        <v>7</v>
      </c>
      <c r="D15">
        <v>0.22500000000000001</v>
      </c>
      <c r="E15">
        <v>0.11799999999999999</v>
      </c>
      <c r="F15">
        <v>1.92</v>
      </c>
      <c r="G15">
        <f t="shared" si="1"/>
        <v>1.8999199999999998</v>
      </c>
      <c r="H15">
        <f t="shared" si="2"/>
        <v>2.2429199999999998</v>
      </c>
      <c r="I15">
        <v>6.9050000000000002</v>
      </c>
      <c r="J15" s="3">
        <f t="shared" si="0"/>
        <v>0</v>
      </c>
      <c r="Q15">
        <f t="shared" si="3"/>
        <v>2.3047119999999999</v>
      </c>
      <c r="R15">
        <f t="shared" si="4"/>
        <v>0.21479999999999999</v>
      </c>
    </row>
    <row r="16" spans="1:18" x14ac:dyDescent="0.2">
      <c r="A16">
        <v>284</v>
      </c>
      <c r="B16" t="s">
        <v>12</v>
      </c>
      <c r="C16" t="s">
        <v>8</v>
      </c>
      <c r="D16">
        <v>0.112</v>
      </c>
      <c r="E16">
        <v>0.18</v>
      </c>
      <c r="F16">
        <v>1.26</v>
      </c>
      <c r="G16">
        <f t="shared" si="1"/>
        <v>1.2399199999999999</v>
      </c>
      <c r="H16">
        <f t="shared" si="2"/>
        <v>1.5319199999999999</v>
      </c>
      <c r="I16">
        <v>5.7960000000000003</v>
      </c>
      <c r="J16" s="3">
        <f t="shared" si="0"/>
        <v>0</v>
      </c>
      <c r="Q16">
        <f t="shared" si="3"/>
        <v>1.5435920000000001</v>
      </c>
      <c r="R16">
        <f t="shared" si="4"/>
        <v>0.17968000000000001</v>
      </c>
    </row>
    <row r="17" spans="1:18" x14ac:dyDescent="0.2">
      <c r="A17">
        <v>284</v>
      </c>
      <c r="B17" t="s">
        <v>13</v>
      </c>
      <c r="C17" t="s">
        <v>5</v>
      </c>
      <c r="D17">
        <v>0.12</v>
      </c>
      <c r="E17">
        <v>0.188</v>
      </c>
      <c r="F17">
        <v>1.81</v>
      </c>
      <c r="G17">
        <f t="shared" si="1"/>
        <v>1.78992</v>
      </c>
      <c r="H17">
        <f t="shared" si="2"/>
        <v>2.0979199999999998</v>
      </c>
      <c r="I17">
        <v>80.331999999999994</v>
      </c>
      <c r="J17" s="3">
        <f t="shared" si="0"/>
        <v>0</v>
      </c>
      <c r="Q17">
        <f t="shared" si="3"/>
        <v>2.158512</v>
      </c>
      <c r="R17">
        <f t="shared" si="4"/>
        <v>0.18959999999999999</v>
      </c>
    </row>
    <row r="18" spans="1:18" x14ac:dyDescent="0.2">
      <c r="A18">
        <v>284</v>
      </c>
      <c r="B18" t="s">
        <v>13</v>
      </c>
      <c r="C18" t="s">
        <v>7</v>
      </c>
      <c r="D18">
        <v>9.9000000000000005E-2</v>
      </c>
      <c r="E18">
        <v>9.5000000000000001E-2</v>
      </c>
      <c r="F18">
        <v>2.37</v>
      </c>
      <c r="G18">
        <f t="shared" si="1"/>
        <v>2.34992</v>
      </c>
      <c r="H18">
        <f t="shared" si="2"/>
        <v>2.54392</v>
      </c>
      <c r="I18">
        <v>109.211</v>
      </c>
      <c r="J18" s="3">
        <f t="shared" si="0"/>
        <v>0</v>
      </c>
      <c r="Q18">
        <f t="shared" si="3"/>
        <v>2.7052719999999999</v>
      </c>
      <c r="R18">
        <f t="shared" si="4"/>
        <v>0.12035999999999999</v>
      </c>
    </row>
    <row r="19" spans="1:18" x14ac:dyDescent="0.2">
      <c r="A19">
        <v>284</v>
      </c>
      <c r="B19" t="s">
        <v>13</v>
      </c>
      <c r="C19" t="s">
        <v>8</v>
      </c>
      <c r="D19">
        <v>8.6099999999999996E-2</v>
      </c>
      <c r="E19">
        <v>0.14099999999999999</v>
      </c>
      <c r="F19">
        <v>1.81</v>
      </c>
      <c r="G19">
        <f t="shared" si="1"/>
        <v>1.78992</v>
      </c>
      <c r="H19">
        <f t="shared" si="2"/>
        <v>2.01702</v>
      </c>
      <c r="I19">
        <v>82.95</v>
      </c>
      <c r="J19" s="3">
        <f t="shared" si="0"/>
        <v>0</v>
      </c>
      <c r="Q19">
        <f t="shared" si="3"/>
        <v>2.108616</v>
      </c>
      <c r="R19">
        <f t="shared" si="4"/>
        <v>0.13970399999999999</v>
      </c>
    </row>
    <row r="20" spans="1:18" x14ac:dyDescent="0.2">
      <c r="A20">
        <v>284</v>
      </c>
      <c r="B20" t="s">
        <v>14</v>
      </c>
      <c r="C20" s="1" t="s">
        <v>5</v>
      </c>
      <c r="D20">
        <v>0.20399999999999999</v>
      </c>
      <c r="E20">
        <v>0.28899999999999998</v>
      </c>
      <c r="F20">
        <v>1.4</v>
      </c>
      <c r="G20">
        <f t="shared" si="1"/>
        <v>1.3799199999999998</v>
      </c>
      <c r="H20">
        <f t="shared" si="2"/>
        <v>1.8729199999999997</v>
      </c>
      <c r="I20">
        <v>0.51700000000000002</v>
      </c>
      <c r="J20" s="3">
        <f t="shared" si="0"/>
        <v>0</v>
      </c>
      <c r="Q20">
        <f t="shared" si="3"/>
        <v>1.8218719999999999</v>
      </c>
      <c r="R20">
        <f t="shared" si="4"/>
        <v>0.30395999999999995</v>
      </c>
    </row>
    <row r="21" spans="1:18" x14ac:dyDescent="0.2">
      <c r="A21">
        <v>284</v>
      </c>
      <c r="B21" t="s">
        <v>14</v>
      </c>
      <c r="C21" s="1" t="s">
        <v>7</v>
      </c>
      <c r="D21">
        <v>0.17399999999999999</v>
      </c>
      <c r="E21">
        <v>0.11899999999999999</v>
      </c>
      <c r="F21">
        <v>2.0699999999999998</v>
      </c>
      <c r="G21">
        <f t="shared" si="1"/>
        <v>2.0499199999999997</v>
      </c>
      <c r="H21">
        <f t="shared" si="2"/>
        <v>2.3429199999999999</v>
      </c>
      <c r="I21">
        <v>0.38900000000000001</v>
      </c>
      <c r="J21" s="3">
        <f t="shared" si="0"/>
        <v>0</v>
      </c>
      <c r="Q21">
        <f t="shared" si="3"/>
        <v>2.4376720000000001</v>
      </c>
      <c r="R21">
        <f t="shared" si="4"/>
        <v>0.18275999999999998</v>
      </c>
    </row>
    <row r="22" spans="1:18" x14ac:dyDescent="0.2">
      <c r="A22">
        <v>284</v>
      </c>
      <c r="B22" t="s">
        <v>14</v>
      </c>
      <c r="C22" s="1" t="s">
        <v>8</v>
      </c>
      <c r="D22">
        <v>0.109</v>
      </c>
      <c r="E22">
        <v>0.185</v>
      </c>
      <c r="F22">
        <v>1.47</v>
      </c>
      <c r="G22">
        <f t="shared" si="1"/>
        <v>1.4499199999999999</v>
      </c>
      <c r="H22">
        <f t="shared" si="2"/>
        <v>1.7439199999999999</v>
      </c>
      <c r="I22">
        <v>0.46300000000000002</v>
      </c>
      <c r="J22" s="3">
        <f t="shared" si="0"/>
        <v>0</v>
      </c>
      <c r="L22" t="s">
        <v>53</v>
      </c>
      <c r="Q22">
        <f t="shared" si="3"/>
        <v>1.7756719999999999</v>
      </c>
      <c r="R22">
        <f t="shared" si="4"/>
        <v>0.18076</v>
      </c>
    </row>
    <row r="23" spans="1:18" x14ac:dyDescent="0.2">
      <c r="A23">
        <v>284</v>
      </c>
      <c r="B23" t="s">
        <v>16</v>
      </c>
      <c r="C23" s="1" t="s">
        <v>5</v>
      </c>
      <c r="D23">
        <v>0.10299999999999999</v>
      </c>
      <c r="E23">
        <v>0.14299999999999999</v>
      </c>
      <c r="F23">
        <v>1.76</v>
      </c>
      <c r="G23">
        <f t="shared" si="1"/>
        <v>1.7399199999999999</v>
      </c>
      <c r="H23">
        <f t="shared" si="2"/>
        <v>1.9859199999999999</v>
      </c>
      <c r="I23">
        <v>73.918000000000006</v>
      </c>
      <c r="J23" s="3">
        <f t="shared" si="0"/>
        <v>0</v>
      </c>
      <c r="K23" t="s">
        <v>55</v>
      </c>
      <c r="Q23">
        <f t="shared" si="3"/>
        <v>2.0656319999999999</v>
      </c>
      <c r="R23">
        <f t="shared" si="4"/>
        <v>0.15171999999999997</v>
      </c>
    </row>
    <row r="24" spans="1:18" x14ac:dyDescent="0.2">
      <c r="A24">
        <v>284</v>
      </c>
      <c r="B24" t="s">
        <v>16</v>
      </c>
      <c r="C24" s="1" t="s">
        <v>7</v>
      </c>
      <c r="D24">
        <v>0.22800000000000001</v>
      </c>
      <c r="E24">
        <v>0.156</v>
      </c>
      <c r="F24">
        <v>1.86</v>
      </c>
      <c r="G24">
        <f t="shared" si="1"/>
        <v>1.83992</v>
      </c>
      <c r="H24">
        <f t="shared" si="2"/>
        <v>2.2239200000000001</v>
      </c>
      <c r="I24">
        <v>7.492</v>
      </c>
      <c r="J24" s="3">
        <f t="shared" si="0"/>
        <v>0</v>
      </c>
      <c r="Q24">
        <f t="shared" si="3"/>
        <v>2.2634320000000003</v>
      </c>
      <c r="R24">
        <f t="shared" si="4"/>
        <v>0.23952000000000001</v>
      </c>
    </row>
    <row r="25" spans="1:18" x14ac:dyDescent="0.2">
      <c r="A25">
        <v>284</v>
      </c>
      <c r="B25" t="s">
        <v>16</v>
      </c>
      <c r="C25" s="1" t="s">
        <v>8</v>
      </c>
      <c r="D25">
        <v>0.14399999999999999</v>
      </c>
      <c r="E25">
        <v>0.22</v>
      </c>
      <c r="F25">
        <v>1.24</v>
      </c>
      <c r="G25">
        <f t="shared" si="1"/>
        <v>1.2199199999999999</v>
      </c>
      <c r="H25">
        <f t="shared" si="2"/>
        <v>1.58392</v>
      </c>
      <c r="I25">
        <v>6.2009999999999996</v>
      </c>
      <c r="J25" s="3">
        <f t="shared" si="0"/>
        <v>0</v>
      </c>
      <c r="Q25">
        <f t="shared" si="3"/>
        <v>1.5660719999999999</v>
      </c>
      <c r="R25">
        <f t="shared" si="4"/>
        <v>0.22416</v>
      </c>
    </row>
    <row r="26" spans="1:18" x14ac:dyDescent="0.2">
      <c r="A26">
        <v>284</v>
      </c>
      <c r="B26" t="s">
        <v>17</v>
      </c>
      <c r="C26" s="1" t="s">
        <v>5</v>
      </c>
      <c r="D26">
        <v>0.23599999999999999</v>
      </c>
      <c r="E26">
        <v>0.32100000000000001</v>
      </c>
      <c r="F26">
        <v>1.8</v>
      </c>
      <c r="G26">
        <f t="shared" si="1"/>
        <v>1.7799199999999999</v>
      </c>
      <c r="H26">
        <f t="shared" si="2"/>
        <v>2.3369200000000001</v>
      </c>
      <c r="I26">
        <v>25.824999999999999</v>
      </c>
      <c r="J26" s="3">
        <f t="shared" si="0"/>
        <v>0</v>
      </c>
      <c r="Q26">
        <f t="shared" si="3"/>
        <v>2.301552</v>
      </c>
      <c r="R26">
        <f t="shared" si="4"/>
        <v>0.34364</v>
      </c>
    </row>
    <row r="27" spans="1:18" x14ac:dyDescent="0.2">
      <c r="A27">
        <v>284</v>
      </c>
      <c r="B27" t="s">
        <v>17</v>
      </c>
      <c r="C27" s="1" t="s">
        <v>7</v>
      </c>
      <c r="D27">
        <v>0.16500000000000001</v>
      </c>
      <c r="E27">
        <v>0.128</v>
      </c>
      <c r="F27">
        <v>1.92</v>
      </c>
      <c r="G27">
        <f t="shared" si="1"/>
        <v>1.8999199999999998</v>
      </c>
      <c r="H27">
        <f t="shared" si="2"/>
        <v>2.19292</v>
      </c>
      <c r="I27">
        <v>24.591999999999999</v>
      </c>
      <c r="J27" s="3">
        <f t="shared" si="0"/>
        <v>0</v>
      </c>
      <c r="Q27">
        <f t="shared" si="3"/>
        <v>2.2723119999999999</v>
      </c>
      <c r="R27">
        <f t="shared" si="4"/>
        <v>0.18240000000000001</v>
      </c>
    </row>
    <row r="28" spans="1:18" x14ac:dyDescent="0.2">
      <c r="A28">
        <v>284</v>
      </c>
      <c r="B28" t="s">
        <v>17</v>
      </c>
      <c r="C28" s="1" t="s">
        <v>8</v>
      </c>
      <c r="D28">
        <v>0.12</v>
      </c>
      <c r="E28">
        <v>0.19800000000000001</v>
      </c>
      <c r="F28">
        <v>1.71</v>
      </c>
      <c r="G28">
        <f t="shared" si="1"/>
        <v>1.6899199999999999</v>
      </c>
      <c r="H28">
        <f t="shared" si="2"/>
        <v>2.0079199999999999</v>
      </c>
      <c r="I28">
        <v>20.978999999999999</v>
      </c>
      <c r="J28" s="3">
        <f t="shared" si="0"/>
        <v>0</v>
      </c>
      <c r="Q28">
        <f t="shared" si="3"/>
        <v>2.0545119999999999</v>
      </c>
      <c r="R28">
        <f t="shared" si="4"/>
        <v>0.1956</v>
      </c>
    </row>
    <row r="29" spans="1:18" x14ac:dyDescent="0.2">
      <c r="A29">
        <v>284</v>
      </c>
      <c r="B29" t="s">
        <v>15</v>
      </c>
      <c r="C29" s="1" t="s">
        <v>5</v>
      </c>
      <c r="D29">
        <v>0.20100000000000001</v>
      </c>
      <c r="E29">
        <v>0.30199999999999999</v>
      </c>
      <c r="F29">
        <v>1.4750000000000001</v>
      </c>
      <c r="G29">
        <f t="shared" si="1"/>
        <v>1.45492</v>
      </c>
      <c r="H29">
        <f t="shared" si="2"/>
        <v>1.9579200000000001</v>
      </c>
      <c r="I29">
        <v>0.48299999999999998</v>
      </c>
      <c r="J29" s="3">
        <f t="shared" si="0"/>
        <v>0</v>
      </c>
      <c r="Q29">
        <f t="shared" si="3"/>
        <v>1.9102520000000003</v>
      </c>
      <c r="R29">
        <f t="shared" si="4"/>
        <v>0.30984</v>
      </c>
    </row>
    <row r="30" spans="1:18" x14ac:dyDescent="0.2">
      <c r="A30">
        <v>284</v>
      </c>
      <c r="B30" t="s">
        <v>15</v>
      </c>
      <c r="C30" s="1" t="s">
        <v>7</v>
      </c>
      <c r="D30">
        <v>0.16300000000000001</v>
      </c>
      <c r="E30">
        <v>0.11899999999999999</v>
      </c>
      <c r="F30">
        <v>2.15</v>
      </c>
      <c r="G30">
        <f t="shared" si="1"/>
        <v>2.1299199999999998</v>
      </c>
      <c r="H30">
        <f t="shared" si="2"/>
        <v>2.4119199999999998</v>
      </c>
      <c r="I30">
        <v>0.45</v>
      </c>
      <c r="J30" s="3">
        <f t="shared" si="0"/>
        <v>0</v>
      </c>
      <c r="Q30">
        <f t="shared" si="3"/>
        <v>2.5186320000000002</v>
      </c>
      <c r="R30">
        <f t="shared" si="4"/>
        <v>0.17571999999999999</v>
      </c>
    </row>
    <row r="31" spans="1:18" x14ac:dyDescent="0.2">
      <c r="A31">
        <v>284</v>
      </c>
      <c r="B31" t="s">
        <v>15</v>
      </c>
      <c r="C31" s="1" t="s">
        <v>8</v>
      </c>
      <c r="D31">
        <v>0.11459999999999999</v>
      </c>
      <c r="E31">
        <v>0.17699999999999999</v>
      </c>
      <c r="F31">
        <v>1.56</v>
      </c>
      <c r="G31">
        <f t="shared" si="1"/>
        <v>1.53992</v>
      </c>
      <c r="H31">
        <f t="shared" si="2"/>
        <v>1.8315199999999998</v>
      </c>
      <c r="I31">
        <v>0.36</v>
      </c>
      <c r="J31" s="3">
        <f t="shared" si="0"/>
        <v>0</v>
      </c>
      <c r="Q31">
        <f t="shared" si="3"/>
        <v>1.873456</v>
      </c>
      <c r="R31">
        <f t="shared" si="4"/>
        <v>0.17954399999999998</v>
      </c>
    </row>
    <row r="32" spans="1:18" x14ac:dyDescent="0.2">
      <c r="J32" s="3">
        <f>AVERAGE(J2:J31)</f>
        <v>0</v>
      </c>
      <c r="Q32">
        <f>AVERAGE(Q4,Q7,Q10,Q13,Q16,Q19,Q22,Q25,Q28,Q31)/1000</f>
        <v>1.7366888000000002E-3</v>
      </c>
      <c r="R32">
        <f>AVERAGE(R4,R7,R10,R13,R16,R19,R22,R25,R28,R31)/1000</f>
        <v>1.8907679999999999E-4</v>
      </c>
    </row>
    <row r="33" spans="1:12" x14ac:dyDescent="0.2">
      <c r="B33" t="s">
        <v>34</v>
      </c>
    </row>
    <row r="35" spans="1:12" x14ac:dyDescent="0.2">
      <c r="A35" t="s">
        <v>29</v>
      </c>
      <c r="B35" t="s">
        <v>0</v>
      </c>
      <c r="C35" t="s">
        <v>1</v>
      </c>
      <c r="D35" t="s">
        <v>3</v>
      </c>
      <c r="E35" t="s">
        <v>2</v>
      </c>
      <c r="F35" t="s">
        <v>49</v>
      </c>
      <c r="G35" t="s">
        <v>4</v>
      </c>
      <c r="H35" t="s">
        <v>21</v>
      </c>
      <c r="I35" t="s">
        <v>51</v>
      </c>
      <c r="J35" t="s">
        <v>48</v>
      </c>
      <c r="K35" t="s">
        <v>54</v>
      </c>
      <c r="L35" t="s">
        <v>48</v>
      </c>
    </row>
    <row r="36" spans="1:12" x14ac:dyDescent="0.2">
      <c r="A36">
        <v>284</v>
      </c>
      <c r="B36" t="s">
        <v>6</v>
      </c>
      <c r="C36" t="s">
        <v>5</v>
      </c>
      <c r="D36">
        <f>D2*$M$11*I2/1000</f>
        <v>1.1989728000000002E-3</v>
      </c>
      <c r="E36">
        <f>E2*$L$11*I2/1000</f>
        <v>1.3321920000000001E-3</v>
      </c>
      <c r="F36">
        <f>G2*$N$11*I2/1000</f>
        <v>2.6101415824E-2</v>
      </c>
      <c r="G36">
        <f>D36+E36+F36</f>
        <v>2.8632580623999999E-2</v>
      </c>
      <c r="H36" s="3"/>
      <c r="I36" s="1">
        <v>1.18378E-4</v>
      </c>
      <c r="J36" s="3">
        <f>1-I36/(G36/4)</f>
        <v>0.98346247562460021</v>
      </c>
      <c r="K36">
        <v>2.8088160000000001E-2</v>
      </c>
      <c r="L36" s="3">
        <f>1-G36/K36</f>
        <v>-1.9382566319758876E-2</v>
      </c>
    </row>
    <row r="37" spans="1:12" x14ac:dyDescent="0.2">
      <c r="A37">
        <v>284</v>
      </c>
      <c r="B37" t="s">
        <v>6</v>
      </c>
      <c r="C37" t="s">
        <v>7</v>
      </c>
      <c r="D37">
        <f t="shared" ref="D37:D65" si="5">D3*$M$11*I3/1000</f>
        <v>4.2515328000000002E-4</v>
      </c>
      <c r="E37">
        <f t="shared" ref="E37:E65" si="6">E3*$L$11*I3/1000</f>
        <v>2.7825479999999997E-4</v>
      </c>
      <c r="F37">
        <f t="shared" ref="F37:F65" si="7">G3*$N$11*I3/1000</f>
        <v>9.1452743359999988E-3</v>
      </c>
      <c r="G37">
        <f t="shared" ref="G37:G65" si="8">D37+E37+F37</f>
        <v>9.8486824159999993E-3</v>
      </c>
      <c r="H37" s="3">
        <f>1-G37/G36</f>
        <v>0.65603231698421283</v>
      </c>
      <c r="I37" s="5">
        <v>5.3222900000000002E-5</v>
      </c>
      <c r="J37" s="3">
        <f t="shared" ref="J37:J65" si="9">1-I37/(G37/4)</f>
        <v>0.9783837480987162</v>
      </c>
      <c r="K37">
        <v>0</v>
      </c>
      <c r="L37" s="3" t="e">
        <f t="shared" ref="L37:L65" si="10">1-G37/K37</f>
        <v>#DIV/0!</v>
      </c>
    </row>
    <row r="38" spans="1:12" x14ac:dyDescent="0.2">
      <c r="A38">
        <v>284</v>
      </c>
      <c r="B38" t="s">
        <v>6</v>
      </c>
      <c r="C38" t="s">
        <v>8</v>
      </c>
      <c r="D38">
        <f t="shared" si="5"/>
        <v>2.9013312000000004E-4</v>
      </c>
      <c r="E38">
        <f t="shared" si="6"/>
        <v>3.3751800000000003E-4</v>
      </c>
      <c r="F38">
        <f t="shared" si="7"/>
        <v>4.7315788080000004E-3</v>
      </c>
      <c r="G38">
        <f t="shared" si="8"/>
        <v>5.3592299280000007E-3</v>
      </c>
      <c r="H38" s="3">
        <f t="shared" ref="H38:H65" si="11">1-G38/G37</f>
        <v>0.45584295425208465</v>
      </c>
      <c r="I38" s="5">
        <v>5.1214800000000003E-5</v>
      </c>
      <c r="J38" s="3">
        <f t="shared" si="9"/>
        <v>0.9617745081378789</v>
      </c>
      <c r="K38">
        <v>5.7954750000000005E-3</v>
      </c>
      <c r="L38" s="3">
        <f t="shared" si="10"/>
        <v>7.5273393811551181E-2</v>
      </c>
    </row>
    <row r="39" spans="1:12" x14ac:dyDescent="0.2">
      <c r="A39">
        <v>284</v>
      </c>
      <c r="B39" t="s">
        <v>9</v>
      </c>
      <c r="C39" t="s">
        <v>5</v>
      </c>
      <c r="D39">
        <f t="shared" si="5"/>
        <v>5.6996830080000014E-3</v>
      </c>
      <c r="E39">
        <f t="shared" si="6"/>
        <v>8.6365925999999978E-3</v>
      </c>
      <c r="F39">
        <f t="shared" si="7"/>
        <v>0.187935063624</v>
      </c>
      <c r="G39">
        <f t="shared" si="8"/>
        <v>0.202271339232</v>
      </c>
      <c r="H39" s="3"/>
      <c r="I39" s="1">
        <v>1.9814600000000001E-4</v>
      </c>
      <c r="J39" s="3">
        <f t="shared" si="9"/>
        <v>0.99608158030193827</v>
      </c>
      <c r="K39">
        <v>2.556785E-2</v>
      </c>
      <c r="L39" s="3">
        <f t="shared" si="10"/>
        <v>-6.9111594925658588</v>
      </c>
    </row>
    <row r="40" spans="1:12" x14ac:dyDescent="0.2">
      <c r="A40">
        <v>284</v>
      </c>
      <c r="B40" t="s">
        <v>9</v>
      </c>
      <c r="C40" t="s">
        <v>7</v>
      </c>
      <c r="D40">
        <f t="shared" si="5"/>
        <v>3.5937382399999999E-3</v>
      </c>
      <c r="E40">
        <f t="shared" si="6"/>
        <v>2.71704E-3</v>
      </c>
      <c r="F40">
        <f t="shared" si="7"/>
        <v>0.10609642700800001</v>
      </c>
      <c r="G40">
        <f t="shared" si="8"/>
        <v>0.11240720524800001</v>
      </c>
      <c r="H40" s="3">
        <f t="shared" si="11"/>
        <v>0.44427517178263276</v>
      </c>
      <c r="I40" s="1">
        <v>1.16538E-4</v>
      </c>
      <c r="J40" s="3">
        <f t="shared" si="9"/>
        <v>0.99585300605088845</v>
      </c>
      <c r="K40">
        <v>0</v>
      </c>
      <c r="L40" s="3" t="e">
        <f t="shared" si="10"/>
        <v>#DIV/0!</v>
      </c>
    </row>
    <row r="41" spans="1:12" x14ac:dyDescent="0.2">
      <c r="A41">
        <v>284</v>
      </c>
      <c r="B41" t="s">
        <v>9</v>
      </c>
      <c r="C41" t="s">
        <v>8</v>
      </c>
      <c r="D41">
        <f t="shared" si="5"/>
        <v>2.4797644800000004E-3</v>
      </c>
      <c r="E41">
        <f t="shared" si="6"/>
        <v>2.8142063999999998E-3</v>
      </c>
      <c r="F41">
        <f t="shared" si="7"/>
        <v>5.271239705599999E-2</v>
      </c>
      <c r="G41">
        <f t="shared" si="8"/>
        <v>5.8006367935999989E-2</v>
      </c>
      <c r="H41" s="3">
        <f t="shared" si="11"/>
        <v>0.48396219078641256</v>
      </c>
      <c r="I41" s="1">
        <v>1.21787E-4</v>
      </c>
      <c r="J41" s="3">
        <f t="shared" si="9"/>
        <v>0.99160181860485586</v>
      </c>
      <c r="K41">
        <v>1.7735467999999997E-2</v>
      </c>
      <c r="L41" s="3">
        <f t="shared" si="10"/>
        <v>-2.27064207925046</v>
      </c>
    </row>
    <row r="42" spans="1:12" x14ac:dyDescent="0.2">
      <c r="A42">
        <v>284</v>
      </c>
      <c r="B42" t="s">
        <v>10</v>
      </c>
      <c r="C42" t="s">
        <v>5</v>
      </c>
      <c r="D42">
        <f t="shared" si="5"/>
        <v>8.8267628799999992E-4</v>
      </c>
      <c r="E42">
        <f t="shared" si="6"/>
        <v>2.0317134000000002E-3</v>
      </c>
      <c r="F42">
        <f t="shared" si="7"/>
        <v>3.4529129096000005E-2</v>
      </c>
      <c r="G42">
        <f t="shared" si="8"/>
        <v>3.7443518784000006E-2</v>
      </c>
      <c r="H42" s="3"/>
      <c r="I42" s="1">
        <v>2.4981200000000003E-4</v>
      </c>
      <c r="J42" s="3">
        <f>1-I42/(G42/4)</f>
        <v>0.97331319191007792</v>
      </c>
      <c r="K42">
        <v>5.8081762000000002E-2</v>
      </c>
      <c r="L42" s="3">
        <f t="shared" si="10"/>
        <v>0.35533087332991031</v>
      </c>
    </row>
    <row r="43" spans="1:12" x14ac:dyDescent="0.2">
      <c r="A43">
        <v>284</v>
      </c>
      <c r="B43" t="s">
        <v>10</v>
      </c>
      <c r="C43" t="s">
        <v>7</v>
      </c>
      <c r="D43">
        <f t="shared" si="5"/>
        <v>5.8052415999999992E-4</v>
      </c>
      <c r="E43">
        <f t="shared" si="6"/>
        <v>2.8756860000000002E-4</v>
      </c>
      <c r="F43">
        <f t="shared" si="7"/>
        <v>7.8424314320000004E-3</v>
      </c>
      <c r="G43">
        <f t="shared" si="8"/>
        <v>8.710524192E-3</v>
      </c>
      <c r="H43" s="3">
        <f t="shared" si="11"/>
        <v>0.76736897399391601</v>
      </c>
      <c r="I43" s="1">
        <v>1.15505E-4</v>
      </c>
      <c r="J43" s="3">
        <f t="shared" si="9"/>
        <v>0.94695841607048947</v>
      </c>
      <c r="K43">
        <v>0</v>
      </c>
      <c r="L43" s="3" t="e">
        <f t="shared" si="10"/>
        <v>#DIV/0!</v>
      </c>
    </row>
    <row r="44" spans="1:12" x14ac:dyDescent="0.2">
      <c r="A44">
        <v>284</v>
      </c>
      <c r="B44" t="s">
        <v>10</v>
      </c>
      <c r="C44" t="s">
        <v>8</v>
      </c>
      <c r="D44">
        <f t="shared" si="5"/>
        <v>3.3549824000000001E-4</v>
      </c>
      <c r="E44">
        <f t="shared" si="6"/>
        <v>3.985343999999999E-4</v>
      </c>
      <c r="F44">
        <f t="shared" si="7"/>
        <v>4.2618174719999992E-3</v>
      </c>
      <c r="G44">
        <f t="shared" si="8"/>
        <v>4.9958501119999991E-3</v>
      </c>
      <c r="H44" s="3">
        <f t="shared" si="11"/>
        <v>0.42645815545884902</v>
      </c>
      <c r="I44" s="1">
        <v>1.0589E-4</v>
      </c>
      <c r="J44" s="3">
        <f t="shared" si="9"/>
        <v>0.91521763253412836</v>
      </c>
      <c r="K44">
        <v>2.3902279999999998E-2</v>
      </c>
      <c r="L44" s="3">
        <f t="shared" si="10"/>
        <v>0.79098855372792887</v>
      </c>
    </row>
    <row r="45" spans="1:12" x14ac:dyDescent="0.2">
      <c r="A45">
        <v>284</v>
      </c>
      <c r="B45" t="s">
        <v>33</v>
      </c>
      <c r="C45" t="s">
        <v>5</v>
      </c>
      <c r="D45">
        <f t="shared" si="5"/>
        <v>1.7743968000000002E-3</v>
      </c>
      <c r="E45">
        <f t="shared" si="6"/>
        <v>2.2123949999999998E-3</v>
      </c>
      <c r="F45">
        <f t="shared" si="7"/>
        <v>1.1910638520000001E-2</v>
      </c>
      <c r="G45">
        <f t="shared" si="8"/>
        <v>1.5897430320000003E-2</v>
      </c>
      <c r="H45" s="3"/>
      <c r="I45" s="1">
        <v>6.6299100000000004E-4</v>
      </c>
      <c r="J45" s="3">
        <f t="shared" si="9"/>
        <v>0.83318285115150614</v>
      </c>
      <c r="K45">
        <v>0.19835899599999998</v>
      </c>
      <c r="L45" s="3">
        <f t="shared" si="10"/>
        <v>0.9198552591988316</v>
      </c>
    </row>
    <row r="46" spans="1:12" x14ac:dyDescent="0.2">
      <c r="A46">
        <v>284</v>
      </c>
      <c r="B46" t="s">
        <v>33</v>
      </c>
      <c r="C46" t="s">
        <v>7</v>
      </c>
      <c r="D46">
        <f t="shared" si="5"/>
        <v>4.6895232000000004E-4</v>
      </c>
      <c r="E46">
        <f t="shared" si="6"/>
        <v>3.0367080000000003E-4</v>
      </c>
      <c r="F46">
        <f t="shared" si="7"/>
        <v>7.8105036239999991E-3</v>
      </c>
      <c r="G46">
        <f t="shared" si="8"/>
        <v>8.5831267439999987E-3</v>
      </c>
      <c r="H46" s="3">
        <f t="shared" si="11"/>
        <v>0.46009345087665732</v>
      </c>
      <c r="I46" s="5">
        <v>9.40212E-5</v>
      </c>
      <c r="J46" s="3">
        <f t="shared" si="9"/>
        <v>0.95618324053493664</v>
      </c>
      <c r="K46">
        <v>0</v>
      </c>
      <c r="L46" s="3" t="e">
        <f t="shared" si="10"/>
        <v>#DIV/0!</v>
      </c>
    </row>
    <row r="47" spans="1:12" x14ac:dyDescent="0.2">
      <c r="A47">
        <v>284</v>
      </c>
      <c r="B47" t="s">
        <v>33</v>
      </c>
      <c r="C47" t="s">
        <v>8</v>
      </c>
      <c r="D47">
        <f t="shared" si="5"/>
        <v>3.0830591999999999E-4</v>
      </c>
      <c r="E47">
        <f t="shared" si="6"/>
        <v>3.7241279999999997E-4</v>
      </c>
      <c r="F47">
        <f t="shared" si="7"/>
        <v>4.211760256E-3</v>
      </c>
      <c r="G47">
        <f t="shared" si="8"/>
        <v>4.892478976E-3</v>
      </c>
      <c r="H47" s="3">
        <f t="shared" si="11"/>
        <v>0.42998872999049342</v>
      </c>
      <c r="I47" s="1">
        <v>8.7701999999999995E-5</v>
      </c>
      <c r="J47" s="3">
        <f t="shared" si="9"/>
        <v>0.92829647266326853</v>
      </c>
      <c r="K47">
        <v>1.2242600000000001E-2</v>
      </c>
      <c r="L47" s="3">
        <f t="shared" si="10"/>
        <v>0.60037255354254815</v>
      </c>
    </row>
    <row r="48" spans="1:12" x14ac:dyDescent="0.2">
      <c r="A48">
        <v>284</v>
      </c>
      <c r="B48" t="s">
        <v>12</v>
      </c>
      <c r="C48" t="s">
        <v>5</v>
      </c>
      <c r="D48">
        <f t="shared" si="5"/>
        <v>1.4643231999999996E-3</v>
      </c>
      <c r="E48">
        <f t="shared" si="6"/>
        <v>1.9152275999999998E-3</v>
      </c>
      <c r="F48">
        <f t="shared" si="7"/>
        <v>1.5345392831999998E-2</v>
      </c>
      <c r="G48">
        <f t="shared" si="8"/>
        <v>1.8724943631999998E-2</v>
      </c>
      <c r="H48" s="3"/>
      <c r="I48" s="1">
        <v>4.7096399999999999E-4</v>
      </c>
      <c r="J48" s="3">
        <f t="shared" si="9"/>
        <v>0.89939323519347836</v>
      </c>
      <c r="K48">
        <v>2.9238198000000003E-2</v>
      </c>
      <c r="L48" s="3">
        <f t="shared" si="10"/>
        <v>0.3595725826878936</v>
      </c>
    </row>
    <row r="49" spans="1:12" x14ac:dyDescent="0.2">
      <c r="A49">
        <v>284</v>
      </c>
      <c r="B49" t="s">
        <v>12</v>
      </c>
      <c r="C49" t="s">
        <v>7</v>
      </c>
      <c r="D49">
        <f t="shared" si="5"/>
        <v>9.9432000000000014E-4</v>
      </c>
      <c r="E49">
        <f t="shared" si="6"/>
        <v>4.8887399999999993E-4</v>
      </c>
      <c r="F49">
        <f t="shared" si="7"/>
        <v>1.443084236E-2</v>
      </c>
      <c r="G49">
        <f t="shared" si="8"/>
        <v>1.5914036360000001E-2</v>
      </c>
      <c r="H49" s="3">
        <f t="shared" si="11"/>
        <v>0.15011566001172338</v>
      </c>
      <c r="I49" s="1">
        <v>1.36618E-4</v>
      </c>
      <c r="J49" s="3">
        <f t="shared" si="9"/>
        <v>0.96566100594230386</v>
      </c>
      <c r="K49">
        <v>0</v>
      </c>
      <c r="L49" s="3" t="e">
        <f t="shared" si="10"/>
        <v>#DIV/0!</v>
      </c>
    </row>
    <row r="50" spans="1:12" x14ac:dyDescent="0.2">
      <c r="A50">
        <v>284</v>
      </c>
      <c r="B50" t="s">
        <v>12</v>
      </c>
      <c r="C50" t="s">
        <v>8</v>
      </c>
      <c r="D50">
        <f t="shared" si="5"/>
        <v>4.1545728000000006E-4</v>
      </c>
      <c r="E50">
        <f t="shared" si="6"/>
        <v>6.2596799999999997E-4</v>
      </c>
      <c r="F50">
        <f t="shared" si="7"/>
        <v>7.9052339520000008E-3</v>
      </c>
      <c r="G50">
        <f t="shared" si="8"/>
        <v>8.9466592320000017E-3</v>
      </c>
      <c r="H50" s="3">
        <f t="shared" si="11"/>
        <v>0.43781332217592084</v>
      </c>
      <c r="I50" s="1">
        <v>1.3018700000000001E-4</v>
      </c>
      <c r="J50" s="3">
        <f t="shared" si="9"/>
        <v>0.94179413941045031</v>
      </c>
      <c r="K50">
        <v>8.5888000000000006E-3</v>
      </c>
      <c r="L50" s="3">
        <f t="shared" si="10"/>
        <v>-4.1665801043219153E-2</v>
      </c>
    </row>
    <row r="51" spans="1:12" x14ac:dyDescent="0.2">
      <c r="A51">
        <v>284</v>
      </c>
      <c r="B51" t="s">
        <v>13</v>
      </c>
      <c r="C51" t="s">
        <v>5</v>
      </c>
      <c r="D51">
        <f t="shared" si="5"/>
        <v>6.1694975999999988E-3</v>
      </c>
      <c r="E51">
        <f t="shared" si="6"/>
        <v>9.0614496000000003E-3</v>
      </c>
      <c r="F51">
        <f t="shared" si="7"/>
        <v>0.158166638784</v>
      </c>
      <c r="G51">
        <f t="shared" si="8"/>
        <v>0.17339758598400001</v>
      </c>
      <c r="H51" s="3"/>
      <c r="I51" s="1">
        <v>1.4533809999999999E-3</v>
      </c>
      <c r="J51" s="3">
        <f t="shared" si="9"/>
        <v>0.96647286657995091</v>
      </c>
      <c r="K51">
        <v>5.0049150000000001E-2</v>
      </c>
      <c r="L51" s="3">
        <f t="shared" si="10"/>
        <v>-2.4645460708923133</v>
      </c>
    </row>
    <row r="52" spans="1:12" x14ac:dyDescent="0.2">
      <c r="A52">
        <v>284</v>
      </c>
      <c r="B52" t="s">
        <v>13</v>
      </c>
      <c r="C52" t="s">
        <v>7</v>
      </c>
      <c r="D52">
        <f t="shared" si="5"/>
        <v>6.9196089599999995E-3</v>
      </c>
      <c r="E52">
        <f t="shared" si="6"/>
        <v>6.2250269999999993E-3</v>
      </c>
      <c r="F52">
        <f t="shared" si="7"/>
        <v>0.282300824432</v>
      </c>
      <c r="G52">
        <f t="shared" si="8"/>
        <v>0.29544546039199998</v>
      </c>
      <c r="H52" s="3">
        <f t="shared" si="11"/>
        <v>-0.70386143910481969</v>
      </c>
      <c r="I52" s="1">
        <v>8.9655799999999999E-4</v>
      </c>
      <c r="J52" s="3">
        <f t="shared" si="9"/>
        <v>0.98786161075129819</v>
      </c>
      <c r="K52">
        <v>0</v>
      </c>
      <c r="L52" s="3" t="e">
        <f t="shared" si="10"/>
        <v>#DIV/0!</v>
      </c>
    </row>
    <row r="53" spans="1:12" x14ac:dyDescent="0.2">
      <c r="A53">
        <v>284</v>
      </c>
      <c r="B53" t="s">
        <v>13</v>
      </c>
      <c r="C53" t="s">
        <v>8</v>
      </c>
      <c r="D53">
        <f t="shared" si="5"/>
        <v>4.5708768E-3</v>
      </c>
      <c r="E53">
        <f t="shared" si="6"/>
        <v>7.0175699999999999E-3</v>
      </c>
      <c r="F53">
        <f t="shared" si="7"/>
        <v>0.16332125040000003</v>
      </c>
      <c r="G53">
        <f t="shared" si="8"/>
        <v>0.17490969720000005</v>
      </c>
      <c r="H53" s="3">
        <f t="shared" si="11"/>
        <v>0.40797974364565248</v>
      </c>
      <c r="I53" s="1">
        <v>7.9435400000000005E-4</v>
      </c>
      <c r="J53" s="3">
        <f t="shared" si="9"/>
        <v>0.98183396317719995</v>
      </c>
      <c r="K53">
        <v>4.2375840000000005E-2</v>
      </c>
      <c r="L53" s="3">
        <f t="shared" si="10"/>
        <v>-3.1275806497287144</v>
      </c>
    </row>
    <row r="54" spans="1:12" x14ac:dyDescent="0.2">
      <c r="A54">
        <v>284</v>
      </c>
      <c r="B54" t="s">
        <v>14</v>
      </c>
      <c r="C54" s="1" t="s">
        <v>5</v>
      </c>
      <c r="D54">
        <f t="shared" si="5"/>
        <v>6.7499519999999994E-5</v>
      </c>
      <c r="E54">
        <f t="shared" si="6"/>
        <v>8.9647799999999992E-5</v>
      </c>
      <c r="F54">
        <f t="shared" si="7"/>
        <v>7.8476050399999995E-4</v>
      </c>
      <c r="G54">
        <f t="shared" si="8"/>
        <v>9.4190782399999993E-4</v>
      </c>
      <c r="H54" s="3"/>
      <c r="I54" s="5">
        <v>2.25641E-5</v>
      </c>
      <c r="J54" s="3">
        <f t="shared" si="9"/>
        <v>0.90417703548027861</v>
      </c>
      <c r="K54">
        <v>9.9120000000000002E-4</v>
      </c>
      <c r="L54" s="3">
        <f t="shared" si="10"/>
        <v>4.9729798224374622E-2</v>
      </c>
    </row>
    <row r="55" spans="1:12" x14ac:dyDescent="0.2">
      <c r="A55">
        <v>284</v>
      </c>
      <c r="B55" t="s">
        <v>14</v>
      </c>
      <c r="C55" s="1" t="s">
        <v>7</v>
      </c>
      <c r="D55">
        <f t="shared" si="5"/>
        <v>4.3319040000000006E-5</v>
      </c>
      <c r="E55">
        <f t="shared" si="6"/>
        <v>2.7774599999999997E-5</v>
      </c>
      <c r="F55">
        <f t="shared" si="7"/>
        <v>8.7716076800000006E-4</v>
      </c>
      <c r="G55">
        <f t="shared" si="8"/>
        <v>9.4825440800000004E-4</v>
      </c>
      <c r="H55" s="3">
        <f t="shared" si="11"/>
        <v>-6.7380096420137647E-3</v>
      </c>
      <c r="I55" s="5">
        <v>9.6943999999999999E-6</v>
      </c>
      <c r="J55" s="3">
        <f t="shared" si="9"/>
        <v>0.95910633299159942</v>
      </c>
      <c r="K55">
        <v>0</v>
      </c>
      <c r="L55" s="3" t="e">
        <f t="shared" si="10"/>
        <v>#DIV/0!</v>
      </c>
    </row>
    <row r="56" spans="1:12" x14ac:dyDescent="0.2">
      <c r="A56">
        <v>284</v>
      </c>
      <c r="B56" t="s">
        <v>14</v>
      </c>
      <c r="C56" s="1" t="s">
        <v>8</v>
      </c>
      <c r="D56">
        <f t="shared" si="5"/>
        <v>3.2298880000000002E-5</v>
      </c>
      <c r="E56">
        <f t="shared" si="6"/>
        <v>5.1393000000000001E-5</v>
      </c>
      <c r="F56">
        <f t="shared" si="7"/>
        <v>7.3844425599999995E-4</v>
      </c>
      <c r="G56">
        <f t="shared" si="8"/>
        <v>8.2213613599999989E-4</v>
      </c>
      <c r="H56" s="3">
        <f t="shared" si="11"/>
        <v>0.13300045951381445</v>
      </c>
      <c r="I56" s="5">
        <v>8.4591600000000008E-6</v>
      </c>
      <c r="J56" s="3">
        <f t="shared" si="9"/>
        <v>0.95884302061623528</v>
      </c>
      <c r="K56">
        <v>6.6677000000000001E-4</v>
      </c>
      <c r="L56" s="3">
        <f t="shared" si="10"/>
        <v>-0.23301308697151923</v>
      </c>
    </row>
    <row r="57" spans="1:12" x14ac:dyDescent="0.2">
      <c r="A57">
        <v>284</v>
      </c>
      <c r="B57" t="s">
        <v>16</v>
      </c>
      <c r="C57" s="1" t="s">
        <v>5</v>
      </c>
      <c r="D57">
        <f t="shared" si="5"/>
        <v>4.8726745599999999E-3</v>
      </c>
      <c r="E57">
        <f t="shared" si="6"/>
        <v>6.3421644000000001E-3</v>
      </c>
      <c r="F57">
        <f t="shared" si="7"/>
        <v>0.141472547216</v>
      </c>
      <c r="G57">
        <f t="shared" si="8"/>
        <v>0.152687386176</v>
      </c>
      <c r="H57" s="3"/>
      <c r="I57" s="1">
        <v>3.88892E-4</v>
      </c>
      <c r="J57" s="3">
        <f t="shared" si="9"/>
        <v>0.98981207263442883</v>
      </c>
      <c r="K57">
        <v>9.9812297999999994E-2</v>
      </c>
      <c r="L57" s="3">
        <f t="shared" si="10"/>
        <v>-0.52974522414061642</v>
      </c>
    </row>
    <row r="58" spans="1:12" x14ac:dyDescent="0.2">
      <c r="A58">
        <v>284</v>
      </c>
      <c r="B58" t="s">
        <v>16</v>
      </c>
      <c r="C58" s="1" t="s">
        <v>7</v>
      </c>
      <c r="D58">
        <f t="shared" si="5"/>
        <v>1.09323264E-3</v>
      </c>
      <c r="E58">
        <f t="shared" si="6"/>
        <v>7.0125120000000003E-4</v>
      </c>
      <c r="F58">
        <f t="shared" si="7"/>
        <v>1.5163148704E-2</v>
      </c>
      <c r="G58">
        <f t="shared" si="8"/>
        <v>1.6957632544000002E-2</v>
      </c>
      <c r="H58" s="3">
        <f t="shared" si="11"/>
        <v>0.88893887721377818</v>
      </c>
      <c r="I58" s="1">
        <v>1.9508399999999999E-4</v>
      </c>
      <c r="J58" s="3">
        <f t="shared" si="9"/>
        <v>0.95398319913022878</v>
      </c>
      <c r="K58">
        <v>0</v>
      </c>
      <c r="L58" s="3" t="e">
        <f t="shared" si="10"/>
        <v>#DIV/0!</v>
      </c>
    </row>
    <row r="59" spans="1:12" x14ac:dyDescent="0.2">
      <c r="A59">
        <v>284</v>
      </c>
      <c r="B59" t="s">
        <v>16</v>
      </c>
      <c r="C59" s="1" t="s">
        <v>8</v>
      </c>
      <c r="D59">
        <f t="shared" si="5"/>
        <v>5.7148415999999994E-4</v>
      </c>
      <c r="E59">
        <f t="shared" si="6"/>
        <v>8.1853200000000007E-4</v>
      </c>
      <c r="F59">
        <f t="shared" si="7"/>
        <v>8.3211963119999999E-3</v>
      </c>
      <c r="G59">
        <f t="shared" si="8"/>
        <v>9.7112124720000002E-3</v>
      </c>
      <c r="H59" s="3">
        <f t="shared" si="11"/>
        <v>0.42732498497049642</v>
      </c>
      <c r="I59" s="1">
        <v>1.85229E-4</v>
      </c>
      <c r="J59" s="3">
        <f t="shared" si="9"/>
        <v>0.9237050983966979</v>
      </c>
      <c r="K59">
        <v>1.6330759999999996E-2</v>
      </c>
      <c r="L59" s="3">
        <f t="shared" si="10"/>
        <v>0.40534228217180324</v>
      </c>
    </row>
    <row r="60" spans="1:12" x14ac:dyDescent="0.2">
      <c r="A60">
        <v>284</v>
      </c>
      <c r="B60" t="s">
        <v>17</v>
      </c>
      <c r="C60" s="1" t="s">
        <v>5</v>
      </c>
      <c r="D60">
        <f t="shared" si="5"/>
        <v>3.9006080000000003E-3</v>
      </c>
      <c r="E60">
        <f t="shared" si="6"/>
        <v>4.9738949999999999E-3</v>
      </c>
      <c r="F60">
        <f t="shared" si="7"/>
        <v>5.0563077400000003E-2</v>
      </c>
      <c r="G60">
        <f t="shared" si="8"/>
        <v>5.9437580400000002E-2</v>
      </c>
      <c r="H60" s="3"/>
      <c r="I60" s="1">
        <v>1.134864E-3</v>
      </c>
      <c r="J60" s="3">
        <f t="shared" si="9"/>
        <v>0.92362650078535158</v>
      </c>
      <c r="K60">
        <v>0.18891885</v>
      </c>
      <c r="L60" s="3">
        <f t="shared" si="10"/>
        <v>0.68538036093274968</v>
      </c>
    </row>
    <row r="61" spans="1:12" x14ac:dyDescent="0.2">
      <c r="A61">
        <v>284</v>
      </c>
      <c r="B61" t="s">
        <v>17</v>
      </c>
      <c r="C61" s="1" t="s">
        <v>7</v>
      </c>
      <c r="D61">
        <f t="shared" si="5"/>
        <v>2.5969152000000001E-3</v>
      </c>
      <c r="E61">
        <f t="shared" si="6"/>
        <v>1.8886655999999996E-3</v>
      </c>
      <c r="F61">
        <f t="shared" si="7"/>
        <v>5.1395115903999998E-2</v>
      </c>
      <c r="G61">
        <f t="shared" si="8"/>
        <v>5.5880696703999998E-2</v>
      </c>
      <c r="H61" s="3">
        <f t="shared" si="11"/>
        <v>5.9842336650702599E-2</v>
      </c>
      <c r="I61" s="1">
        <v>4.3783199999999998E-4</v>
      </c>
      <c r="J61" s="3">
        <f t="shared" si="9"/>
        <v>0.96865951744881096</v>
      </c>
      <c r="K61">
        <v>0</v>
      </c>
      <c r="L61" s="3" t="e">
        <f t="shared" si="10"/>
        <v>#DIV/0!</v>
      </c>
    </row>
    <row r="62" spans="1:12" x14ac:dyDescent="0.2">
      <c r="A62">
        <v>284</v>
      </c>
      <c r="B62" t="s">
        <v>17</v>
      </c>
      <c r="C62" s="1" t="s">
        <v>8</v>
      </c>
      <c r="D62">
        <f t="shared" si="5"/>
        <v>1.6111871999999999E-3</v>
      </c>
      <c r="E62">
        <f t="shared" si="6"/>
        <v>2.4923052000000003E-3</v>
      </c>
      <c r="F62">
        <f t="shared" si="7"/>
        <v>3.899811484799999E-2</v>
      </c>
      <c r="G62">
        <f t="shared" si="8"/>
        <v>4.3101607247999989E-2</v>
      </c>
      <c r="H62" s="3">
        <f t="shared" si="11"/>
        <v>0.22868522065304298</v>
      </c>
      <c r="I62" s="1">
        <v>4.84217E-4</v>
      </c>
      <c r="J62" s="3">
        <f t="shared" si="9"/>
        <v>0.9550627430467834</v>
      </c>
      <c r="K62">
        <v>0.16562495999999999</v>
      </c>
      <c r="L62" s="3">
        <f t="shared" si="10"/>
        <v>0.73976381791729939</v>
      </c>
    </row>
    <row r="63" spans="1:12" x14ac:dyDescent="0.2">
      <c r="A63">
        <v>284</v>
      </c>
      <c r="B63" t="s">
        <v>15</v>
      </c>
      <c r="C63" s="1" t="s">
        <v>5</v>
      </c>
      <c r="D63">
        <f t="shared" si="5"/>
        <v>6.2133120000000005E-5</v>
      </c>
      <c r="E63">
        <f t="shared" si="6"/>
        <v>8.7519600000000001E-5</v>
      </c>
      <c r="F63">
        <f t="shared" si="7"/>
        <v>7.7299899600000014E-4</v>
      </c>
      <c r="G63">
        <f t="shared" si="8"/>
        <v>9.226517160000002E-4</v>
      </c>
      <c r="H63" s="3"/>
      <c r="I63" s="5">
        <v>2.13483E-5</v>
      </c>
      <c r="J63" s="3">
        <f t="shared" si="9"/>
        <v>0.90744806678493184</v>
      </c>
      <c r="K63">
        <v>9.7634999999999996E-4</v>
      </c>
      <c r="L63" s="3">
        <f t="shared" si="10"/>
        <v>5.4999010600706444E-2</v>
      </c>
    </row>
    <row r="64" spans="1:12" x14ac:dyDescent="0.2">
      <c r="A64">
        <v>284</v>
      </c>
      <c r="B64" t="s">
        <v>15</v>
      </c>
      <c r="C64" s="1" t="s">
        <v>7</v>
      </c>
      <c r="D64">
        <f t="shared" si="5"/>
        <v>4.6944000000000003E-5</v>
      </c>
      <c r="E64">
        <f t="shared" si="6"/>
        <v>3.2129999999999999E-5</v>
      </c>
      <c r="F64">
        <f t="shared" si="7"/>
        <v>1.0543104000000001E-3</v>
      </c>
      <c r="G64">
        <f t="shared" si="8"/>
        <v>1.1333844E-3</v>
      </c>
      <c r="H64" s="3">
        <f t="shared" si="11"/>
        <v>-0.22839895092115103</v>
      </c>
      <c r="I64" s="5">
        <v>9.0436799999999998E-6</v>
      </c>
      <c r="J64" s="3">
        <f t="shared" si="9"/>
        <v>0.96808256757371991</v>
      </c>
      <c r="K64">
        <v>0</v>
      </c>
      <c r="L64" s="3" t="e">
        <f t="shared" si="10"/>
        <v>#DIV/0!</v>
      </c>
    </row>
    <row r="65" spans="1:12" x14ac:dyDescent="0.2">
      <c r="A65">
        <v>284</v>
      </c>
      <c r="B65" t="s">
        <v>15</v>
      </c>
      <c r="C65" s="1" t="s">
        <v>8</v>
      </c>
      <c r="D65">
        <f t="shared" si="5"/>
        <v>2.6403839999999999E-5</v>
      </c>
      <c r="E65">
        <f t="shared" si="6"/>
        <v>3.8231999999999996E-5</v>
      </c>
      <c r="F65">
        <f t="shared" si="7"/>
        <v>6.0980832000000001E-4</v>
      </c>
      <c r="G65">
        <f t="shared" si="8"/>
        <v>6.7444415999999997E-4</v>
      </c>
      <c r="H65" s="3">
        <f t="shared" si="11"/>
        <v>0.40492902496275762</v>
      </c>
      <c r="I65" s="5">
        <v>7.9754399999999993E-6</v>
      </c>
      <c r="J65" s="3">
        <f t="shared" si="9"/>
        <v>0.95269918268696996</v>
      </c>
      <c r="K65">
        <v>6.4230599999999993E-4</v>
      </c>
      <c r="L65" s="3">
        <f t="shared" si="10"/>
        <v>-5.0035590512933048E-2</v>
      </c>
    </row>
    <row r="66" spans="1:12" x14ac:dyDescent="0.2">
      <c r="G66" t="s">
        <v>37</v>
      </c>
      <c r="H66" s="3">
        <f>AVERAGE(H37,H40,H43,H46,H49,H52,H55,H58,H61,H64)</f>
        <v>0.2487668387845639</v>
      </c>
      <c r="J66" s="3"/>
    </row>
    <row r="67" spans="1:12" x14ac:dyDescent="0.2">
      <c r="G67" t="s">
        <v>38</v>
      </c>
      <c r="H67" s="3">
        <f>AVERAGE(H38,H41,H44,H47,H50,H53,H56,H59,H62,H65)</f>
        <v>0.38359847864095248</v>
      </c>
    </row>
    <row r="69" spans="1:12" x14ac:dyDescent="0.2">
      <c r="G69" t="s">
        <v>65</v>
      </c>
      <c r="H69">
        <f>(64^3*200*2/I17)/(G52/I17)/1000^3</f>
        <v>0.35491355954792436</v>
      </c>
    </row>
    <row r="70" spans="1:12" x14ac:dyDescent="0.2">
      <c r="G70" t="s">
        <v>64</v>
      </c>
      <c r="H70">
        <f>(64^3*200*2/I18)/(G53/I18)/1000^3</f>
        <v>0.59949563505390357</v>
      </c>
    </row>
    <row r="71" spans="1:12" x14ac:dyDescent="0.2">
      <c r="A71" t="s">
        <v>63</v>
      </c>
    </row>
    <row r="72" spans="1:12" x14ac:dyDescent="0.2">
      <c r="B72" t="s">
        <v>2</v>
      </c>
      <c r="C72" t="s">
        <v>3</v>
      </c>
      <c r="D72" t="s">
        <v>49</v>
      </c>
      <c r="E72" t="s">
        <v>36</v>
      </c>
      <c r="F72" t="s">
        <v>44</v>
      </c>
      <c r="G72" t="s">
        <v>46</v>
      </c>
      <c r="H72" t="s">
        <v>45</v>
      </c>
      <c r="I72" t="s">
        <v>75</v>
      </c>
    </row>
    <row r="73" spans="1:12" x14ac:dyDescent="0.2">
      <c r="A73" t="s">
        <v>61</v>
      </c>
      <c r="B73">
        <v>0.22800000000000001</v>
      </c>
      <c r="C73">
        <v>9.0399999999999994E-2</v>
      </c>
      <c r="D73">
        <v>1.1399999999999999</v>
      </c>
      <c r="E73">
        <v>0.42599999999999999</v>
      </c>
      <c r="F73">
        <f>32*64*10000/1000^3</f>
        <v>2.0480000000000002E-2</v>
      </c>
      <c r="G73">
        <f>B73*L10+C73*M10+D73*N10</f>
        <v>1.4486559999999999</v>
      </c>
      <c r="H73">
        <f>(F73/E73)/(G73/1000)</f>
        <v>33.186013360585278</v>
      </c>
      <c r="I73">
        <f>(G73*E73/1000)/($L$7*1000000*E73)</f>
        <v>2.9616967400699237E-11</v>
      </c>
      <c r="J73">
        <f>I73*1000000000</f>
        <v>2.9616967400699235E-2</v>
      </c>
    </row>
    <row r="74" spans="1:12" x14ac:dyDescent="0.2">
      <c r="A74" t="s">
        <v>62</v>
      </c>
      <c r="B74">
        <v>0.24299999999999999</v>
      </c>
      <c r="C74">
        <v>9.0399999999999994E-2</v>
      </c>
      <c r="D74">
        <v>1.1399999999999999</v>
      </c>
      <c r="E74">
        <v>0.42599999999999999</v>
      </c>
      <c r="F74">
        <f>32*64*10000/1000^3</f>
        <v>2.0480000000000002E-2</v>
      </c>
      <c r="G74">
        <f>B74*L11+C74*M11+D74*N11</f>
        <v>1.4576560000000001</v>
      </c>
      <c r="H74">
        <f>(F74/E74)/(G74/1000)</f>
        <v>32.981113082162061</v>
      </c>
      <c r="I74">
        <f>(G74*E74/1000)/($L$7*1000000*E74)</f>
        <v>2.980096740249835E-11</v>
      </c>
      <c r="J74">
        <f>I74*1000000000</f>
        <v>2.9800967402498348E-2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F8ADD-788B-A54E-B719-B3DDCDEB121C}">
  <dimension ref="A1:I7"/>
  <sheetViews>
    <sheetView workbookViewId="0">
      <selection activeCell="G3" sqref="G3"/>
    </sheetView>
  </sheetViews>
  <sheetFormatPr baseColWidth="10" defaultRowHeight="16" x14ac:dyDescent="0.2"/>
  <cols>
    <col min="5" max="5" width="12.1640625" bestFit="1" customWidth="1"/>
    <col min="7" max="7" width="12.1640625" bestFit="1" customWidth="1"/>
  </cols>
  <sheetData>
    <row r="1" spans="1:9" x14ac:dyDescent="0.2">
      <c r="B1" t="s">
        <v>57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</row>
    <row r="2" spans="1:9" x14ac:dyDescent="0.2">
      <c r="A2" t="s">
        <v>66</v>
      </c>
      <c r="B2">
        <v>2.3400000000000001E-3</v>
      </c>
      <c r="C2">
        <v>2.2249999999999899</v>
      </c>
      <c r="D2">
        <f>100 *16384*8</f>
        <v>13107200</v>
      </c>
      <c r="E2">
        <f>C2/D2</f>
        <v>1.6975402832031172E-7</v>
      </c>
      <c r="F2">
        <f>E2*B7*1000000</f>
        <v>8.3026695251464453</v>
      </c>
      <c r="G2">
        <f>E2*B2*B6*1000000000</f>
        <v>0.43694686889648243</v>
      </c>
      <c r="H2">
        <f>E2*1000000000</f>
        <v>169.75402832031173</v>
      </c>
    </row>
    <row r="3" spans="1:9" x14ac:dyDescent="0.2">
      <c r="A3" t="s">
        <v>67</v>
      </c>
      <c r="B3">
        <v>3.2200000000000002E-3</v>
      </c>
      <c r="C3">
        <v>110.02200000000001</v>
      </c>
      <c r="D3">
        <f>100 *16384*8</f>
        <v>13107200</v>
      </c>
      <c r="E3">
        <f>C3/D3</f>
        <v>8.3940124511718748E-6</v>
      </c>
      <c r="F3">
        <f>E3*B7*1000000</f>
        <v>410.55114898681637</v>
      </c>
      <c r="G3">
        <f>E3*B6*B3*1000000000</f>
        <v>29.731592102050783</v>
      </c>
      <c r="H3">
        <f>E3*1000000</f>
        <v>8.394012451171875</v>
      </c>
      <c r="I3">
        <f>G3/1000</f>
        <v>2.9731592102050782E-2</v>
      </c>
    </row>
    <row r="4" spans="1:9" x14ac:dyDescent="0.2">
      <c r="A4" t="s">
        <v>30</v>
      </c>
      <c r="B4">
        <v>0.60299999999999998</v>
      </c>
    </row>
    <row r="5" spans="1:9" x14ac:dyDescent="0.2">
      <c r="C5">
        <f>B4*1.1</f>
        <v>0.6633</v>
      </c>
    </row>
    <row r="6" spans="1:9" x14ac:dyDescent="0.2">
      <c r="A6" t="s">
        <v>35</v>
      </c>
      <c r="B6">
        <v>1.1000000000000001</v>
      </c>
    </row>
    <row r="7" spans="1:9" x14ac:dyDescent="0.2">
      <c r="A7" t="s">
        <v>32</v>
      </c>
      <c r="B7">
        <v>48.91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8C7E-782C-C045-A269-F5003780B2EE}">
  <dimension ref="A1:R9"/>
  <sheetViews>
    <sheetView workbookViewId="0">
      <selection activeCell="R4" sqref="R4"/>
    </sheetView>
  </sheetViews>
  <sheetFormatPr baseColWidth="10" defaultRowHeight="16" x14ac:dyDescent="0.2"/>
  <cols>
    <col min="1" max="1" width="62.33203125" customWidth="1"/>
  </cols>
  <sheetData>
    <row r="1" spans="1:18" x14ac:dyDescent="0.2">
      <c r="B1" t="s">
        <v>36</v>
      </c>
      <c r="C1" t="s">
        <v>3</v>
      </c>
      <c r="D1" t="s">
        <v>2</v>
      </c>
      <c r="E1" t="s">
        <v>49</v>
      </c>
      <c r="F1" t="s">
        <v>32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86</v>
      </c>
      <c r="M1" t="s">
        <v>85</v>
      </c>
      <c r="N1" t="s">
        <v>88</v>
      </c>
      <c r="O1" t="s">
        <v>89</v>
      </c>
      <c r="P1" t="s">
        <v>90</v>
      </c>
      <c r="Q1" t="s">
        <v>91</v>
      </c>
      <c r="R1" t="s">
        <v>45</v>
      </c>
    </row>
    <row r="2" spans="1:18" x14ac:dyDescent="0.2">
      <c r="A2" t="s">
        <v>76</v>
      </c>
      <c r="B2">
        <v>19.750999999999902</v>
      </c>
      <c r="C2">
        <v>8.3000000000000004E-2</v>
      </c>
      <c r="D2">
        <v>0.127</v>
      </c>
      <c r="E2">
        <v>1.83</v>
      </c>
      <c r="F2">
        <v>48.9</v>
      </c>
      <c r="G2">
        <v>0.64</v>
      </c>
      <c r="H2">
        <v>0.6</v>
      </c>
      <c r="I2">
        <v>1.1000000000000001</v>
      </c>
      <c r="J2">
        <f>C2*G2</f>
        <v>5.3120000000000001E-2</v>
      </c>
      <c r="K2">
        <f>D2*H2</f>
        <v>7.6200000000000004E-2</v>
      </c>
      <c r="L2">
        <f>E2*I2</f>
        <v>2.0130000000000003</v>
      </c>
      <c r="M2">
        <f>J2+K2+L2</f>
        <v>2.1423200000000002</v>
      </c>
      <c r="N2">
        <f>J2*$B2</f>
        <v>1.0491731199999947</v>
      </c>
      <c r="O2">
        <f>K2*B2</f>
        <v>1.5050261999999925</v>
      </c>
      <c r="P2">
        <f>L2*B2</f>
        <v>39.75876299999981</v>
      </c>
      <c r="Q2">
        <f>(N2+O2+P2)/1000</f>
        <v>4.23129623199998E-2</v>
      </c>
      <c r="R2">
        <f>$B$9/Q2</f>
        <v>0.6195359190819264</v>
      </c>
    </row>
    <row r="3" spans="1:18" x14ac:dyDescent="0.2">
      <c r="A3" t="s">
        <v>77</v>
      </c>
      <c r="B3">
        <v>2.1219999999999999</v>
      </c>
      <c r="C3">
        <v>1.1559999999999999</v>
      </c>
      <c r="D3">
        <v>0.91100000000000003</v>
      </c>
      <c r="E3">
        <v>3.04</v>
      </c>
      <c r="F3">
        <v>231</v>
      </c>
      <c r="G3">
        <v>1</v>
      </c>
      <c r="H3">
        <v>1</v>
      </c>
      <c r="I3">
        <v>1.1000000000000001</v>
      </c>
      <c r="J3">
        <f t="shared" ref="J3:J5" si="0">C3*G3</f>
        <v>1.1559999999999999</v>
      </c>
      <c r="K3">
        <f t="shared" ref="K3:K5" si="1">D3*H3</f>
        <v>0.91100000000000003</v>
      </c>
      <c r="L3">
        <f t="shared" ref="L3:L5" si="2">E3*I3</f>
        <v>3.3440000000000003</v>
      </c>
      <c r="M3">
        <f t="shared" ref="M3:M5" si="3">J3+K3+L3</f>
        <v>5.4110000000000005</v>
      </c>
      <c r="N3">
        <f>J3*$B3</f>
        <v>2.4530319999999999</v>
      </c>
      <c r="O3">
        <f t="shared" ref="O3:O5" si="4">K3*B3</f>
        <v>1.9331419999999999</v>
      </c>
      <c r="P3">
        <f t="shared" ref="P3:P5" si="5">L3*B3</f>
        <v>7.0959680000000001</v>
      </c>
      <c r="Q3">
        <f t="shared" ref="Q3:Q5" si="6">(N3+O3+P3)/1000</f>
        <v>1.1482141999999999E-2</v>
      </c>
      <c r="R3">
        <f t="shared" ref="R3:R5" si="7">$B$9/Q3</f>
        <v>2.2830583352827376</v>
      </c>
    </row>
    <row r="4" spans="1:18" x14ac:dyDescent="0.2">
      <c r="A4" t="s">
        <v>78</v>
      </c>
      <c r="B4">
        <v>0.53300000000000103</v>
      </c>
      <c r="C4">
        <v>1.5860000000000001</v>
      </c>
      <c r="D4">
        <v>1.653</v>
      </c>
      <c r="E4">
        <v>1.1100000000000001</v>
      </c>
      <c r="F4">
        <v>166</v>
      </c>
      <c r="G4">
        <v>1</v>
      </c>
      <c r="H4">
        <v>1</v>
      </c>
      <c r="I4">
        <v>1.1000000000000001</v>
      </c>
      <c r="J4">
        <f t="shared" si="0"/>
        <v>1.5860000000000001</v>
      </c>
      <c r="K4">
        <f t="shared" si="1"/>
        <v>1.653</v>
      </c>
      <c r="L4">
        <f t="shared" si="2"/>
        <v>1.2210000000000003</v>
      </c>
      <c r="M4">
        <f t="shared" si="3"/>
        <v>4.46</v>
      </c>
      <c r="N4">
        <f t="shared" ref="N4:N5" si="8">J4*$B4</f>
        <v>0.8453380000000017</v>
      </c>
      <c r="O4">
        <f t="shared" si="4"/>
        <v>0.88104900000000175</v>
      </c>
      <c r="P4">
        <f t="shared" si="5"/>
        <v>0.6507930000000014</v>
      </c>
      <c r="Q4">
        <f t="shared" si="6"/>
        <v>2.3771800000000048E-3</v>
      </c>
      <c r="R4">
        <f t="shared" si="7"/>
        <v>11.027520002692244</v>
      </c>
    </row>
    <row r="5" spans="1:18" x14ac:dyDescent="0.2">
      <c r="A5" t="s">
        <v>79</v>
      </c>
      <c r="B5">
        <v>2.9529999999999901</v>
      </c>
      <c r="C5">
        <v>0.27600000000000002</v>
      </c>
      <c r="D5">
        <v>0.26300000000000001</v>
      </c>
      <c r="E5">
        <v>0.75600000000000001</v>
      </c>
      <c r="F5">
        <v>48.9</v>
      </c>
      <c r="G5">
        <v>0.64</v>
      </c>
      <c r="H5">
        <v>0.6</v>
      </c>
      <c r="I5">
        <v>1.1000000000000001</v>
      </c>
      <c r="J5">
        <f t="shared" si="0"/>
        <v>0.17664000000000002</v>
      </c>
      <c r="K5">
        <f t="shared" si="1"/>
        <v>0.1578</v>
      </c>
      <c r="L5">
        <f t="shared" si="2"/>
        <v>0.83160000000000012</v>
      </c>
      <c r="M5">
        <f t="shared" si="3"/>
        <v>1.1660400000000002</v>
      </c>
      <c r="N5">
        <f t="shared" si="8"/>
        <v>0.52161791999999829</v>
      </c>
      <c r="O5">
        <f t="shared" si="4"/>
        <v>0.46598339999999844</v>
      </c>
      <c r="P5">
        <f t="shared" si="5"/>
        <v>2.455714799999992</v>
      </c>
      <c r="Q5">
        <f t="shared" si="6"/>
        <v>3.4433161199999888E-3</v>
      </c>
      <c r="R5">
        <f t="shared" si="7"/>
        <v>7.6131261511940655</v>
      </c>
    </row>
    <row r="8" spans="1:18" x14ac:dyDescent="0.2">
      <c r="A8" t="s">
        <v>87</v>
      </c>
    </row>
    <row r="9" spans="1:18" x14ac:dyDescent="0.2">
      <c r="A9" t="s">
        <v>92</v>
      </c>
      <c r="B9">
        <f>64^3*2*50/1000^3</f>
        <v>2.6214399999999999E-2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0.55 Nucleo</vt:lpstr>
      <vt:lpstr>0.4 Nucleo</vt:lpstr>
      <vt:lpstr>0.4 Multi - no cache</vt:lpstr>
      <vt:lpstr>0.4 Multi - cache</vt:lpstr>
      <vt:lpstr>Multi - MRAM</vt:lpstr>
      <vt:lpstr>Multi - MRAM Cache</vt:lpstr>
      <vt:lpstr>MRAM Characterization</vt:lpstr>
      <vt:lpstr>DMM Case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Gobieski</dc:creator>
  <cp:lastModifiedBy>Graham Gobieski</cp:lastModifiedBy>
  <dcterms:created xsi:type="dcterms:W3CDTF">2021-09-02T13:45:58Z</dcterms:created>
  <dcterms:modified xsi:type="dcterms:W3CDTF">2022-02-08T12:23:02Z</dcterms:modified>
</cp:coreProperties>
</file>