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IIS UNI 2025 02\GE704W 2025 02\Semana 02\"/>
    </mc:Choice>
  </mc:AlternateContent>
  <xr:revisionPtr revIDLastSave="0" documentId="13_ncr:1_{8306D896-DE5A-4E67-BFA1-6CD8B7B5D7B1}" xr6:coauthVersionLast="47" xr6:coauthVersionMax="47" xr10:uidLastSave="{00000000-0000-0000-0000-000000000000}"/>
  <bookViews>
    <workbookView xWindow="-108" yWindow="-108" windowWidth="23256" windowHeight="12456" tabRatio="737" firstSheet="5" activeTab="16" xr2:uid="{00000000-000D-0000-FFFF-FFFF00000000}"/>
  </bookViews>
  <sheets>
    <sheet name="Caso Integral" sheetId="25" r:id="rId1"/>
    <sheet name="Modelo Proceso Mant" sheetId="26" r:id="rId2"/>
    <sheet name="Modelo Costeo" sheetId="1" r:id="rId3"/>
    <sheet name="Maestros" sheetId="2" r:id="rId4"/>
    <sheet name="OM 90" sheetId="18" r:id="rId5"/>
    <sheet name="OM 91" sheetId="17" r:id="rId6"/>
    <sheet name="OM 92" sheetId="16" r:id="rId7"/>
    <sheet name="OM 93" sheetId="19" r:id="rId8"/>
    <sheet name="OM 94" sheetId="15" r:id="rId9"/>
    <sheet name="P1 CMD" sheetId="6" r:id="rId10"/>
    <sheet name="P2 CPD" sheetId="7" r:id="rId11"/>
    <sheet name="P3 CSD" sheetId="24" r:id="rId12"/>
    <sheet name="P4A 01" sheetId="27" r:id="rId13"/>
    <sheet name="P4A 02" sheetId="28" r:id="rId14"/>
    <sheet name="P4B 01" sheetId="29" r:id="rId15"/>
    <sheet name="P4B 02" sheetId="30" r:id="rId16"/>
    <sheet name="Hojas Costos OM" sheetId="23" r:id="rId17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3" l="1"/>
  <c r="G40" i="23"/>
  <c r="D40" i="23"/>
  <c r="H39" i="23"/>
  <c r="G39" i="23"/>
  <c r="D39" i="23"/>
  <c r="H36" i="23"/>
  <c r="G36" i="23"/>
  <c r="F36" i="23"/>
  <c r="E36" i="23"/>
  <c r="D36" i="23"/>
  <c r="H35" i="23"/>
  <c r="G35" i="23"/>
  <c r="F35" i="23"/>
  <c r="E35" i="23"/>
  <c r="D35" i="23"/>
  <c r="H34" i="23"/>
  <c r="G34" i="23"/>
  <c r="F34" i="23"/>
  <c r="E34" i="23"/>
  <c r="D34" i="23"/>
  <c r="H33" i="23"/>
  <c r="G33" i="23"/>
  <c r="F33" i="23"/>
  <c r="E33" i="23"/>
  <c r="D33" i="23"/>
  <c r="H32" i="23"/>
  <c r="G32" i="23"/>
  <c r="F32" i="23"/>
  <c r="E32" i="23"/>
  <c r="D32" i="23"/>
  <c r="H31" i="23"/>
  <c r="G31" i="23"/>
  <c r="F31" i="23"/>
  <c r="E31" i="23"/>
  <c r="D31" i="23"/>
  <c r="H30" i="23"/>
  <c r="G30" i="23"/>
  <c r="F30" i="23"/>
  <c r="E30" i="23"/>
  <c r="D30" i="23"/>
  <c r="H29" i="23"/>
  <c r="G29" i="23"/>
  <c r="F29" i="23"/>
  <c r="E29" i="23"/>
  <c r="D29" i="23"/>
  <c r="H28" i="23"/>
  <c r="G28" i="23"/>
  <c r="F28" i="23"/>
  <c r="E28" i="23"/>
  <c r="D28" i="23"/>
  <c r="H27" i="23"/>
  <c r="G27" i="23"/>
  <c r="F27" i="23"/>
  <c r="E27" i="23"/>
  <c r="D27" i="23"/>
  <c r="J17" i="30"/>
  <c r="I17" i="30"/>
  <c r="H17" i="30"/>
  <c r="G17" i="30"/>
  <c r="F17" i="30"/>
  <c r="E17" i="30"/>
  <c r="I16" i="30"/>
  <c r="H16" i="30"/>
  <c r="G16" i="30"/>
  <c r="F16" i="30"/>
  <c r="E16" i="30"/>
  <c r="I15" i="30"/>
  <c r="H15" i="30"/>
  <c r="G15" i="30"/>
  <c r="F15" i="30"/>
  <c r="J15" i="30" s="1"/>
  <c r="E15" i="30"/>
  <c r="I14" i="30"/>
  <c r="H14" i="30"/>
  <c r="G14" i="30"/>
  <c r="F14" i="30"/>
  <c r="E14" i="30"/>
  <c r="I13" i="30"/>
  <c r="H13" i="30"/>
  <c r="J13" i="30" s="1"/>
  <c r="G13" i="30"/>
  <c r="F13" i="30"/>
  <c r="E13" i="30"/>
  <c r="I12" i="30"/>
  <c r="H12" i="30"/>
  <c r="G12" i="30"/>
  <c r="F12" i="30"/>
  <c r="E12" i="30"/>
  <c r="I11" i="30"/>
  <c r="H11" i="30"/>
  <c r="G11" i="30"/>
  <c r="F11" i="30"/>
  <c r="E11" i="30"/>
  <c r="J11" i="30" s="1"/>
  <c r="I10" i="30"/>
  <c r="H10" i="30"/>
  <c r="G10" i="30"/>
  <c r="J10" i="30" s="1"/>
  <c r="F10" i="30"/>
  <c r="E10" i="30"/>
  <c r="I9" i="30"/>
  <c r="H9" i="30"/>
  <c r="G9" i="30"/>
  <c r="F9" i="30"/>
  <c r="E9" i="30"/>
  <c r="I8" i="30"/>
  <c r="J8" i="30" s="1"/>
  <c r="H8" i="30"/>
  <c r="G8" i="30"/>
  <c r="F8" i="30"/>
  <c r="E8" i="30"/>
  <c r="I7" i="30"/>
  <c r="H7" i="30"/>
  <c r="G7" i="30"/>
  <c r="J7" i="30" s="1"/>
  <c r="F7" i="30"/>
  <c r="E7" i="30"/>
  <c r="C16" i="30"/>
  <c r="C15" i="30"/>
  <c r="C14" i="30"/>
  <c r="C13" i="30"/>
  <c r="J12" i="30"/>
  <c r="C12" i="30"/>
  <c r="C11" i="30"/>
  <c r="C10" i="30"/>
  <c r="C9" i="30"/>
  <c r="C8" i="30"/>
  <c r="C17" i="30" s="1"/>
  <c r="C7" i="30"/>
  <c r="I16" i="29"/>
  <c r="H16" i="29"/>
  <c r="G16" i="29"/>
  <c r="F16" i="29"/>
  <c r="E16" i="29"/>
  <c r="I14" i="29"/>
  <c r="H14" i="29"/>
  <c r="G14" i="29"/>
  <c r="F14" i="29"/>
  <c r="E14" i="29"/>
  <c r="I9" i="29"/>
  <c r="H9" i="29"/>
  <c r="G9" i="29"/>
  <c r="F9" i="29"/>
  <c r="E9" i="29"/>
  <c r="C16" i="29"/>
  <c r="C15" i="29"/>
  <c r="C14" i="29"/>
  <c r="C13" i="29"/>
  <c r="C12" i="29"/>
  <c r="C11" i="29"/>
  <c r="C10" i="29"/>
  <c r="C17" i="29" s="1"/>
  <c r="C9" i="29"/>
  <c r="C8" i="29"/>
  <c r="C7" i="29"/>
  <c r="J15" i="29"/>
  <c r="J13" i="29"/>
  <c r="J12" i="29"/>
  <c r="J11" i="29"/>
  <c r="J10" i="29"/>
  <c r="J9" i="29"/>
  <c r="J8" i="29"/>
  <c r="J7" i="29"/>
  <c r="K16" i="28"/>
  <c r="J16" i="28"/>
  <c r="I16" i="28"/>
  <c r="H16" i="28"/>
  <c r="G16" i="28"/>
  <c r="F16" i="28"/>
  <c r="E16" i="28"/>
  <c r="K15" i="28"/>
  <c r="J15" i="28"/>
  <c r="I15" i="28"/>
  <c r="H15" i="28"/>
  <c r="G15" i="28"/>
  <c r="F15" i="28"/>
  <c r="E15" i="28"/>
  <c r="K14" i="28"/>
  <c r="J14" i="28"/>
  <c r="I14" i="28"/>
  <c r="H14" i="28"/>
  <c r="H17" i="28" s="1"/>
  <c r="G14" i="28"/>
  <c r="L14" i="28" s="1"/>
  <c r="F14" i="28"/>
  <c r="E14" i="28"/>
  <c r="K13" i="28"/>
  <c r="J13" i="28"/>
  <c r="I13" i="28"/>
  <c r="H13" i="28"/>
  <c r="G13" i="28"/>
  <c r="F13" i="28"/>
  <c r="L13" i="28" s="1"/>
  <c r="E13" i="28"/>
  <c r="K12" i="28"/>
  <c r="J12" i="28"/>
  <c r="I12" i="28"/>
  <c r="H12" i="28"/>
  <c r="G12" i="28"/>
  <c r="F12" i="28"/>
  <c r="E12" i="28"/>
  <c r="L12" i="28" s="1"/>
  <c r="K11" i="28"/>
  <c r="J11" i="28"/>
  <c r="I11" i="28"/>
  <c r="H11" i="28"/>
  <c r="G11" i="28"/>
  <c r="F11" i="28"/>
  <c r="E11" i="28"/>
  <c r="L11" i="28" s="1"/>
  <c r="K10" i="28"/>
  <c r="J10" i="28"/>
  <c r="I10" i="28"/>
  <c r="H10" i="28"/>
  <c r="G10" i="28"/>
  <c r="F10" i="28"/>
  <c r="E10" i="28"/>
  <c r="L10" i="28" s="1"/>
  <c r="K9" i="28"/>
  <c r="J9" i="28"/>
  <c r="I9" i="28"/>
  <c r="H9" i="28"/>
  <c r="G9" i="28"/>
  <c r="F9" i="28"/>
  <c r="L9" i="28" s="1"/>
  <c r="E9" i="28"/>
  <c r="K8" i="28"/>
  <c r="J8" i="28"/>
  <c r="I8" i="28"/>
  <c r="H8" i="28"/>
  <c r="G8" i="28"/>
  <c r="F8" i="28"/>
  <c r="E8" i="28"/>
  <c r="E17" i="28" s="1"/>
  <c r="K7" i="28"/>
  <c r="J7" i="28"/>
  <c r="I7" i="28"/>
  <c r="I17" i="28" s="1"/>
  <c r="H7" i="28"/>
  <c r="G7" i="28"/>
  <c r="F7" i="28"/>
  <c r="E7" i="28"/>
  <c r="C17" i="28"/>
  <c r="L16" i="28"/>
  <c r="L15" i="28"/>
  <c r="L8" i="28"/>
  <c r="L16" i="27"/>
  <c r="L15" i="27"/>
  <c r="L14" i="27"/>
  <c r="L13" i="27"/>
  <c r="L12" i="27"/>
  <c r="L11" i="27"/>
  <c r="L10" i="27"/>
  <c r="L9" i="27"/>
  <c r="L8" i="27"/>
  <c r="M8" i="27" s="1"/>
  <c r="L7" i="27"/>
  <c r="M7" i="27" s="1"/>
  <c r="C17" i="27"/>
  <c r="H29" i="24"/>
  <c r="G29" i="24"/>
  <c r="F29" i="24"/>
  <c r="E29" i="24"/>
  <c r="D29" i="24"/>
  <c r="H23" i="24"/>
  <c r="G23" i="24"/>
  <c r="F23" i="24"/>
  <c r="E23" i="24"/>
  <c r="D23" i="24"/>
  <c r="H22" i="24"/>
  <c r="G22" i="24"/>
  <c r="F22" i="24"/>
  <c r="E22" i="24"/>
  <c r="D22" i="24"/>
  <c r="I46" i="2"/>
  <c r="I45" i="2"/>
  <c r="H25" i="7"/>
  <c r="G25" i="7"/>
  <c r="F25" i="7"/>
  <c r="E25" i="7"/>
  <c r="D25" i="7"/>
  <c r="H24" i="7"/>
  <c r="G24" i="7"/>
  <c r="F24" i="7"/>
  <c r="E24" i="7"/>
  <c r="D24" i="7"/>
  <c r="H23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29" i="6"/>
  <c r="G29" i="6"/>
  <c r="F29" i="6"/>
  <c r="E29" i="6"/>
  <c r="D29" i="6"/>
  <c r="H28" i="6"/>
  <c r="G28" i="6"/>
  <c r="F28" i="6"/>
  <c r="E28" i="6"/>
  <c r="D28" i="6"/>
  <c r="H27" i="6"/>
  <c r="G27" i="6"/>
  <c r="F27" i="6"/>
  <c r="E27" i="6"/>
  <c r="D27" i="6"/>
  <c r="H26" i="6"/>
  <c r="G26" i="6"/>
  <c r="F26" i="6"/>
  <c r="E26" i="6"/>
  <c r="D26" i="6"/>
  <c r="H25" i="6"/>
  <c r="G25" i="6"/>
  <c r="F25" i="6"/>
  <c r="E25" i="6"/>
  <c r="D25" i="6"/>
  <c r="H24" i="6"/>
  <c r="G24" i="6"/>
  <c r="F24" i="6"/>
  <c r="E24" i="6"/>
  <c r="D24" i="6"/>
  <c r="H23" i="6"/>
  <c r="G23" i="6"/>
  <c r="F23" i="6"/>
  <c r="E23" i="6"/>
  <c r="D23" i="6"/>
  <c r="H22" i="6"/>
  <c r="G22" i="6"/>
  <c r="F22" i="6"/>
  <c r="E22" i="6"/>
  <c r="D22" i="6"/>
  <c r="O30" i="2"/>
  <c r="N30" i="2"/>
  <c r="N33" i="2" s="1"/>
  <c r="N29" i="2"/>
  <c r="N32" i="2" s="1"/>
  <c r="N36" i="2" s="1"/>
  <c r="I28" i="2"/>
  <c r="I27" i="2"/>
  <c r="I26" i="2"/>
  <c r="I25" i="2"/>
  <c r="I24" i="2"/>
  <c r="I16" i="2"/>
  <c r="I15" i="2"/>
  <c r="I14" i="2"/>
  <c r="I13" i="2"/>
  <c r="I12" i="2"/>
  <c r="I11" i="2"/>
  <c r="I10" i="2"/>
  <c r="J14" i="30" l="1"/>
  <c r="J16" i="30"/>
  <c r="J9" i="30"/>
  <c r="J16" i="29"/>
  <c r="J14" i="29"/>
  <c r="K17" i="28"/>
  <c r="F17" i="28"/>
  <c r="G17" i="28"/>
  <c r="J17" i="28"/>
  <c r="L7" i="28"/>
  <c r="L17" i="28"/>
  <c r="N37" i="2"/>
  <c r="O33" i="2"/>
  <c r="D10" i="23"/>
  <c r="G8" i="23"/>
  <c r="F8" i="23" l="1"/>
  <c r="H7" i="23"/>
  <c r="E7" i="23"/>
  <c r="D12" i="23"/>
  <c r="G13" i="23"/>
  <c r="E8" i="23"/>
  <c r="H11" i="23"/>
  <c r="F9" i="23"/>
  <c r="B10" i="24"/>
  <c r="B9" i="24"/>
  <c r="H10" i="24"/>
  <c r="H24" i="23" s="1"/>
  <c r="G10" i="24"/>
  <c r="G24" i="23" s="1"/>
  <c r="F10" i="24"/>
  <c r="F24" i="23" s="1"/>
  <c r="E10" i="24"/>
  <c r="E24" i="23" s="1"/>
  <c r="D10" i="24"/>
  <c r="D24" i="23" s="1"/>
  <c r="H9" i="24"/>
  <c r="G9" i="24"/>
  <c r="F9" i="24"/>
  <c r="E9" i="24"/>
  <c r="D9" i="24"/>
  <c r="H24" i="2"/>
  <c r="J24" i="2" s="1"/>
  <c r="H25" i="2"/>
  <c r="J25" i="2" s="1"/>
  <c r="H26" i="2"/>
  <c r="J26" i="2" s="1"/>
  <c r="H27" i="2"/>
  <c r="J27" i="2" s="1"/>
  <c r="H28" i="2"/>
  <c r="J28" i="2" s="1"/>
  <c r="G23" i="23" l="1"/>
  <c r="G25" i="23" s="1"/>
  <c r="F23" i="23"/>
  <c r="F25" i="23" s="1"/>
  <c r="D23" i="23"/>
  <c r="D25" i="23" s="1"/>
  <c r="E23" i="23"/>
  <c r="E25" i="23" s="1"/>
  <c r="H23" i="23"/>
  <c r="H25" i="23" s="1"/>
  <c r="G17" i="23"/>
  <c r="F17" i="23"/>
  <c r="C23" i="24"/>
  <c r="C22" i="24"/>
  <c r="H19" i="24"/>
  <c r="G19" i="24"/>
  <c r="F19" i="24"/>
  <c r="E19" i="24"/>
  <c r="D19" i="24"/>
  <c r="B23" i="24"/>
  <c r="B24" i="23" s="1"/>
  <c r="B22" i="24"/>
  <c r="B23" i="23" s="1"/>
  <c r="D18" i="23" l="1"/>
  <c r="D19" i="23"/>
  <c r="H16" i="23"/>
  <c r="H5" i="23"/>
  <c r="G5" i="23"/>
  <c r="F5" i="23"/>
  <c r="E5" i="23"/>
  <c r="D5" i="23"/>
  <c r="B7" i="23"/>
  <c r="B8" i="23"/>
  <c r="B9" i="23"/>
  <c r="B10" i="23"/>
  <c r="B11" i="23"/>
  <c r="B12" i="23"/>
  <c r="B13" i="23"/>
  <c r="E13" i="7" l="1"/>
  <c r="E20" i="23" s="1"/>
  <c r="H17" i="7"/>
  <c r="G17" i="7"/>
  <c r="F17" i="7"/>
  <c r="E17" i="7"/>
  <c r="D17" i="7"/>
  <c r="H19" i="6"/>
  <c r="G19" i="6"/>
  <c r="F19" i="6"/>
  <c r="E19" i="6"/>
  <c r="D19" i="6"/>
  <c r="H13" i="7" l="1"/>
  <c r="H20" i="23" s="1"/>
  <c r="H12" i="7"/>
  <c r="H19" i="23" s="1"/>
  <c r="H11" i="7"/>
  <c r="H18" i="23" s="1"/>
  <c r="H10" i="7"/>
  <c r="G13" i="7"/>
  <c r="G20" i="23" s="1"/>
  <c r="G12" i="7"/>
  <c r="G19" i="23" s="1"/>
  <c r="G11" i="7"/>
  <c r="G18" i="23" s="1"/>
  <c r="G9" i="7"/>
  <c r="F13" i="7"/>
  <c r="F20" i="23" s="1"/>
  <c r="F12" i="7"/>
  <c r="F19" i="23" s="1"/>
  <c r="F11" i="7"/>
  <c r="F18" i="23" s="1"/>
  <c r="F9" i="7"/>
  <c r="E12" i="7"/>
  <c r="E19" i="23" s="1"/>
  <c r="E11" i="7"/>
  <c r="E18" i="23" s="1"/>
  <c r="E10" i="7"/>
  <c r="E17" i="23" s="1"/>
  <c r="E9" i="7"/>
  <c r="D13" i="7"/>
  <c r="D20" i="23" s="1"/>
  <c r="D10" i="7"/>
  <c r="D17" i="23" s="1"/>
  <c r="D9" i="7"/>
  <c r="B13" i="7"/>
  <c r="B24" i="7" s="1"/>
  <c r="B20" i="23" s="1"/>
  <c r="B12" i="7"/>
  <c r="B11" i="7"/>
  <c r="B10" i="7"/>
  <c r="B9" i="7"/>
  <c r="A13" i="7"/>
  <c r="A24" i="7" s="1"/>
  <c r="A20" i="23" s="1"/>
  <c r="A12" i="7"/>
  <c r="A23" i="7" s="1"/>
  <c r="A19" i="23" s="1"/>
  <c r="A11" i="7"/>
  <c r="A22" i="7" s="1"/>
  <c r="A18" i="23" s="1"/>
  <c r="A10" i="7"/>
  <c r="A21" i="7" s="1"/>
  <c r="A17" i="23" s="1"/>
  <c r="A9" i="7"/>
  <c r="A20" i="7" s="1"/>
  <c r="A16" i="23" s="1"/>
  <c r="H15" i="6"/>
  <c r="H13" i="23" s="1"/>
  <c r="H14" i="6"/>
  <c r="H12" i="23" s="1"/>
  <c r="H12" i="6"/>
  <c r="H11" i="6"/>
  <c r="H9" i="23" s="1"/>
  <c r="H10" i="6"/>
  <c r="G14" i="6"/>
  <c r="G12" i="23" s="1"/>
  <c r="G13" i="6"/>
  <c r="G11" i="23" s="1"/>
  <c r="G12" i="6"/>
  <c r="G10" i="23" s="1"/>
  <c r="G11" i="6"/>
  <c r="G9" i="23" s="1"/>
  <c r="G9" i="6"/>
  <c r="F15" i="6"/>
  <c r="F13" i="23" s="1"/>
  <c r="F14" i="6"/>
  <c r="F12" i="23" s="1"/>
  <c r="F13" i="6"/>
  <c r="F11" i="23" s="1"/>
  <c r="F12" i="6"/>
  <c r="F10" i="23" s="1"/>
  <c r="F9" i="6"/>
  <c r="E15" i="6"/>
  <c r="E13" i="23" s="1"/>
  <c r="E14" i="6"/>
  <c r="E12" i="23" s="1"/>
  <c r="E13" i="6"/>
  <c r="E11" i="23" s="1"/>
  <c r="E12" i="6"/>
  <c r="E11" i="6"/>
  <c r="D15" i="6"/>
  <c r="D13" i="23" s="1"/>
  <c r="D13" i="6"/>
  <c r="D11" i="23" s="1"/>
  <c r="D11" i="6"/>
  <c r="D9" i="23" s="1"/>
  <c r="D10" i="6"/>
  <c r="D8" i="23" s="1"/>
  <c r="D9" i="6"/>
  <c r="B15" i="6"/>
  <c r="B14" i="6"/>
  <c r="B13" i="6"/>
  <c r="B12" i="6"/>
  <c r="B11" i="6"/>
  <c r="B10" i="6"/>
  <c r="B9" i="6"/>
  <c r="E16" i="6" l="1"/>
  <c r="E10" i="23"/>
  <c r="H16" i="6"/>
  <c r="H10" i="23"/>
  <c r="E14" i="7"/>
  <c r="G14" i="7"/>
  <c r="F14" i="7"/>
  <c r="D16" i="6"/>
  <c r="F16" i="23"/>
  <c r="F21" i="23" s="1"/>
  <c r="D16" i="23"/>
  <c r="D21" i="23" s="1"/>
  <c r="E9" i="23"/>
  <c r="E14" i="23" s="1"/>
  <c r="G16" i="6"/>
  <c r="F16" i="6"/>
  <c r="H14" i="7"/>
  <c r="H8" i="23"/>
  <c r="H14" i="23" s="1"/>
  <c r="D14" i="7"/>
  <c r="G16" i="23" l="1"/>
  <c r="G21" i="23" s="1"/>
  <c r="E16" i="23"/>
  <c r="E21" i="23" s="1"/>
  <c r="D7" i="23"/>
  <c r="D14" i="23" s="1"/>
  <c r="F7" i="23"/>
  <c r="F14" i="23" s="1"/>
  <c r="G7" i="23"/>
  <c r="G14" i="23" s="1"/>
  <c r="H17" i="23"/>
  <c r="H21" i="23" s="1"/>
  <c r="B23" i="7"/>
  <c r="B19" i="23" s="1"/>
  <c r="B22" i="7"/>
  <c r="B18" i="23" s="1"/>
  <c r="B21" i="7"/>
  <c r="B17" i="23" s="1"/>
  <c r="B20" i="7"/>
  <c r="B16" i="23" s="1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0" i="2" l="1"/>
  <c r="H37" i="23" l="1"/>
  <c r="H38" i="23" s="1"/>
  <c r="G37" i="23" l="1"/>
  <c r="G38" i="23" s="1"/>
  <c r="E37" i="23"/>
  <c r="E38" i="23" s="1"/>
  <c r="F37" i="23"/>
  <c r="F38" i="23" s="1"/>
  <c r="D37" i="23" l="1"/>
  <c r="D38" i="23" s="1"/>
</calcChain>
</file>

<file path=xl/sharedStrings.xml><?xml version="1.0" encoding="utf-8"?>
<sst xmlns="http://schemas.openxmlformats.org/spreadsheetml/2006/main" count="975" uniqueCount="310">
  <si>
    <t>DATA PARA CALCULO:</t>
  </si>
  <si>
    <t>Código</t>
  </si>
  <si>
    <t>Descripción</t>
  </si>
  <si>
    <t xml:space="preserve">PERIODO DE COSTEO: </t>
  </si>
  <si>
    <t>Costo S/.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</si>
  <si>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</si>
  <si>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</si>
  <si>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</si>
  <si>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</si>
  <si>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</si>
  <si>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</si>
  <si>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</si>
  <si>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</si>
  <si>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</si>
  <si>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</si>
  <si>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Mano Obra Indirecta</t>
  </si>
  <si>
    <t>Materiales indirectos</t>
  </si>
  <si>
    <t>Energía eléctrica</t>
  </si>
  <si>
    <t>Agua</t>
  </si>
  <si>
    <t>Teléfono</t>
  </si>
  <si>
    <t>Internet</t>
  </si>
  <si>
    <t>Mantenimiento</t>
  </si>
  <si>
    <t>Seguros</t>
  </si>
  <si>
    <t>Alquileres</t>
  </si>
  <si>
    <t>Impuestos prediales</t>
  </si>
  <si>
    <t>Total</t>
  </si>
  <si>
    <t>TABLA DE OBJETOS DE COSTOS</t>
  </si>
  <si>
    <t>Costo Total</t>
  </si>
  <si>
    <t>TABLA DE ELEMENTO DE COSTOS INDIRECTOS</t>
  </si>
  <si>
    <t>TABLA DE MATERIALES DIRECTOS</t>
  </si>
  <si>
    <t>Unid Med</t>
  </si>
  <si>
    <t>M1</t>
  </si>
  <si>
    <t>M2</t>
  </si>
  <si>
    <t>M3</t>
  </si>
  <si>
    <t>M4</t>
  </si>
  <si>
    <t>TABLA DE PERSONAL DIRECTO</t>
  </si>
  <si>
    <t>MO1</t>
  </si>
  <si>
    <t>MO2</t>
  </si>
  <si>
    <t>MO3</t>
  </si>
  <si>
    <t>MO4</t>
  </si>
  <si>
    <t>Apellidos Nombre</t>
  </si>
  <si>
    <t>M5</t>
  </si>
  <si>
    <t>M6</t>
  </si>
  <si>
    <t>Cantidad</t>
  </si>
  <si>
    <t>Material</t>
  </si>
  <si>
    <t>Estado</t>
  </si>
  <si>
    <t>Unidad Medida</t>
  </si>
  <si>
    <t>M7</t>
  </si>
  <si>
    <t>Personal</t>
  </si>
  <si>
    <t>Hrs Efect</t>
  </si>
  <si>
    <t>ELEMENTOS DE COSTOS - MANTENIMIENTO</t>
  </si>
  <si>
    <t>AREA DE MANTENIMIENTO</t>
  </si>
  <si>
    <t>CALCULO DEL COSTO DE LOS MATERIALES DIRECTOS POR ORDEN DE SERVICIO DE MANTENIMIENTO</t>
  </si>
  <si>
    <t>TABLA DE CONSUMO DE MATERIALES Y REPUESTOS DIRECTOS POR ORDEN DE SERVICIO DE MANTENIMIENTO</t>
  </si>
  <si>
    <t>CALCULO DE COSTO DE MATERIALES Y REPUESTOS DIRECTOS POR ORDEN DE SERVICIO DE MANTENIMIENTO</t>
  </si>
  <si>
    <t>CALCULO DEL COSTO DE LA MANO OBRA DIRECTA POR ORDEN DE SERVICIO DE MANTENIMIENTO</t>
  </si>
  <si>
    <t>Unid Medida</t>
  </si>
  <si>
    <t>CALCULO DE COSTO DE MANO DE OBRA DIRECTA POR ORDEN SERVICIO MANTENIMIENTO</t>
  </si>
  <si>
    <t>TABLA DE CONSUMO DE TIEMPOS DE MANO DE OBRA DIRECTA POR ORDEN SERVICIO DE MANTENIMIENTO</t>
  </si>
  <si>
    <t xml:space="preserve">EMPRESA: </t>
  </si>
  <si>
    <t>COSTOS MOD (MANO DE OBRA DIRECTA)</t>
  </si>
  <si>
    <t>MODELO</t>
  </si>
  <si>
    <t>Gear Spur</t>
  </si>
  <si>
    <t>Roller</t>
  </si>
  <si>
    <t>Filter</t>
  </si>
  <si>
    <t>Gear special</t>
  </si>
  <si>
    <t>Belt</t>
  </si>
  <si>
    <t>Support Shaft</t>
  </si>
  <si>
    <t>Sprocket</t>
  </si>
  <si>
    <t>Cto Unit US$ incluído IGV</t>
  </si>
  <si>
    <t>Cto Unit  S/. Sin IGV</t>
  </si>
  <si>
    <t>MO5</t>
  </si>
  <si>
    <t>Guillermo Tam</t>
  </si>
  <si>
    <t>Mario Meza</t>
  </si>
  <si>
    <t>Pedro López</t>
  </si>
  <si>
    <t>Javier Peña</t>
  </si>
  <si>
    <t>Enrique Atencio</t>
  </si>
  <si>
    <t>Control Prod.</t>
  </si>
  <si>
    <t>Planeamiento</t>
  </si>
  <si>
    <t>Programación</t>
  </si>
  <si>
    <t>Supervisión</t>
  </si>
  <si>
    <t>Administración</t>
  </si>
  <si>
    <t>Ventas</t>
  </si>
  <si>
    <t>Logística</t>
  </si>
  <si>
    <t xml:space="preserve"> NUMERO DE OT:</t>
  </si>
  <si>
    <t>I. DATOS DEL EQUIPO Y DE LA ACTIVIDAD</t>
  </si>
  <si>
    <t>CODIGO</t>
  </si>
  <si>
    <t>F750AQ-001</t>
  </si>
  <si>
    <t>TIPO DE OT</t>
  </si>
  <si>
    <t>NOMBRE</t>
  </si>
  <si>
    <t>TIPO DE MANT.</t>
  </si>
  <si>
    <t>Preventivo</t>
  </si>
  <si>
    <t>UBICACIÓN</t>
  </si>
  <si>
    <t>Laboratorio</t>
  </si>
  <si>
    <t>TIPO DE FALLA</t>
  </si>
  <si>
    <t>CENTRO DE COSTOS</t>
  </si>
  <si>
    <t>CRITICIDAD</t>
  </si>
  <si>
    <t>PONDERACION</t>
  </si>
  <si>
    <t>II. FECHAS Y TIEMPOS:</t>
  </si>
  <si>
    <t>FECHA DE EMISION</t>
  </si>
  <si>
    <t>HORA</t>
  </si>
  <si>
    <t>FECHA MAX. ENTREGA</t>
  </si>
  <si>
    <t>FECHA DE INICIO</t>
  </si>
  <si>
    <t>DURACION ESTIMADA</t>
  </si>
  <si>
    <t>8 horas</t>
  </si>
  <si>
    <t>FECHA DE TERMINO</t>
  </si>
  <si>
    <t>DURACION REAL</t>
  </si>
  <si>
    <t>III. RESPONSABLES:</t>
  </si>
  <si>
    <t>EMITIDO POR:</t>
  </si>
  <si>
    <t>SOLICITADO POR:</t>
  </si>
  <si>
    <t>AUTORIZADO POR:</t>
  </si>
  <si>
    <t>JAC</t>
  </si>
  <si>
    <t>IV. DESCRIPCION DEL TRABAJO:</t>
  </si>
  <si>
    <t>N°</t>
  </si>
  <si>
    <t>OPERACIÓN</t>
  </si>
  <si>
    <t>HERRAMIENTAS</t>
  </si>
  <si>
    <t>OBSERV.</t>
  </si>
  <si>
    <t>Trapos, brocha</t>
  </si>
  <si>
    <t>aceite</t>
  </si>
  <si>
    <t>llave francesa, destornillador, alicate</t>
  </si>
  <si>
    <t>V. SUMINISTROS:</t>
  </si>
  <si>
    <t>REPUESTOS</t>
  </si>
  <si>
    <t xml:space="preserve">          DESCRIPCION</t>
  </si>
  <si>
    <t xml:space="preserve">          CANTIDAD</t>
  </si>
  <si>
    <t xml:space="preserve">       CANTIDAD</t>
  </si>
  <si>
    <t>DEVOLUCION</t>
  </si>
  <si>
    <t xml:space="preserve">          ESTIMADA</t>
  </si>
  <si>
    <t xml:space="preserve">         REAL</t>
  </si>
  <si>
    <t>VI. PERSONAL REQUERIDO:</t>
  </si>
  <si>
    <t xml:space="preserve">          NOMBRE</t>
  </si>
  <si>
    <t>HRS.NORM</t>
  </si>
  <si>
    <t>HRS.EXT.</t>
  </si>
  <si>
    <t>HRS.ESP.</t>
  </si>
  <si>
    <t>COSTOS DE TERCEROS</t>
  </si>
  <si>
    <t>gtam</t>
  </si>
  <si>
    <t>mmeza</t>
  </si>
  <si>
    <t>eatencio</t>
  </si>
  <si>
    <t>VII. OBSERVACIONES</t>
  </si>
  <si>
    <t>F340AQ-001</t>
  </si>
  <si>
    <t>10 horas</t>
  </si>
  <si>
    <t>Gear Special</t>
  </si>
  <si>
    <t>jpena</t>
  </si>
  <si>
    <t>plopez</t>
  </si>
  <si>
    <t>F370CJ-001</t>
  </si>
  <si>
    <t>F550CU-001</t>
  </si>
  <si>
    <t>Sprocekt</t>
  </si>
  <si>
    <t>F330LM-001</t>
  </si>
  <si>
    <t>Hrs Totales</t>
  </si>
  <si>
    <t>Total repuestos</t>
  </si>
  <si>
    <t>Mantenimiento externo</t>
  </si>
  <si>
    <t>Pza</t>
  </si>
  <si>
    <t>OM 90</t>
  </si>
  <si>
    <t>OM 91</t>
  </si>
  <si>
    <t>OM 92</t>
  </si>
  <si>
    <t>OM 93</t>
  </si>
  <si>
    <t>OM 94</t>
  </si>
  <si>
    <t>Mantenimiento MB10</t>
  </si>
  <si>
    <t>T</t>
  </si>
  <si>
    <t>P</t>
  </si>
  <si>
    <t>ORDEN DE TRABAJO 90</t>
  </si>
  <si>
    <t>MX 05</t>
  </si>
  <si>
    <t>Mantenimiento MX 05</t>
  </si>
  <si>
    <t>Mantenimiento MT 09</t>
  </si>
  <si>
    <t>Mantenimiento MX 11</t>
  </si>
  <si>
    <t>Mantenimiento MA 08</t>
  </si>
  <si>
    <t>HRS.EF</t>
  </si>
  <si>
    <t>(AC 10) Reparar</t>
  </si>
  <si>
    <t>(AC 07) Limpiar</t>
  </si>
  <si>
    <t>(AC 08) Lubricar</t>
  </si>
  <si>
    <t>(AC 01) Inspeccionar</t>
  </si>
  <si>
    <t>(AC 09) Ajustar</t>
  </si>
  <si>
    <t>(AC 11) Cambiar</t>
  </si>
  <si>
    <t>ORDEN DE TRABAJO 91</t>
  </si>
  <si>
    <t>MT 09</t>
  </si>
  <si>
    <t>ORDEN DE TRABAJO 92</t>
  </si>
  <si>
    <t>MB 10</t>
  </si>
  <si>
    <t>ORDEN DE TRABAJO 93</t>
  </si>
  <si>
    <t>MX 11</t>
  </si>
  <si>
    <t>ORDEN DE TRABAJO 94</t>
  </si>
  <si>
    <t>MA 08</t>
  </si>
  <si>
    <t>TERMINADO</t>
  </si>
  <si>
    <t>COSTOS MD (MATERIALES DIRECTOS</t>
  </si>
  <si>
    <t>Produccion</t>
  </si>
  <si>
    <t>HOJAS DE COSTOS POR ORDEN DE MANTENIMIENTO</t>
  </si>
  <si>
    <t>En SOLES</t>
  </si>
  <si>
    <t>COSTO TOTAL TOTAL</t>
  </si>
  <si>
    <t>IMPRES. PROCES. DE FOTOS 1</t>
  </si>
  <si>
    <t>IMPRES. PROCES. DE FOTOS 2</t>
  </si>
  <si>
    <t>IMPRES. PROCES. DE FOTOS 3</t>
  </si>
  <si>
    <t>IMPRES. PROCES. DE FOTOS 4</t>
  </si>
  <si>
    <t>IMPRES. PROCES. DE FOTOS 5</t>
  </si>
  <si>
    <t>TABLA DE CONSUMO DE SERVICIOS DIRECTOS POR ORDEN DE SERVICIO DE MANTENIMIENTO</t>
  </si>
  <si>
    <t>CALCULO DE COSTO DE SERVICIOS DIRECTOS POR ORDEN DE SERVICIO DE MANTENIMIENTO</t>
  </si>
  <si>
    <t>CASO PREPARADO PARA REFORZAR EL PROCESO DE CALCULO</t>
  </si>
  <si>
    <t>SISTEMA DE COSTEO TRADICIONAL POR ORDENES DE TRABAJO DE MANTENIMIENTO</t>
  </si>
  <si>
    <t>METODOLOGIA DE COSTEO: MODELO CONCEPTUAL</t>
  </si>
  <si>
    <t>PROCESO 1: CALCULO DEL COSTO DE MATERIAL DIRECTO AL OBJETO DE COSTO</t>
  </si>
  <si>
    <t>PROCESO 2: CALCULO DEL COSTO DEL PERSONAL DIRECTO AL OBJETO DE COSTO</t>
  </si>
  <si>
    <t>PROCESO 3: CALCULO DEL COSTO DEL SERVICIO DIRECTO AL OBJETO DE COSTO</t>
  </si>
  <si>
    <t>PROCESO 4A: CALCULO DEL COSTO INDIRECTO A LOS CENTROS DE COSTOS</t>
  </si>
  <si>
    <t>MANTENIMIENTO SAC</t>
  </si>
  <si>
    <t>SISTEMA DE COSTEO TRADICIONAL POR ORDENES DE MANTENIMIENTO</t>
  </si>
  <si>
    <t>MES</t>
  </si>
  <si>
    <t>NO SE CONSIDERA INVENTARIOS EN PROCESO INICIAL</t>
  </si>
  <si>
    <t>T.C.V=</t>
  </si>
  <si>
    <t>HE MES</t>
  </si>
  <si>
    <t>Costo MES</t>
  </si>
  <si>
    <t>S1</t>
  </si>
  <si>
    <t>Lubricación especial</t>
  </si>
  <si>
    <t>Unid</t>
  </si>
  <si>
    <t>S2</t>
  </si>
  <si>
    <t>Prensado</t>
  </si>
  <si>
    <t>CALCULO DEL COSTO DE LOS SERVICIOS DIRECTOS POR ORDEN DE SERVICIO DE MANTENIMIENTO</t>
  </si>
  <si>
    <t>COSTOS SD (SERVICIOS DIRECTOS)</t>
  </si>
  <si>
    <t>Total servicios</t>
  </si>
  <si>
    <t>Servicio</t>
  </si>
  <si>
    <t>Servicios requeridos:</t>
  </si>
  <si>
    <t>TABLA DE CENTROS DE COSTOS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</si>
  <si>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</si>
  <si>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</si>
  <si>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</si>
  <si>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</si>
  <si>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</si>
  <si>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</si>
  <si>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</si>
  <si>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</si>
  <si>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</si>
  <si>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PROCESO 4B: CALCULO DEL COSTO INDIRECTO DE LOS ELEMENTOS DE COSTOS DEL CENTROS DE COSTO MANTENIMIENTO A LOS OBJETOS DE COSTOS</t>
  </si>
  <si>
    <t>MODELO CONCEPTUAL DEL PROCESO DE MANTENIMIENTO</t>
  </si>
  <si>
    <t xml:space="preserve">ESTADO </t>
  </si>
  <si>
    <t>Terminado</t>
  </si>
  <si>
    <t>Proceso</t>
  </si>
  <si>
    <t>TABLA DE SERVICIOS DIRECTOS</t>
  </si>
  <si>
    <t>Und</t>
  </si>
  <si>
    <t>Costo Indirecto</t>
  </si>
  <si>
    <t>PERIODO DE COSTEO</t>
  </si>
  <si>
    <t>MENSUAL</t>
  </si>
  <si>
    <t>OBJETO COSTO</t>
  </si>
  <si>
    <t>OM</t>
  </si>
  <si>
    <t>TIENEN LOS TIEMPOS EFECTIVOS POR PERSONA DIRECTA POR CENTRO DE COSTO POR DIA Y POR OBJETO DE COSTO</t>
  </si>
  <si>
    <t>HORA MARCADA</t>
  </si>
  <si>
    <t>POR DIA LE DESCUENTAS 1 HORA</t>
  </si>
  <si>
    <t>TASA HORA = VALOR TOTAL CPD / HORAS EFECTIVAS</t>
  </si>
  <si>
    <t>VALOR TOTAL ES LO QUE LE CUESTA MANTENER A UN TRABAJADOR</t>
  </si>
  <si>
    <t>VALOR TOTAL = REMUNER + CARGAS + BENEFICIOS SOC</t>
  </si>
  <si>
    <t>VALOR TOTAL</t>
  </si>
  <si>
    <t>HORAS MARCADAS MES</t>
  </si>
  <si>
    <t>HORAS EFECT MES</t>
  </si>
  <si>
    <t>TASA HORA MARCADA</t>
  </si>
  <si>
    <t>TASA HORA EFEC</t>
  </si>
  <si>
    <t>CPD OM</t>
  </si>
  <si>
    <t>HR MARC</t>
  </si>
  <si>
    <t>HR EFEC</t>
  </si>
  <si>
    <t>SOLES</t>
  </si>
  <si>
    <t>HORAS OCIOS</t>
  </si>
  <si>
    <t>COSTO HORA OCIOSO O COSTO HORA IMPRODUCTIVA</t>
  </si>
  <si>
    <t>MENOR COSTO NO REAL</t>
  </si>
  <si>
    <t>MAYOR COSTO REAL</t>
  </si>
  <si>
    <t>PERSONA</t>
  </si>
  <si>
    <t>A</t>
  </si>
  <si>
    <t>B</t>
  </si>
  <si>
    <t>C</t>
  </si>
  <si>
    <t>REMUNER</t>
  </si>
  <si>
    <t>HRS MARA</t>
  </si>
  <si>
    <t>TOTAL</t>
  </si>
  <si>
    <t>COSTO S/</t>
  </si>
  <si>
    <t>TASA HORA</t>
  </si>
  <si>
    <t>AL REPARTIR EL COSTO TOTAL TOTAL EN FUNCION</t>
  </si>
  <si>
    <t>DE LAS HORAS MARCADAS LO QUE ESTAMOS</t>
  </si>
  <si>
    <t>HACIENDO ES CONSIDERLO COMO SI FUERA</t>
  </si>
  <si>
    <t>UN COSTO INDIRECTO</t>
  </si>
  <si>
    <t>HRS EFEC EN LA PRODUCCION</t>
  </si>
  <si>
    <t>TH EFEC S/.</t>
  </si>
  <si>
    <t>100% DEL COSTO</t>
  </si>
  <si>
    <t>MENOS 100% DEL COSTO</t>
  </si>
  <si>
    <t>S/</t>
  </si>
  <si>
    <t>HORAS MANTENIMIENTO</t>
  </si>
  <si>
    <t>COSTO HORA MANTEN</t>
  </si>
  <si>
    <t>P4A: CALCULO DEL COSTO INDIRECTO A TODOS LOS CENTROS DE COSTOS</t>
  </si>
  <si>
    <t>Costo S/</t>
  </si>
  <si>
    <t>Criterio</t>
  </si>
  <si>
    <t>CC ADM</t>
  </si>
  <si>
    <t>CC VTAS</t>
  </si>
  <si>
    <t>CC AP 01</t>
  </si>
  <si>
    <t>CC MANT</t>
  </si>
  <si>
    <t>CC PR 01</t>
  </si>
  <si>
    <t>CC PR 02</t>
  </si>
  <si>
    <t>CC PR 03</t>
  </si>
  <si>
    <t>Code</t>
  </si>
  <si>
    <t>Directo</t>
  </si>
  <si>
    <t>Kw Hr</t>
  </si>
  <si>
    <t># personas</t>
  </si>
  <si>
    <t># celulares</t>
  </si>
  <si>
    <t># PC s</t>
  </si>
  <si>
    <t>Valor activo S/</t>
  </si>
  <si>
    <t>CC ADM S/</t>
  </si>
  <si>
    <t>CC VTAS S/</t>
  </si>
  <si>
    <t>CC AP 01 S/</t>
  </si>
  <si>
    <t>CC MANT S/</t>
  </si>
  <si>
    <t>CC PR 01 S/</t>
  </si>
  <si>
    <t>CC PR 02 S/</t>
  </si>
  <si>
    <t>CC PR 03 S/</t>
  </si>
  <si>
    <t>TOTAL S/</t>
  </si>
  <si>
    <t>MATRIZ DE CONFIGURACION Y VALORES DE CRITERIO DE REPARTO</t>
  </si>
  <si>
    <t>MATRIZ DE CALCULO DE COSTOS - REPARTO PROPORCIONAL</t>
  </si>
  <si>
    <t>P4B: CALCULO DEL COSTO INDIRECTO DEL CENTRO DE COSTO DE MANTENIMIENTO A LOS OBJETOS DE COSTOS</t>
  </si>
  <si>
    <t>Hrs supervisión</t>
  </si>
  <si>
    <t>Hrs mantenim</t>
  </si>
  <si>
    <t># llamadas</t>
  </si>
  <si>
    <t># correos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</si>
</sst>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 * #,##0.00_ ;_ * \-#,##0.00_ ;_ * &quot;-&quot;??_ ;_ @_ "/>
    <numFmt numFmtId="165" formatCode="#,##0_ ;[Red]\-#,##0\ "/>
    <numFmt numFmtId="166" formatCode="#,##0.0_ ;[Red]\-#,##0.0\ "/>
    <numFmt numFmtId="167" formatCode="#,##0.0"/>
    <numFmt numFmtId="168" formatCode="0.00_ ;[Red]\-0.00\ "/>
    <numFmt numFmtId="169" formatCode="#,##0.00_ ;[Red]\-#,##0.00\ "/>
    <numFmt numFmtId="170" formatCode="_(* #,##0.00_);_(* \(#,##0.00\);_(* &quot;-&quot;??_);_(@_)"/>
    <numFmt numFmtId="171" formatCode="_(* #,##0_);_(* \(#,##0\);_(* &quot;-&quot;??_);_(@_)"/>
    <numFmt numFmtId="172" formatCode="_(&quot;S/.&quot;\ * #,##0.00_);_(&quot;S/.&quot;\ * \(#,##0.00\);_(&quot;S/.&quot;\ * &quot;-&quot;??_);_(@_)"/>
  </numFmts>
  <fonts count="2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4"/>
      <name val="Arial"/>
      <family val="2"/>
    </font>
    <font>
      <sz val="8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3" tint="-0.499984740745262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">
    <xf numFmtId="0" fontId="0" fillId="0" borderId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17" fillId="0" borderId="0"/>
    <xf numFmtId="0" fontId="21" fillId="0" borderId="0"/>
    <xf numFmtId="0" fontId="17" fillId="0" borderId="0"/>
    <xf numFmtId="0" fontId="22" fillId="0" borderId="0"/>
    <xf numFmtId="0" fontId="23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4" fillId="0" borderId="0"/>
    <xf numFmtId="0" fontId="17" fillId="0" borderId="0"/>
    <xf numFmtId="0" fontId="23" fillId="0" borderId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20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67" fontId="0" fillId="0" borderId="0" xfId="0" applyNumberFormat="1" applyAlignment="1">
      <alignment horizontal="center"/>
    </xf>
    <xf numFmtId="167" fontId="0" fillId="0" borderId="0" xfId="0" applyNumberFormat="1"/>
    <xf numFmtId="166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27" xfId="0" applyBorder="1"/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9" xfId="0" applyFont="1" applyBorder="1" applyAlignment="1">
      <alignment horizontal="centerContinuous"/>
    </xf>
    <xf numFmtId="0" fontId="4" fillId="0" borderId="25" xfId="0" applyFont="1" applyBorder="1" applyAlignment="1">
      <alignment horizontal="centerContinuous"/>
    </xf>
    <xf numFmtId="0" fontId="4" fillId="0" borderId="23" xfId="0" applyFont="1" applyBorder="1" applyAlignment="1">
      <alignment horizontal="centerContinuous"/>
    </xf>
    <xf numFmtId="0" fontId="5" fillId="5" borderId="9" xfId="0" applyFont="1" applyFill="1" applyBorder="1"/>
    <xf numFmtId="0" fontId="5" fillId="5" borderId="25" xfId="0" applyFont="1" applyFill="1" applyBorder="1"/>
    <xf numFmtId="0" fontId="6" fillId="5" borderId="25" xfId="0" applyFont="1" applyFill="1" applyBorder="1"/>
    <xf numFmtId="0" fontId="5" fillId="5" borderId="23" xfId="0" applyFont="1" applyFill="1" applyBorder="1"/>
    <xf numFmtId="0" fontId="7" fillId="0" borderId="2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0" fillId="5" borderId="25" xfId="0" applyFill="1" applyBorder="1"/>
    <xf numFmtId="0" fontId="0" fillId="5" borderId="23" xfId="0" applyFill="1" applyBorder="1"/>
    <xf numFmtId="0" fontId="0" fillId="0" borderId="32" xfId="0" applyBorder="1"/>
    <xf numFmtId="0" fontId="8" fillId="0" borderId="0" xfId="0" applyFont="1" applyAlignment="1">
      <alignment horizontal="right"/>
    </xf>
    <xf numFmtId="0" fontId="0" fillId="0" borderId="23" xfId="0" applyBorder="1"/>
    <xf numFmtId="0" fontId="0" fillId="0" borderId="9" xfId="0" applyBorder="1"/>
    <xf numFmtId="0" fontId="6" fillId="0" borderId="33" xfId="0" applyFont="1" applyBorder="1" applyAlignment="1">
      <alignment horizontal="left"/>
    </xf>
    <xf numFmtId="0" fontId="0" fillId="0" borderId="25" xfId="0" applyBorder="1"/>
    <xf numFmtId="0" fontId="10" fillId="0" borderId="9" xfId="0" applyFont="1" applyBorder="1"/>
    <xf numFmtId="0" fontId="0" fillId="0" borderId="33" xfId="0" applyBorder="1"/>
    <xf numFmtId="0" fontId="0" fillId="0" borderId="34" xfId="0" applyBorder="1"/>
    <xf numFmtId="0" fontId="8" fillId="0" borderId="34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8" fillId="5" borderId="25" xfId="0" applyFont="1" applyFill="1" applyBorder="1" applyAlignment="1">
      <alignment horizontal="right"/>
    </xf>
    <xf numFmtId="0" fontId="8" fillId="0" borderId="32" xfId="0" applyFont="1" applyBorder="1"/>
    <xf numFmtId="0" fontId="8" fillId="0" borderId="0" xfId="0" applyFont="1"/>
    <xf numFmtId="14" fontId="11" fillId="0" borderId="2" xfId="0" applyNumberFormat="1" applyFont="1" applyBorder="1"/>
    <xf numFmtId="20" fontId="10" fillId="0" borderId="2" xfId="0" applyNumberFormat="1" applyFont="1" applyBorder="1"/>
    <xf numFmtId="0" fontId="8" fillId="0" borderId="0" xfId="0" applyFont="1" applyAlignment="1">
      <alignment horizontal="left"/>
    </xf>
    <xf numFmtId="0" fontId="0" fillId="0" borderId="9" xfId="0" applyBorder="1" applyAlignment="1">
      <alignment horizontal="left"/>
    </xf>
    <xf numFmtId="14" fontId="12" fillId="0" borderId="2" xfId="0" applyNumberFormat="1" applyFont="1" applyBorder="1"/>
    <xf numFmtId="0" fontId="10" fillId="0" borderId="9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0" fillId="0" borderId="34" xfId="0" applyBorder="1" applyAlignment="1">
      <alignment horizontal="right"/>
    </xf>
    <xf numFmtId="0" fontId="8" fillId="0" borderId="37" xfId="0" applyFont="1" applyBorder="1"/>
    <xf numFmtId="0" fontId="8" fillId="0" borderId="21" xfId="0" applyFont="1" applyBorder="1"/>
    <xf numFmtId="0" fontId="0" fillId="0" borderId="21" xfId="0" applyBorder="1"/>
    <xf numFmtId="0" fontId="0" fillId="0" borderId="26" xfId="0" applyBorder="1"/>
    <xf numFmtId="0" fontId="0" fillId="0" borderId="38" xfId="0" applyBorder="1"/>
    <xf numFmtId="0" fontId="5" fillId="5" borderId="21" xfId="0" applyFont="1" applyFill="1" applyBorder="1"/>
    <xf numFmtId="0" fontId="0" fillId="0" borderId="9" xfId="0" applyBorder="1" applyAlignment="1">
      <alignment horizontal="center"/>
    </xf>
    <xf numFmtId="0" fontId="8" fillId="0" borderId="9" xfId="0" applyFont="1" applyBorder="1" applyAlignment="1">
      <alignment horizontal="centerContinuous"/>
    </xf>
    <xf numFmtId="0" fontId="8" fillId="0" borderId="25" xfId="0" applyFont="1" applyBorder="1" applyAlignment="1">
      <alignment horizontal="centerContinuous"/>
    </xf>
    <xf numFmtId="0" fontId="8" fillId="0" borderId="23" xfId="0" applyFont="1" applyBorder="1" applyAlignment="1">
      <alignment horizontal="centerContinuous"/>
    </xf>
    <xf numFmtId="0" fontId="8" fillId="0" borderId="2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0" fillId="0" borderId="10" xfId="0" applyFont="1" applyBorder="1"/>
    <xf numFmtId="0" fontId="0" fillId="0" borderId="39" xfId="0" applyBorder="1"/>
    <xf numFmtId="0" fontId="0" fillId="0" borderId="40" xfId="0" applyBorder="1"/>
    <xf numFmtId="0" fontId="0" fillId="0" borderId="5" xfId="0" applyBorder="1"/>
    <xf numFmtId="0" fontId="0" fillId="0" borderId="14" xfId="0" applyBorder="1" applyAlignment="1">
      <alignment horizontal="center"/>
    </xf>
    <xf numFmtId="0" fontId="10" fillId="0" borderId="11" xfId="0" applyFont="1" applyBorder="1"/>
    <xf numFmtId="0" fontId="0" fillId="0" borderId="29" xfId="0" applyBorder="1"/>
    <xf numFmtId="0" fontId="0" fillId="0" borderId="16" xfId="0" applyBorder="1"/>
    <xf numFmtId="0" fontId="0" fillId="0" borderId="6" xfId="0" applyBorder="1"/>
    <xf numFmtId="0" fontId="0" fillId="0" borderId="15" xfId="0" applyBorder="1" applyAlignment="1">
      <alignment horizontal="center"/>
    </xf>
    <xf numFmtId="0" fontId="0" fillId="0" borderId="28" xfId="0" applyBorder="1"/>
    <xf numFmtId="0" fontId="0" fillId="0" borderId="17" xfId="0" applyBorder="1"/>
    <xf numFmtId="0" fontId="0" fillId="0" borderId="7" xfId="0" applyBorder="1"/>
    <xf numFmtId="0" fontId="0" fillId="0" borderId="41" xfId="0" applyBorder="1" applyAlignment="1">
      <alignment horizontal="center"/>
    </xf>
    <xf numFmtId="0" fontId="0" fillId="0" borderId="4" xfId="0" applyBorder="1"/>
    <xf numFmtId="0" fontId="8" fillId="0" borderId="26" xfId="0" applyFont="1" applyBorder="1"/>
    <xf numFmtId="0" fontId="8" fillId="0" borderId="18" xfId="0" applyFont="1" applyBorder="1"/>
    <xf numFmtId="0" fontId="8" fillId="0" borderId="33" xfId="0" applyFont="1" applyBorder="1"/>
    <xf numFmtId="0" fontId="8" fillId="0" borderId="36" xfId="0" applyFont="1" applyBorder="1"/>
    <xf numFmtId="0" fontId="8" fillId="0" borderId="34" xfId="0" applyFont="1" applyBorder="1"/>
    <xf numFmtId="0" fontId="8" fillId="0" borderId="42" xfId="0" applyFont="1" applyBorder="1"/>
    <xf numFmtId="0" fontId="10" fillId="0" borderId="16" xfId="0" applyFont="1" applyBorder="1"/>
    <xf numFmtId="0" fontId="10" fillId="0" borderId="40" xfId="0" applyFont="1" applyBorder="1"/>
    <xf numFmtId="0" fontId="10" fillId="0" borderId="33" xfId="0" applyFont="1" applyBorder="1"/>
    <xf numFmtId="0" fontId="10" fillId="0" borderId="36" xfId="0" applyFont="1" applyBorder="1"/>
    <xf numFmtId="0" fontId="10" fillId="0" borderId="17" xfId="0" applyFont="1" applyBorder="1"/>
    <xf numFmtId="0" fontId="10" fillId="0" borderId="12" xfId="0" applyFont="1" applyBorder="1"/>
    <xf numFmtId="0" fontId="8" fillId="0" borderId="9" xfId="0" applyFont="1" applyBorder="1"/>
    <xf numFmtId="0" fontId="8" fillId="0" borderId="23" xfId="0" applyFont="1" applyBorder="1"/>
    <xf numFmtId="0" fontId="8" fillId="0" borderId="8" xfId="0" applyFont="1" applyBorder="1" applyAlignment="1">
      <alignment horizontal="center"/>
    </xf>
    <xf numFmtId="0" fontId="8" fillId="0" borderId="2" xfId="0" applyFont="1" applyBorder="1"/>
    <xf numFmtId="0" fontId="10" fillId="0" borderId="14" xfId="0" applyFont="1" applyBorder="1"/>
    <xf numFmtId="0" fontId="10" fillId="0" borderId="13" xfId="0" applyFont="1" applyBorder="1"/>
    <xf numFmtId="0" fontId="0" fillId="0" borderId="13" xfId="0" applyBorder="1"/>
    <xf numFmtId="0" fontId="0" fillId="0" borderId="42" xfId="0" applyBorder="1"/>
    <xf numFmtId="0" fontId="0" fillId="0" borderId="31" xfId="0" applyBorder="1"/>
    <xf numFmtId="0" fontId="0" fillId="0" borderId="24" xfId="0" applyBorder="1"/>
    <xf numFmtId="0" fontId="0" fillId="0" borderId="43" xfId="0" applyBorder="1"/>
    <xf numFmtId="0" fontId="0" fillId="0" borderId="44" xfId="0" applyBorder="1"/>
    <xf numFmtId="0" fontId="13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0" fontId="13" fillId="4" borderId="1" xfId="0" applyFont="1" applyFill="1" applyBorder="1"/>
    <xf numFmtId="166" fontId="13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3" fillId="0" borderId="1" xfId="0" applyFont="1" applyBorder="1"/>
    <xf numFmtId="0" fontId="0" fillId="0" borderId="1" xfId="0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4" fillId="2" borderId="0" xfId="0" applyFont="1" applyFill="1"/>
    <xf numFmtId="0" fontId="0" fillId="2" borderId="0" xfId="0" applyFill="1"/>
    <xf numFmtId="16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169" fontId="0" fillId="0" borderId="27" xfId="0" applyNumberFormat="1" applyBorder="1" applyAlignment="1">
      <alignment horizontal="center"/>
    </xf>
    <xf numFmtId="169" fontId="0" fillId="0" borderId="20" xfId="0" applyNumberFormat="1" applyBorder="1" applyAlignment="1">
      <alignment horizontal="center"/>
    </xf>
    <xf numFmtId="169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9" fontId="1" fillId="2" borderId="20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/>
    <xf numFmtId="0" fontId="0" fillId="3" borderId="20" xfId="0" applyFill="1" applyBorder="1"/>
    <xf numFmtId="0" fontId="0" fillId="0" borderId="3" xfId="0" applyBorder="1" applyAlignment="1">
      <alignment horizontal="center"/>
    </xf>
    <xf numFmtId="0" fontId="15" fillId="0" borderId="0" xfId="0" applyFont="1"/>
    <xf numFmtId="0" fontId="10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20" fontId="10" fillId="0" borderId="2" xfId="0" applyNumberFormat="1" applyFont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6" fillId="0" borderId="0" xfId="0" applyFont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/>
    <xf numFmtId="0" fontId="17" fillId="5" borderId="9" xfId="0" applyFont="1" applyFill="1" applyBorder="1"/>
    <xf numFmtId="0" fontId="17" fillId="5" borderId="25" xfId="0" applyFont="1" applyFill="1" applyBorder="1"/>
    <xf numFmtId="0" fontId="10" fillId="5" borderId="25" xfId="0" applyFont="1" applyFill="1" applyBorder="1"/>
    <xf numFmtId="0" fontId="17" fillId="5" borderId="23" xfId="0" applyFont="1" applyFill="1" applyBorder="1"/>
    <xf numFmtId="0" fontId="10" fillId="0" borderId="33" xfId="0" applyFont="1" applyBorder="1" applyAlignment="1">
      <alignment horizontal="left"/>
    </xf>
    <xf numFmtId="0" fontId="17" fillId="5" borderId="21" xfId="0" applyFont="1" applyFill="1" applyBorder="1"/>
    <xf numFmtId="0" fontId="0" fillId="0" borderId="30" xfId="0" applyBorder="1"/>
    <xf numFmtId="169" fontId="1" fillId="2" borderId="1" xfId="0" applyNumberFormat="1" applyFont="1" applyFill="1" applyBorder="1" applyAlignment="1">
      <alignment horizontal="center"/>
    </xf>
    <xf numFmtId="0" fontId="13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/>
    <xf numFmtId="169" fontId="13" fillId="7" borderId="1" xfId="0" applyNumberFormat="1" applyFont="1" applyFill="1" applyBorder="1" applyAlignment="1">
      <alignment horizontal="center"/>
    </xf>
    <xf numFmtId="169" fontId="0" fillId="0" borderId="1" xfId="0" applyNumberFormat="1" applyBorder="1"/>
    <xf numFmtId="0" fontId="18" fillId="3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vertical="center" wrapText="1"/>
    </xf>
    <xf numFmtId="168" fontId="0" fillId="2" borderId="1" xfId="0" applyNumberFormat="1" applyFill="1" applyBorder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10" fillId="6" borderId="3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45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9" fontId="0" fillId="0" borderId="45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0" fillId="0" borderId="0" xfId="0" applyNumberFormat="1"/>
    <xf numFmtId="169" fontId="1" fillId="0" borderId="1" xfId="0" applyNumberFormat="1" applyFont="1" applyBorder="1" applyAlignment="1">
      <alignment horizontal="center"/>
    </xf>
  </cellXfs>
  <cellStyles count="28">
    <cellStyle name="Millares 2" xfId="1" xr:uid="{00000000-0005-0000-0000-000000000000}"/>
    <cellStyle name="Millares 3" xfId="2" xr:uid="{00000000-0005-0000-0000-000001000000}"/>
    <cellStyle name="Millares 3 2" xfId="3" xr:uid="{00000000-0005-0000-0000-000002000000}"/>
    <cellStyle name="Moneda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3" xfId="8" xr:uid="{00000000-0005-0000-0000-000008000000}"/>
    <cellStyle name="Normal 2 4" xfId="9" xr:uid="{00000000-0005-0000-0000-000009000000}"/>
    <cellStyle name="Normal 3" xfId="10" xr:uid="{00000000-0005-0000-0000-00000A000000}"/>
    <cellStyle name="Normal 3 2" xfId="11" xr:uid="{00000000-0005-0000-0000-00000B000000}"/>
    <cellStyle name="Normal 3 2 2" xfId="12" xr:uid="{00000000-0005-0000-0000-00000C000000}"/>
    <cellStyle name="Normal 3 3" xfId="13" xr:uid="{00000000-0005-0000-0000-00000D000000}"/>
    <cellStyle name="Normal 4" xfId="14" xr:uid="{00000000-0005-0000-0000-00000E000000}"/>
    <cellStyle name="Normal 4 2" xfId="15" xr:uid="{00000000-0005-0000-0000-00000F000000}"/>
    <cellStyle name="Normal 5" xfId="16" xr:uid="{00000000-0005-0000-0000-000010000000}"/>
    <cellStyle name="Normal 5 2" xfId="17" xr:uid="{00000000-0005-0000-0000-000011000000}"/>
    <cellStyle name="Normal 6" xfId="18" xr:uid="{00000000-0005-0000-0000-000012000000}"/>
    <cellStyle name="Porcentaje 2" xfId="19" xr:uid="{00000000-0005-0000-0000-000013000000}"/>
    <cellStyle name="Porcentaje 2 2" xfId="20" xr:uid="{00000000-0005-0000-0000-000014000000}"/>
    <cellStyle name="Porcentaje 3" xfId="21" xr:uid="{00000000-0005-0000-0000-000015000000}"/>
    <cellStyle name="Porcentaje 4" xfId="22" xr:uid="{00000000-0005-0000-0000-000016000000}"/>
    <cellStyle name="Porcentual 2" xfId="23" xr:uid="{00000000-0005-0000-0000-000017000000}"/>
    <cellStyle name="Porcentual 2 2" xfId="24" xr:uid="{00000000-0005-0000-0000-000018000000}"/>
    <cellStyle name="Porcentual 3" xfId="25" xr:uid="{00000000-0005-0000-0000-000019000000}"/>
    <cellStyle name="Porcentual 3 2" xfId="26" xr:uid="{00000000-0005-0000-0000-00001A000000}"/>
    <cellStyle name="Porcentual 4" xfId="27" xr:uid="{00000000-0005-0000-0000-00001B000000}"/>
  </cellStyles>
  <dxfs count="0"/>
  <tableStyles count="1" defaultTableStyle="TableStyleMedium2" defaultPivotStyle="PivotStyleLight16">
    <tableStyle name="Invisible" pivot="0" table="0" count="0" xr9:uid="{EEDFC38D-B380-4A73-9337-5702F2849F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5</xdr:row>
      <xdr:rowOff>19050</xdr:rowOff>
    </xdr:from>
    <xdr:to>
      <xdr:col>6</xdr:col>
      <xdr:colOff>828675</xdr:colOff>
      <xdr:row>15</xdr:row>
      <xdr:rowOff>38100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76275" y="923925"/>
          <a:ext cx="5181600" cy="1828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3600" b="1">
              <a:latin typeface="Arial" panose="020B0604020202020204" pitchFamily="34" charset="0"/>
              <a:cs typeface="Arial" panose="020B0604020202020204" pitchFamily="34" charset="0"/>
            </a:rPr>
            <a:t>CASO COSTO DE MANTENIMIENTO</a:t>
          </a:r>
          <a:endParaRPr lang="es-ES" sz="3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38102</xdr:colOff>
      <xdr:row>1</xdr:row>
      <xdr:rowOff>19053</xdr:rowOff>
    </xdr:from>
    <xdr:to>
      <xdr:col>8</xdr:col>
      <xdr:colOff>219076</xdr:colOff>
      <xdr:row>26</xdr:row>
      <xdr:rowOff>40768</xdr:rowOff>
    </xdr:to>
    <xdr:pic>
      <xdr:nvPicPr>
        <xdr:cNvPr id="24" name="23 Imagen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2" y="209553"/>
          <a:ext cx="6886574" cy="4546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19049</xdr:rowOff>
    </xdr:from>
    <xdr:to>
      <xdr:col>9</xdr:col>
      <xdr:colOff>809625</xdr:colOff>
      <xdr:row>25</xdr:row>
      <xdr:rowOff>21981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" y="1285874"/>
          <a:ext cx="8334375" cy="326048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114300</xdr:colOff>
      <xdr:row>14</xdr:row>
      <xdr:rowOff>94528</xdr:rowOff>
    </xdr:from>
    <xdr:ext cx="1809750" cy="80021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4300" y="2131413"/>
          <a:ext cx="1809750" cy="80021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ELEMENTO DE COSTO (CI)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(EC)</a:t>
          </a:r>
        </a:p>
      </xdr:txBody>
    </xdr:sp>
    <xdr:clientData/>
  </xdr:oneCellAnchor>
  <xdr:oneCellAnchor>
    <xdr:from>
      <xdr:col>3</xdr:col>
      <xdr:colOff>47625</xdr:colOff>
      <xdr:row>14</xdr:row>
      <xdr:rowOff>108448</xdr:rowOff>
    </xdr:from>
    <xdr:ext cx="1533525" cy="8002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553433" y="2145333"/>
          <a:ext cx="1533525" cy="80021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CENTRO DE </a:t>
          </a:r>
          <a:r>
            <a:rPr lang="es-419" sz="1600" b="1">
              <a:latin typeface="Arial" pitchFamily="34" charset="0"/>
              <a:cs typeface="Arial" pitchFamily="34" charset="0"/>
            </a:rPr>
            <a:t>COSTOS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(A</a:t>
          </a:r>
          <a:r>
            <a:rPr lang="es-419" sz="1600" b="1">
              <a:latin typeface="Arial" pitchFamily="34" charset="0"/>
              <a:cs typeface="Arial" pitchFamily="34" charset="0"/>
            </a:rPr>
            <a:t>,V,P</a:t>
          </a:r>
          <a:r>
            <a:rPr lang="es-PE" sz="1600" b="1">
              <a:latin typeface="Arial" pitchFamily="34" charset="0"/>
              <a:cs typeface="Arial" pitchFamily="34" charset="0"/>
            </a:rPr>
            <a:t>)</a:t>
          </a:r>
        </a:p>
      </xdr:txBody>
    </xdr:sp>
    <xdr:clientData/>
  </xdr:oneCellAnchor>
  <xdr:oneCellAnchor>
    <xdr:from>
      <xdr:col>5</xdr:col>
      <xdr:colOff>539990</xdr:colOff>
      <xdr:row>14</xdr:row>
      <xdr:rowOff>69615</xdr:rowOff>
    </xdr:from>
    <xdr:ext cx="1809750" cy="80021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730990" y="2603265"/>
          <a:ext cx="1809750" cy="80021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OBJETO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DE COSTO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(OTM)</a:t>
          </a:r>
        </a:p>
      </xdr:txBody>
    </xdr:sp>
    <xdr:clientData/>
  </xdr:oneCellAnchor>
  <xdr:twoCellAnchor>
    <xdr:from>
      <xdr:col>2</xdr:col>
      <xdr:colOff>323850</xdr:colOff>
      <xdr:row>14</xdr:row>
      <xdr:rowOff>117973</xdr:rowOff>
    </xdr:from>
    <xdr:to>
      <xdr:col>2</xdr:col>
      <xdr:colOff>819150</xdr:colOff>
      <xdr:row>17</xdr:row>
      <xdr:rowOff>59680</xdr:rowOff>
    </xdr:to>
    <xdr:sp macro="" textlink="">
      <xdr:nvSpPr>
        <xdr:cNvPr id="6" name="5 Flecha derecha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994388" y="2154858"/>
          <a:ext cx="495300" cy="4912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795704</xdr:colOff>
      <xdr:row>14</xdr:row>
      <xdr:rowOff>89398</xdr:rowOff>
    </xdr:from>
    <xdr:to>
      <xdr:col>5</xdr:col>
      <xdr:colOff>452804</xdr:colOff>
      <xdr:row>17</xdr:row>
      <xdr:rowOff>28907</xdr:rowOff>
    </xdr:to>
    <xdr:sp macro="" textlink="">
      <xdr:nvSpPr>
        <xdr:cNvPr id="7" name="6 Flecha derecha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136781" y="2126283"/>
          <a:ext cx="492369" cy="4890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</xdr:col>
      <xdr:colOff>781050</xdr:colOff>
      <xdr:row>19</xdr:row>
      <xdr:rowOff>107718</xdr:rowOff>
    </xdr:from>
    <xdr:ext cx="1180580" cy="416781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619250" y="3546243"/>
          <a:ext cx="1180580" cy="41678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419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</a:t>
          </a:r>
        </a:p>
        <a:p>
          <a:pPr algn="ctr"/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EC-</a:t>
          </a:r>
          <a:r>
            <a:rPr lang="es-419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8</xdr:col>
      <xdr:colOff>533400</xdr:colOff>
      <xdr:row>7</xdr:row>
      <xdr:rowOff>13198</xdr:rowOff>
    </xdr:from>
    <xdr:to>
      <xdr:col>8</xdr:col>
      <xdr:colOff>819150</xdr:colOff>
      <xdr:row>9</xdr:row>
      <xdr:rowOff>22722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7239000" y="1280023"/>
          <a:ext cx="285750" cy="371474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9</xdr:col>
      <xdr:colOff>76200</xdr:colOff>
      <xdr:row>8</xdr:row>
      <xdr:rowOff>137023</xdr:rowOff>
    </xdr:from>
    <xdr:to>
      <xdr:col>9</xdr:col>
      <xdr:colOff>361950</xdr:colOff>
      <xdr:row>10</xdr:row>
      <xdr:rowOff>146547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620000" y="1584823"/>
          <a:ext cx="285750" cy="371474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twoCellAnchor>
  <xdr:twoCellAnchor>
    <xdr:from>
      <xdr:col>9</xdr:col>
      <xdr:colOff>424961</xdr:colOff>
      <xdr:row>11</xdr:row>
      <xdr:rowOff>10</xdr:rowOff>
    </xdr:from>
    <xdr:to>
      <xdr:col>9</xdr:col>
      <xdr:colOff>710711</xdr:colOff>
      <xdr:row>13</xdr:row>
      <xdr:rowOff>9534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968761" y="1990735"/>
          <a:ext cx="285750" cy="371474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0</xdr:col>
      <xdr:colOff>231531</xdr:colOff>
      <xdr:row>7</xdr:row>
      <xdr:rowOff>126756</xdr:rowOff>
    </xdr:from>
    <xdr:to>
      <xdr:col>2</xdr:col>
      <xdr:colOff>527538</xdr:colOff>
      <xdr:row>9</xdr:row>
      <xdr:rowOff>26377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231531" y="1393581"/>
          <a:ext cx="1972407" cy="26157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COSTO INDIRECTO</a:t>
          </a:r>
        </a:p>
      </xdr:txBody>
    </xdr:sp>
    <xdr:clientData/>
  </xdr:twoCellAnchor>
  <xdr:twoCellAnchor>
    <xdr:from>
      <xdr:col>1</xdr:col>
      <xdr:colOff>180975</xdr:colOff>
      <xdr:row>9</xdr:row>
      <xdr:rowOff>106241</xdr:rowOff>
    </xdr:from>
    <xdr:to>
      <xdr:col>1</xdr:col>
      <xdr:colOff>180976</xdr:colOff>
      <xdr:row>13</xdr:row>
      <xdr:rowOff>128221</xdr:rowOff>
    </xdr:to>
    <xdr:cxnSp macro="">
      <xdr:nvCxnSpPr>
        <xdr:cNvPr id="20" name="19 Conector recto de flecha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1019175" y="1735016"/>
          <a:ext cx="1" cy="74588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795705</xdr:colOff>
      <xdr:row>7</xdr:row>
      <xdr:rowOff>86457</xdr:rowOff>
    </xdr:from>
    <xdr:to>
      <xdr:col>8</xdr:col>
      <xdr:colOff>464527</xdr:colOff>
      <xdr:row>8</xdr:row>
      <xdr:rowOff>167053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4986705" y="1353282"/>
          <a:ext cx="2183422" cy="26157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MATERIAL DIRECTO</a:t>
          </a:r>
        </a:p>
      </xdr:txBody>
    </xdr:sp>
    <xdr:clientData/>
  </xdr:twoCellAnchor>
  <xdr:twoCellAnchor>
    <xdr:from>
      <xdr:col>6</xdr:col>
      <xdr:colOff>379535</xdr:colOff>
      <xdr:row>9</xdr:row>
      <xdr:rowOff>66676</xdr:rowOff>
    </xdr:from>
    <xdr:to>
      <xdr:col>9</xdr:col>
      <xdr:colOff>32237</xdr:colOff>
      <xdr:row>10</xdr:row>
      <xdr:rowOff>147272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5408735" y="1695451"/>
          <a:ext cx="2167302" cy="26157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400">
              <a:latin typeface="Arial" pitchFamily="34" charset="0"/>
              <a:cs typeface="Arial" pitchFamily="34" charset="0"/>
            </a:rPr>
            <a:t>PERSONAL</a:t>
          </a:r>
          <a:r>
            <a:rPr lang="es-PE" sz="1400">
              <a:latin typeface="Arial" pitchFamily="34" charset="0"/>
              <a:cs typeface="Arial" pitchFamily="34" charset="0"/>
            </a:rPr>
            <a:t> DIRECT</a:t>
          </a:r>
          <a:r>
            <a:rPr lang="es-419" sz="1400">
              <a:latin typeface="Arial" pitchFamily="34" charset="0"/>
              <a:cs typeface="Arial" pitchFamily="34" charset="0"/>
            </a:rPr>
            <a:t>O</a:t>
          </a:r>
          <a:endParaRPr lang="es-PE" sz="14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711443</xdr:colOff>
      <xdr:row>11</xdr:row>
      <xdr:rowOff>20518</xdr:rowOff>
    </xdr:from>
    <xdr:to>
      <xdr:col>9</xdr:col>
      <xdr:colOff>364145</xdr:colOff>
      <xdr:row>12</xdr:row>
      <xdr:rowOff>98916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5740643" y="2011243"/>
          <a:ext cx="2167302" cy="25937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SERVICIO DIRECTO</a:t>
          </a:r>
        </a:p>
      </xdr:txBody>
    </xdr:sp>
    <xdr:clientData/>
  </xdr:twoCellAnchor>
  <xdr:twoCellAnchor>
    <xdr:from>
      <xdr:col>7</xdr:col>
      <xdr:colOff>457200</xdr:colOff>
      <xdr:row>12</xdr:row>
      <xdr:rowOff>101844</xdr:rowOff>
    </xdr:from>
    <xdr:to>
      <xdr:col>7</xdr:col>
      <xdr:colOff>461596</xdr:colOff>
      <xdr:row>13</xdr:row>
      <xdr:rowOff>171450</xdr:rowOff>
    </xdr:to>
    <xdr:cxnSp macro="">
      <xdr:nvCxnSpPr>
        <xdr:cNvPr id="40" name="39 Conector recto de flecha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H="1">
          <a:off x="6324600" y="2273544"/>
          <a:ext cx="4396" cy="25058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10</xdr:row>
      <xdr:rowOff>161925</xdr:rowOff>
    </xdr:from>
    <xdr:to>
      <xdr:col>6</xdr:col>
      <xdr:colOff>552450</xdr:colOff>
      <xdr:row>13</xdr:row>
      <xdr:rowOff>133350</xdr:rowOff>
    </xdr:to>
    <xdr:cxnSp macro="">
      <xdr:nvCxnSpPr>
        <xdr:cNvPr id="42" name="41 Conector recto de flecha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H="1">
          <a:off x="5572125" y="1971675"/>
          <a:ext cx="9525" cy="514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9</xdr:row>
      <xdr:rowOff>9525</xdr:rowOff>
    </xdr:from>
    <xdr:to>
      <xdr:col>6</xdr:col>
      <xdr:colOff>76200</xdr:colOff>
      <xdr:row>13</xdr:row>
      <xdr:rowOff>131152</xdr:rowOff>
    </xdr:to>
    <xdr:cxnSp macro="">
      <xdr:nvCxnSpPr>
        <xdr:cNvPr id="44" name="43 Conector recto de flecha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5095875" y="1638300"/>
          <a:ext cx="9525" cy="84552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405909</xdr:colOff>
      <xdr:row>11</xdr:row>
      <xdr:rowOff>123835</xdr:rowOff>
    </xdr:from>
    <xdr:to>
      <xdr:col>3</xdr:col>
      <xdr:colOff>200024</xdr:colOff>
      <xdr:row>14</xdr:row>
      <xdr:rowOff>57150</xdr:rowOff>
    </xdr:to>
    <xdr:sp macro="" textlink="">
      <xdr:nvSpPr>
        <xdr:cNvPr id="32" name="31 Elips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082309" y="2114560"/>
          <a:ext cx="632315" cy="476240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4A</a:t>
          </a:r>
          <a:endParaRPr lang="es-PE" sz="12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oneCellAnchor>
    <xdr:from>
      <xdr:col>4</xdr:col>
      <xdr:colOff>581025</xdr:colOff>
      <xdr:row>19</xdr:row>
      <xdr:rowOff>117243</xdr:rowOff>
    </xdr:from>
    <xdr:ext cx="1180580" cy="416781"/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3933825" y="3555768"/>
          <a:ext cx="1180580" cy="41678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419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</a:t>
          </a:r>
        </a:p>
        <a:p>
          <a:pPr algn="ctr"/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EC-</a:t>
          </a:r>
          <a:r>
            <a:rPr lang="es-419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r>
            <a:rPr lang="es-419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-OC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4</xdr:col>
      <xdr:colOff>682134</xdr:colOff>
      <xdr:row>11</xdr:row>
      <xdr:rowOff>142885</xdr:rowOff>
    </xdr:from>
    <xdr:to>
      <xdr:col>5</xdr:col>
      <xdr:colOff>476249</xdr:colOff>
      <xdr:row>14</xdr:row>
      <xdr:rowOff>76200</xdr:rowOff>
    </xdr:to>
    <xdr:sp macro="" textlink="">
      <xdr:nvSpPr>
        <xdr:cNvPr id="34" name="33 Elips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034934" y="2133610"/>
          <a:ext cx="632315" cy="476240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4B</a:t>
          </a:r>
          <a:endParaRPr lang="es-PE" sz="12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:B19"/>
  <sheetViews>
    <sheetView workbookViewId="0">
      <selection activeCell="E24" sqref="E24"/>
    </sheetView>
  </sheetViews>
  <sheetFormatPr baseColWidth="10" defaultColWidth="11" defaultRowHeight="13.8" x14ac:dyDescent="0.25"/>
  <cols>
    <col min="1" max="16384" width="11" style="170"/>
  </cols>
  <sheetData>
    <row r="18" spans="2:2" x14ac:dyDescent="0.25">
      <c r="B18" s="171" t="s">
        <v>203</v>
      </c>
    </row>
    <row r="19" spans="2:2" x14ac:dyDescent="0.25">
      <c r="B19" s="171" t="s">
        <v>193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opLeftCell="A4" zoomScaleNormal="100" workbookViewId="0">
      <selection activeCell="L18" sqref="L18"/>
    </sheetView>
  </sheetViews>
  <sheetFormatPr baseColWidth="10" defaultColWidth="11" defaultRowHeight="13.8" x14ac:dyDescent="0.25"/>
  <cols>
    <col min="1" max="16384" width="11" style="170"/>
  </cols>
  <sheetData>
    <row r="1" spans="1:12" x14ac:dyDescent="0.25">
      <c r="A1" s="171" t="s">
        <v>228</v>
      </c>
    </row>
    <row r="2" spans="1:12" x14ac:dyDescent="0.25">
      <c r="J2" s="170" t="s">
        <v>235</v>
      </c>
      <c r="L2" s="170" t="s">
        <v>236</v>
      </c>
    </row>
    <row r="3" spans="1:12" x14ac:dyDescent="0.25">
      <c r="J3" s="170" t="s">
        <v>237</v>
      </c>
      <c r="L3" s="170" t="s">
        <v>238</v>
      </c>
    </row>
  </sheetData>
  <pageMargins left="0.51181102362204722" right="0.51181102362204722" top="0.74803149606299213" bottom="0.74803149606299213" header="0.31496062992125984" footer="0.31496062992125984"/>
  <pageSetup paperSize="9" orientation="landscape" r:id="rId1"/>
  <headerFooter>
    <oddHeader>&amp;L&amp;F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topLeftCell="A7" zoomScaleNormal="100" workbookViewId="0">
      <selection activeCell="K26" sqref="K26"/>
    </sheetView>
  </sheetViews>
  <sheetFormatPr baseColWidth="10" defaultRowHeight="13.8" x14ac:dyDescent="0.25"/>
  <sheetData>
    <row r="1" spans="1:1" x14ac:dyDescent="0.25">
      <c r="A1" s="1" t="s">
        <v>61</v>
      </c>
    </row>
    <row r="3" spans="1:1" x14ac:dyDescent="0.25">
      <c r="A3" s="1" t="s">
        <v>194</v>
      </c>
    </row>
    <row r="4" spans="1:1" x14ac:dyDescent="0.25">
      <c r="A4" s="17"/>
    </row>
    <row r="5" spans="1:1" x14ac:dyDescent="0.25">
      <c r="A5" s="1" t="s">
        <v>50</v>
      </c>
    </row>
    <row r="6" spans="1:1" ht="6" customHeight="1" x14ac:dyDescent="0.25"/>
    <row r="7" spans="1:1" ht="21" x14ac:dyDescent="0.4">
      <c r="A7" s="10" t="s">
        <v>195</v>
      </c>
    </row>
    <row r="26" spans="1:1" ht="10.5" customHeight="1" x14ac:dyDescent="0.25"/>
    <row r="27" spans="1:1" x14ac:dyDescent="0.25">
      <c r="A27" s="1" t="s">
        <v>196</v>
      </c>
    </row>
    <row r="28" spans="1:1" x14ac:dyDescent="0.25">
      <c r="A28" s="1" t="s">
        <v>197</v>
      </c>
    </row>
    <row r="29" spans="1:1" x14ac:dyDescent="0.25">
      <c r="A29" s="1" t="s">
        <v>198</v>
      </c>
    </row>
    <row r="30" spans="1:1" x14ac:dyDescent="0.25">
      <c r="A30" s="1" t="s">
        <v>199</v>
      </c>
    </row>
    <row r="31" spans="1:1" x14ac:dyDescent="0.25">
      <c r="A31" s="1" t="s">
        <v>227</v>
      </c>
    </row>
  </sheetData>
  <pageMargins left="0.51181102362204722" right="0.51181102362204722" top="0.74803149606299213" bottom="0.74803149606299213" header="0.31496062992125984" footer="0.31496062992125984"/>
  <pageSetup paperSize="9" orientation="landscape" r:id="rId1"/>
  <headerFooter>
    <oddHeader>&amp;L&amp;F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0"/>
  <sheetViews>
    <sheetView zoomScale="110" zoomScaleNormal="110" workbookViewId="0">
      <selection activeCell="A10" sqref="A10:C20"/>
    </sheetView>
  </sheetViews>
  <sheetFormatPr baseColWidth="10" defaultRowHeight="13.8" x14ac:dyDescent="0.25"/>
  <cols>
    <col min="2" max="2" width="23" customWidth="1"/>
    <col min="6" max="6" width="16.5" customWidth="1"/>
    <col min="7" max="7" width="11" customWidth="1"/>
    <col min="8" max="8" width="12.8984375" customWidth="1"/>
    <col min="9" max="9" width="11.3984375" bestFit="1" customWidth="1"/>
    <col min="10" max="10" width="12.69921875" bestFit="1" customWidth="1"/>
    <col min="15" max="15" width="12.69921875" bestFit="1" customWidth="1"/>
  </cols>
  <sheetData>
    <row r="1" spans="1:9" x14ac:dyDescent="0.25">
      <c r="A1" s="121" t="s">
        <v>0</v>
      </c>
      <c r="B1" s="122"/>
    </row>
    <row r="2" spans="1:9" x14ac:dyDescent="0.25">
      <c r="A2" s="1"/>
    </row>
    <row r="3" spans="1:9" x14ac:dyDescent="0.25">
      <c r="A3" s="1" t="s">
        <v>59</v>
      </c>
      <c r="B3" s="1" t="s">
        <v>200</v>
      </c>
    </row>
    <row r="4" spans="1:9" x14ac:dyDescent="0.25">
      <c r="A4" s="1" t="s">
        <v>201</v>
      </c>
    </row>
    <row r="5" spans="1:9" x14ac:dyDescent="0.25">
      <c r="A5" s="1" t="s">
        <v>51</v>
      </c>
    </row>
    <row r="6" spans="1:9" x14ac:dyDescent="0.25">
      <c r="A6" s="1" t="s">
        <v>3</v>
      </c>
      <c r="D6" s="1" t="s">
        <v>202</v>
      </c>
      <c r="E6" s="1"/>
    </row>
    <row r="8" spans="1:9" x14ac:dyDescent="0.25">
      <c r="A8" s="141" t="s">
        <v>28</v>
      </c>
      <c r="E8" s="141" t="s">
        <v>29</v>
      </c>
    </row>
    <row r="9" spans="1:9" ht="27.6" x14ac:dyDescent="0.25">
      <c r="A9" s="130" t="s">
        <v>1</v>
      </c>
      <c r="B9" s="130" t="s">
        <v>2</v>
      </c>
      <c r="C9" s="130" t="s">
        <v>4</v>
      </c>
      <c r="E9" s="130" t="s">
        <v>1</v>
      </c>
      <c r="F9" s="130" t="s">
        <v>2</v>
      </c>
      <c r="G9" s="130" t="s">
        <v>30</v>
      </c>
      <c r="H9" s="131" t="s">
        <v>69</v>
      </c>
      <c r="I9" s="132" t="s">
        <v>70</v>
      </c>
    </row>
    <row r="10" spans="1:9" x14ac:dyDescent="0.25">
      <c r="A10" s="23" t="s">
        <v>5</v>
      </c>
      <c r="B10" s="23" t="s">
        <v>15</v>
      </c>
      <c r="C10" s="25">
        <v>15200</v>
      </c>
      <c r="E10" s="9" t="s">
        <v>31</v>
      </c>
      <c r="F10" s="23" t="s">
        <v>62</v>
      </c>
      <c r="G10" s="9" t="s">
        <v>150</v>
      </c>
      <c r="H10" s="9">
        <v>16.399999999999999</v>
      </c>
      <c r="I10" s="169">
        <f>H10/1.18*$H$18</f>
        <v>51.78508474576271</v>
      </c>
    </row>
    <row r="11" spans="1:9" x14ac:dyDescent="0.25">
      <c r="A11" s="23" t="s">
        <v>6</v>
      </c>
      <c r="B11" s="23" t="s">
        <v>16</v>
      </c>
      <c r="C11" s="25">
        <v>6200</v>
      </c>
      <c r="E11" s="9" t="s">
        <v>32</v>
      </c>
      <c r="F11" s="23" t="s">
        <v>63</v>
      </c>
      <c r="G11" s="9" t="s">
        <v>150</v>
      </c>
      <c r="H11" s="9">
        <v>37.200000000000003</v>
      </c>
      <c r="I11" s="169">
        <f t="shared" ref="I11:I16" si="0">H11/1.18*$H$18</f>
        <v>117.46372881355934</v>
      </c>
    </row>
    <row r="12" spans="1:9" x14ac:dyDescent="0.25">
      <c r="A12" s="23" t="s">
        <v>7</v>
      </c>
      <c r="B12" s="23" t="s">
        <v>17</v>
      </c>
      <c r="C12" s="25">
        <v>6540</v>
      </c>
      <c r="E12" s="9" t="s">
        <v>33</v>
      </c>
      <c r="F12" s="23" t="s">
        <v>64</v>
      </c>
      <c r="G12" s="9" t="s">
        <v>150</v>
      </c>
      <c r="H12" s="9">
        <v>15.9</v>
      </c>
      <c r="I12" s="169">
        <f t="shared" si="0"/>
        <v>50.206271186440681</v>
      </c>
    </row>
    <row r="13" spans="1:9" x14ac:dyDescent="0.25">
      <c r="A13" s="23" t="s">
        <v>8</v>
      </c>
      <c r="B13" s="23" t="s">
        <v>18</v>
      </c>
      <c r="C13" s="25">
        <v>1260</v>
      </c>
      <c r="E13" s="9" t="s">
        <v>34</v>
      </c>
      <c r="F13" s="23" t="s">
        <v>65</v>
      </c>
      <c r="G13" s="9" t="s">
        <v>150</v>
      </c>
      <c r="H13" s="9">
        <v>6.3</v>
      </c>
      <c r="I13" s="169">
        <f t="shared" si="0"/>
        <v>19.893050847457626</v>
      </c>
    </row>
    <row r="14" spans="1:9" x14ac:dyDescent="0.25">
      <c r="A14" s="23" t="s">
        <v>9</v>
      </c>
      <c r="B14" s="23" t="s">
        <v>19</v>
      </c>
      <c r="C14" s="25">
        <v>2354</v>
      </c>
      <c r="E14" s="9" t="s">
        <v>41</v>
      </c>
      <c r="F14" s="23" t="s">
        <v>66</v>
      </c>
      <c r="G14" s="9" t="s">
        <v>150</v>
      </c>
      <c r="H14" s="9">
        <v>13.4</v>
      </c>
      <c r="I14" s="169">
        <f t="shared" si="0"/>
        <v>42.312203389830515</v>
      </c>
    </row>
    <row r="15" spans="1:9" x14ac:dyDescent="0.25">
      <c r="A15" s="23" t="s">
        <v>10</v>
      </c>
      <c r="B15" s="23" t="s">
        <v>20</v>
      </c>
      <c r="C15" s="25">
        <v>1236</v>
      </c>
      <c r="E15" s="9" t="s">
        <v>42</v>
      </c>
      <c r="F15" s="23" t="s">
        <v>67</v>
      </c>
      <c r="G15" s="9" t="s">
        <v>150</v>
      </c>
      <c r="H15" s="9">
        <v>9.8000000000000007</v>
      </c>
      <c r="I15" s="169">
        <f t="shared" si="0"/>
        <v>30.944745762711868</v>
      </c>
    </row>
    <row r="16" spans="1:9" x14ac:dyDescent="0.25">
      <c r="A16" s="23" t="s">
        <v>11</v>
      </c>
      <c r="B16" s="23" t="s">
        <v>149</v>
      </c>
      <c r="C16" s="25">
        <v>1235</v>
      </c>
      <c r="E16" s="9" t="s">
        <v>47</v>
      </c>
      <c r="F16" s="23" t="s">
        <v>68</v>
      </c>
      <c r="G16" s="9" t="s">
        <v>150</v>
      </c>
      <c r="H16" s="9">
        <v>11.1</v>
      </c>
      <c r="I16" s="169">
        <f t="shared" si="0"/>
        <v>35.049661016949152</v>
      </c>
    </row>
    <row r="17" spans="1:16" x14ac:dyDescent="0.25">
      <c r="A17" s="23" t="s">
        <v>12</v>
      </c>
      <c r="B17" s="23" t="s">
        <v>22</v>
      </c>
      <c r="C17" s="25">
        <v>1546</v>
      </c>
      <c r="L17" t="s">
        <v>239</v>
      </c>
    </row>
    <row r="18" spans="1:16" x14ac:dyDescent="0.25">
      <c r="A18" s="23" t="s">
        <v>13</v>
      </c>
      <c r="B18" s="23" t="s">
        <v>23</v>
      </c>
      <c r="C18" s="25">
        <v>2800</v>
      </c>
      <c r="G18" s="24" t="s">
        <v>204</v>
      </c>
      <c r="H18" s="24">
        <v>3.726</v>
      </c>
    </row>
    <row r="19" spans="1:16" x14ac:dyDescent="0.25">
      <c r="A19" s="23" t="s">
        <v>14</v>
      </c>
      <c r="B19" s="23" t="s">
        <v>24</v>
      </c>
      <c r="C19" s="25">
        <v>1250</v>
      </c>
    </row>
    <row r="20" spans="1:16" x14ac:dyDescent="0.25">
      <c r="B20" s="18" t="s">
        <v>25</v>
      </c>
      <c r="C20" s="26">
        <f>SUM(C10:C19)</f>
        <v>39621</v>
      </c>
      <c r="L20" t="s">
        <v>240</v>
      </c>
    </row>
    <row r="21" spans="1:16" x14ac:dyDescent="0.25">
      <c r="L21" t="s">
        <v>241</v>
      </c>
    </row>
    <row r="22" spans="1:16" x14ac:dyDescent="0.25">
      <c r="A22" s="141" t="s">
        <v>217</v>
      </c>
      <c r="E22" s="141" t="s">
        <v>35</v>
      </c>
    </row>
    <row r="23" spans="1:16" x14ac:dyDescent="0.25">
      <c r="A23" s="137" t="s">
        <v>1</v>
      </c>
      <c r="B23" s="13" t="s">
        <v>2</v>
      </c>
      <c r="E23" s="130" t="s">
        <v>1</v>
      </c>
      <c r="F23" s="133" t="s">
        <v>40</v>
      </c>
      <c r="G23" s="134"/>
      <c r="H23" s="135" t="s">
        <v>206</v>
      </c>
      <c r="I23" s="137" t="s">
        <v>205</v>
      </c>
      <c r="J23" s="136" t="s">
        <v>272</v>
      </c>
      <c r="L23" t="s">
        <v>242</v>
      </c>
    </row>
    <row r="24" spans="1:16" x14ac:dyDescent="0.25">
      <c r="A24" s="119" t="s">
        <v>218</v>
      </c>
      <c r="B24" s="2" t="s">
        <v>77</v>
      </c>
      <c r="E24" s="124" t="s">
        <v>36</v>
      </c>
      <c r="F24" s="173" t="s">
        <v>72</v>
      </c>
      <c r="G24" s="174"/>
      <c r="H24" s="125">
        <f>1600*1.32</f>
        <v>2112</v>
      </c>
      <c r="I24" s="128">
        <f>7.1*6*4</f>
        <v>170.39999999999998</v>
      </c>
      <c r="J24" s="129">
        <f>H24/I24</f>
        <v>12.3943661971831</v>
      </c>
    </row>
    <row r="25" spans="1:16" x14ac:dyDescent="0.25">
      <c r="A25" s="119" t="s">
        <v>219</v>
      </c>
      <c r="B25" s="2" t="s">
        <v>78</v>
      </c>
      <c r="E25" s="124" t="s">
        <v>37</v>
      </c>
      <c r="F25" s="173" t="s">
        <v>73</v>
      </c>
      <c r="G25" s="174"/>
      <c r="H25" s="126">
        <f>2000*1.25</f>
        <v>2500</v>
      </c>
      <c r="I25" s="128">
        <f>8.7*6*4</f>
        <v>208.79999999999998</v>
      </c>
      <c r="J25" s="129">
        <f t="shared" ref="J25:J28" si="1">H25/I25</f>
        <v>11.973180076628353</v>
      </c>
      <c r="L25" t="s">
        <v>243</v>
      </c>
    </row>
    <row r="26" spans="1:16" x14ac:dyDescent="0.25">
      <c r="A26" s="119" t="s">
        <v>220</v>
      </c>
      <c r="B26" s="2" t="s">
        <v>79</v>
      </c>
      <c r="E26" s="124" t="s">
        <v>38</v>
      </c>
      <c r="F26" s="173" t="s">
        <v>74</v>
      </c>
      <c r="G26" s="174"/>
      <c r="H26" s="126">
        <f>1800*1.28</f>
        <v>2304</v>
      </c>
      <c r="I26" s="128">
        <f>7.9*6*4</f>
        <v>189.60000000000002</v>
      </c>
      <c r="J26" s="129">
        <f t="shared" si="1"/>
        <v>12.151898734177214</v>
      </c>
      <c r="L26" t="s">
        <v>244</v>
      </c>
    </row>
    <row r="27" spans="1:16" x14ac:dyDescent="0.25">
      <c r="A27" s="119" t="s">
        <v>221</v>
      </c>
      <c r="B27" s="2" t="s">
        <v>182</v>
      </c>
      <c r="E27" s="124" t="s">
        <v>39</v>
      </c>
      <c r="F27" s="173" t="s">
        <v>75</v>
      </c>
      <c r="G27" s="174"/>
      <c r="H27" s="127">
        <f>1600*1.35</f>
        <v>2160</v>
      </c>
      <c r="I27" s="128">
        <f>7.8*6*4</f>
        <v>187.2</v>
      </c>
      <c r="J27" s="129">
        <f t="shared" si="1"/>
        <v>11.538461538461538</v>
      </c>
    </row>
    <row r="28" spans="1:16" x14ac:dyDescent="0.25">
      <c r="A28" s="119" t="s">
        <v>222</v>
      </c>
      <c r="B28" s="2" t="s">
        <v>80</v>
      </c>
      <c r="E28" s="9" t="s">
        <v>71</v>
      </c>
      <c r="F28" s="173" t="s">
        <v>76</v>
      </c>
      <c r="G28" s="174"/>
      <c r="H28" s="123">
        <f>1500*1.19</f>
        <v>1785</v>
      </c>
      <c r="I28" s="128">
        <f>7.2*6*4</f>
        <v>172.8</v>
      </c>
      <c r="J28" s="129">
        <f t="shared" si="1"/>
        <v>10.329861111111111</v>
      </c>
      <c r="L28" t="s">
        <v>245</v>
      </c>
      <c r="N28">
        <v>4890</v>
      </c>
    </row>
    <row r="29" spans="1:16" x14ac:dyDescent="0.25">
      <c r="A29" s="119" t="s">
        <v>223</v>
      </c>
      <c r="B29" s="2" t="s">
        <v>81</v>
      </c>
      <c r="L29" t="s">
        <v>246</v>
      </c>
      <c r="N29">
        <f>26*8</f>
        <v>208</v>
      </c>
    </row>
    <row r="30" spans="1:16" x14ac:dyDescent="0.25">
      <c r="A30" s="119" t="s">
        <v>224</v>
      </c>
      <c r="B30" s="2" t="s">
        <v>82</v>
      </c>
      <c r="L30" t="s">
        <v>247</v>
      </c>
      <c r="N30">
        <f>26*(8-1)</f>
        <v>182</v>
      </c>
      <c r="O30">
        <f>N29-N30</f>
        <v>26</v>
      </c>
      <c r="P30" t="s">
        <v>254</v>
      </c>
    </row>
    <row r="31" spans="1:16" x14ac:dyDescent="0.25">
      <c r="A31" s="119" t="s">
        <v>225</v>
      </c>
      <c r="B31" s="2" t="s">
        <v>83</v>
      </c>
    </row>
    <row r="32" spans="1:16" x14ac:dyDescent="0.25">
      <c r="A32" s="12" t="s">
        <v>226</v>
      </c>
      <c r="B32" s="153" t="s">
        <v>21</v>
      </c>
      <c r="L32" t="s">
        <v>248</v>
      </c>
      <c r="N32">
        <f>N28/N29</f>
        <v>23.509615384615383</v>
      </c>
      <c r="P32" t="s">
        <v>253</v>
      </c>
    </row>
    <row r="33" spans="1:18" x14ac:dyDescent="0.25">
      <c r="L33" t="s">
        <v>249</v>
      </c>
      <c r="N33">
        <f>N28/N30</f>
        <v>26.868131868131869</v>
      </c>
      <c r="O33">
        <f>N33-N32</f>
        <v>3.3585164835164854</v>
      </c>
      <c r="P33" t="s">
        <v>253</v>
      </c>
    </row>
    <row r="34" spans="1:18" x14ac:dyDescent="0.25">
      <c r="A34" s="141" t="s">
        <v>26</v>
      </c>
      <c r="O34" t="s">
        <v>255</v>
      </c>
    </row>
    <row r="35" spans="1:18" x14ac:dyDescent="0.25">
      <c r="A35" s="137" t="s">
        <v>1</v>
      </c>
      <c r="B35" s="137" t="s">
        <v>43</v>
      </c>
      <c r="C35" s="138" t="s">
        <v>2</v>
      </c>
      <c r="D35" s="139"/>
      <c r="E35" s="137" t="s">
        <v>45</v>
      </c>
      <c r="L35" t="s">
        <v>238</v>
      </c>
      <c r="M35">
        <v>12.6</v>
      </c>
      <c r="N35" t="s">
        <v>271</v>
      </c>
    </row>
    <row r="36" spans="1:18" x14ac:dyDescent="0.25">
      <c r="A36" s="119" t="s">
        <v>151</v>
      </c>
      <c r="B36" s="140">
        <v>1</v>
      </c>
      <c r="C36" s="19" t="s">
        <v>161</v>
      </c>
      <c r="D36" s="22"/>
      <c r="E36" s="119" t="s">
        <v>157</v>
      </c>
      <c r="F36" s="172" t="s">
        <v>273</v>
      </c>
      <c r="L36" t="s">
        <v>250</v>
      </c>
      <c r="M36" t="s">
        <v>251</v>
      </c>
      <c r="N36">
        <f>N32*M35</f>
        <v>296.22115384615381</v>
      </c>
      <c r="O36" t="s">
        <v>256</v>
      </c>
    </row>
    <row r="37" spans="1:18" x14ac:dyDescent="0.25">
      <c r="A37" s="119" t="s">
        <v>152</v>
      </c>
      <c r="B37" s="140">
        <v>1</v>
      </c>
      <c r="C37" s="19" t="s">
        <v>162</v>
      </c>
      <c r="D37" s="20"/>
      <c r="E37" s="119" t="s">
        <v>158</v>
      </c>
      <c r="F37" s="172" t="s">
        <v>274</v>
      </c>
      <c r="L37" t="s">
        <v>250</v>
      </c>
      <c r="M37" t="s">
        <v>252</v>
      </c>
      <c r="N37">
        <f>N33*M35</f>
        <v>338.53846153846155</v>
      </c>
      <c r="O37" t="s">
        <v>257</v>
      </c>
    </row>
    <row r="38" spans="1:18" x14ac:dyDescent="0.25">
      <c r="A38" s="119" t="s">
        <v>153</v>
      </c>
      <c r="B38" s="140">
        <v>1</v>
      </c>
      <c r="C38" s="19" t="s">
        <v>156</v>
      </c>
      <c r="D38" s="22"/>
      <c r="E38" s="119" t="s">
        <v>158</v>
      </c>
      <c r="F38" s="172" t="s">
        <v>274</v>
      </c>
    </row>
    <row r="39" spans="1:18" x14ac:dyDescent="0.25">
      <c r="A39" s="119" t="s">
        <v>154</v>
      </c>
      <c r="B39" s="140">
        <v>1</v>
      </c>
      <c r="C39" s="19" t="s">
        <v>163</v>
      </c>
      <c r="D39" s="21"/>
      <c r="E39" s="119" t="s">
        <v>157</v>
      </c>
      <c r="F39" s="172" t="s">
        <v>273</v>
      </c>
    </row>
    <row r="40" spans="1:18" x14ac:dyDescent="0.25">
      <c r="A40" s="119" t="s">
        <v>155</v>
      </c>
      <c r="B40" s="140">
        <v>1</v>
      </c>
      <c r="C40" s="19" t="s">
        <v>164</v>
      </c>
      <c r="D40" s="22"/>
      <c r="E40" s="119" t="s">
        <v>157</v>
      </c>
      <c r="F40" s="172" t="s">
        <v>273</v>
      </c>
      <c r="N40" t="s">
        <v>258</v>
      </c>
      <c r="O40" t="s">
        <v>262</v>
      </c>
      <c r="P40" t="s">
        <v>263</v>
      </c>
      <c r="Q40" t="s">
        <v>265</v>
      </c>
      <c r="R40" t="s">
        <v>266</v>
      </c>
    </row>
    <row r="41" spans="1:18" x14ac:dyDescent="0.25">
      <c r="N41" t="s">
        <v>259</v>
      </c>
    </row>
    <row r="42" spans="1:18" x14ac:dyDescent="0.25">
      <c r="N42" t="s">
        <v>260</v>
      </c>
    </row>
    <row r="43" spans="1:18" x14ac:dyDescent="0.25">
      <c r="E43" s="141" t="s">
        <v>232</v>
      </c>
      <c r="N43" t="s">
        <v>261</v>
      </c>
    </row>
    <row r="44" spans="1:18" ht="27.6" x14ac:dyDescent="0.25">
      <c r="E44" s="130" t="s">
        <v>1</v>
      </c>
      <c r="F44" s="130" t="s">
        <v>2</v>
      </c>
      <c r="G44" s="130" t="s">
        <v>30</v>
      </c>
      <c r="H44" s="131" t="s">
        <v>69</v>
      </c>
      <c r="I44" s="132" t="s">
        <v>70</v>
      </c>
    </row>
    <row r="45" spans="1:18" x14ac:dyDescent="0.25">
      <c r="E45" s="9" t="s">
        <v>207</v>
      </c>
      <c r="F45" s="23" t="s">
        <v>208</v>
      </c>
      <c r="G45" s="9" t="s">
        <v>209</v>
      </c>
      <c r="H45" s="9">
        <v>126.48</v>
      </c>
      <c r="I45" s="169">
        <f>H45*$H$48/1.18</f>
        <v>410.20250847457629</v>
      </c>
      <c r="P45" t="s">
        <v>264</v>
      </c>
    </row>
    <row r="46" spans="1:18" x14ac:dyDescent="0.25">
      <c r="E46" s="9" t="s">
        <v>210</v>
      </c>
      <c r="F46" s="23" t="s">
        <v>211</v>
      </c>
      <c r="G46" s="9" t="s">
        <v>209</v>
      </c>
      <c r="H46" s="9">
        <v>64.290000000000006</v>
      </c>
      <c r="I46" s="169">
        <f>H46*$H$48/1.18</f>
        <v>208.50663559322035</v>
      </c>
    </row>
    <row r="47" spans="1:18" x14ac:dyDescent="0.25">
      <c r="N47" t="s">
        <v>267</v>
      </c>
    </row>
    <row r="48" spans="1:18" x14ac:dyDescent="0.25">
      <c r="G48" s="24" t="s">
        <v>204</v>
      </c>
      <c r="H48" s="24">
        <v>3.827</v>
      </c>
      <c r="N48" t="s">
        <v>268</v>
      </c>
    </row>
    <row r="49" spans="14:14" x14ac:dyDescent="0.25">
      <c r="N49" t="s">
        <v>269</v>
      </c>
    </row>
    <row r="50" spans="14:14" x14ac:dyDescent="0.25">
      <c r="N50" t="s">
        <v>270</v>
      </c>
    </row>
  </sheetData>
  <mergeCells count="5">
    <mergeCell ref="F24:G24"/>
    <mergeCell ref="F25:G25"/>
    <mergeCell ref="F26:G26"/>
    <mergeCell ref="F27:G27"/>
    <mergeCell ref="F28:G28"/>
  </mergeCells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Header>&amp;C&amp;F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8"/>
  <sheetViews>
    <sheetView topLeftCell="A23" zoomScale="90" zoomScaleNormal="90" workbookViewId="0">
      <selection activeCell="E50" sqref="E50"/>
    </sheetView>
  </sheetViews>
  <sheetFormatPr baseColWidth="10" defaultRowHeight="13.8" x14ac:dyDescent="0.25"/>
  <cols>
    <col min="1" max="1" width="2.5" customWidth="1"/>
    <col min="2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257" max="258" width="5" customWidth="1"/>
    <col min="259" max="259" width="9.3984375" customWidth="1"/>
    <col min="260" max="260" width="7.5976562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513" max="514" width="5" customWidth="1"/>
    <col min="515" max="515" width="9.3984375" customWidth="1"/>
    <col min="516" max="516" width="7.5976562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769" max="770" width="5" customWidth="1"/>
    <col min="771" max="771" width="9.3984375" customWidth="1"/>
    <col min="772" max="772" width="7.5976562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1025" max="1026" width="5" customWidth="1"/>
    <col min="1027" max="1027" width="9.3984375" customWidth="1"/>
    <col min="1028" max="1028" width="7.5976562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281" max="1282" width="5" customWidth="1"/>
    <col min="1283" max="1283" width="9.3984375" customWidth="1"/>
    <col min="1284" max="1284" width="7.5976562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537" max="1538" width="5" customWidth="1"/>
    <col min="1539" max="1539" width="9.3984375" customWidth="1"/>
    <col min="1540" max="1540" width="7.5976562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793" max="1794" width="5" customWidth="1"/>
    <col min="1795" max="1795" width="9.3984375" customWidth="1"/>
    <col min="1796" max="1796" width="7.5976562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2049" max="2050" width="5" customWidth="1"/>
    <col min="2051" max="2051" width="9.3984375" customWidth="1"/>
    <col min="2052" max="2052" width="7.5976562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305" max="2306" width="5" customWidth="1"/>
    <col min="2307" max="2307" width="9.3984375" customWidth="1"/>
    <col min="2308" max="2308" width="7.5976562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561" max="2562" width="5" customWidth="1"/>
    <col min="2563" max="2563" width="9.3984375" customWidth="1"/>
    <col min="2564" max="2564" width="7.5976562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817" max="2818" width="5" customWidth="1"/>
    <col min="2819" max="2819" width="9.3984375" customWidth="1"/>
    <col min="2820" max="2820" width="7.5976562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3073" max="3074" width="5" customWidth="1"/>
    <col min="3075" max="3075" width="9.3984375" customWidth="1"/>
    <col min="3076" max="3076" width="7.5976562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329" max="3330" width="5" customWidth="1"/>
    <col min="3331" max="3331" width="9.3984375" customWidth="1"/>
    <col min="3332" max="3332" width="7.5976562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585" max="3586" width="5" customWidth="1"/>
    <col min="3587" max="3587" width="9.3984375" customWidth="1"/>
    <col min="3588" max="3588" width="7.5976562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841" max="3842" width="5" customWidth="1"/>
    <col min="3843" max="3843" width="9.3984375" customWidth="1"/>
    <col min="3844" max="3844" width="7.5976562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4097" max="4098" width="5" customWidth="1"/>
    <col min="4099" max="4099" width="9.3984375" customWidth="1"/>
    <col min="4100" max="4100" width="7.5976562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353" max="4354" width="5" customWidth="1"/>
    <col min="4355" max="4355" width="9.3984375" customWidth="1"/>
    <col min="4356" max="4356" width="7.5976562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609" max="4610" width="5" customWidth="1"/>
    <col min="4611" max="4611" width="9.3984375" customWidth="1"/>
    <col min="4612" max="4612" width="7.5976562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865" max="4866" width="5" customWidth="1"/>
    <col min="4867" max="4867" width="9.3984375" customWidth="1"/>
    <col min="4868" max="4868" width="7.5976562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5121" max="5122" width="5" customWidth="1"/>
    <col min="5123" max="5123" width="9.3984375" customWidth="1"/>
    <col min="5124" max="5124" width="7.5976562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377" max="5378" width="5" customWidth="1"/>
    <col min="5379" max="5379" width="9.3984375" customWidth="1"/>
    <col min="5380" max="5380" width="7.5976562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633" max="5634" width="5" customWidth="1"/>
    <col min="5635" max="5635" width="9.3984375" customWidth="1"/>
    <col min="5636" max="5636" width="7.5976562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889" max="5890" width="5" customWidth="1"/>
    <col min="5891" max="5891" width="9.3984375" customWidth="1"/>
    <col min="5892" max="5892" width="7.5976562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6145" max="6146" width="5" customWidth="1"/>
    <col min="6147" max="6147" width="9.3984375" customWidth="1"/>
    <col min="6148" max="6148" width="7.5976562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401" max="6402" width="5" customWidth="1"/>
    <col min="6403" max="6403" width="9.3984375" customWidth="1"/>
    <col min="6404" max="6404" width="7.5976562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657" max="6658" width="5" customWidth="1"/>
    <col min="6659" max="6659" width="9.3984375" customWidth="1"/>
    <col min="6660" max="6660" width="7.5976562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913" max="6914" width="5" customWidth="1"/>
    <col min="6915" max="6915" width="9.3984375" customWidth="1"/>
    <col min="6916" max="6916" width="7.5976562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7169" max="7170" width="5" customWidth="1"/>
    <col min="7171" max="7171" width="9.3984375" customWidth="1"/>
    <col min="7172" max="7172" width="7.5976562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425" max="7426" width="5" customWidth="1"/>
    <col min="7427" max="7427" width="9.3984375" customWidth="1"/>
    <col min="7428" max="7428" width="7.5976562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681" max="7682" width="5" customWidth="1"/>
    <col min="7683" max="7683" width="9.3984375" customWidth="1"/>
    <col min="7684" max="7684" width="7.5976562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937" max="7938" width="5" customWidth="1"/>
    <col min="7939" max="7939" width="9.3984375" customWidth="1"/>
    <col min="7940" max="7940" width="7.5976562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8193" max="8194" width="5" customWidth="1"/>
    <col min="8195" max="8195" width="9.3984375" customWidth="1"/>
    <col min="8196" max="8196" width="7.5976562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449" max="8450" width="5" customWidth="1"/>
    <col min="8451" max="8451" width="9.3984375" customWidth="1"/>
    <col min="8452" max="8452" width="7.5976562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705" max="8706" width="5" customWidth="1"/>
    <col min="8707" max="8707" width="9.3984375" customWidth="1"/>
    <col min="8708" max="8708" width="7.5976562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961" max="8962" width="5" customWidth="1"/>
    <col min="8963" max="8963" width="9.3984375" customWidth="1"/>
    <col min="8964" max="8964" width="7.5976562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9217" max="9218" width="5" customWidth="1"/>
    <col min="9219" max="9219" width="9.3984375" customWidth="1"/>
    <col min="9220" max="9220" width="7.5976562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473" max="9474" width="5" customWidth="1"/>
    <col min="9475" max="9475" width="9.3984375" customWidth="1"/>
    <col min="9476" max="9476" width="7.5976562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729" max="9730" width="5" customWidth="1"/>
    <col min="9731" max="9731" width="9.3984375" customWidth="1"/>
    <col min="9732" max="9732" width="7.5976562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985" max="9986" width="5" customWidth="1"/>
    <col min="9987" max="9987" width="9.3984375" customWidth="1"/>
    <col min="9988" max="9988" width="7.5976562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10241" max="10242" width="5" customWidth="1"/>
    <col min="10243" max="10243" width="9.3984375" customWidth="1"/>
    <col min="10244" max="10244" width="7.5976562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497" max="10498" width="5" customWidth="1"/>
    <col min="10499" max="10499" width="9.3984375" customWidth="1"/>
    <col min="10500" max="10500" width="7.5976562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753" max="10754" width="5" customWidth="1"/>
    <col min="10755" max="10755" width="9.3984375" customWidth="1"/>
    <col min="10756" max="10756" width="7.5976562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1009" max="11010" width="5" customWidth="1"/>
    <col min="11011" max="11011" width="9.3984375" customWidth="1"/>
    <col min="11012" max="11012" width="7.5976562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265" max="11266" width="5" customWidth="1"/>
    <col min="11267" max="11267" width="9.3984375" customWidth="1"/>
    <col min="11268" max="11268" width="7.5976562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521" max="11522" width="5" customWidth="1"/>
    <col min="11523" max="11523" width="9.3984375" customWidth="1"/>
    <col min="11524" max="11524" width="7.5976562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777" max="11778" width="5" customWidth="1"/>
    <col min="11779" max="11779" width="9.3984375" customWidth="1"/>
    <col min="11780" max="11780" width="7.5976562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2033" max="12034" width="5" customWidth="1"/>
    <col min="12035" max="12035" width="9.3984375" customWidth="1"/>
    <col min="12036" max="12036" width="7.5976562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289" max="12290" width="5" customWidth="1"/>
    <col min="12291" max="12291" width="9.3984375" customWidth="1"/>
    <col min="12292" max="12292" width="7.5976562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545" max="12546" width="5" customWidth="1"/>
    <col min="12547" max="12547" width="9.3984375" customWidth="1"/>
    <col min="12548" max="12548" width="7.5976562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801" max="12802" width="5" customWidth="1"/>
    <col min="12803" max="12803" width="9.3984375" customWidth="1"/>
    <col min="12804" max="12804" width="7.5976562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3057" max="13058" width="5" customWidth="1"/>
    <col min="13059" max="13059" width="9.3984375" customWidth="1"/>
    <col min="13060" max="13060" width="7.5976562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313" max="13314" width="5" customWidth="1"/>
    <col min="13315" max="13315" width="9.3984375" customWidth="1"/>
    <col min="13316" max="13316" width="7.5976562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569" max="13570" width="5" customWidth="1"/>
    <col min="13571" max="13571" width="9.3984375" customWidth="1"/>
    <col min="13572" max="13572" width="7.5976562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825" max="13826" width="5" customWidth="1"/>
    <col min="13827" max="13827" width="9.3984375" customWidth="1"/>
    <col min="13828" max="13828" width="7.5976562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4081" max="14082" width="5" customWidth="1"/>
    <col min="14083" max="14083" width="9.3984375" customWidth="1"/>
    <col min="14084" max="14084" width="7.5976562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337" max="14338" width="5" customWidth="1"/>
    <col min="14339" max="14339" width="9.3984375" customWidth="1"/>
    <col min="14340" max="14340" width="7.5976562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593" max="14594" width="5" customWidth="1"/>
    <col min="14595" max="14595" width="9.3984375" customWidth="1"/>
    <col min="14596" max="14596" width="7.5976562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849" max="14850" width="5" customWidth="1"/>
    <col min="14851" max="14851" width="9.3984375" customWidth="1"/>
    <col min="14852" max="14852" width="7.5976562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5105" max="15106" width="5" customWidth="1"/>
    <col min="15107" max="15107" width="9.3984375" customWidth="1"/>
    <col min="15108" max="15108" width="7.5976562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361" max="15362" width="5" customWidth="1"/>
    <col min="15363" max="15363" width="9.3984375" customWidth="1"/>
    <col min="15364" max="15364" width="7.5976562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617" max="15618" width="5" customWidth="1"/>
    <col min="15619" max="15619" width="9.3984375" customWidth="1"/>
    <col min="15620" max="15620" width="7.5976562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873" max="15874" width="5" customWidth="1"/>
    <col min="15875" max="15875" width="9.3984375" customWidth="1"/>
    <col min="15876" max="15876" width="7.5976562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6129" max="16130" width="5" customWidth="1"/>
    <col min="16131" max="16131" width="9.3984375" customWidth="1"/>
    <col min="16132" max="16132" width="7.5976562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</cols>
  <sheetData>
    <row r="1" spans="2:10" s="27" customFormat="1" ht="14.4" thickBot="1" x14ac:dyDescent="0.3">
      <c r="B1" s="28" t="s">
        <v>159</v>
      </c>
      <c r="C1" s="29"/>
      <c r="D1" s="29"/>
      <c r="E1" s="29"/>
      <c r="F1" s="29"/>
      <c r="G1" s="29"/>
      <c r="H1" s="29"/>
      <c r="I1" s="29" t="s">
        <v>160</v>
      </c>
      <c r="J1" s="30"/>
    </row>
    <row r="2" spans="2:10" ht="18" thickBot="1" x14ac:dyDescent="0.35">
      <c r="B2" s="154" t="s">
        <v>84</v>
      </c>
      <c r="C2" s="155"/>
      <c r="D2" s="156">
        <v>90</v>
      </c>
      <c r="E2" s="157"/>
      <c r="F2" s="35"/>
      <c r="G2" s="35"/>
      <c r="H2" s="35"/>
      <c r="I2" s="148" t="s">
        <v>180</v>
      </c>
      <c r="J2" s="36"/>
    </row>
    <row r="3" spans="2:10" ht="14.4" thickBot="1" x14ac:dyDescent="0.3">
      <c r="B3" s="154" t="s">
        <v>85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86</v>
      </c>
      <c r="D4" s="184" t="s">
        <v>87</v>
      </c>
      <c r="E4" s="185"/>
      <c r="F4" s="41"/>
      <c r="H4" s="40" t="s">
        <v>88</v>
      </c>
      <c r="I4" s="42"/>
      <c r="J4" s="41"/>
    </row>
    <row r="5" spans="2:10" ht="14.4" thickBot="1" x14ac:dyDescent="0.3">
      <c r="B5" s="39"/>
      <c r="C5" s="40" t="s">
        <v>89</v>
      </c>
      <c r="D5" s="158" t="s">
        <v>186</v>
      </c>
      <c r="E5" s="44"/>
      <c r="F5" s="41"/>
      <c r="H5" s="40" t="s">
        <v>90</v>
      </c>
      <c r="I5" s="45" t="s">
        <v>91</v>
      </c>
      <c r="J5" s="41"/>
    </row>
    <row r="6" spans="2:10" ht="14.4" thickBot="1" x14ac:dyDescent="0.3">
      <c r="B6" s="39"/>
      <c r="C6" s="40" t="s">
        <v>92</v>
      </c>
      <c r="D6" s="45" t="s">
        <v>93</v>
      </c>
      <c r="E6" s="44"/>
      <c r="F6" s="41"/>
      <c r="H6" s="40" t="s">
        <v>94</v>
      </c>
      <c r="I6" s="42"/>
      <c r="J6" s="41"/>
    </row>
    <row r="7" spans="2:10" ht="14.4" thickBot="1" x14ac:dyDescent="0.3">
      <c r="B7" s="39"/>
      <c r="C7" s="40" t="s">
        <v>95</v>
      </c>
      <c r="D7" s="45" t="s">
        <v>21</v>
      </c>
      <c r="E7" s="44"/>
      <c r="F7" s="41"/>
      <c r="H7" s="40" t="s">
        <v>96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97</v>
      </c>
      <c r="I8" s="49"/>
      <c r="J8" s="50"/>
    </row>
    <row r="9" spans="2:10" ht="14.4" thickBot="1" x14ac:dyDescent="0.3">
      <c r="B9" s="154" t="s">
        <v>98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99</v>
      </c>
      <c r="C10" s="53"/>
      <c r="D10" s="145">
        <v>40918</v>
      </c>
      <c r="E10" s="40" t="s">
        <v>100</v>
      </c>
      <c r="F10" s="147">
        <v>0.625</v>
      </c>
      <c r="G10" s="56" t="s">
        <v>101</v>
      </c>
      <c r="H10" s="56"/>
      <c r="I10" s="57"/>
      <c r="J10" s="41"/>
    </row>
    <row r="11" spans="2:10" ht="14.4" thickBot="1" x14ac:dyDescent="0.3">
      <c r="B11" s="52" t="s">
        <v>102</v>
      </c>
      <c r="C11" s="53"/>
      <c r="D11" s="146">
        <v>40923</v>
      </c>
      <c r="E11" s="40" t="s">
        <v>100</v>
      </c>
      <c r="F11" s="147">
        <v>0.33333333333333331</v>
      </c>
      <c r="G11" s="56" t="s">
        <v>103</v>
      </c>
      <c r="H11" s="56"/>
      <c r="I11" s="59" t="s">
        <v>104</v>
      </c>
      <c r="J11" s="41"/>
    </row>
    <row r="12" spans="2:10" ht="14.4" thickBot="1" x14ac:dyDescent="0.3">
      <c r="B12" s="52" t="s">
        <v>105</v>
      </c>
      <c r="C12" s="53"/>
      <c r="D12" s="146">
        <v>40923</v>
      </c>
      <c r="E12" s="40" t="s">
        <v>100</v>
      </c>
      <c r="F12" s="147">
        <v>0.70833333333333337</v>
      </c>
      <c r="G12" s="56" t="s">
        <v>106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107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108</v>
      </c>
      <c r="C15" s="63"/>
      <c r="D15" s="64"/>
      <c r="E15" s="63" t="s">
        <v>109</v>
      </c>
      <c r="F15" s="63"/>
      <c r="G15" s="64"/>
      <c r="H15" s="63" t="s">
        <v>110</v>
      </c>
      <c r="I15" s="63"/>
      <c r="J15" s="65"/>
    </row>
    <row r="16" spans="2:10" ht="14.4" thickBot="1" x14ac:dyDescent="0.3">
      <c r="B16" s="45" t="s">
        <v>111</v>
      </c>
      <c r="C16" s="41"/>
      <c r="E16" s="42"/>
      <c r="F16" s="41"/>
      <c r="H16" s="45" t="s">
        <v>111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112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113</v>
      </c>
      <c r="C19" s="69" t="s">
        <v>114</v>
      </c>
      <c r="D19" s="70"/>
      <c r="E19" s="71"/>
      <c r="F19" s="69" t="s">
        <v>115</v>
      </c>
      <c r="G19" s="71"/>
      <c r="H19" s="69"/>
      <c r="I19" s="71"/>
      <c r="J19" s="72" t="s">
        <v>116</v>
      </c>
    </row>
    <row r="20" spans="2:10" x14ac:dyDescent="0.25">
      <c r="B20" s="73">
        <v>1</v>
      </c>
      <c r="C20" s="74" t="s">
        <v>167</v>
      </c>
      <c r="D20" s="75"/>
      <c r="E20" s="76"/>
      <c r="F20" s="186" t="s">
        <v>117</v>
      </c>
      <c r="G20" s="187"/>
      <c r="H20" s="187"/>
      <c r="I20" s="188"/>
      <c r="J20" s="77"/>
    </row>
    <row r="21" spans="2:10" x14ac:dyDescent="0.25">
      <c r="B21" s="78">
        <v>2</v>
      </c>
      <c r="C21" s="79" t="s">
        <v>168</v>
      </c>
      <c r="D21" s="80"/>
      <c r="E21" s="81"/>
      <c r="F21" s="189" t="s">
        <v>118</v>
      </c>
      <c r="G21" s="190"/>
      <c r="H21" s="190"/>
      <c r="I21" s="191"/>
      <c r="J21" s="82"/>
    </row>
    <row r="22" spans="2:10" x14ac:dyDescent="0.25">
      <c r="B22" s="78">
        <v>3</v>
      </c>
      <c r="C22" s="79" t="s">
        <v>169</v>
      </c>
      <c r="D22" s="80"/>
      <c r="E22" s="81"/>
      <c r="F22" s="189"/>
      <c r="G22" s="190"/>
      <c r="H22" s="190"/>
      <c r="I22" s="191"/>
      <c r="J22" s="82"/>
    </row>
    <row r="23" spans="2:10" x14ac:dyDescent="0.25">
      <c r="B23" s="78">
        <v>4</v>
      </c>
      <c r="C23" s="79" t="s">
        <v>170</v>
      </c>
      <c r="D23" s="80"/>
      <c r="E23" s="81"/>
      <c r="F23" s="189" t="s">
        <v>119</v>
      </c>
      <c r="G23" s="190"/>
      <c r="H23" s="190"/>
      <c r="I23" s="191"/>
      <c r="J23" s="82"/>
    </row>
    <row r="24" spans="2:10" x14ac:dyDescent="0.25">
      <c r="B24" s="78">
        <v>5</v>
      </c>
      <c r="C24" s="79" t="s">
        <v>166</v>
      </c>
      <c r="D24" s="80"/>
      <c r="E24" s="81"/>
      <c r="F24" s="189"/>
      <c r="G24" s="190"/>
      <c r="H24" s="190"/>
      <c r="I24" s="191"/>
      <c r="J24" s="82"/>
    </row>
    <row r="25" spans="2:10" x14ac:dyDescent="0.25">
      <c r="B25" s="78">
        <v>6</v>
      </c>
      <c r="C25" s="79" t="s">
        <v>171</v>
      </c>
      <c r="D25" s="80"/>
      <c r="E25" s="81"/>
      <c r="F25" s="175"/>
      <c r="G25" s="176"/>
      <c r="H25" s="176"/>
      <c r="I25" s="177"/>
      <c r="J25" s="82"/>
    </row>
    <row r="26" spans="2:10" ht="14.4" thickBot="1" x14ac:dyDescent="0.3">
      <c r="B26" s="83">
        <v>7</v>
      </c>
      <c r="C26" s="7"/>
      <c r="D26" s="84"/>
      <c r="E26" s="85"/>
      <c r="F26" s="178"/>
      <c r="G26" s="179"/>
      <c r="H26" s="179"/>
      <c r="I26" s="180"/>
      <c r="J26" s="86"/>
    </row>
    <row r="27" spans="2:10" ht="14.4" thickBot="1" x14ac:dyDescent="0.3">
      <c r="B27" s="87">
        <v>8</v>
      </c>
      <c r="C27" s="39"/>
      <c r="E27" s="66"/>
      <c r="F27" s="181"/>
      <c r="G27" s="182"/>
      <c r="H27" s="182"/>
      <c r="I27" s="183"/>
      <c r="J27" s="88"/>
    </row>
    <row r="28" spans="2:10" ht="14.4" thickBot="1" x14ac:dyDescent="0.3">
      <c r="B28" s="154" t="s">
        <v>120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121</v>
      </c>
      <c r="C29" s="89"/>
      <c r="D29" s="62" t="s">
        <v>122</v>
      </c>
      <c r="E29" s="63"/>
      <c r="F29" s="62" t="s">
        <v>123</v>
      </c>
      <c r="G29" s="89"/>
      <c r="H29" s="63" t="s">
        <v>124</v>
      </c>
      <c r="I29" s="89"/>
      <c r="J29" s="90" t="s">
        <v>125</v>
      </c>
    </row>
    <row r="30" spans="2:10" ht="14.4" thickBot="1" x14ac:dyDescent="0.3">
      <c r="B30" s="91"/>
      <c r="C30" s="92"/>
      <c r="D30" s="91"/>
      <c r="E30" s="93"/>
      <c r="F30" s="91" t="s">
        <v>126</v>
      </c>
      <c r="G30" s="92"/>
      <c r="H30" s="93" t="s">
        <v>127</v>
      </c>
      <c r="I30" s="92"/>
      <c r="J30" s="94"/>
    </row>
    <row r="31" spans="2:10" x14ac:dyDescent="0.25">
      <c r="B31" s="79" t="s">
        <v>31</v>
      </c>
      <c r="C31" s="95"/>
      <c r="D31" s="79" t="s">
        <v>62</v>
      </c>
      <c r="E31" s="95"/>
      <c r="F31" s="149">
        <v>6</v>
      </c>
      <c r="G31" s="96"/>
      <c r="H31" s="6"/>
      <c r="I31" s="81"/>
      <c r="J31" s="3"/>
    </row>
    <row r="32" spans="2:10" x14ac:dyDescent="0.25">
      <c r="B32" s="79" t="s">
        <v>32</v>
      </c>
      <c r="C32" s="95"/>
      <c r="D32" s="79" t="s">
        <v>63</v>
      </c>
      <c r="E32" s="95"/>
      <c r="F32" s="120">
        <v>8</v>
      </c>
      <c r="G32" s="95"/>
      <c r="H32" s="6"/>
      <c r="I32" s="81"/>
      <c r="J32" s="3"/>
    </row>
    <row r="33" spans="2:10" x14ac:dyDescent="0.25">
      <c r="B33" s="79" t="s">
        <v>33</v>
      </c>
      <c r="C33" s="95"/>
      <c r="D33" s="79" t="s">
        <v>64</v>
      </c>
      <c r="E33" s="95"/>
      <c r="F33" s="120">
        <v>10</v>
      </c>
      <c r="G33" s="95"/>
      <c r="H33" s="6"/>
      <c r="I33" s="81"/>
      <c r="J33" s="3"/>
    </row>
    <row r="34" spans="2:10" x14ac:dyDescent="0.25">
      <c r="B34" s="79" t="s">
        <v>41</v>
      </c>
      <c r="C34" s="95"/>
      <c r="D34" s="79" t="s">
        <v>66</v>
      </c>
      <c r="E34" s="95"/>
      <c r="F34" s="120">
        <v>8</v>
      </c>
      <c r="G34" s="95"/>
      <c r="H34" s="6"/>
      <c r="I34" s="81"/>
      <c r="J34" s="3"/>
    </row>
    <row r="35" spans="2:10" ht="14.4" thickBot="1" x14ac:dyDescent="0.3">
      <c r="B35" s="97" t="s">
        <v>47</v>
      </c>
      <c r="C35" s="98"/>
      <c r="D35" s="97" t="s">
        <v>68</v>
      </c>
      <c r="E35" s="99"/>
      <c r="F35" s="150">
        <v>10</v>
      </c>
      <c r="G35" s="85"/>
      <c r="H35" s="7"/>
      <c r="I35" s="85"/>
      <c r="J35" s="4"/>
    </row>
    <row r="36" spans="2:10" ht="14.4" thickBot="1" x14ac:dyDescent="0.3">
      <c r="B36" s="154" t="s">
        <v>128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129</v>
      </c>
      <c r="C37" s="102"/>
      <c r="D37" s="103" t="s">
        <v>86</v>
      </c>
      <c r="E37" s="144" t="s">
        <v>165</v>
      </c>
      <c r="F37" s="104" t="s">
        <v>131</v>
      </c>
      <c r="G37" s="69" t="s">
        <v>132</v>
      </c>
      <c r="H37" s="71"/>
      <c r="I37" s="69" t="s">
        <v>133</v>
      </c>
      <c r="J37" s="71"/>
    </row>
    <row r="38" spans="2:10" x14ac:dyDescent="0.25">
      <c r="B38" s="79" t="s">
        <v>72</v>
      </c>
      <c r="C38" s="95"/>
      <c r="D38" s="105" t="s">
        <v>134</v>
      </c>
      <c r="E38" s="142">
        <v>5.2</v>
      </c>
      <c r="F38" s="3"/>
      <c r="G38" s="6"/>
      <c r="H38" s="81"/>
      <c r="I38" s="6"/>
      <c r="J38" s="81"/>
    </row>
    <row r="39" spans="2:10" x14ac:dyDescent="0.25">
      <c r="B39" s="79" t="s">
        <v>73</v>
      </c>
      <c r="C39" s="95"/>
      <c r="D39" s="105" t="s">
        <v>135</v>
      </c>
      <c r="E39" s="142">
        <v>8.1</v>
      </c>
      <c r="F39" s="3"/>
      <c r="G39" s="6"/>
      <c r="H39" s="81"/>
      <c r="I39" s="6"/>
      <c r="J39" s="81"/>
    </row>
    <row r="40" spans="2:10" x14ac:dyDescent="0.25">
      <c r="B40" s="79" t="s">
        <v>76</v>
      </c>
      <c r="C40" s="95"/>
      <c r="D40" s="105" t="s">
        <v>136</v>
      </c>
      <c r="E40" s="143">
        <v>8.6</v>
      </c>
      <c r="F40" s="107"/>
      <c r="G40" s="5"/>
      <c r="H40" s="76"/>
      <c r="I40" s="6"/>
      <c r="J40" s="81"/>
    </row>
    <row r="41" spans="2:10" x14ac:dyDescent="0.25">
      <c r="B41" s="6"/>
      <c r="C41" s="81"/>
      <c r="D41" s="3"/>
      <c r="E41" s="3"/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154" t="s">
        <v>137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216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207</v>
      </c>
      <c r="C45" s="80">
        <v>2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210</v>
      </c>
      <c r="C46" s="111">
        <v>0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48"/>
  <sheetViews>
    <sheetView zoomScale="75" zoomScaleNormal="75" workbookViewId="0">
      <selection activeCell="C46" sqref="C46"/>
    </sheetView>
  </sheetViews>
  <sheetFormatPr baseColWidth="10" defaultRowHeight="13.8" x14ac:dyDescent="0.25"/>
  <cols>
    <col min="1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257" max="258" width="5" customWidth="1"/>
    <col min="259" max="259" width="9.3984375" customWidth="1"/>
    <col min="260" max="260" width="7.5976562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513" max="514" width="5" customWidth="1"/>
    <col min="515" max="515" width="9.3984375" customWidth="1"/>
    <col min="516" max="516" width="7.5976562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769" max="770" width="5" customWidth="1"/>
    <col min="771" max="771" width="9.3984375" customWidth="1"/>
    <col min="772" max="772" width="7.5976562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1025" max="1026" width="5" customWidth="1"/>
    <col min="1027" max="1027" width="9.3984375" customWidth="1"/>
    <col min="1028" max="1028" width="7.5976562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281" max="1282" width="5" customWidth="1"/>
    <col min="1283" max="1283" width="9.3984375" customWidth="1"/>
    <col min="1284" max="1284" width="7.5976562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537" max="1538" width="5" customWidth="1"/>
    <col min="1539" max="1539" width="9.3984375" customWidth="1"/>
    <col min="1540" max="1540" width="7.5976562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793" max="1794" width="5" customWidth="1"/>
    <col min="1795" max="1795" width="9.3984375" customWidth="1"/>
    <col min="1796" max="1796" width="7.5976562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2049" max="2050" width="5" customWidth="1"/>
    <col min="2051" max="2051" width="9.3984375" customWidth="1"/>
    <col min="2052" max="2052" width="7.5976562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305" max="2306" width="5" customWidth="1"/>
    <col min="2307" max="2307" width="9.3984375" customWidth="1"/>
    <col min="2308" max="2308" width="7.5976562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561" max="2562" width="5" customWidth="1"/>
    <col min="2563" max="2563" width="9.3984375" customWidth="1"/>
    <col min="2564" max="2564" width="7.5976562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817" max="2818" width="5" customWidth="1"/>
    <col min="2819" max="2819" width="9.3984375" customWidth="1"/>
    <col min="2820" max="2820" width="7.5976562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3073" max="3074" width="5" customWidth="1"/>
    <col min="3075" max="3075" width="9.3984375" customWidth="1"/>
    <col min="3076" max="3076" width="7.5976562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329" max="3330" width="5" customWidth="1"/>
    <col min="3331" max="3331" width="9.3984375" customWidth="1"/>
    <col min="3332" max="3332" width="7.5976562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585" max="3586" width="5" customWidth="1"/>
    <col min="3587" max="3587" width="9.3984375" customWidth="1"/>
    <col min="3588" max="3588" width="7.5976562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841" max="3842" width="5" customWidth="1"/>
    <col min="3843" max="3843" width="9.3984375" customWidth="1"/>
    <col min="3844" max="3844" width="7.5976562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4097" max="4098" width="5" customWidth="1"/>
    <col min="4099" max="4099" width="9.3984375" customWidth="1"/>
    <col min="4100" max="4100" width="7.5976562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353" max="4354" width="5" customWidth="1"/>
    <col min="4355" max="4355" width="9.3984375" customWidth="1"/>
    <col min="4356" max="4356" width="7.5976562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609" max="4610" width="5" customWidth="1"/>
    <col min="4611" max="4611" width="9.3984375" customWidth="1"/>
    <col min="4612" max="4612" width="7.5976562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865" max="4866" width="5" customWidth="1"/>
    <col min="4867" max="4867" width="9.3984375" customWidth="1"/>
    <col min="4868" max="4868" width="7.5976562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5121" max="5122" width="5" customWidth="1"/>
    <col min="5123" max="5123" width="9.3984375" customWidth="1"/>
    <col min="5124" max="5124" width="7.5976562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377" max="5378" width="5" customWidth="1"/>
    <col min="5379" max="5379" width="9.3984375" customWidth="1"/>
    <col min="5380" max="5380" width="7.5976562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633" max="5634" width="5" customWidth="1"/>
    <col min="5635" max="5635" width="9.3984375" customWidth="1"/>
    <col min="5636" max="5636" width="7.5976562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889" max="5890" width="5" customWidth="1"/>
    <col min="5891" max="5891" width="9.3984375" customWidth="1"/>
    <col min="5892" max="5892" width="7.5976562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6145" max="6146" width="5" customWidth="1"/>
    <col min="6147" max="6147" width="9.3984375" customWidth="1"/>
    <col min="6148" max="6148" width="7.5976562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401" max="6402" width="5" customWidth="1"/>
    <col min="6403" max="6403" width="9.3984375" customWidth="1"/>
    <col min="6404" max="6404" width="7.5976562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657" max="6658" width="5" customWidth="1"/>
    <col min="6659" max="6659" width="9.3984375" customWidth="1"/>
    <col min="6660" max="6660" width="7.5976562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913" max="6914" width="5" customWidth="1"/>
    <col min="6915" max="6915" width="9.3984375" customWidth="1"/>
    <col min="6916" max="6916" width="7.5976562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7169" max="7170" width="5" customWidth="1"/>
    <col min="7171" max="7171" width="9.3984375" customWidth="1"/>
    <col min="7172" max="7172" width="7.5976562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425" max="7426" width="5" customWidth="1"/>
    <col min="7427" max="7427" width="9.3984375" customWidth="1"/>
    <col min="7428" max="7428" width="7.5976562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681" max="7682" width="5" customWidth="1"/>
    <col min="7683" max="7683" width="9.3984375" customWidth="1"/>
    <col min="7684" max="7684" width="7.5976562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937" max="7938" width="5" customWidth="1"/>
    <col min="7939" max="7939" width="9.3984375" customWidth="1"/>
    <col min="7940" max="7940" width="7.5976562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8193" max="8194" width="5" customWidth="1"/>
    <col min="8195" max="8195" width="9.3984375" customWidth="1"/>
    <col min="8196" max="8196" width="7.5976562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449" max="8450" width="5" customWidth="1"/>
    <col min="8451" max="8451" width="9.3984375" customWidth="1"/>
    <col min="8452" max="8452" width="7.5976562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705" max="8706" width="5" customWidth="1"/>
    <col min="8707" max="8707" width="9.3984375" customWidth="1"/>
    <col min="8708" max="8708" width="7.5976562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961" max="8962" width="5" customWidth="1"/>
    <col min="8963" max="8963" width="9.3984375" customWidth="1"/>
    <col min="8964" max="8964" width="7.5976562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9217" max="9218" width="5" customWidth="1"/>
    <col min="9219" max="9219" width="9.3984375" customWidth="1"/>
    <col min="9220" max="9220" width="7.5976562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473" max="9474" width="5" customWidth="1"/>
    <col min="9475" max="9475" width="9.3984375" customWidth="1"/>
    <col min="9476" max="9476" width="7.5976562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729" max="9730" width="5" customWidth="1"/>
    <col min="9731" max="9731" width="9.3984375" customWidth="1"/>
    <col min="9732" max="9732" width="7.5976562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985" max="9986" width="5" customWidth="1"/>
    <col min="9987" max="9987" width="9.3984375" customWidth="1"/>
    <col min="9988" max="9988" width="7.5976562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10241" max="10242" width="5" customWidth="1"/>
    <col min="10243" max="10243" width="9.3984375" customWidth="1"/>
    <col min="10244" max="10244" width="7.5976562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497" max="10498" width="5" customWidth="1"/>
    <col min="10499" max="10499" width="9.3984375" customWidth="1"/>
    <col min="10500" max="10500" width="7.5976562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753" max="10754" width="5" customWidth="1"/>
    <col min="10755" max="10755" width="9.3984375" customWidth="1"/>
    <col min="10756" max="10756" width="7.5976562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1009" max="11010" width="5" customWidth="1"/>
    <col min="11011" max="11011" width="9.3984375" customWidth="1"/>
    <col min="11012" max="11012" width="7.5976562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265" max="11266" width="5" customWidth="1"/>
    <col min="11267" max="11267" width="9.3984375" customWidth="1"/>
    <col min="11268" max="11268" width="7.5976562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521" max="11522" width="5" customWidth="1"/>
    <col min="11523" max="11523" width="9.3984375" customWidth="1"/>
    <col min="11524" max="11524" width="7.5976562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777" max="11778" width="5" customWidth="1"/>
    <col min="11779" max="11779" width="9.3984375" customWidth="1"/>
    <col min="11780" max="11780" width="7.5976562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2033" max="12034" width="5" customWidth="1"/>
    <col min="12035" max="12035" width="9.3984375" customWidth="1"/>
    <col min="12036" max="12036" width="7.5976562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289" max="12290" width="5" customWidth="1"/>
    <col min="12291" max="12291" width="9.3984375" customWidth="1"/>
    <col min="12292" max="12292" width="7.5976562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545" max="12546" width="5" customWidth="1"/>
    <col min="12547" max="12547" width="9.3984375" customWidth="1"/>
    <col min="12548" max="12548" width="7.5976562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801" max="12802" width="5" customWidth="1"/>
    <col min="12803" max="12803" width="9.3984375" customWidth="1"/>
    <col min="12804" max="12804" width="7.5976562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3057" max="13058" width="5" customWidth="1"/>
    <col min="13059" max="13059" width="9.3984375" customWidth="1"/>
    <col min="13060" max="13060" width="7.5976562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313" max="13314" width="5" customWidth="1"/>
    <col min="13315" max="13315" width="9.3984375" customWidth="1"/>
    <col min="13316" max="13316" width="7.5976562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569" max="13570" width="5" customWidth="1"/>
    <col min="13571" max="13571" width="9.3984375" customWidth="1"/>
    <col min="13572" max="13572" width="7.5976562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825" max="13826" width="5" customWidth="1"/>
    <col min="13827" max="13827" width="9.3984375" customWidth="1"/>
    <col min="13828" max="13828" width="7.5976562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4081" max="14082" width="5" customWidth="1"/>
    <col min="14083" max="14083" width="9.3984375" customWidth="1"/>
    <col min="14084" max="14084" width="7.5976562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337" max="14338" width="5" customWidth="1"/>
    <col min="14339" max="14339" width="9.3984375" customWidth="1"/>
    <col min="14340" max="14340" width="7.5976562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593" max="14594" width="5" customWidth="1"/>
    <col min="14595" max="14595" width="9.3984375" customWidth="1"/>
    <col min="14596" max="14596" width="7.5976562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849" max="14850" width="5" customWidth="1"/>
    <col min="14851" max="14851" width="9.3984375" customWidth="1"/>
    <col min="14852" max="14852" width="7.5976562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5105" max="15106" width="5" customWidth="1"/>
    <col min="15107" max="15107" width="9.3984375" customWidth="1"/>
    <col min="15108" max="15108" width="7.5976562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361" max="15362" width="5" customWidth="1"/>
    <col min="15363" max="15363" width="9.3984375" customWidth="1"/>
    <col min="15364" max="15364" width="7.5976562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617" max="15618" width="5" customWidth="1"/>
    <col min="15619" max="15619" width="9.3984375" customWidth="1"/>
    <col min="15620" max="15620" width="7.5976562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873" max="15874" width="5" customWidth="1"/>
    <col min="15875" max="15875" width="9.3984375" customWidth="1"/>
    <col min="15876" max="15876" width="7.5976562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6129" max="16130" width="5" customWidth="1"/>
    <col min="16131" max="16131" width="9.3984375" customWidth="1"/>
    <col min="16132" max="16132" width="7.5976562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</cols>
  <sheetData>
    <row r="1" spans="2:10" s="27" customFormat="1" ht="14.4" thickBot="1" x14ac:dyDescent="0.3">
      <c r="B1" s="28" t="s">
        <v>172</v>
      </c>
      <c r="C1" s="29"/>
      <c r="D1" s="29"/>
      <c r="E1" s="29"/>
      <c r="F1" s="29"/>
      <c r="G1" s="29"/>
      <c r="H1" s="29"/>
      <c r="I1" s="29" t="s">
        <v>173</v>
      </c>
      <c r="J1" s="30"/>
    </row>
    <row r="2" spans="2:10" ht="18" thickBot="1" x14ac:dyDescent="0.35">
      <c r="B2" s="154" t="s">
        <v>84</v>
      </c>
      <c r="C2" s="155"/>
      <c r="D2" s="156">
        <v>91</v>
      </c>
      <c r="E2" s="157"/>
      <c r="F2" s="35"/>
      <c r="G2" s="35"/>
      <c r="H2" s="35"/>
      <c r="I2" s="148" t="s">
        <v>180</v>
      </c>
      <c r="J2" s="36"/>
    </row>
    <row r="3" spans="2:10" ht="14.4" thickBot="1" x14ac:dyDescent="0.3">
      <c r="B3" s="154" t="s">
        <v>85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86</v>
      </c>
      <c r="D4" s="184" t="s">
        <v>138</v>
      </c>
      <c r="E4" s="185"/>
      <c r="F4" s="41"/>
      <c r="H4" s="40" t="s">
        <v>88</v>
      </c>
      <c r="I4" s="42"/>
      <c r="J4" s="41"/>
    </row>
    <row r="5" spans="2:10" ht="14.4" thickBot="1" x14ac:dyDescent="0.3">
      <c r="B5" s="39"/>
      <c r="C5" s="40" t="s">
        <v>89</v>
      </c>
      <c r="D5" s="158" t="s">
        <v>187</v>
      </c>
      <c r="E5" s="44"/>
      <c r="F5" s="41"/>
      <c r="H5" s="40" t="s">
        <v>90</v>
      </c>
      <c r="I5" s="45" t="s">
        <v>91</v>
      </c>
      <c r="J5" s="41"/>
    </row>
    <row r="6" spans="2:10" ht="14.4" thickBot="1" x14ac:dyDescent="0.3">
      <c r="B6" s="39"/>
      <c r="C6" s="40" t="s">
        <v>92</v>
      </c>
      <c r="D6" s="45" t="s">
        <v>93</v>
      </c>
      <c r="E6" s="44"/>
      <c r="F6" s="41"/>
      <c r="H6" s="40" t="s">
        <v>94</v>
      </c>
      <c r="I6" s="42"/>
      <c r="J6" s="41"/>
    </row>
    <row r="7" spans="2:10" ht="14.4" thickBot="1" x14ac:dyDescent="0.3">
      <c r="B7" s="39"/>
      <c r="C7" s="40" t="s">
        <v>95</v>
      </c>
      <c r="D7" s="45" t="s">
        <v>21</v>
      </c>
      <c r="E7" s="44"/>
      <c r="F7" s="41"/>
      <c r="H7" s="40" t="s">
        <v>96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97</v>
      </c>
      <c r="I8" s="49"/>
      <c r="J8" s="50"/>
    </row>
    <row r="9" spans="2:10" ht="14.4" thickBot="1" x14ac:dyDescent="0.3">
      <c r="B9" s="154" t="s">
        <v>98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99</v>
      </c>
      <c r="C10" s="53"/>
      <c r="D10" s="54">
        <v>40925</v>
      </c>
      <c r="E10" s="40" t="s">
        <v>100</v>
      </c>
      <c r="F10" s="55">
        <v>0.58333333333333337</v>
      </c>
      <c r="G10" s="56" t="s">
        <v>101</v>
      </c>
      <c r="H10" s="56"/>
      <c r="I10" s="57"/>
      <c r="J10" s="41"/>
    </row>
    <row r="11" spans="2:10" ht="14.4" thickBot="1" x14ac:dyDescent="0.3">
      <c r="B11" s="52" t="s">
        <v>102</v>
      </c>
      <c r="C11" s="53"/>
      <c r="D11" s="58">
        <v>40927</v>
      </c>
      <c r="E11" s="40" t="s">
        <v>100</v>
      </c>
      <c r="F11" s="55">
        <v>0.33333333333333331</v>
      </c>
      <c r="G11" s="56" t="s">
        <v>103</v>
      </c>
      <c r="H11" s="56"/>
      <c r="I11" s="59" t="s">
        <v>139</v>
      </c>
      <c r="J11" s="41"/>
    </row>
    <row r="12" spans="2:10" ht="14.4" thickBot="1" x14ac:dyDescent="0.3">
      <c r="B12" s="52" t="s">
        <v>105</v>
      </c>
      <c r="C12" s="53"/>
      <c r="D12" s="58">
        <v>40927</v>
      </c>
      <c r="E12" s="40" t="s">
        <v>100</v>
      </c>
      <c r="F12" s="55">
        <v>0.79166666666666663</v>
      </c>
      <c r="G12" s="56" t="s">
        <v>106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107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108</v>
      </c>
      <c r="C15" s="63"/>
      <c r="D15" s="64"/>
      <c r="E15" s="63" t="s">
        <v>109</v>
      </c>
      <c r="F15" s="63"/>
      <c r="G15" s="64"/>
      <c r="H15" s="63" t="s">
        <v>110</v>
      </c>
      <c r="I15" s="63"/>
      <c r="J15" s="65"/>
    </row>
    <row r="16" spans="2:10" ht="14.4" thickBot="1" x14ac:dyDescent="0.3">
      <c r="B16" s="45" t="s">
        <v>111</v>
      </c>
      <c r="C16" s="41"/>
      <c r="E16" s="42"/>
      <c r="F16" s="41"/>
      <c r="H16" s="45" t="s">
        <v>111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112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113</v>
      </c>
      <c r="C19" s="69" t="s">
        <v>114</v>
      </c>
      <c r="D19" s="70"/>
      <c r="E19" s="71"/>
      <c r="F19" s="69" t="s">
        <v>115</v>
      </c>
      <c r="G19" s="71"/>
      <c r="H19" s="69"/>
      <c r="I19" s="71"/>
      <c r="J19" s="72" t="s">
        <v>116</v>
      </c>
    </row>
    <row r="20" spans="2:10" x14ac:dyDescent="0.25">
      <c r="B20" s="73">
        <v>1</v>
      </c>
      <c r="C20" s="74" t="s">
        <v>167</v>
      </c>
      <c r="D20" s="75"/>
      <c r="E20" s="76"/>
      <c r="F20" s="186" t="s">
        <v>117</v>
      </c>
      <c r="G20" s="187"/>
      <c r="H20" s="187"/>
      <c r="I20" s="188"/>
      <c r="J20" s="77"/>
    </row>
    <row r="21" spans="2:10" x14ac:dyDescent="0.25">
      <c r="B21" s="78">
        <v>2</v>
      </c>
      <c r="C21" s="79" t="s">
        <v>168</v>
      </c>
      <c r="D21" s="80"/>
      <c r="E21" s="81"/>
      <c r="F21" s="189" t="s">
        <v>118</v>
      </c>
      <c r="G21" s="190"/>
      <c r="H21" s="190"/>
      <c r="I21" s="191"/>
      <c r="J21" s="82"/>
    </row>
    <row r="22" spans="2:10" x14ac:dyDescent="0.25">
      <c r="B22" s="78">
        <v>3</v>
      </c>
      <c r="C22" s="79" t="s">
        <v>169</v>
      </c>
      <c r="D22" s="80"/>
      <c r="E22" s="81"/>
      <c r="F22" s="189"/>
      <c r="G22" s="190"/>
      <c r="H22" s="190"/>
      <c r="I22" s="191"/>
      <c r="J22" s="82"/>
    </row>
    <row r="23" spans="2:10" x14ac:dyDescent="0.25">
      <c r="B23" s="78">
        <v>4</v>
      </c>
      <c r="C23" s="79" t="s">
        <v>170</v>
      </c>
      <c r="D23" s="80"/>
      <c r="E23" s="81"/>
      <c r="F23" s="189" t="s">
        <v>119</v>
      </c>
      <c r="G23" s="190"/>
      <c r="H23" s="190"/>
      <c r="I23" s="191"/>
      <c r="J23" s="82"/>
    </row>
    <row r="24" spans="2:10" x14ac:dyDescent="0.25">
      <c r="B24" s="78">
        <v>5</v>
      </c>
      <c r="C24" s="79" t="s">
        <v>166</v>
      </c>
      <c r="D24" s="80"/>
      <c r="E24" s="81"/>
      <c r="F24" s="189"/>
      <c r="G24" s="190"/>
      <c r="H24" s="190"/>
      <c r="I24" s="191"/>
      <c r="J24" s="82"/>
    </row>
    <row r="25" spans="2:10" x14ac:dyDescent="0.25">
      <c r="B25" s="78">
        <v>6</v>
      </c>
      <c r="C25" s="79" t="s">
        <v>171</v>
      </c>
      <c r="D25" s="80"/>
      <c r="E25" s="81"/>
      <c r="F25" s="175"/>
      <c r="G25" s="176"/>
      <c r="H25" s="176"/>
      <c r="I25" s="177"/>
      <c r="J25" s="82"/>
    </row>
    <row r="26" spans="2:10" ht="14.4" thickBot="1" x14ac:dyDescent="0.3">
      <c r="B26" s="83">
        <v>7</v>
      </c>
      <c r="C26" s="7"/>
      <c r="D26" s="84"/>
      <c r="E26" s="85"/>
      <c r="F26" s="178"/>
      <c r="G26" s="179"/>
      <c r="H26" s="179"/>
      <c r="I26" s="180"/>
      <c r="J26" s="86"/>
    </row>
    <row r="27" spans="2:10" ht="14.4" thickBot="1" x14ac:dyDescent="0.3">
      <c r="B27" s="87">
        <v>8</v>
      </c>
      <c r="C27" s="39"/>
      <c r="E27" s="66"/>
      <c r="F27" s="181"/>
      <c r="G27" s="182"/>
      <c r="H27" s="182"/>
      <c r="I27" s="183"/>
      <c r="J27" s="88"/>
    </row>
    <row r="28" spans="2:10" ht="14.4" thickBot="1" x14ac:dyDescent="0.3">
      <c r="B28" s="154" t="s">
        <v>120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121</v>
      </c>
      <c r="C29" s="89"/>
      <c r="D29" s="62" t="s">
        <v>122</v>
      </c>
      <c r="E29" s="63"/>
      <c r="F29" s="62" t="s">
        <v>123</v>
      </c>
      <c r="G29" s="89"/>
      <c r="H29" s="63" t="s">
        <v>124</v>
      </c>
      <c r="I29" s="89"/>
      <c r="J29" s="90" t="s">
        <v>125</v>
      </c>
    </row>
    <row r="30" spans="2:10" ht="14.4" thickBot="1" x14ac:dyDescent="0.3">
      <c r="B30" s="91"/>
      <c r="C30" s="92"/>
      <c r="D30" s="91"/>
      <c r="E30" s="93"/>
      <c r="F30" s="91" t="s">
        <v>126</v>
      </c>
      <c r="G30" s="92"/>
      <c r="H30" s="93" t="s">
        <v>127</v>
      </c>
      <c r="I30" s="92"/>
      <c r="J30" s="94"/>
    </row>
    <row r="31" spans="2:10" x14ac:dyDescent="0.25">
      <c r="B31" s="79" t="s">
        <v>33</v>
      </c>
      <c r="C31" s="95"/>
      <c r="D31" s="79" t="s">
        <v>64</v>
      </c>
      <c r="E31" s="95"/>
      <c r="F31" s="74">
        <v>6</v>
      </c>
      <c r="G31" s="96"/>
      <c r="H31" s="6"/>
      <c r="I31" s="81"/>
      <c r="J31" s="3"/>
    </row>
    <row r="32" spans="2:10" x14ac:dyDescent="0.25">
      <c r="B32" s="79" t="s">
        <v>34</v>
      </c>
      <c r="C32" s="95"/>
      <c r="D32" s="79" t="s">
        <v>140</v>
      </c>
      <c r="E32" s="95"/>
      <c r="F32" s="79">
        <v>8</v>
      </c>
      <c r="G32" s="95"/>
      <c r="H32" s="6"/>
      <c r="I32" s="81"/>
      <c r="J32" s="3"/>
    </row>
    <row r="33" spans="2:10" x14ac:dyDescent="0.25">
      <c r="B33" s="79" t="s">
        <v>41</v>
      </c>
      <c r="C33" s="95"/>
      <c r="D33" s="79" t="s">
        <v>66</v>
      </c>
      <c r="E33" s="95"/>
      <c r="F33" s="79">
        <v>10</v>
      </c>
      <c r="G33" s="95"/>
      <c r="H33" s="6"/>
      <c r="I33" s="81"/>
      <c r="J33" s="3"/>
    </row>
    <row r="34" spans="2:10" x14ac:dyDescent="0.25">
      <c r="B34" s="79" t="s">
        <v>42</v>
      </c>
      <c r="C34" s="95"/>
      <c r="D34" s="79" t="s">
        <v>67</v>
      </c>
      <c r="E34" s="95"/>
      <c r="F34" s="79">
        <v>9</v>
      </c>
      <c r="G34" s="95"/>
      <c r="H34" s="6"/>
      <c r="I34" s="81"/>
      <c r="J34" s="3"/>
    </row>
    <row r="35" spans="2:10" ht="14.4" thickBot="1" x14ac:dyDescent="0.3">
      <c r="B35" s="97" t="s">
        <v>47</v>
      </c>
      <c r="C35" s="50"/>
      <c r="D35" s="97" t="s">
        <v>68</v>
      </c>
      <c r="E35" s="85"/>
      <c r="F35" s="100">
        <v>10</v>
      </c>
      <c r="G35" s="85"/>
      <c r="H35" s="7"/>
      <c r="I35" s="85"/>
      <c r="J35" s="4"/>
    </row>
    <row r="36" spans="2:10" ht="14.4" thickBot="1" x14ac:dyDescent="0.3">
      <c r="B36" s="154" t="s">
        <v>128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129</v>
      </c>
      <c r="C37" s="102"/>
      <c r="D37" s="103" t="s">
        <v>86</v>
      </c>
      <c r="E37" s="104" t="s">
        <v>130</v>
      </c>
      <c r="F37" s="104" t="s">
        <v>131</v>
      </c>
      <c r="G37" s="69" t="s">
        <v>132</v>
      </c>
      <c r="H37" s="71"/>
      <c r="I37" s="69" t="s">
        <v>133</v>
      </c>
      <c r="J37" s="71"/>
    </row>
    <row r="38" spans="2:10" x14ac:dyDescent="0.25">
      <c r="B38" s="79" t="s">
        <v>72</v>
      </c>
      <c r="C38" s="81"/>
      <c r="D38" s="105" t="s">
        <v>134</v>
      </c>
      <c r="E38" s="105">
        <v>5</v>
      </c>
      <c r="F38" s="3"/>
      <c r="G38" s="6"/>
      <c r="H38" s="81"/>
      <c r="I38" s="6"/>
      <c r="J38" s="81"/>
    </row>
    <row r="39" spans="2:10" x14ac:dyDescent="0.25">
      <c r="B39" s="79" t="s">
        <v>73</v>
      </c>
      <c r="C39" s="95"/>
      <c r="D39" s="105" t="s">
        <v>135</v>
      </c>
      <c r="E39" s="105">
        <v>10</v>
      </c>
      <c r="F39" s="3"/>
      <c r="G39" s="6"/>
      <c r="H39" s="81"/>
      <c r="I39" s="6"/>
      <c r="J39" s="81"/>
    </row>
    <row r="40" spans="2:10" x14ac:dyDescent="0.25">
      <c r="B40" s="79" t="s">
        <v>74</v>
      </c>
      <c r="C40" s="95"/>
      <c r="D40" s="105" t="s">
        <v>142</v>
      </c>
      <c r="E40" s="106">
        <v>8</v>
      </c>
      <c r="F40" s="107"/>
      <c r="G40" s="5"/>
      <c r="H40" s="76"/>
      <c r="I40" s="6"/>
      <c r="J40" s="81"/>
    </row>
    <row r="41" spans="2:10" x14ac:dyDescent="0.25">
      <c r="B41" s="79" t="s">
        <v>75</v>
      </c>
      <c r="C41" s="95"/>
      <c r="D41" s="105" t="s">
        <v>141</v>
      </c>
      <c r="E41" s="105">
        <v>6</v>
      </c>
      <c r="F41" s="3"/>
      <c r="G41" s="6"/>
      <c r="H41" s="81"/>
      <c r="I41" s="6"/>
      <c r="J41" s="81"/>
    </row>
    <row r="42" spans="2:10" ht="14.4" thickBot="1" x14ac:dyDescent="0.3">
      <c r="B42" s="79"/>
      <c r="C42" s="95"/>
      <c r="D42" s="105"/>
      <c r="E42" s="105"/>
      <c r="F42" s="108"/>
      <c r="G42" s="46"/>
      <c r="H42" s="50"/>
      <c r="I42" s="7"/>
      <c r="J42" s="85"/>
    </row>
    <row r="43" spans="2:10" ht="14.4" thickBot="1" x14ac:dyDescent="0.3">
      <c r="B43" s="154" t="s">
        <v>137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216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207</v>
      </c>
      <c r="C45" s="80">
        <v>0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210</v>
      </c>
      <c r="C46" s="80">
        <v>1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8"/>
  <sheetViews>
    <sheetView zoomScale="75" zoomScaleNormal="75" workbookViewId="0">
      <selection activeCell="B44" sqref="B44:C46"/>
    </sheetView>
  </sheetViews>
  <sheetFormatPr baseColWidth="10" defaultRowHeight="13.8" x14ac:dyDescent="0.25"/>
  <cols>
    <col min="1" max="2" width="5" customWidth="1"/>
    <col min="3" max="3" width="9.3984375" customWidth="1"/>
    <col min="4" max="4" width="8.59765625" customWidth="1"/>
    <col min="5" max="5" width="7.19921875" customWidth="1"/>
    <col min="6" max="6" width="8.59765625" customWidth="1"/>
    <col min="7" max="7" width="8.3984375" customWidth="1"/>
    <col min="8" max="8" width="8.5" customWidth="1"/>
    <col min="257" max="258" width="5" customWidth="1"/>
    <col min="259" max="259" width="9.3984375" customWidth="1"/>
    <col min="260" max="260" width="8.0976562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513" max="514" width="5" customWidth="1"/>
    <col min="515" max="515" width="9.3984375" customWidth="1"/>
    <col min="516" max="516" width="8.0976562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769" max="770" width="5" customWidth="1"/>
    <col min="771" max="771" width="9.3984375" customWidth="1"/>
    <col min="772" max="772" width="8.0976562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1025" max="1026" width="5" customWidth="1"/>
    <col min="1027" max="1027" width="9.3984375" customWidth="1"/>
    <col min="1028" max="1028" width="8.0976562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281" max="1282" width="5" customWidth="1"/>
    <col min="1283" max="1283" width="9.3984375" customWidth="1"/>
    <col min="1284" max="1284" width="8.0976562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537" max="1538" width="5" customWidth="1"/>
    <col min="1539" max="1539" width="9.3984375" customWidth="1"/>
    <col min="1540" max="1540" width="8.0976562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793" max="1794" width="5" customWidth="1"/>
    <col min="1795" max="1795" width="9.3984375" customWidth="1"/>
    <col min="1796" max="1796" width="8.0976562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2049" max="2050" width="5" customWidth="1"/>
    <col min="2051" max="2051" width="9.3984375" customWidth="1"/>
    <col min="2052" max="2052" width="8.0976562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305" max="2306" width="5" customWidth="1"/>
    <col min="2307" max="2307" width="9.3984375" customWidth="1"/>
    <col min="2308" max="2308" width="8.0976562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561" max="2562" width="5" customWidth="1"/>
    <col min="2563" max="2563" width="9.3984375" customWidth="1"/>
    <col min="2564" max="2564" width="8.0976562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817" max="2818" width="5" customWidth="1"/>
    <col min="2819" max="2819" width="9.3984375" customWidth="1"/>
    <col min="2820" max="2820" width="8.0976562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3073" max="3074" width="5" customWidth="1"/>
    <col min="3075" max="3075" width="9.3984375" customWidth="1"/>
    <col min="3076" max="3076" width="8.0976562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329" max="3330" width="5" customWidth="1"/>
    <col min="3331" max="3331" width="9.3984375" customWidth="1"/>
    <col min="3332" max="3332" width="8.0976562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585" max="3586" width="5" customWidth="1"/>
    <col min="3587" max="3587" width="9.3984375" customWidth="1"/>
    <col min="3588" max="3588" width="8.0976562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841" max="3842" width="5" customWidth="1"/>
    <col min="3843" max="3843" width="9.3984375" customWidth="1"/>
    <col min="3844" max="3844" width="8.0976562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4097" max="4098" width="5" customWidth="1"/>
    <col min="4099" max="4099" width="9.3984375" customWidth="1"/>
    <col min="4100" max="4100" width="8.0976562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353" max="4354" width="5" customWidth="1"/>
    <col min="4355" max="4355" width="9.3984375" customWidth="1"/>
    <col min="4356" max="4356" width="8.0976562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609" max="4610" width="5" customWidth="1"/>
    <col min="4611" max="4611" width="9.3984375" customWidth="1"/>
    <col min="4612" max="4612" width="8.0976562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865" max="4866" width="5" customWidth="1"/>
    <col min="4867" max="4867" width="9.3984375" customWidth="1"/>
    <col min="4868" max="4868" width="8.0976562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5121" max="5122" width="5" customWidth="1"/>
    <col min="5123" max="5123" width="9.3984375" customWidth="1"/>
    <col min="5124" max="5124" width="8.0976562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377" max="5378" width="5" customWidth="1"/>
    <col min="5379" max="5379" width="9.3984375" customWidth="1"/>
    <col min="5380" max="5380" width="8.0976562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633" max="5634" width="5" customWidth="1"/>
    <col min="5635" max="5635" width="9.3984375" customWidth="1"/>
    <col min="5636" max="5636" width="8.0976562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889" max="5890" width="5" customWidth="1"/>
    <col min="5891" max="5891" width="9.3984375" customWidth="1"/>
    <col min="5892" max="5892" width="8.0976562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6145" max="6146" width="5" customWidth="1"/>
    <col min="6147" max="6147" width="9.3984375" customWidth="1"/>
    <col min="6148" max="6148" width="8.0976562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401" max="6402" width="5" customWidth="1"/>
    <col min="6403" max="6403" width="9.3984375" customWidth="1"/>
    <col min="6404" max="6404" width="8.0976562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657" max="6658" width="5" customWidth="1"/>
    <col min="6659" max="6659" width="9.3984375" customWidth="1"/>
    <col min="6660" max="6660" width="8.0976562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913" max="6914" width="5" customWidth="1"/>
    <col min="6915" max="6915" width="9.3984375" customWidth="1"/>
    <col min="6916" max="6916" width="8.0976562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7169" max="7170" width="5" customWidth="1"/>
    <col min="7171" max="7171" width="9.3984375" customWidth="1"/>
    <col min="7172" max="7172" width="8.0976562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425" max="7426" width="5" customWidth="1"/>
    <col min="7427" max="7427" width="9.3984375" customWidth="1"/>
    <col min="7428" max="7428" width="8.0976562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681" max="7682" width="5" customWidth="1"/>
    <col min="7683" max="7683" width="9.3984375" customWidth="1"/>
    <col min="7684" max="7684" width="8.0976562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937" max="7938" width="5" customWidth="1"/>
    <col min="7939" max="7939" width="9.3984375" customWidth="1"/>
    <col min="7940" max="7940" width="8.0976562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8193" max="8194" width="5" customWidth="1"/>
    <col min="8195" max="8195" width="9.3984375" customWidth="1"/>
    <col min="8196" max="8196" width="8.0976562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449" max="8450" width="5" customWidth="1"/>
    <col min="8451" max="8451" width="9.3984375" customWidth="1"/>
    <col min="8452" max="8452" width="8.0976562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705" max="8706" width="5" customWidth="1"/>
    <col min="8707" max="8707" width="9.3984375" customWidth="1"/>
    <col min="8708" max="8708" width="8.0976562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961" max="8962" width="5" customWidth="1"/>
    <col min="8963" max="8963" width="9.3984375" customWidth="1"/>
    <col min="8964" max="8964" width="8.0976562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9217" max="9218" width="5" customWidth="1"/>
    <col min="9219" max="9219" width="9.3984375" customWidth="1"/>
    <col min="9220" max="9220" width="8.0976562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473" max="9474" width="5" customWidth="1"/>
    <col min="9475" max="9475" width="9.3984375" customWidth="1"/>
    <col min="9476" max="9476" width="8.0976562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729" max="9730" width="5" customWidth="1"/>
    <col min="9731" max="9731" width="9.3984375" customWidth="1"/>
    <col min="9732" max="9732" width="8.0976562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985" max="9986" width="5" customWidth="1"/>
    <col min="9987" max="9987" width="9.3984375" customWidth="1"/>
    <col min="9988" max="9988" width="8.0976562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10241" max="10242" width="5" customWidth="1"/>
    <col min="10243" max="10243" width="9.3984375" customWidth="1"/>
    <col min="10244" max="10244" width="8.0976562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497" max="10498" width="5" customWidth="1"/>
    <col min="10499" max="10499" width="9.3984375" customWidth="1"/>
    <col min="10500" max="10500" width="8.0976562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753" max="10754" width="5" customWidth="1"/>
    <col min="10755" max="10755" width="9.3984375" customWidth="1"/>
    <col min="10756" max="10756" width="8.0976562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1009" max="11010" width="5" customWidth="1"/>
    <col min="11011" max="11011" width="9.3984375" customWidth="1"/>
    <col min="11012" max="11012" width="8.0976562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265" max="11266" width="5" customWidth="1"/>
    <col min="11267" max="11267" width="9.3984375" customWidth="1"/>
    <col min="11268" max="11268" width="8.0976562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521" max="11522" width="5" customWidth="1"/>
    <col min="11523" max="11523" width="9.3984375" customWidth="1"/>
    <col min="11524" max="11524" width="8.0976562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777" max="11778" width="5" customWidth="1"/>
    <col min="11779" max="11779" width="9.3984375" customWidth="1"/>
    <col min="11780" max="11780" width="8.0976562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2033" max="12034" width="5" customWidth="1"/>
    <col min="12035" max="12035" width="9.3984375" customWidth="1"/>
    <col min="12036" max="12036" width="8.0976562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289" max="12290" width="5" customWidth="1"/>
    <col min="12291" max="12291" width="9.3984375" customWidth="1"/>
    <col min="12292" max="12292" width="8.0976562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545" max="12546" width="5" customWidth="1"/>
    <col min="12547" max="12547" width="9.3984375" customWidth="1"/>
    <col min="12548" max="12548" width="8.0976562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801" max="12802" width="5" customWidth="1"/>
    <col min="12803" max="12803" width="9.3984375" customWidth="1"/>
    <col min="12804" max="12804" width="8.0976562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3057" max="13058" width="5" customWidth="1"/>
    <col min="13059" max="13059" width="9.3984375" customWidth="1"/>
    <col min="13060" max="13060" width="8.0976562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313" max="13314" width="5" customWidth="1"/>
    <col min="13315" max="13315" width="9.3984375" customWidth="1"/>
    <col min="13316" max="13316" width="8.0976562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569" max="13570" width="5" customWidth="1"/>
    <col min="13571" max="13571" width="9.3984375" customWidth="1"/>
    <col min="13572" max="13572" width="8.0976562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825" max="13826" width="5" customWidth="1"/>
    <col min="13827" max="13827" width="9.3984375" customWidth="1"/>
    <col min="13828" max="13828" width="8.0976562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4081" max="14082" width="5" customWidth="1"/>
    <col min="14083" max="14083" width="9.3984375" customWidth="1"/>
    <col min="14084" max="14084" width="8.0976562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337" max="14338" width="5" customWidth="1"/>
    <col min="14339" max="14339" width="9.3984375" customWidth="1"/>
    <col min="14340" max="14340" width="8.0976562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593" max="14594" width="5" customWidth="1"/>
    <col min="14595" max="14595" width="9.3984375" customWidth="1"/>
    <col min="14596" max="14596" width="8.0976562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849" max="14850" width="5" customWidth="1"/>
    <col min="14851" max="14851" width="9.3984375" customWidth="1"/>
    <col min="14852" max="14852" width="8.0976562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5105" max="15106" width="5" customWidth="1"/>
    <col min="15107" max="15107" width="9.3984375" customWidth="1"/>
    <col min="15108" max="15108" width="8.0976562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361" max="15362" width="5" customWidth="1"/>
    <col min="15363" max="15363" width="9.3984375" customWidth="1"/>
    <col min="15364" max="15364" width="8.0976562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617" max="15618" width="5" customWidth="1"/>
    <col min="15619" max="15619" width="9.3984375" customWidth="1"/>
    <col min="15620" max="15620" width="8.0976562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873" max="15874" width="5" customWidth="1"/>
    <col min="15875" max="15875" width="9.3984375" customWidth="1"/>
    <col min="15876" max="15876" width="8.0976562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6129" max="16130" width="5" customWidth="1"/>
    <col min="16131" max="16131" width="9.3984375" customWidth="1"/>
    <col min="16132" max="16132" width="8.0976562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</cols>
  <sheetData>
    <row r="1" spans="2:10" s="27" customFormat="1" ht="14.4" thickBot="1" x14ac:dyDescent="0.3">
      <c r="B1" s="28" t="s">
        <v>174</v>
      </c>
      <c r="C1" s="29"/>
      <c r="D1" s="29"/>
      <c r="E1" s="29"/>
      <c r="F1" s="29"/>
      <c r="G1" s="29"/>
      <c r="H1" s="29"/>
      <c r="I1" s="29" t="s">
        <v>175</v>
      </c>
      <c r="J1" s="30"/>
    </row>
    <row r="2" spans="2:10" ht="18" thickBot="1" x14ac:dyDescent="0.35">
      <c r="B2" s="31" t="s">
        <v>84</v>
      </c>
      <c r="C2" s="32"/>
      <c r="D2" s="33">
        <v>92</v>
      </c>
      <c r="E2" s="34"/>
      <c r="F2" s="35"/>
      <c r="G2" s="35"/>
      <c r="H2" s="35"/>
      <c r="I2" s="148" t="s">
        <v>180</v>
      </c>
      <c r="J2" s="36"/>
    </row>
    <row r="3" spans="2:10" ht="14.4" thickBot="1" x14ac:dyDescent="0.3">
      <c r="B3" s="31" t="s">
        <v>85</v>
      </c>
      <c r="C3" s="32"/>
      <c r="D3" s="32"/>
      <c r="E3" s="32"/>
      <c r="F3" s="32"/>
      <c r="G3" s="32"/>
      <c r="H3" s="32"/>
      <c r="I3" s="37"/>
      <c r="J3" s="38"/>
    </row>
    <row r="4" spans="2:10" ht="14.4" thickBot="1" x14ac:dyDescent="0.3">
      <c r="B4" s="39"/>
      <c r="C4" s="40" t="s">
        <v>86</v>
      </c>
      <c r="D4" s="192" t="s">
        <v>143</v>
      </c>
      <c r="E4" s="193"/>
      <c r="F4" s="41"/>
      <c r="H4" s="40" t="s">
        <v>88</v>
      </c>
      <c r="I4" s="42"/>
      <c r="J4" s="41"/>
    </row>
    <row r="5" spans="2:10" ht="14.4" thickBot="1" x14ac:dyDescent="0.3">
      <c r="B5" s="39"/>
      <c r="C5" s="40" t="s">
        <v>89</v>
      </c>
      <c r="D5" s="43" t="s">
        <v>188</v>
      </c>
      <c r="E5" s="44"/>
      <c r="F5" s="41"/>
      <c r="H5" s="40" t="s">
        <v>90</v>
      </c>
      <c r="I5" s="45" t="s">
        <v>91</v>
      </c>
      <c r="J5" s="41"/>
    </row>
    <row r="6" spans="2:10" ht="14.4" thickBot="1" x14ac:dyDescent="0.3">
      <c r="B6" s="39"/>
      <c r="C6" s="40" t="s">
        <v>92</v>
      </c>
      <c r="D6" s="45" t="s">
        <v>93</v>
      </c>
      <c r="E6" s="44"/>
      <c r="F6" s="41"/>
      <c r="H6" s="40" t="s">
        <v>94</v>
      </c>
      <c r="I6" s="42"/>
      <c r="J6" s="41"/>
    </row>
    <row r="7" spans="2:10" ht="14.4" thickBot="1" x14ac:dyDescent="0.3">
      <c r="B7" s="39"/>
      <c r="C7" s="40" t="s">
        <v>95</v>
      </c>
      <c r="D7" s="45" t="s">
        <v>21</v>
      </c>
      <c r="E7" s="44"/>
      <c r="F7" s="41"/>
      <c r="H7" s="40" t="s">
        <v>96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97</v>
      </c>
      <c r="I8" s="49"/>
      <c r="J8" s="50"/>
    </row>
    <row r="9" spans="2:10" ht="14.4" thickBot="1" x14ac:dyDescent="0.3">
      <c r="B9" s="31" t="s">
        <v>98</v>
      </c>
      <c r="C9" s="32"/>
      <c r="D9" s="32"/>
      <c r="E9" s="32"/>
      <c r="F9" s="37"/>
      <c r="G9" s="37"/>
      <c r="H9" s="51"/>
      <c r="I9" s="37"/>
      <c r="J9" s="38"/>
    </row>
    <row r="10" spans="2:10" ht="14.4" thickBot="1" x14ac:dyDescent="0.3">
      <c r="B10" s="52" t="s">
        <v>99</v>
      </c>
      <c r="C10" s="53"/>
      <c r="D10" s="54">
        <v>40931</v>
      </c>
      <c r="E10" s="40" t="s">
        <v>100</v>
      </c>
      <c r="F10" s="55">
        <v>0.58333333333333337</v>
      </c>
      <c r="G10" s="56" t="s">
        <v>101</v>
      </c>
      <c r="H10" s="56"/>
      <c r="I10" s="57"/>
      <c r="J10" s="41"/>
    </row>
    <row r="11" spans="2:10" ht="14.4" thickBot="1" x14ac:dyDescent="0.3">
      <c r="B11" s="52" t="s">
        <v>102</v>
      </c>
      <c r="C11" s="53"/>
      <c r="D11" s="58">
        <v>40934</v>
      </c>
      <c r="E11" s="40" t="s">
        <v>100</v>
      </c>
      <c r="F11" s="55">
        <v>0.33333333333333331</v>
      </c>
      <c r="G11" s="56" t="s">
        <v>103</v>
      </c>
      <c r="H11" s="56"/>
      <c r="I11" s="59" t="s">
        <v>139</v>
      </c>
      <c r="J11" s="41"/>
    </row>
    <row r="12" spans="2:10" ht="14.4" thickBot="1" x14ac:dyDescent="0.3">
      <c r="B12" s="52" t="s">
        <v>105</v>
      </c>
      <c r="C12" s="53"/>
      <c r="D12" s="58">
        <v>40934</v>
      </c>
      <c r="E12" s="40" t="s">
        <v>100</v>
      </c>
      <c r="F12" s="55">
        <v>0.79166666666666663</v>
      </c>
      <c r="G12" s="56" t="s">
        <v>106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31" t="s">
        <v>107</v>
      </c>
      <c r="C14" s="32"/>
      <c r="D14" s="32"/>
      <c r="E14" s="32"/>
      <c r="F14" s="32"/>
      <c r="G14" s="32"/>
      <c r="H14" s="32"/>
      <c r="I14" s="32"/>
      <c r="J14" s="34"/>
    </row>
    <row r="15" spans="2:10" ht="14.4" thickBot="1" x14ac:dyDescent="0.3">
      <c r="B15" s="62" t="s">
        <v>108</v>
      </c>
      <c r="C15" s="63"/>
      <c r="D15" s="64"/>
      <c r="E15" s="63" t="s">
        <v>109</v>
      </c>
      <c r="F15" s="63"/>
      <c r="G15" s="64"/>
      <c r="H15" s="63" t="s">
        <v>110</v>
      </c>
      <c r="I15" s="63"/>
      <c r="J15" s="65"/>
    </row>
    <row r="16" spans="2:10" ht="14.4" thickBot="1" x14ac:dyDescent="0.3">
      <c r="B16" s="45" t="s">
        <v>111</v>
      </c>
      <c r="C16" s="41"/>
      <c r="E16" s="42"/>
      <c r="F16" s="41"/>
      <c r="H16" s="45" t="s">
        <v>111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31" t="s">
        <v>112</v>
      </c>
      <c r="C18" s="67"/>
      <c r="D18" s="67"/>
      <c r="E18" s="67"/>
      <c r="F18" s="67"/>
      <c r="G18" s="67"/>
      <c r="H18" s="67"/>
      <c r="I18" s="67"/>
      <c r="J18" s="34"/>
    </row>
    <row r="19" spans="2:10" ht="14.4" thickBot="1" x14ac:dyDescent="0.3">
      <c r="B19" s="68" t="s">
        <v>113</v>
      </c>
      <c r="C19" s="69" t="s">
        <v>114</v>
      </c>
      <c r="D19" s="70"/>
      <c r="E19" s="71"/>
      <c r="F19" s="69" t="s">
        <v>115</v>
      </c>
      <c r="G19" s="71"/>
      <c r="H19" s="69"/>
      <c r="I19" s="71"/>
      <c r="J19" s="72" t="s">
        <v>116</v>
      </c>
    </row>
    <row r="20" spans="2:10" x14ac:dyDescent="0.25">
      <c r="B20" s="73">
        <v>1</v>
      </c>
      <c r="C20" s="74" t="s">
        <v>167</v>
      </c>
      <c r="D20" s="75"/>
      <c r="E20" s="76"/>
      <c r="F20" s="186" t="s">
        <v>117</v>
      </c>
      <c r="G20" s="187"/>
      <c r="H20" s="187"/>
      <c r="I20" s="188"/>
      <c r="J20" s="77"/>
    </row>
    <row r="21" spans="2:10" x14ac:dyDescent="0.25">
      <c r="B21" s="78">
        <v>2</v>
      </c>
      <c r="C21" s="79" t="s">
        <v>168</v>
      </c>
      <c r="D21" s="80"/>
      <c r="E21" s="81"/>
      <c r="F21" s="189" t="s">
        <v>118</v>
      </c>
      <c r="G21" s="190"/>
      <c r="H21" s="190"/>
      <c r="I21" s="191"/>
      <c r="J21" s="82"/>
    </row>
    <row r="22" spans="2:10" x14ac:dyDescent="0.25">
      <c r="B22" s="78">
        <v>3</v>
      </c>
      <c r="C22" s="79" t="s">
        <v>169</v>
      </c>
      <c r="D22" s="80"/>
      <c r="E22" s="81"/>
      <c r="F22" s="189"/>
      <c r="G22" s="190"/>
      <c r="H22" s="190"/>
      <c r="I22" s="191"/>
      <c r="J22" s="82"/>
    </row>
    <row r="23" spans="2:10" x14ac:dyDescent="0.25">
      <c r="B23" s="78">
        <v>4</v>
      </c>
      <c r="C23" s="79" t="s">
        <v>170</v>
      </c>
      <c r="D23" s="80"/>
      <c r="E23" s="81"/>
      <c r="F23" s="189" t="s">
        <v>119</v>
      </c>
      <c r="G23" s="190"/>
      <c r="H23" s="190"/>
      <c r="I23" s="191"/>
      <c r="J23" s="82"/>
    </row>
    <row r="24" spans="2:10" x14ac:dyDescent="0.25">
      <c r="B24" s="78">
        <v>5</v>
      </c>
      <c r="C24" s="79" t="s">
        <v>166</v>
      </c>
      <c r="D24" s="80"/>
      <c r="E24" s="81"/>
      <c r="F24" s="189"/>
      <c r="G24" s="190"/>
      <c r="H24" s="190"/>
      <c r="I24" s="191"/>
      <c r="J24" s="82"/>
    </row>
    <row r="25" spans="2:10" x14ac:dyDescent="0.25">
      <c r="B25" s="78">
        <v>6</v>
      </c>
      <c r="C25" s="79" t="s">
        <v>171</v>
      </c>
      <c r="D25" s="80"/>
      <c r="E25" s="81"/>
      <c r="F25" s="175"/>
      <c r="G25" s="176"/>
      <c r="H25" s="176"/>
      <c r="I25" s="177"/>
      <c r="J25" s="82"/>
    </row>
    <row r="26" spans="2:10" ht="14.4" thickBot="1" x14ac:dyDescent="0.3">
      <c r="B26" s="83">
        <v>7</v>
      </c>
      <c r="C26" s="7"/>
      <c r="D26" s="84"/>
      <c r="E26" s="85"/>
      <c r="F26" s="178"/>
      <c r="G26" s="179"/>
      <c r="H26" s="179"/>
      <c r="I26" s="180"/>
      <c r="J26" s="86"/>
    </row>
    <row r="27" spans="2:10" ht="14.4" thickBot="1" x14ac:dyDescent="0.3">
      <c r="B27" s="87">
        <v>8</v>
      </c>
      <c r="C27" s="39"/>
      <c r="E27" s="66"/>
      <c r="F27" s="181"/>
      <c r="G27" s="182"/>
      <c r="H27" s="182"/>
      <c r="I27" s="183"/>
      <c r="J27" s="88"/>
    </row>
    <row r="28" spans="2:10" ht="14.4" thickBot="1" x14ac:dyDescent="0.3">
      <c r="B28" s="31" t="s">
        <v>120</v>
      </c>
      <c r="C28" s="32"/>
      <c r="D28" s="32"/>
      <c r="E28" s="32"/>
      <c r="F28" s="67"/>
      <c r="G28" s="67"/>
      <c r="H28" s="32"/>
      <c r="I28" s="32"/>
      <c r="J28" s="34"/>
    </row>
    <row r="29" spans="2:10" x14ac:dyDescent="0.25">
      <c r="B29" s="62" t="s">
        <v>121</v>
      </c>
      <c r="C29" s="89"/>
      <c r="D29" s="62" t="s">
        <v>122</v>
      </c>
      <c r="E29" s="63"/>
      <c r="F29" s="62" t="s">
        <v>123</v>
      </c>
      <c r="G29" s="89"/>
      <c r="H29" s="63" t="s">
        <v>124</v>
      </c>
      <c r="I29" s="89"/>
      <c r="J29" s="90" t="s">
        <v>125</v>
      </c>
    </row>
    <row r="30" spans="2:10" ht="14.4" thickBot="1" x14ac:dyDescent="0.3">
      <c r="B30" s="91"/>
      <c r="C30" s="92"/>
      <c r="D30" s="91"/>
      <c r="E30" s="93"/>
      <c r="F30" s="91" t="s">
        <v>126</v>
      </c>
      <c r="G30" s="92"/>
      <c r="H30" s="93" t="s">
        <v>127</v>
      </c>
      <c r="I30" s="92"/>
      <c r="J30" s="94"/>
    </row>
    <row r="31" spans="2:10" x14ac:dyDescent="0.25">
      <c r="B31" s="79" t="s">
        <v>31</v>
      </c>
      <c r="C31" s="95"/>
      <c r="D31" s="79" t="s">
        <v>62</v>
      </c>
      <c r="E31" s="95"/>
      <c r="F31" s="74">
        <v>8</v>
      </c>
      <c r="G31" s="96"/>
      <c r="H31" s="6"/>
      <c r="I31" s="81"/>
      <c r="J31" s="3"/>
    </row>
    <row r="32" spans="2:10" x14ac:dyDescent="0.25">
      <c r="B32" s="79" t="s">
        <v>34</v>
      </c>
      <c r="C32" s="95"/>
      <c r="D32" s="79" t="s">
        <v>140</v>
      </c>
      <c r="E32" s="95"/>
      <c r="F32" s="79">
        <v>7</v>
      </c>
      <c r="G32" s="95"/>
      <c r="H32" s="6"/>
      <c r="I32" s="81"/>
      <c r="J32" s="3"/>
    </row>
    <row r="33" spans="2:10" x14ac:dyDescent="0.25">
      <c r="B33" s="79" t="s">
        <v>41</v>
      </c>
      <c r="C33" s="95"/>
      <c r="D33" s="79" t="s">
        <v>66</v>
      </c>
      <c r="E33" s="95"/>
      <c r="F33" s="79">
        <v>8</v>
      </c>
      <c r="G33" s="95"/>
      <c r="H33" s="6"/>
      <c r="I33" s="81"/>
      <c r="J33" s="3"/>
    </row>
    <row r="34" spans="2:10" x14ac:dyDescent="0.25">
      <c r="B34" s="79" t="s">
        <v>42</v>
      </c>
      <c r="C34" s="95"/>
      <c r="D34" s="79" t="s">
        <v>67</v>
      </c>
      <c r="E34" s="95"/>
      <c r="F34" s="79">
        <v>5</v>
      </c>
      <c r="G34" s="95"/>
      <c r="H34" s="6"/>
      <c r="I34" s="81"/>
      <c r="J34" s="3"/>
    </row>
    <row r="35" spans="2:10" ht="14.4" thickBot="1" x14ac:dyDescent="0.3">
      <c r="B35" s="97" t="s">
        <v>47</v>
      </c>
      <c r="C35" s="50"/>
      <c r="D35" s="97" t="s">
        <v>68</v>
      </c>
      <c r="E35" s="85"/>
      <c r="F35" s="100">
        <v>10</v>
      </c>
      <c r="G35" s="85"/>
      <c r="H35" s="7"/>
      <c r="I35" s="85"/>
      <c r="J35" s="4"/>
    </row>
    <row r="36" spans="2:10" ht="14.4" thickBot="1" x14ac:dyDescent="0.3">
      <c r="B36" s="31" t="s">
        <v>128</v>
      </c>
      <c r="C36" s="32"/>
      <c r="D36" s="32"/>
      <c r="E36" s="32"/>
      <c r="F36" s="32"/>
      <c r="G36" s="32"/>
      <c r="H36" s="32"/>
      <c r="I36" s="32"/>
      <c r="J36" s="34"/>
    </row>
    <row r="37" spans="2:10" ht="14.4" thickBot="1" x14ac:dyDescent="0.3">
      <c r="B37" s="101" t="s">
        <v>129</v>
      </c>
      <c r="C37" s="102"/>
      <c r="D37" s="103" t="s">
        <v>86</v>
      </c>
      <c r="E37" s="104" t="s">
        <v>130</v>
      </c>
      <c r="F37" s="104" t="s">
        <v>131</v>
      </c>
      <c r="G37" s="69" t="s">
        <v>132</v>
      </c>
      <c r="H37" s="71"/>
      <c r="I37" s="69" t="s">
        <v>133</v>
      </c>
      <c r="J37" s="71"/>
    </row>
    <row r="38" spans="2:10" x14ac:dyDescent="0.25">
      <c r="B38" s="79" t="s">
        <v>72</v>
      </c>
      <c r="C38" s="81"/>
      <c r="D38" s="105" t="s">
        <v>134</v>
      </c>
      <c r="E38" s="105">
        <v>6</v>
      </c>
      <c r="F38" s="3"/>
      <c r="G38" s="6"/>
      <c r="H38" s="81"/>
      <c r="I38" s="6"/>
      <c r="J38" s="81"/>
    </row>
    <row r="39" spans="2:10" x14ac:dyDescent="0.25">
      <c r="B39" s="79" t="s">
        <v>74</v>
      </c>
      <c r="C39" s="95"/>
      <c r="D39" s="105" t="s">
        <v>142</v>
      </c>
      <c r="E39" s="105">
        <v>10</v>
      </c>
      <c r="F39" s="3"/>
      <c r="G39" s="6"/>
      <c r="H39" s="81"/>
      <c r="I39" s="6"/>
      <c r="J39" s="81"/>
    </row>
    <row r="40" spans="2:10" x14ac:dyDescent="0.25">
      <c r="B40" s="79" t="s">
        <v>75</v>
      </c>
      <c r="C40" s="95"/>
      <c r="D40" s="105" t="s">
        <v>141</v>
      </c>
      <c r="E40" s="106">
        <v>8</v>
      </c>
      <c r="F40" s="107"/>
      <c r="G40" s="5"/>
      <c r="H40" s="76"/>
      <c r="I40" s="6"/>
      <c r="J40" s="81"/>
    </row>
    <row r="41" spans="2:10" x14ac:dyDescent="0.25">
      <c r="B41" s="79" t="s">
        <v>76</v>
      </c>
      <c r="C41" s="95"/>
      <c r="D41" s="105" t="s">
        <v>136</v>
      </c>
      <c r="E41" s="105">
        <v>7</v>
      </c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31" t="s">
        <v>137</v>
      </c>
      <c r="C43" s="32"/>
      <c r="D43" s="32"/>
      <c r="E43" s="37"/>
      <c r="F43" s="37"/>
      <c r="G43" s="37"/>
      <c r="H43" s="37"/>
      <c r="I43" s="37"/>
      <c r="J43" s="38"/>
    </row>
    <row r="44" spans="2:10" x14ac:dyDescent="0.25">
      <c r="B44" s="160" t="s">
        <v>216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207</v>
      </c>
      <c r="C45" s="80">
        <v>1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210</v>
      </c>
      <c r="C46" s="80">
        <v>1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48"/>
  <sheetViews>
    <sheetView zoomScale="75" zoomScaleNormal="75" workbookViewId="0">
      <selection activeCell="C45" sqref="C45"/>
    </sheetView>
  </sheetViews>
  <sheetFormatPr baseColWidth="10" defaultRowHeight="13.8" x14ac:dyDescent="0.25"/>
  <cols>
    <col min="1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257" max="258" width="5" customWidth="1"/>
    <col min="259" max="259" width="9.3984375" customWidth="1"/>
    <col min="260" max="260" width="8.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513" max="514" width="5" customWidth="1"/>
    <col min="515" max="515" width="9.3984375" customWidth="1"/>
    <col min="516" max="516" width="8.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769" max="770" width="5" customWidth="1"/>
    <col min="771" max="771" width="9.3984375" customWidth="1"/>
    <col min="772" max="772" width="8.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1025" max="1026" width="5" customWidth="1"/>
    <col min="1027" max="1027" width="9.3984375" customWidth="1"/>
    <col min="1028" max="1028" width="8.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281" max="1282" width="5" customWidth="1"/>
    <col min="1283" max="1283" width="9.3984375" customWidth="1"/>
    <col min="1284" max="1284" width="8.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537" max="1538" width="5" customWidth="1"/>
    <col min="1539" max="1539" width="9.3984375" customWidth="1"/>
    <col min="1540" max="1540" width="8.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793" max="1794" width="5" customWidth="1"/>
    <col min="1795" max="1795" width="9.3984375" customWidth="1"/>
    <col min="1796" max="1796" width="8.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2049" max="2050" width="5" customWidth="1"/>
    <col min="2051" max="2051" width="9.3984375" customWidth="1"/>
    <col min="2052" max="2052" width="8.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305" max="2306" width="5" customWidth="1"/>
    <col min="2307" max="2307" width="9.3984375" customWidth="1"/>
    <col min="2308" max="2308" width="8.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561" max="2562" width="5" customWidth="1"/>
    <col min="2563" max="2563" width="9.3984375" customWidth="1"/>
    <col min="2564" max="2564" width="8.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817" max="2818" width="5" customWidth="1"/>
    <col min="2819" max="2819" width="9.3984375" customWidth="1"/>
    <col min="2820" max="2820" width="8.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3073" max="3074" width="5" customWidth="1"/>
    <col min="3075" max="3075" width="9.3984375" customWidth="1"/>
    <col min="3076" max="3076" width="8.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329" max="3330" width="5" customWidth="1"/>
    <col min="3331" max="3331" width="9.3984375" customWidth="1"/>
    <col min="3332" max="3332" width="8.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585" max="3586" width="5" customWidth="1"/>
    <col min="3587" max="3587" width="9.3984375" customWidth="1"/>
    <col min="3588" max="3588" width="8.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841" max="3842" width="5" customWidth="1"/>
    <col min="3843" max="3843" width="9.3984375" customWidth="1"/>
    <col min="3844" max="3844" width="8.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4097" max="4098" width="5" customWidth="1"/>
    <col min="4099" max="4099" width="9.3984375" customWidth="1"/>
    <col min="4100" max="4100" width="8.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353" max="4354" width="5" customWidth="1"/>
    <col min="4355" max="4355" width="9.3984375" customWidth="1"/>
    <col min="4356" max="4356" width="8.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609" max="4610" width="5" customWidth="1"/>
    <col min="4611" max="4611" width="9.3984375" customWidth="1"/>
    <col min="4612" max="4612" width="8.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865" max="4866" width="5" customWidth="1"/>
    <col min="4867" max="4867" width="9.3984375" customWidth="1"/>
    <col min="4868" max="4868" width="8.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5121" max="5122" width="5" customWidth="1"/>
    <col min="5123" max="5123" width="9.3984375" customWidth="1"/>
    <col min="5124" max="5124" width="8.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377" max="5378" width="5" customWidth="1"/>
    <col min="5379" max="5379" width="9.3984375" customWidth="1"/>
    <col min="5380" max="5380" width="8.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633" max="5634" width="5" customWidth="1"/>
    <col min="5635" max="5635" width="9.3984375" customWidth="1"/>
    <col min="5636" max="5636" width="8.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889" max="5890" width="5" customWidth="1"/>
    <col min="5891" max="5891" width="9.3984375" customWidth="1"/>
    <col min="5892" max="5892" width="8.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6145" max="6146" width="5" customWidth="1"/>
    <col min="6147" max="6147" width="9.3984375" customWidth="1"/>
    <col min="6148" max="6148" width="8.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401" max="6402" width="5" customWidth="1"/>
    <col min="6403" max="6403" width="9.3984375" customWidth="1"/>
    <col min="6404" max="6404" width="8.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657" max="6658" width="5" customWidth="1"/>
    <col min="6659" max="6659" width="9.3984375" customWidth="1"/>
    <col min="6660" max="6660" width="8.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913" max="6914" width="5" customWidth="1"/>
    <col min="6915" max="6915" width="9.3984375" customWidth="1"/>
    <col min="6916" max="6916" width="8.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7169" max="7170" width="5" customWidth="1"/>
    <col min="7171" max="7171" width="9.3984375" customWidth="1"/>
    <col min="7172" max="7172" width="8.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425" max="7426" width="5" customWidth="1"/>
    <col min="7427" max="7427" width="9.3984375" customWidth="1"/>
    <col min="7428" max="7428" width="8.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681" max="7682" width="5" customWidth="1"/>
    <col min="7683" max="7683" width="9.3984375" customWidth="1"/>
    <col min="7684" max="7684" width="8.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937" max="7938" width="5" customWidth="1"/>
    <col min="7939" max="7939" width="9.3984375" customWidth="1"/>
    <col min="7940" max="7940" width="8.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8193" max="8194" width="5" customWidth="1"/>
    <col min="8195" max="8195" width="9.3984375" customWidth="1"/>
    <col min="8196" max="8196" width="8.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449" max="8450" width="5" customWidth="1"/>
    <col min="8451" max="8451" width="9.3984375" customWidth="1"/>
    <col min="8452" max="8452" width="8.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705" max="8706" width="5" customWidth="1"/>
    <col min="8707" max="8707" width="9.3984375" customWidth="1"/>
    <col min="8708" max="8708" width="8.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961" max="8962" width="5" customWidth="1"/>
    <col min="8963" max="8963" width="9.3984375" customWidth="1"/>
    <col min="8964" max="8964" width="8.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9217" max="9218" width="5" customWidth="1"/>
    <col min="9219" max="9219" width="9.3984375" customWidth="1"/>
    <col min="9220" max="9220" width="8.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473" max="9474" width="5" customWidth="1"/>
    <col min="9475" max="9475" width="9.3984375" customWidth="1"/>
    <col min="9476" max="9476" width="8.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729" max="9730" width="5" customWidth="1"/>
    <col min="9731" max="9731" width="9.3984375" customWidth="1"/>
    <col min="9732" max="9732" width="8.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985" max="9986" width="5" customWidth="1"/>
    <col min="9987" max="9987" width="9.3984375" customWidth="1"/>
    <col min="9988" max="9988" width="8.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10241" max="10242" width="5" customWidth="1"/>
    <col min="10243" max="10243" width="9.3984375" customWidth="1"/>
    <col min="10244" max="10244" width="8.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497" max="10498" width="5" customWidth="1"/>
    <col min="10499" max="10499" width="9.3984375" customWidth="1"/>
    <col min="10500" max="10500" width="8.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753" max="10754" width="5" customWidth="1"/>
    <col min="10755" max="10755" width="9.3984375" customWidth="1"/>
    <col min="10756" max="10756" width="8.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1009" max="11010" width="5" customWidth="1"/>
    <col min="11011" max="11011" width="9.3984375" customWidth="1"/>
    <col min="11012" max="11012" width="8.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265" max="11266" width="5" customWidth="1"/>
    <col min="11267" max="11267" width="9.3984375" customWidth="1"/>
    <col min="11268" max="11268" width="8.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521" max="11522" width="5" customWidth="1"/>
    <col min="11523" max="11523" width="9.3984375" customWidth="1"/>
    <col min="11524" max="11524" width="8.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777" max="11778" width="5" customWidth="1"/>
    <col min="11779" max="11779" width="9.3984375" customWidth="1"/>
    <col min="11780" max="11780" width="8.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2033" max="12034" width="5" customWidth="1"/>
    <col min="12035" max="12035" width="9.3984375" customWidth="1"/>
    <col min="12036" max="12036" width="8.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289" max="12290" width="5" customWidth="1"/>
    <col min="12291" max="12291" width="9.3984375" customWidth="1"/>
    <col min="12292" max="12292" width="8.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545" max="12546" width="5" customWidth="1"/>
    <col min="12547" max="12547" width="9.3984375" customWidth="1"/>
    <col min="12548" max="12548" width="8.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801" max="12802" width="5" customWidth="1"/>
    <col min="12803" max="12803" width="9.3984375" customWidth="1"/>
    <col min="12804" max="12804" width="8.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3057" max="13058" width="5" customWidth="1"/>
    <col min="13059" max="13059" width="9.3984375" customWidth="1"/>
    <col min="13060" max="13060" width="8.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313" max="13314" width="5" customWidth="1"/>
    <col min="13315" max="13315" width="9.3984375" customWidth="1"/>
    <col min="13316" max="13316" width="8.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569" max="13570" width="5" customWidth="1"/>
    <col min="13571" max="13571" width="9.3984375" customWidth="1"/>
    <col min="13572" max="13572" width="8.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825" max="13826" width="5" customWidth="1"/>
    <col min="13827" max="13827" width="9.3984375" customWidth="1"/>
    <col min="13828" max="13828" width="8.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4081" max="14082" width="5" customWidth="1"/>
    <col min="14083" max="14083" width="9.3984375" customWidth="1"/>
    <col min="14084" max="14084" width="8.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337" max="14338" width="5" customWidth="1"/>
    <col min="14339" max="14339" width="9.3984375" customWidth="1"/>
    <col min="14340" max="14340" width="8.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593" max="14594" width="5" customWidth="1"/>
    <col min="14595" max="14595" width="9.3984375" customWidth="1"/>
    <col min="14596" max="14596" width="8.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849" max="14850" width="5" customWidth="1"/>
    <col min="14851" max="14851" width="9.3984375" customWidth="1"/>
    <col min="14852" max="14852" width="8.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5105" max="15106" width="5" customWidth="1"/>
    <col min="15107" max="15107" width="9.3984375" customWidth="1"/>
    <col min="15108" max="15108" width="8.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361" max="15362" width="5" customWidth="1"/>
    <col min="15363" max="15363" width="9.3984375" customWidth="1"/>
    <col min="15364" max="15364" width="8.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617" max="15618" width="5" customWidth="1"/>
    <col min="15619" max="15619" width="9.3984375" customWidth="1"/>
    <col min="15620" max="15620" width="8.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873" max="15874" width="5" customWidth="1"/>
    <col min="15875" max="15875" width="9.3984375" customWidth="1"/>
    <col min="15876" max="15876" width="8.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6129" max="16130" width="5" customWidth="1"/>
    <col min="16131" max="16131" width="9.3984375" customWidth="1"/>
    <col min="16132" max="16132" width="8.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</cols>
  <sheetData>
    <row r="1" spans="2:10" s="27" customFormat="1" ht="14.4" thickBot="1" x14ac:dyDescent="0.3">
      <c r="B1" s="28" t="s">
        <v>176</v>
      </c>
      <c r="C1" s="29"/>
      <c r="D1" s="29"/>
      <c r="E1" s="29"/>
      <c r="F1" s="29"/>
      <c r="G1" s="29"/>
      <c r="H1" s="29"/>
      <c r="I1" s="29" t="s">
        <v>177</v>
      </c>
      <c r="J1" s="30"/>
    </row>
    <row r="2" spans="2:10" ht="18" thickBot="1" x14ac:dyDescent="0.35">
      <c r="B2" s="154" t="s">
        <v>84</v>
      </c>
      <c r="C2" s="155"/>
      <c r="D2" s="156">
        <v>93</v>
      </c>
      <c r="E2" s="157"/>
      <c r="F2" s="35"/>
      <c r="G2" s="35"/>
      <c r="H2" s="35"/>
      <c r="I2" s="148" t="s">
        <v>180</v>
      </c>
      <c r="J2" s="36"/>
    </row>
    <row r="3" spans="2:10" ht="14.4" thickBot="1" x14ac:dyDescent="0.3">
      <c r="B3" s="154" t="s">
        <v>85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86</v>
      </c>
      <c r="D4" s="184" t="s">
        <v>144</v>
      </c>
      <c r="E4" s="185"/>
      <c r="F4" s="41"/>
      <c r="H4" s="40" t="s">
        <v>88</v>
      </c>
      <c r="I4" s="42"/>
      <c r="J4" s="41"/>
    </row>
    <row r="5" spans="2:10" ht="14.4" thickBot="1" x14ac:dyDescent="0.3">
      <c r="B5" s="39"/>
      <c r="C5" s="40" t="s">
        <v>89</v>
      </c>
      <c r="D5" s="158" t="s">
        <v>189</v>
      </c>
      <c r="E5" s="44"/>
      <c r="F5" s="41"/>
      <c r="H5" s="40" t="s">
        <v>90</v>
      </c>
      <c r="I5" s="45" t="s">
        <v>91</v>
      </c>
      <c r="J5" s="41"/>
    </row>
    <row r="6" spans="2:10" ht="14.4" thickBot="1" x14ac:dyDescent="0.3">
      <c r="B6" s="39"/>
      <c r="C6" s="40" t="s">
        <v>92</v>
      </c>
      <c r="D6" s="45" t="s">
        <v>93</v>
      </c>
      <c r="E6" s="44"/>
      <c r="F6" s="41"/>
      <c r="H6" s="40" t="s">
        <v>94</v>
      </c>
      <c r="I6" s="42"/>
      <c r="J6" s="41"/>
    </row>
    <row r="7" spans="2:10" ht="14.4" thickBot="1" x14ac:dyDescent="0.3">
      <c r="B7" s="39"/>
      <c r="C7" s="40" t="s">
        <v>95</v>
      </c>
      <c r="D7" s="45" t="s">
        <v>21</v>
      </c>
      <c r="E7" s="44"/>
      <c r="F7" s="41"/>
      <c r="H7" s="40" t="s">
        <v>96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97</v>
      </c>
      <c r="I8" s="49"/>
      <c r="J8" s="50"/>
    </row>
    <row r="9" spans="2:10" ht="14.4" thickBot="1" x14ac:dyDescent="0.3">
      <c r="B9" s="154" t="s">
        <v>98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99</v>
      </c>
      <c r="C10" s="53"/>
      <c r="D10" s="54">
        <v>40940</v>
      </c>
      <c r="E10" s="40" t="s">
        <v>100</v>
      </c>
      <c r="F10" s="55">
        <v>0.66666666666666663</v>
      </c>
      <c r="G10" s="56" t="s">
        <v>101</v>
      </c>
      <c r="H10" s="56"/>
      <c r="I10" s="57"/>
      <c r="J10" s="41"/>
    </row>
    <row r="11" spans="2:10" ht="14.4" thickBot="1" x14ac:dyDescent="0.3">
      <c r="B11" s="52" t="s">
        <v>102</v>
      </c>
      <c r="C11" s="53"/>
      <c r="D11" s="58">
        <v>40944</v>
      </c>
      <c r="E11" s="40" t="s">
        <v>100</v>
      </c>
      <c r="F11" s="55">
        <v>0.33333333333333331</v>
      </c>
      <c r="G11" s="56" t="s">
        <v>103</v>
      </c>
      <c r="H11" s="56"/>
      <c r="I11" s="59" t="s">
        <v>139</v>
      </c>
      <c r="J11" s="41"/>
    </row>
    <row r="12" spans="2:10" ht="14.4" thickBot="1" x14ac:dyDescent="0.3">
      <c r="B12" s="52" t="s">
        <v>105</v>
      </c>
      <c r="C12" s="53"/>
      <c r="D12" s="58">
        <v>40944</v>
      </c>
      <c r="E12" s="40" t="s">
        <v>100</v>
      </c>
      <c r="F12" s="55">
        <v>0.79166666666666663</v>
      </c>
      <c r="G12" s="56" t="s">
        <v>106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107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108</v>
      </c>
      <c r="C15" s="63"/>
      <c r="D15" s="64"/>
      <c r="E15" s="63" t="s">
        <v>109</v>
      </c>
      <c r="F15" s="63"/>
      <c r="G15" s="64"/>
      <c r="H15" s="63" t="s">
        <v>110</v>
      </c>
      <c r="I15" s="63"/>
      <c r="J15" s="65"/>
    </row>
    <row r="16" spans="2:10" ht="14.4" thickBot="1" x14ac:dyDescent="0.3">
      <c r="B16" s="45" t="s">
        <v>111</v>
      </c>
      <c r="C16" s="41"/>
      <c r="E16" s="42"/>
      <c r="F16" s="41"/>
      <c r="H16" s="45" t="s">
        <v>111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112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113</v>
      </c>
      <c r="C19" s="69" t="s">
        <v>114</v>
      </c>
      <c r="D19" s="70"/>
      <c r="E19" s="71"/>
      <c r="F19" s="69" t="s">
        <v>115</v>
      </c>
      <c r="G19" s="71"/>
      <c r="H19" s="69"/>
      <c r="I19" s="71"/>
      <c r="J19" s="72" t="s">
        <v>116</v>
      </c>
    </row>
    <row r="20" spans="2:10" x14ac:dyDescent="0.25">
      <c r="B20" s="73">
        <v>1</v>
      </c>
      <c r="C20" s="74" t="s">
        <v>167</v>
      </c>
      <c r="D20" s="75"/>
      <c r="E20" s="76"/>
      <c r="F20" s="186" t="s">
        <v>117</v>
      </c>
      <c r="G20" s="187"/>
      <c r="H20" s="187"/>
      <c r="I20" s="188"/>
      <c r="J20" s="77"/>
    </row>
    <row r="21" spans="2:10" x14ac:dyDescent="0.25">
      <c r="B21" s="78">
        <v>2</v>
      </c>
      <c r="C21" s="79" t="s">
        <v>168</v>
      </c>
      <c r="D21" s="80"/>
      <c r="E21" s="81"/>
      <c r="F21" s="189" t="s">
        <v>118</v>
      </c>
      <c r="G21" s="190"/>
      <c r="H21" s="190"/>
      <c r="I21" s="191"/>
      <c r="J21" s="82"/>
    </row>
    <row r="22" spans="2:10" x14ac:dyDescent="0.25">
      <c r="B22" s="78">
        <v>3</v>
      </c>
      <c r="C22" s="79" t="s">
        <v>169</v>
      </c>
      <c r="D22" s="80"/>
      <c r="E22" s="81"/>
      <c r="F22" s="189"/>
      <c r="G22" s="190"/>
      <c r="H22" s="190"/>
      <c r="I22" s="191"/>
      <c r="J22" s="82"/>
    </row>
    <row r="23" spans="2:10" x14ac:dyDescent="0.25">
      <c r="B23" s="78">
        <v>4</v>
      </c>
      <c r="C23" s="79" t="s">
        <v>170</v>
      </c>
      <c r="D23" s="80"/>
      <c r="E23" s="81"/>
      <c r="F23" s="189" t="s">
        <v>119</v>
      </c>
      <c r="G23" s="190"/>
      <c r="H23" s="190"/>
      <c r="I23" s="191"/>
      <c r="J23" s="82"/>
    </row>
    <row r="24" spans="2:10" x14ac:dyDescent="0.25">
      <c r="B24" s="78">
        <v>5</v>
      </c>
      <c r="C24" s="79" t="s">
        <v>166</v>
      </c>
      <c r="D24" s="80"/>
      <c r="E24" s="81"/>
      <c r="F24" s="189"/>
      <c r="G24" s="190"/>
      <c r="H24" s="190"/>
      <c r="I24" s="191"/>
      <c r="J24" s="82"/>
    </row>
    <row r="25" spans="2:10" x14ac:dyDescent="0.25">
      <c r="B25" s="78">
        <v>6</v>
      </c>
      <c r="C25" s="79" t="s">
        <v>171</v>
      </c>
      <c r="D25" s="80"/>
      <c r="E25" s="81"/>
      <c r="F25" s="175"/>
      <c r="G25" s="176"/>
      <c r="H25" s="176"/>
      <c r="I25" s="177"/>
      <c r="J25" s="82"/>
    </row>
    <row r="26" spans="2:10" ht="14.4" thickBot="1" x14ac:dyDescent="0.3">
      <c r="B26" s="83">
        <v>7</v>
      </c>
      <c r="C26" s="7"/>
      <c r="D26" s="84"/>
      <c r="E26" s="85"/>
      <c r="F26" s="178"/>
      <c r="G26" s="179"/>
      <c r="H26" s="179"/>
      <c r="I26" s="180"/>
      <c r="J26" s="86"/>
    </row>
    <row r="27" spans="2:10" ht="14.4" thickBot="1" x14ac:dyDescent="0.3">
      <c r="B27" s="87">
        <v>8</v>
      </c>
      <c r="C27" s="39"/>
      <c r="E27" s="66"/>
      <c r="F27" s="181"/>
      <c r="G27" s="182"/>
      <c r="H27" s="182"/>
      <c r="I27" s="183"/>
      <c r="J27" s="88"/>
    </row>
    <row r="28" spans="2:10" ht="14.4" thickBot="1" x14ac:dyDescent="0.3">
      <c r="B28" s="154" t="s">
        <v>120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121</v>
      </c>
      <c r="C29" s="89"/>
      <c r="D29" s="62" t="s">
        <v>122</v>
      </c>
      <c r="E29" s="63"/>
      <c r="F29" s="62" t="s">
        <v>123</v>
      </c>
      <c r="G29" s="89"/>
      <c r="H29" s="63" t="s">
        <v>124</v>
      </c>
      <c r="I29" s="89"/>
      <c r="J29" s="90" t="s">
        <v>125</v>
      </c>
    </row>
    <row r="30" spans="2:10" ht="14.4" thickBot="1" x14ac:dyDescent="0.3">
      <c r="B30" s="91"/>
      <c r="C30" s="92"/>
      <c r="D30" s="91"/>
      <c r="E30" s="93"/>
      <c r="F30" s="91" t="s">
        <v>126</v>
      </c>
      <c r="G30" s="92"/>
      <c r="H30" s="93" t="s">
        <v>127</v>
      </c>
      <c r="I30" s="92"/>
      <c r="J30" s="94"/>
    </row>
    <row r="31" spans="2:10" x14ac:dyDescent="0.25">
      <c r="B31" s="79" t="s">
        <v>31</v>
      </c>
      <c r="C31" s="95"/>
      <c r="D31" s="79" t="s">
        <v>62</v>
      </c>
      <c r="E31" s="95"/>
      <c r="F31" s="74">
        <v>10</v>
      </c>
      <c r="G31" s="96"/>
      <c r="H31" s="6"/>
      <c r="I31" s="81"/>
      <c r="J31" s="3"/>
    </row>
    <row r="32" spans="2:10" x14ac:dyDescent="0.25">
      <c r="B32" s="79" t="s">
        <v>33</v>
      </c>
      <c r="C32" s="95"/>
      <c r="D32" s="79" t="s">
        <v>64</v>
      </c>
      <c r="E32" s="95"/>
      <c r="F32" s="79">
        <v>5</v>
      </c>
      <c r="G32" s="95"/>
      <c r="H32" s="6"/>
      <c r="I32" s="81"/>
      <c r="J32" s="3"/>
    </row>
    <row r="33" spans="2:10" x14ac:dyDescent="0.25">
      <c r="B33" s="79" t="s">
        <v>34</v>
      </c>
      <c r="C33" s="95"/>
      <c r="D33" s="79" t="s">
        <v>140</v>
      </c>
      <c r="E33" s="95"/>
      <c r="F33" s="79">
        <v>8</v>
      </c>
      <c r="G33" s="95"/>
      <c r="H33" s="6"/>
      <c r="I33" s="81"/>
      <c r="J33" s="3"/>
    </row>
    <row r="34" spans="2:10" x14ac:dyDescent="0.25">
      <c r="B34" s="79" t="s">
        <v>41</v>
      </c>
      <c r="C34" s="95"/>
      <c r="D34" s="79" t="s">
        <v>66</v>
      </c>
      <c r="E34" s="95"/>
      <c r="F34" s="79">
        <v>6</v>
      </c>
      <c r="G34" s="95"/>
      <c r="H34" s="6"/>
      <c r="I34" s="81"/>
      <c r="J34" s="3"/>
    </row>
    <row r="35" spans="2:10" ht="14.4" thickBot="1" x14ac:dyDescent="0.3">
      <c r="B35" s="97" t="s">
        <v>42</v>
      </c>
      <c r="C35" s="50"/>
      <c r="D35" s="97" t="s">
        <v>67</v>
      </c>
      <c r="E35" s="85"/>
      <c r="F35" s="100">
        <v>8</v>
      </c>
      <c r="G35" s="85"/>
      <c r="H35" s="7"/>
      <c r="I35" s="85"/>
      <c r="J35" s="4"/>
    </row>
    <row r="36" spans="2:10" ht="14.4" thickBot="1" x14ac:dyDescent="0.3">
      <c r="B36" s="154" t="s">
        <v>128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129</v>
      </c>
      <c r="C37" s="102"/>
      <c r="D37" s="103" t="s">
        <v>86</v>
      </c>
      <c r="E37" s="104" t="s">
        <v>130</v>
      </c>
      <c r="F37" s="104" t="s">
        <v>131</v>
      </c>
      <c r="G37" s="69" t="s">
        <v>132</v>
      </c>
      <c r="H37" s="71"/>
      <c r="I37" s="69" t="s">
        <v>133</v>
      </c>
      <c r="J37" s="71"/>
    </row>
    <row r="38" spans="2:10" x14ac:dyDescent="0.25">
      <c r="B38" s="79" t="s">
        <v>72</v>
      </c>
      <c r="C38" s="95"/>
      <c r="D38" s="105" t="s">
        <v>134</v>
      </c>
      <c r="E38" s="105">
        <v>7</v>
      </c>
      <c r="F38" s="3"/>
      <c r="G38" s="6"/>
      <c r="H38" s="81"/>
      <c r="I38" s="6"/>
      <c r="J38" s="81"/>
    </row>
    <row r="39" spans="2:10" x14ac:dyDescent="0.25">
      <c r="B39" s="79" t="s">
        <v>74</v>
      </c>
      <c r="C39" s="95"/>
      <c r="D39" s="105" t="s">
        <v>142</v>
      </c>
      <c r="E39" s="105">
        <v>8</v>
      </c>
      <c r="F39" s="3"/>
      <c r="G39" s="6"/>
      <c r="H39" s="81"/>
      <c r="I39" s="6"/>
      <c r="J39" s="81"/>
    </row>
    <row r="40" spans="2:10" x14ac:dyDescent="0.25">
      <c r="B40" s="79" t="s">
        <v>75</v>
      </c>
      <c r="C40" s="95"/>
      <c r="D40" s="105" t="s">
        <v>141</v>
      </c>
      <c r="E40" s="106">
        <v>8</v>
      </c>
      <c r="F40" s="107"/>
      <c r="G40" s="5"/>
      <c r="H40" s="76"/>
      <c r="I40" s="6"/>
      <c r="J40" s="81"/>
    </row>
    <row r="41" spans="2:10" x14ac:dyDescent="0.25">
      <c r="B41" s="79" t="s">
        <v>76</v>
      </c>
      <c r="C41" s="81"/>
      <c r="D41" s="105" t="s">
        <v>136</v>
      </c>
      <c r="E41" s="105">
        <v>10</v>
      </c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154" t="s">
        <v>137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216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207</v>
      </c>
      <c r="C45" s="80">
        <v>0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210</v>
      </c>
      <c r="C46" s="80">
        <v>0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48"/>
  <sheetViews>
    <sheetView zoomScale="75" zoomScaleNormal="75" workbookViewId="0">
      <selection activeCell="N45" sqref="N45"/>
    </sheetView>
  </sheetViews>
  <sheetFormatPr baseColWidth="10" defaultRowHeight="13.8" x14ac:dyDescent="0.25"/>
  <cols>
    <col min="1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257" max="258" width="5" customWidth="1"/>
    <col min="259" max="259" width="9.3984375" customWidth="1"/>
    <col min="260" max="260" width="8.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513" max="514" width="5" customWidth="1"/>
    <col min="515" max="515" width="9.3984375" customWidth="1"/>
    <col min="516" max="516" width="8.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769" max="770" width="5" customWidth="1"/>
    <col min="771" max="771" width="9.3984375" customWidth="1"/>
    <col min="772" max="772" width="8.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1025" max="1026" width="5" customWidth="1"/>
    <col min="1027" max="1027" width="9.3984375" customWidth="1"/>
    <col min="1028" max="1028" width="8.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281" max="1282" width="5" customWidth="1"/>
    <col min="1283" max="1283" width="9.3984375" customWidth="1"/>
    <col min="1284" max="1284" width="8.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537" max="1538" width="5" customWidth="1"/>
    <col min="1539" max="1539" width="9.3984375" customWidth="1"/>
    <col min="1540" max="1540" width="8.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793" max="1794" width="5" customWidth="1"/>
    <col min="1795" max="1795" width="9.3984375" customWidth="1"/>
    <col min="1796" max="1796" width="8.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2049" max="2050" width="5" customWidth="1"/>
    <col min="2051" max="2051" width="9.3984375" customWidth="1"/>
    <col min="2052" max="2052" width="8.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305" max="2306" width="5" customWidth="1"/>
    <col min="2307" max="2307" width="9.3984375" customWidth="1"/>
    <col min="2308" max="2308" width="8.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561" max="2562" width="5" customWidth="1"/>
    <col min="2563" max="2563" width="9.3984375" customWidth="1"/>
    <col min="2564" max="2564" width="8.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817" max="2818" width="5" customWidth="1"/>
    <col min="2819" max="2819" width="9.3984375" customWidth="1"/>
    <col min="2820" max="2820" width="8.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3073" max="3074" width="5" customWidth="1"/>
    <col min="3075" max="3075" width="9.3984375" customWidth="1"/>
    <col min="3076" max="3076" width="8.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329" max="3330" width="5" customWidth="1"/>
    <col min="3331" max="3331" width="9.3984375" customWidth="1"/>
    <col min="3332" max="3332" width="8.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585" max="3586" width="5" customWidth="1"/>
    <col min="3587" max="3587" width="9.3984375" customWidth="1"/>
    <col min="3588" max="3588" width="8.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841" max="3842" width="5" customWidth="1"/>
    <col min="3843" max="3843" width="9.3984375" customWidth="1"/>
    <col min="3844" max="3844" width="8.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4097" max="4098" width="5" customWidth="1"/>
    <col min="4099" max="4099" width="9.3984375" customWidth="1"/>
    <col min="4100" max="4100" width="8.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353" max="4354" width="5" customWidth="1"/>
    <col min="4355" max="4355" width="9.3984375" customWidth="1"/>
    <col min="4356" max="4356" width="8.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609" max="4610" width="5" customWidth="1"/>
    <col min="4611" max="4611" width="9.3984375" customWidth="1"/>
    <col min="4612" max="4612" width="8.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865" max="4866" width="5" customWidth="1"/>
    <col min="4867" max="4867" width="9.3984375" customWidth="1"/>
    <col min="4868" max="4868" width="8.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5121" max="5122" width="5" customWidth="1"/>
    <col min="5123" max="5123" width="9.3984375" customWidth="1"/>
    <col min="5124" max="5124" width="8.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377" max="5378" width="5" customWidth="1"/>
    <col min="5379" max="5379" width="9.3984375" customWidth="1"/>
    <col min="5380" max="5380" width="8.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633" max="5634" width="5" customWidth="1"/>
    <col min="5635" max="5635" width="9.3984375" customWidth="1"/>
    <col min="5636" max="5636" width="8.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889" max="5890" width="5" customWidth="1"/>
    <col min="5891" max="5891" width="9.3984375" customWidth="1"/>
    <col min="5892" max="5892" width="8.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6145" max="6146" width="5" customWidth="1"/>
    <col min="6147" max="6147" width="9.3984375" customWidth="1"/>
    <col min="6148" max="6148" width="8.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401" max="6402" width="5" customWidth="1"/>
    <col min="6403" max="6403" width="9.3984375" customWidth="1"/>
    <col min="6404" max="6404" width="8.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657" max="6658" width="5" customWidth="1"/>
    <col min="6659" max="6659" width="9.3984375" customWidth="1"/>
    <col min="6660" max="6660" width="8.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913" max="6914" width="5" customWidth="1"/>
    <col min="6915" max="6915" width="9.3984375" customWidth="1"/>
    <col min="6916" max="6916" width="8.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7169" max="7170" width="5" customWidth="1"/>
    <col min="7171" max="7171" width="9.3984375" customWidth="1"/>
    <col min="7172" max="7172" width="8.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425" max="7426" width="5" customWidth="1"/>
    <col min="7427" max="7427" width="9.3984375" customWidth="1"/>
    <col min="7428" max="7428" width="8.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681" max="7682" width="5" customWidth="1"/>
    <col min="7683" max="7683" width="9.3984375" customWidth="1"/>
    <col min="7684" max="7684" width="8.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937" max="7938" width="5" customWidth="1"/>
    <col min="7939" max="7939" width="9.3984375" customWidth="1"/>
    <col min="7940" max="7940" width="8.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8193" max="8194" width="5" customWidth="1"/>
    <col min="8195" max="8195" width="9.3984375" customWidth="1"/>
    <col min="8196" max="8196" width="8.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449" max="8450" width="5" customWidth="1"/>
    <col min="8451" max="8451" width="9.3984375" customWidth="1"/>
    <col min="8452" max="8452" width="8.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705" max="8706" width="5" customWidth="1"/>
    <col min="8707" max="8707" width="9.3984375" customWidth="1"/>
    <col min="8708" max="8708" width="8.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961" max="8962" width="5" customWidth="1"/>
    <col min="8963" max="8963" width="9.3984375" customWidth="1"/>
    <col min="8964" max="8964" width="8.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9217" max="9218" width="5" customWidth="1"/>
    <col min="9219" max="9219" width="9.3984375" customWidth="1"/>
    <col min="9220" max="9220" width="8.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473" max="9474" width="5" customWidth="1"/>
    <col min="9475" max="9475" width="9.3984375" customWidth="1"/>
    <col min="9476" max="9476" width="8.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729" max="9730" width="5" customWidth="1"/>
    <col min="9731" max="9731" width="9.3984375" customWidth="1"/>
    <col min="9732" max="9732" width="8.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985" max="9986" width="5" customWidth="1"/>
    <col min="9987" max="9987" width="9.3984375" customWidth="1"/>
    <col min="9988" max="9988" width="8.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10241" max="10242" width="5" customWidth="1"/>
    <col min="10243" max="10243" width="9.3984375" customWidth="1"/>
    <col min="10244" max="10244" width="8.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497" max="10498" width="5" customWidth="1"/>
    <col min="10499" max="10499" width="9.3984375" customWidth="1"/>
    <col min="10500" max="10500" width="8.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753" max="10754" width="5" customWidth="1"/>
    <col min="10755" max="10755" width="9.3984375" customWidth="1"/>
    <col min="10756" max="10756" width="8.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1009" max="11010" width="5" customWidth="1"/>
    <col min="11011" max="11011" width="9.3984375" customWidth="1"/>
    <col min="11012" max="11012" width="8.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265" max="11266" width="5" customWidth="1"/>
    <col min="11267" max="11267" width="9.3984375" customWidth="1"/>
    <col min="11268" max="11268" width="8.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521" max="11522" width="5" customWidth="1"/>
    <col min="11523" max="11523" width="9.3984375" customWidth="1"/>
    <col min="11524" max="11524" width="8.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777" max="11778" width="5" customWidth="1"/>
    <col min="11779" max="11779" width="9.3984375" customWidth="1"/>
    <col min="11780" max="11780" width="8.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2033" max="12034" width="5" customWidth="1"/>
    <col min="12035" max="12035" width="9.3984375" customWidth="1"/>
    <col min="12036" max="12036" width="8.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289" max="12290" width="5" customWidth="1"/>
    <col min="12291" max="12291" width="9.3984375" customWidth="1"/>
    <col min="12292" max="12292" width="8.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545" max="12546" width="5" customWidth="1"/>
    <col min="12547" max="12547" width="9.3984375" customWidth="1"/>
    <col min="12548" max="12548" width="8.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801" max="12802" width="5" customWidth="1"/>
    <col min="12803" max="12803" width="9.3984375" customWidth="1"/>
    <col min="12804" max="12804" width="8.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3057" max="13058" width="5" customWidth="1"/>
    <col min="13059" max="13059" width="9.3984375" customWidth="1"/>
    <col min="13060" max="13060" width="8.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313" max="13314" width="5" customWidth="1"/>
    <col min="13315" max="13315" width="9.3984375" customWidth="1"/>
    <col min="13316" max="13316" width="8.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569" max="13570" width="5" customWidth="1"/>
    <col min="13571" max="13571" width="9.3984375" customWidth="1"/>
    <col min="13572" max="13572" width="8.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825" max="13826" width="5" customWidth="1"/>
    <col min="13827" max="13827" width="9.3984375" customWidth="1"/>
    <col min="13828" max="13828" width="8.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4081" max="14082" width="5" customWidth="1"/>
    <col min="14083" max="14083" width="9.3984375" customWidth="1"/>
    <col min="14084" max="14084" width="8.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337" max="14338" width="5" customWidth="1"/>
    <col min="14339" max="14339" width="9.3984375" customWidth="1"/>
    <col min="14340" max="14340" width="8.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593" max="14594" width="5" customWidth="1"/>
    <col min="14595" max="14595" width="9.3984375" customWidth="1"/>
    <col min="14596" max="14596" width="8.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849" max="14850" width="5" customWidth="1"/>
    <col min="14851" max="14851" width="9.3984375" customWidth="1"/>
    <col min="14852" max="14852" width="8.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5105" max="15106" width="5" customWidth="1"/>
    <col min="15107" max="15107" width="9.3984375" customWidth="1"/>
    <col min="15108" max="15108" width="8.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361" max="15362" width="5" customWidth="1"/>
    <col min="15363" max="15363" width="9.3984375" customWidth="1"/>
    <col min="15364" max="15364" width="8.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617" max="15618" width="5" customWidth="1"/>
    <col min="15619" max="15619" width="9.3984375" customWidth="1"/>
    <col min="15620" max="15620" width="8.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873" max="15874" width="5" customWidth="1"/>
    <col min="15875" max="15875" width="9.3984375" customWidth="1"/>
    <col min="15876" max="15876" width="8.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6129" max="16130" width="5" customWidth="1"/>
    <col min="16131" max="16131" width="9.3984375" customWidth="1"/>
    <col min="16132" max="16132" width="8.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</cols>
  <sheetData>
    <row r="1" spans="2:10" s="27" customFormat="1" ht="14.4" thickBot="1" x14ac:dyDescent="0.3">
      <c r="B1" s="28" t="s">
        <v>178</v>
      </c>
      <c r="C1" s="29"/>
      <c r="D1" s="29"/>
      <c r="E1" s="29"/>
      <c r="F1" s="29"/>
      <c r="G1" s="29"/>
      <c r="H1" s="29"/>
      <c r="I1" s="29" t="s">
        <v>179</v>
      </c>
      <c r="J1" s="30"/>
    </row>
    <row r="2" spans="2:10" ht="18" thickBot="1" x14ac:dyDescent="0.35">
      <c r="B2" s="154" t="s">
        <v>84</v>
      </c>
      <c r="C2" s="155"/>
      <c r="D2" s="156">
        <v>94</v>
      </c>
      <c r="E2" s="157"/>
      <c r="F2" s="35"/>
      <c r="G2" s="35"/>
      <c r="H2" s="35"/>
      <c r="I2" s="148" t="s">
        <v>180</v>
      </c>
      <c r="J2" s="36"/>
    </row>
    <row r="3" spans="2:10" ht="14.4" thickBot="1" x14ac:dyDescent="0.3">
      <c r="B3" s="154" t="s">
        <v>85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86</v>
      </c>
      <c r="D4" s="184" t="s">
        <v>146</v>
      </c>
      <c r="E4" s="185"/>
      <c r="F4" s="41"/>
      <c r="H4" s="40" t="s">
        <v>88</v>
      </c>
      <c r="I4" s="42"/>
      <c r="J4" s="41"/>
    </row>
    <row r="5" spans="2:10" ht="14.4" thickBot="1" x14ac:dyDescent="0.3">
      <c r="B5" s="39"/>
      <c r="C5" s="40" t="s">
        <v>89</v>
      </c>
      <c r="D5" s="158" t="s">
        <v>190</v>
      </c>
      <c r="E5" s="44"/>
      <c r="F5" s="41"/>
      <c r="H5" s="40" t="s">
        <v>90</v>
      </c>
      <c r="I5" s="45" t="s">
        <v>91</v>
      </c>
      <c r="J5" s="41"/>
    </row>
    <row r="6" spans="2:10" ht="14.4" thickBot="1" x14ac:dyDescent="0.3">
      <c r="B6" s="39"/>
      <c r="C6" s="40" t="s">
        <v>92</v>
      </c>
      <c r="D6" s="45" t="s">
        <v>93</v>
      </c>
      <c r="E6" s="44"/>
      <c r="F6" s="41"/>
      <c r="H6" s="40" t="s">
        <v>94</v>
      </c>
      <c r="I6" s="42"/>
      <c r="J6" s="41"/>
    </row>
    <row r="7" spans="2:10" ht="14.4" thickBot="1" x14ac:dyDescent="0.3">
      <c r="B7" s="39"/>
      <c r="C7" s="40" t="s">
        <v>95</v>
      </c>
      <c r="D7" s="45" t="s">
        <v>21</v>
      </c>
      <c r="E7" s="44"/>
      <c r="F7" s="41"/>
      <c r="H7" s="40" t="s">
        <v>96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97</v>
      </c>
      <c r="I8" s="49"/>
      <c r="J8" s="50"/>
    </row>
    <row r="9" spans="2:10" ht="14.4" thickBot="1" x14ac:dyDescent="0.3">
      <c r="B9" s="154" t="s">
        <v>98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99</v>
      </c>
      <c r="C10" s="53"/>
      <c r="D10" s="54">
        <v>40947</v>
      </c>
      <c r="E10" s="40" t="s">
        <v>100</v>
      </c>
      <c r="F10" s="55">
        <v>0.66666666666666663</v>
      </c>
      <c r="G10" s="56" t="s">
        <v>101</v>
      </c>
      <c r="H10" s="56"/>
      <c r="I10" s="57"/>
      <c r="J10" s="41"/>
    </row>
    <row r="11" spans="2:10" ht="14.4" thickBot="1" x14ac:dyDescent="0.3">
      <c r="B11" s="52" t="s">
        <v>102</v>
      </c>
      <c r="C11" s="53"/>
      <c r="D11" s="58">
        <v>40952</v>
      </c>
      <c r="E11" s="40" t="s">
        <v>100</v>
      </c>
      <c r="F11" s="55">
        <v>0.33333333333333331</v>
      </c>
      <c r="G11" s="56" t="s">
        <v>103</v>
      </c>
      <c r="H11" s="56"/>
      <c r="I11" s="59" t="s">
        <v>139</v>
      </c>
      <c r="J11" s="41"/>
    </row>
    <row r="12" spans="2:10" ht="14.4" thickBot="1" x14ac:dyDescent="0.3">
      <c r="B12" s="52" t="s">
        <v>105</v>
      </c>
      <c r="C12" s="53"/>
      <c r="D12" s="58">
        <v>40952</v>
      </c>
      <c r="E12" s="40" t="s">
        <v>100</v>
      </c>
      <c r="F12" s="55">
        <v>0.79166666666666663</v>
      </c>
      <c r="G12" s="56" t="s">
        <v>106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107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108</v>
      </c>
      <c r="C15" s="63"/>
      <c r="D15" s="64"/>
      <c r="E15" s="63" t="s">
        <v>109</v>
      </c>
      <c r="F15" s="63"/>
      <c r="G15" s="64"/>
      <c r="H15" s="63" t="s">
        <v>110</v>
      </c>
      <c r="I15" s="63"/>
      <c r="J15" s="65"/>
    </row>
    <row r="16" spans="2:10" ht="14.4" thickBot="1" x14ac:dyDescent="0.3">
      <c r="B16" s="45" t="s">
        <v>111</v>
      </c>
      <c r="C16" s="41"/>
      <c r="E16" s="42"/>
      <c r="F16" s="41"/>
      <c r="H16" s="45" t="s">
        <v>111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112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113</v>
      </c>
      <c r="C19" s="69" t="s">
        <v>114</v>
      </c>
      <c r="D19" s="70"/>
      <c r="E19" s="71"/>
      <c r="F19" s="69" t="s">
        <v>115</v>
      </c>
      <c r="G19" s="71"/>
      <c r="H19" s="69"/>
      <c r="I19" s="71"/>
      <c r="J19" s="72" t="s">
        <v>116</v>
      </c>
    </row>
    <row r="20" spans="2:10" x14ac:dyDescent="0.25">
      <c r="B20" s="73">
        <v>1</v>
      </c>
      <c r="C20" s="74" t="s">
        <v>167</v>
      </c>
      <c r="D20" s="75"/>
      <c r="E20" s="76"/>
      <c r="F20" s="186" t="s">
        <v>117</v>
      </c>
      <c r="G20" s="187"/>
      <c r="H20" s="187"/>
      <c r="I20" s="188"/>
      <c r="J20" s="77"/>
    </row>
    <row r="21" spans="2:10" x14ac:dyDescent="0.25">
      <c r="B21" s="78">
        <v>2</v>
      </c>
      <c r="C21" s="79" t="s">
        <v>168</v>
      </c>
      <c r="D21" s="80"/>
      <c r="E21" s="81"/>
      <c r="F21" s="189" t="s">
        <v>118</v>
      </c>
      <c r="G21" s="190"/>
      <c r="H21" s="190"/>
      <c r="I21" s="191"/>
      <c r="J21" s="82"/>
    </row>
    <row r="22" spans="2:10" x14ac:dyDescent="0.25">
      <c r="B22" s="78">
        <v>3</v>
      </c>
      <c r="C22" s="79" t="s">
        <v>169</v>
      </c>
      <c r="D22" s="80"/>
      <c r="E22" s="81"/>
      <c r="F22" s="189"/>
      <c r="G22" s="190"/>
      <c r="H22" s="190"/>
      <c r="I22" s="191"/>
      <c r="J22" s="82"/>
    </row>
    <row r="23" spans="2:10" x14ac:dyDescent="0.25">
      <c r="B23" s="78">
        <v>4</v>
      </c>
      <c r="C23" s="79" t="s">
        <v>170</v>
      </c>
      <c r="D23" s="80"/>
      <c r="E23" s="81"/>
      <c r="F23" s="189" t="s">
        <v>119</v>
      </c>
      <c r="G23" s="190"/>
      <c r="H23" s="190"/>
      <c r="I23" s="191"/>
      <c r="J23" s="82"/>
    </row>
    <row r="24" spans="2:10" x14ac:dyDescent="0.25">
      <c r="B24" s="78">
        <v>5</v>
      </c>
      <c r="C24" s="79" t="s">
        <v>166</v>
      </c>
      <c r="D24" s="80"/>
      <c r="E24" s="81"/>
      <c r="F24" s="189"/>
      <c r="G24" s="190"/>
      <c r="H24" s="190"/>
      <c r="I24" s="191"/>
      <c r="J24" s="82"/>
    </row>
    <row r="25" spans="2:10" x14ac:dyDescent="0.25">
      <c r="B25" s="78">
        <v>6</v>
      </c>
      <c r="C25" s="79" t="s">
        <v>171</v>
      </c>
      <c r="D25" s="80"/>
      <c r="E25" s="81"/>
      <c r="F25" s="175"/>
      <c r="G25" s="176"/>
      <c r="H25" s="176"/>
      <c r="I25" s="177"/>
      <c r="J25" s="82"/>
    </row>
    <row r="26" spans="2:10" ht="14.4" thickBot="1" x14ac:dyDescent="0.3">
      <c r="B26" s="83">
        <v>7</v>
      </c>
      <c r="C26" s="7"/>
      <c r="D26" s="84"/>
      <c r="E26" s="85"/>
      <c r="F26" s="178"/>
      <c r="G26" s="179"/>
      <c r="H26" s="179"/>
      <c r="I26" s="180"/>
      <c r="J26" s="86"/>
    </row>
    <row r="27" spans="2:10" ht="14.4" thickBot="1" x14ac:dyDescent="0.3">
      <c r="B27" s="87">
        <v>8</v>
      </c>
      <c r="C27" s="39"/>
      <c r="E27" s="66"/>
      <c r="F27" s="181"/>
      <c r="G27" s="182"/>
      <c r="H27" s="182"/>
      <c r="I27" s="183"/>
      <c r="J27" s="88"/>
    </row>
    <row r="28" spans="2:10" ht="14.4" thickBot="1" x14ac:dyDescent="0.3">
      <c r="B28" s="154" t="s">
        <v>120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121</v>
      </c>
      <c r="C29" s="89"/>
      <c r="D29" s="62" t="s">
        <v>122</v>
      </c>
      <c r="E29" s="63"/>
      <c r="F29" s="62" t="s">
        <v>123</v>
      </c>
      <c r="G29" s="89"/>
      <c r="H29" s="63" t="s">
        <v>124</v>
      </c>
      <c r="I29" s="89"/>
      <c r="J29" s="90" t="s">
        <v>125</v>
      </c>
    </row>
    <row r="30" spans="2:10" ht="14.4" thickBot="1" x14ac:dyDescent="0.3">
      <c r="B30" s="91"/>
      <c r="C30" s="92"/>
      <c r="D30" s="91"/>
      <c r="E30" s="93"/>
      <c r="F30" s="91" t="s">
        <v>126</v>
      </c>
      <c r="G30" s="92"/>
      <c r="H30" s="93" t="s">
        <v>127</v>
      </c>
      <c r="I30" s="92"/>
      <c r="J30" s="94"/>
    </row>
    <row r="31" spans="2:10" x14ac:dyDescent="0.25">
      <c r="B31" s="79" t="s">
        <v>32</v>
      </c>
      <c r="C31" s="95"/>
      <c r="D31" s="79" t="s">
        <v>63</v>
      </c>
      <c r="E31" s="95"/>
      <c r="F31" s="74">
        <v>10</v>
      </c>
      <c r="G31" s="96"/>
      <c r="H31" s="6"/>
      <c r="I31" s="81"/>
      <c r="J31" s="3"/>
    </row>
    <row r="32" spans="2:10" x14ac:dyDescent="0.25">
      <c r="B32" s="79" t="s">
        <v>33</v>
      </c>
      <c r="C32" s="95"/>
      <c r="D32" s="79" t="s">
        <v>64</v>
      </c>
      <c r="E32" s="95"/>
      <c r="F32" s="79">
        <v>7</v>
      </c>
      <c r="G32" s="95"/>
      <c r="H32" s="6"/>
      <c r="I32" s="81"/>
      <c r="J32" s="3"/>
    </row>
    <row r="33" spans="2:10" x14ac:dyDescent="0.25">
      <c r="B33" s="79" t="s">
        <v>34</v>
      </c>
      <c r="C33" s="95"/>
      <c r="D33" s="79" t="s">
        <v>140</v>
      </c>
      <c r="E33" s="95"/>
      <c r="F33" s="79">
        <v>8</v>
      </c>
      <c r="G33" s="95"/>
      <c r="H33" s="6"/>
      <c r="I33" s="81"/>
      <c r="J33" s="3"/>
    </row>
    <row r="34" spans="2:10" x14ac:dyDescent="0.25">
      <c r="B34" s="79" t="s">
        <v>42</v>
      </c>
      <c r="C34" s="95"/>
      <c r="D34" s="79" t="s">
        <v>67</v>
      </c>
      <c r="E34" s="95"/>
      <c r="F34" s="79">
        <v>10</v>
      </c>
      <c r="G34" s="95"/>
      <c r="H34" s="6"/>
      <c r="I34" s="81"/>
      <c r="J34" s="3"/>
    </row>
    <row r="35" spans="2:10" ht="14.4" thickBot="1" x14ac:dyDescent="0.3">
      <c r="B35" s="97" t="s">
        <v>47</v>
      </c>
      <c r="C35" s="50"/>
      <c r="D35" s="97" t="s">
        <v>145</v>
      </c>
      <c r="E35" s="85"/>
      <c r="F35" s="100">
        <v>10</v>
      </c>
      <c r="G35" s="85"/>
      <c r="H35" s="7"/>
      <c r="I35" s="85"/>
      <c r="J35" s="4"/>
    </row>
    <row r="36" spans="2:10" ht="14.4" thickBot="1" x14ac:dyDescent="0.3">
      <c r="B36" s="154" t="s">
        <v>128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129</v>
      </c>
      <c r="C37" s="102"/>
      <c r="D37" s="103" t="s">
        <v>86</v>
      </c>
      <c r="E37" s="104" t="s">
        <v>130</v>
      </c>
      <c r="F37" s="104" t="s">
        <v>131</v>
      </c>
      <c r="G37" s="69" t="s">
        <v>132</v>
      </c>
      <c r="H37" s="71"/>
      <c r="I37" s="69" t="s">
        <v>133</v>
      </c>
      <c r="J37" s="71"/>
    </row>
    <row r="38" spans="2:10" x14ac:dyDescent="0.25">
      <c r="B38" s="79" t="s">
        <v>73</v>
      </c>
      <c r="C38" s="95"/>
      <c r="D38" s="105" t="s">
        <v>135</v>
      </c>
      <c r="E38" s="105">
        <v>10</v>
      </c>
      <c r="F38" s="3"/>
      <c r="G38" s="6"/>
      <c r="H38" s="81"/>
      <c r="I38" s="6"/>
      <c r="J38" s="81"/>
    </row>
    <row r="39" spans="2:10" x14ac:dyDescent="0.25">
      <c r="B39" s="79" t="s">
        <v>74</v>
      </c>
      <c r="C39" s="95"/>
      <c r="D39" s="105" t="s">
        <v>142</v>
      </c>
      <c r="E39" s="105">
        <v>10</v>
      </c>
      <c r="F39" s="3"/>
      <c r="G39" s="6"/>
      <c r="H39" s="81"/>
      <c r="I39" s="6"/>
      <c r="J39" s="81"/>
    </row>
    <row r="40" spans="2:10" x14ac:dyDescent="0.25">
      <c r="B40" s="79" t="s">
        <v>75</v>
      </c>
      <c r="C40" s="95"/>
      <c r="D40" s="105" t="s">
        <v>141</v>
      </c>
      <c r="E40" s="106">
        <v>7</v>
      </c>
      <c r="F40" s="107"/>
      <c r="G40" s="5"/>
      <c r="H40" s="76"/>
      <c r="I40" s="6"/>
      <c r="J40" s="81"/>
    </row>
    <row r="41" spans="2:10" x14ac:dyDescent="0.25">
      <c r="B41" s="79" t="s">
        <v>76</v>
      </c>
      <c r="C41" s="81"/>
      <c r="D41" s="105" t="s">
        <v>136</v>
      </c>
      <c r="E41" s="105">
        <v>8</v>
      </c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154" t="s">
        <v>137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216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207</v>
      </c>
      <c r="C45" s="80">
        <v>1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210</v>
      </c>
      <c r="C46" s="80">
        <v>1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zoomScale="110" zoomScaleNormal="110" workbookViewId="0">
      <selection activeCell="D6" sqref="D6:H7"/>
    </sheetView>
  </sheetViews>
  <sheetFormatPr baseColWidth="10" defaultRowHeight="13.8" x14ac:dyDescent="0.25"/>
  <cols>
    <col min="2" max="2" width="12.19921875" customWidth="1"/>
    <col min="3" max="3" width="14" customWidth="1"/>
    <col min="8" max="8" width="12.19921875" customWidth="1"/>
  </cols>
  <sheetData>
    <row r="1" spans="1:8" ht="17.399999999999999" x14ac:dyDescent="0.3">
      <c r="A1" s="151" t="s">
        <v>181</v>
      </c>
    </row>
    <row r="3" spans="1:8" x14ac:dyDescent="0.25">
      <c r="A3" s="1" t="s">
        <v>52</v>
      </c>
    </row>
    <row r="5" spans="1:8" x14ac:dyDescent="0.25">
      <c r="A5" s="1" t="s">
        <v>53</v>
      </c>
    </row>
    <row r="6" spans="1:8" x14ac:dyDescent="0.25">
      <c r="D6" s="12" t="s">
        <v>151</v>
      </c>
      <c r="E6" s="12" t="s">
        <v>152</v>
      </c>
      <c r="F6" s="12" t="s">
        <v>153</v>
      </c>
      <c r="G6" s="12" t="s">
        <v>154</v>
      </c>
      <c r="H6" s="12" t="s">
        <v>155</v>
      </c>
    </row>
    <row r="7" spans="1:8" x14ac:dyDescent="0.25">
      <c r="A7" s="13" t="s">
        <v>44</v>
      </c>
      <c r="B7" s="13" t="s">
        <v>2</v>
      </c>
      <c r="C7" s="13" t="s">
        <v>46</v>
      </c>
      <c r="D7" s="12"/>
      <c r="E7" s="12"/>
      <c r="F7" s="12"/>
      <c r="G7" s="12"/>
      <c r="H7" s="12"/>
    </row>
    <row r="8" spans="1:8" x14ac:dyDescent="0.25">
      <c r="A8" s="13"/>
      <c r="B8" s="13"/>
      <c r="C8" s="13" t="s">
        <v>43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</row>
    <row r="9" spans="1:8" x14ac:dyDescent="0.25">
      <c r="A9" s="2" t="s">
        <v>31</v>
      </c>
      <c r="B9" s="23" t="str">
        <f>Maestros!F10</f>
        <v>Gear Spur</v>
      </c>
      <c r="C9" s="119" t="s">
        <v>150</v>
      </c>
      <c r="D9" s="8">
        <f>'OM 90'!F31</f>
        <v>6</v>
      </c>
      <c r="E9" s="8">
        <v>0</v>
      </c>
      <c r="F9" s="8">
        <f>'OM 92'!F31</f>
        <v>8</v>
      </c>
      <c r="G9" s="8">
        <f>'OM 93'!F31</f>
        <v>10</v>
      </c>
      <c r="H9" s="8">
        <v>0</v>
      </c>
    </row>
    <row r="10" spans="1:8" x14ac:dyDescent="0.25">
      <c r="A10" s="2" t="s">
        <v>32</v>
      </c>
      <c r="B10" s="23" t="str">
        <f>Maestros!F11</f>
        <v>Roller</v>
      </c>
      <c r="C10" s="119" t="s">
        <v>150</v>
      </c>
      <c r="D10" s="8">
        <f>'OM 90'!F32</f>
        <v>8</v>
      </c>
      <c r="E10" s="8">
        <v>0</v>
      </c>
      <c r="F10" s="8">
        <v>0</v>
      </c>
      <c r="G10" s="8">
        <v>0</v>
      </c>
      <c r="H10" s="8">
        <f>'OM 94'!F31</f>
        <v>10</v>
      </c>
    </row>
    <row r="11" spans="1:8" x14ac:dyDescent="0.25">
      <c r="A11" s="2" t="s">
        <v>33</v>
      </c>
      <c r="B11" s="23" t="str">
        <f>Maestros!F12</f>
        <v>Filter</v>
      </c>
      <c r="C11" s="119" t="s">
        <v>150</v>
      </c>
      <c r="D11" s="8">
        <f>'OM 90'!F33</f>
        <v>10</v>
      </c>
      <c r="E11" s="8">
        <f>'OM 91'!F31</f>
        <v>6</v>
      </c>
      <c r="F11" s="8">
        <v>0</v>
      </c>
      <c r="G11" s="8">
        <f>'OM 93'!F32</f>
        <v>5</v>
      </c>
      <c r="H11" s="8">
        <f>'OM 94'!F32</f>
        <v>7</v>
      </c>
    </row>
    <row r="12" spans="1:8" x14ac:dyDescent="0.25">
      <c r="A12" s="2" t="s">
        <v>34</v>
      </c>
      <c r="B12" s="23" t="str">
        <f>Maestros!F13</f>
        <v>Gear special</v>
      </c>
      <c r="C12" s="119" t="s">
        <v>150</v>
      </c>
      <c r="D12" s="8">
        <v>0</v>
      </c>
      <c r="E12" s="8">
        <f>'OM 91'!F32</f>
        <v>8</v>
      </c>
      <c r="F12" s="8">
        <f>'OM 92'!F32</f>
        <v>7</v>
      </c>
      <c r="G12" s="8">
        <f>'OM 93'!F33</f>
        <v>8</v>
      </c>
      <c r="H12" s="8">
        <f>'OM 94'!F33</f>
        <v>8</v>
      </c>
    </row>
    <row r="13" spans="1:8" x14ac:dyDescent="0.25">
      <c r="A13" s="2" t="s">
        <v>41</v>
      </c>
      <c r="B13" s="23" t="str">
        <f>Maestros!F14</f>
        <v>Belt</v>
      </c>
      <c r="C13" s="119" t="s">
        <v>150</v>
      </c>
      <c r="D13" s="8">
        <f>'OM 90'!F34</f>
        <v>8</v>
      </c>
      <c r="E13" s="8">
        <f>'OM 91'!F33</f>
        <v>10</v>
      </c>
      <c r="F13" s="8">
        <f>'OM 92'!F33</f>
        <v>8</v>
      </c>
      <c r="G13" s="8">
        <f>'OM 93'!F34</f>
        <v>6</v>
      </c>
      <c r="H13" s="8">
        <v>0</v>
      </c>
    </row>
    <row r="14" spans="1:8" x14ac:dyDescent="0.25">
      <c r="A14" s="2" t="s">
        <v>42</v>
      </c>
      <c r="B14" s="23" t="str">
        <f>Maestros!F15</f>
        <v>Support Shaft</v>
      </c>
      <c r="C14" s="119" t="s">
        <v>150</v>
      </c>
      <c r="D14" s="8">
        <v>0</v>
      </c>
      <c r="E14" s="8">
        <f>'OM 91'!F34</f>
        <v>9</v>
      </c>
      <c r="F14" s="8">
        <f>'OM 92'!F34</f>
        <v>5</v>
      </c>
      <c r="G14" s="8">
        <f>'OM 93'!F35</f>
        <v>8</v>
      </c>
      <c r="H14" s="8">
        <f>'OM 94'!F34</f>
        <v>10</v>
      </c>
    </row>
    <row r="15" spans="1:8" x14ac:dyDescent="0.25">
      <c r="A15" s="2" t="s">
        <v>47</v>
      </c>
      <c r="B15" s="23" t="str">
        <f>Maestros!F16</f>
        <v>Sprocket</v>
      </c>
      <c r="C15" s="119" t="s">
        <v>150</v>
      </c>
      <c r="D15" s="8">
        <f>'OM 90'!F35</f>
        <v>10</v>
      </c>
      <c r="E15" s="8">
        <f>'OM 91'!F35</f>
        <v>10</v>
      </c>
      <c r="F15" s="8">
        <f>'OM 92'!F35</f>
        <v>10</v>
      </c>
      <c r="G15" s="8">
        <v>0</v>
      </c>
      <c r="H15" s="8">
        <f>'OM 94'!F35</f>
        <v>10</v>
      </c>
    </row>
    <row r="16" spans="1:8" x14ac:dyDescent="0.25">
      <c r="B16" s="117"/>
      <c r="C16" s="118" t="s">
        <v>148</v>
      </c>
      <c r="D16" s="114">
        <f>D9+D10+D11+D12+D13+D14+D15</f>
        <v>42</v>
      </c>
      <c r="E16" s="114">
        <f t="shared" ref="E16:H16" si="0">E9+E10+E11+E12+E13+E14+E15</f>
        <v>43</v>
      </c>
      <c r="F16" s="114">
        <f t="shared" si="0"/>
        <v>38</v>
      </c>
      <c r="G16" s="114">
        <f t="shared" si="0"/>
        <v>37</v>
      </c>
      <c r="H16" s="114">
        <f t="shared" si="0"/>
        <v>45</v>
      </c>
    </row>
    <row r="18" spans="1:8" x14ac:dyDescent="0.25">
      <c r="A18" s="1" t="s">
        <v>54</v>
      </c>
    </row>
    <row r="19" spans="1:8" x14ac:dyDescent="0.25">
      <c r="D19" s="12" t="str">
        <f>D6</f>
        <v>OM 90</v>
      </c>
      <c r="E19" s="12" t="str">
        <f t="shared" ref="E19:H19" si="1">E6</f>
        <v>OM 91</v>
      </c>
      <c r="F19" s="12" t="str">
        <f t="shared" si="1"/>
        <v>OM 92</v>
      </c>
      <c r="G19" s="12" t="str">
        <f t="shared" si="1"/>
        <v>OM 93</v>
      </c>
      <c r="H19" s="12" t="str">
        <f t="shared" si="1"/>
        <v>OM 94</v>
      </c>
    </row>
    <row r="20" spans="1:8" x14ac:dyDescent="0.25">
      <c r="A20" s="13" t="s">
        <v>44</v>
      </c>
      <c r="B20" s="13" t="s">
        <v>2</v>
      </c>
      <c r="C20" s="13" t="s">
        <v>46</v>
      </c>
      <c r="D20" s="12"/>
      <c r="E20" s="12"/>
      <c r="F20" s="12"/>
      <c r="G20" s="12"/>
      <c r="H20" s="12"/>
    </row>
    <row r="21" spans="1:8" x14ac:dyDescent="0.25">
      <c r="A21" s="13"/>
      <c r="B21" s="13"/>
      <c r="C21" s="13" t="s">
        <v>43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</row>
    <row r="22" spans="1:8" x14ac:dyDescent="0.25">
      <c r="A22" s="2" t="s">
        <v>31</v>
      </c>
      <c r="B22" s="2" t="str">
        <f>B9</f>
        <v>Gear Spur</v>
      </c>
      <c r="C22" s="2" t="str">
        <f>C9</f>
        <v>Pza</v>
      </c>
      <c r="D22" s="8">
        <f>Maestros!$I10*'P1 CMD'!D9</f>
        <v>310.71050847457627</v>
      </c>
      <c r="E22" s="8">
        <f>Maestros!$I10*'P1 CMD'!E9</f>
        <v>0</v>
      </c>
      <c r="F22" s="8">
        <f>Maestros!$I10*'P1 CMD'!F9</f>
        <v>414.28067796610168</v>
      </c>
      <c r="G22" s="8">
        <f>Maestros!$I10*'P1 CMD'!G9</f>
        <v>517.85084745762708</v>
      </c>
      <c r="H22" s="8">
        <f>Maestros!$I10*'P1 CMD'!H9</f>
        <v>0</v>
      </c>
    </row>
    <row r="23" spans="1:8" x14ac:dyDescent="0.25">
      <c r="A23" s="2" t="s">
        <v>32</v>
      </c>
      <c r="B23" s="2" t="str">
        <f t="shared" ref="B23:C23" si="2">B10</f>
        <v>Roller</v>
      </c>
      <c r="C23" s="2" t="str">
        <f t="shared" si="2"/>
        <v>Pza</v>
      </c>
      <c r="D23" s="8">
        <f>Maestros!$I11*'P1 CMD'!D10</f>
        <v>939.70983050847474</v>
      </c>
      <c r="E23" s="8">
        <f>Maestros!$I11*'P1 CMD'!E10</f>
        <v>0</v>
      </c>
      <c r="F23" s="8">
        <f>Maestros!$I11*'P1 CMD'!F10</f>
        <v>0</v>
      </c>
      <c r="G23" s="8">
        <f>Maestros!$I11*'P1 CMD'!G10</f>
        <v>0</v>
      </c>
      <c r="H23" s="8">
        <f>Maestros!$I11*'P1 CMD'!H10</f>
        <v>1174.6372881355935</v>
      </c>
    </row>
    <row r="24" spans="1:8" x14ac:dyDescent="0.25">
      <c r="A24" s="2" t="s">
        <v>33</v>
      </c>
      <c r="B24" s="2" t="str">
        <f t="shared" ref="B24:C24" si="3">B11</f>
        <v>Filter</v>
      </c>
      <c r="C24" s="2" t="str">
        <f t="shared" si="3"/>
        <v>Pza</v>
      </c>
      <c r="D24" s="8">
        <f>Maestros!$I12*'P1 CMD'!D11</f>
        <v>502.06271186440682</v>
      </c>
      <c r="E24" s="8">
        <f>Maestros!$I12*'P1 CMD'!E11</f>
        <v>301.23762711864407</v>
      </c>
      <c r="F24" s="8">
        <f>Maestros!$I12*'P1 CMD'!F11</f>
        <v>0</v>
      </c>
      <c r="G24" s="8">
        <f>Maestros!$I12*'P1 CMD'!G11</f>
        <v>251.03135593220341</v>
      </c>
      <c r="H24" s="8">
        <f>Maestros!$I12*'P1 CMD'!H11</f>
        <v>351.44389830508476</v>
      </c>
    </row>
    <row r="25" spans="1:8" x14ac:dyDescent="0.25">
      <c r="A25" s="2" t="s">
        <v>34</v>
      </c>
      <c r="B25" s="2" t="str">
        <f t="shared" ref="B25:C25" si="4">B12</f>
        <v>Gear special</v>
      </c>
      <c r="C25" s="2" t="str">
        <f t="shared" si="4"/>
        <v>Pza</v>
      </c>
      <c r="D25" s="8">
        <f>Maestros!$I13*'P1 CMD'!D12</f>
        <v>0</v>
      </c>
      <c r="E25" s="8">
        <f>Maestros!$I13*'P1 CMD'!E12</f>
        <v>159.14440677966101</v>
      </c>
      <c r="F25" s="8">
        <f>Maestros!$I13*'P1 CMD'!F12</f>
        <v>139.25135593220338</v>
      </c>
      <c r="G25" s="8">
        <f>Maestros!$I13*'P1 CMD'!G12</f>
        <v>159.14440677966101</v>
      </c>
      <c r="H25" s="8">
        <f>Maestros!$I13*'P1 CMD'!H12</f>
        <v>159.14440677966101</v>
      </c>
    </row>
    <row r="26" spans="1:8" x14ac:dyDescent="0.25">
      <c r="A26" s="2" t="s">
        <v>41</v>
      </c>
      <c r="B26" s="2" t="str">
        <f t="shared" ref="B26:C26" si="5">B13</f>
        <v>Belt</v>
      </c>
      <c r="C26" s="2" t="str">
        <f t="shared" si="5"/>
        <v>Pza</v>
      </c>
      <c r="D26" s="8">
        <f>Maestros!$I14*'P1 CMD'!D13</f>
        <v>338.49762711864412</v>
      </c>
      <c r="E26" s="8">
        <f>Maestros!$I14*'P1 CMD'!E13</f>
        <v>423.12203389830518</v>
      </c>
      <c r="F26" s="8">
        <f>Maestros!$I14*'P1 CMD'!F13</f>
        <v>338.49762711864412</v>
      </c>
      <c r="G26" s="8">
        <f>Maestros!$I14*'P1 CMD'!G13</f>
        <v>253.87322033898309</v>
      </c>
      <c r="H26" s="8">
        <f>Maestros!$I14*'P1 CMD'!H13</f>
        <v>0</v>
      </c>
    </row>
    <row r="27" spans="1:8" x14ac:dyDescent="0.25">
      <c r="A27" s="2" t="s">
        <v>42</v>
      </c>
      <c r="B27" s="2" t="str">
        <f t="shared" ref="B27:C27" si="6">B14</f>
        <v>Support Shaft</v>
      </c>
      <c r="C27" s="2" t="str">
        <f t="shared" si="6"/>
        <v>Pza</v>
      </c>
      <c r="D27" s="8">
        <f>Maestros!$I15*'P1 CMD'!D14</f>
        <v>0</v>
      </c>
      <c r="E27" s="8">
        <f>Maestros!$I15*'P1 CMD'!E14</f>
        <v>278.50271186440682</v>
      </c>
      <c r="F27" s="8">
        <f>Maestros!$I15*'P1 CMD'!F14</f>
        <v>154.72372881355935</v>
      </c>
      <c r="G27" s="8">
        <f>Maestros!$I15*'P1 CMD'!G14</f>
        <v>247.55796610169494</v>
      </c>
      <c r="H27" s="8">
        <f>Maestros!$I15*'P1 CMD'!H14</f>
        <v>309.44745762711869</v>
      </c>
    </row>
    <row r="28" spans="1:8" x14ac:dyDescent="0.25">
      <c r="A28" s="2" t="s">
        <v>47</v>
      </c>
      <c r="B28" s="2" t="str">
        <f t="shared" ref="B28:C28" si="7">B15</f>
        <v>Sprocket</v>
      </c>
      <c r="C28" s="2" t="str">
        <f t="shared" si="7"/>
        <v>Pza</v>
      </c>
      <c r="D28" s="8">
        <f>Maestros!$I16*'P1 CMD'!D15</f>
        <v>350.49661016949153</v>
      </c>
      <c r="E28" s="8">
        <f>Maestros!$I16*'P1 CMD'!E15</f>
        <v>350.49661016949153</v>
      </c>
      <c r="F28" s="8">
        <f>Maestros!$I16*'P1 CMD'!F15</f>
        <v>350.49661016949153</v>
      </c>
      <c r="G28" s="8">
        <f>Maestros!$I16*'P1 CMD'!G15</f>
        <v>0</v>
      </c>
      <c r="H28" s="8">
        <f>Maestros!$I16*'P1 CMD'!H15</f>
        <v>350.49661016949153</v>
      </c>
    </row>
    <row r="29" spans="1:8" x14ac:dyDescent="0.25">
      <c r="C29" s="115" t="s">
        <v>27</v>
      </c>
      <c r="D29" s="116">
        <f>SUM(D22:D28)</f>
        <v>2441.477288135593</v>
      </c>
      <c r="E29" s="116">
        <f t="shared" ref="E29:H29" si="8">SUM(E22:E28)</f>
        <v>1512.5033898305085</v>
      </c>
      <c r="F29" s="116">
        <f t="shared" si="8"/>
        <v>1397.25</v>
      </c>
      <c r="G29" s="116">
        <f t="shared" si="8"/>
        <v>1429.4577966101697</v>
      </c>
      <c r="H29" s="116">
        <f t="shared" si="8"/>
        <v>2345.1696610169492</v>
      </c>
    </row>
    <row r="31" spans="1:8" x14ac:dyDescent="0.25">
      <c r="D31" s="14"/>
      <c r="E31" s="14"/>
      <c r="F31" s="14"/>
      <c r="G31" s="14"/>
      <c r="H31" s="14"/>
    </row>
    <row r="33" spans="3:7" x14ac:dyDescent="0.25">
      <c r="C33" s="1"/>
      <c r="G33" s="15"/>
    </row>
    <row r="34" spans="3:7" x14ac:dyDescent="0.25">
      <c r="C34" s="1"/>
      <c r="G34" s="1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&amp;C&amp;F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topLeftCell="A4" zoomScale="120" zoomScaleNormal="120" workbookViewId="0">
      <selection activeCell="D6" sqref="D6:H7"/>
    </sheetView>
  </sheetViews>
  <sheetFormatPr baseColWidth="10" defaultRowHeight="13.8" x14ac:dyDescent="0.25"/>
  <cols>
    <col min="2" max="2" width="15.3984375" customWidth="1"/>
    <col min="3" max="3" width="12.69921875" customWidth="1"/>
  </cols>
  <sheetData>
    <row r="1" spans="1:10" x14ac:dyDescent="0.25">
      <c r="A1" s="1" t="s">
        <v>60</v>
      </c>
    </row>
    <row r="3" spans="1:10" x14ac:dyDescent="0.25">
      <c r="A3" s="1" t="s">
        <v>55</v>
      </c>
    </row>
    <row r="5" spans="1:10" x14ac:dyDescent="0.25">
      <c r="A5" s="1" t="s">
        <v>58</v>
      </c>
    </row>
    <row r="6" spans="1:10" x14ac:dyDescent="0.25">
      <c r="D6" s="12" t="s">
        <v>151</v>
      </c>
      <c r="E6" s="12" t="s">
        <v>152</v>
      </c>
      <c r="F6" s="12" t="s">
        <v>153</v>
      </c>
      <c r="G6" s="12" t="s">
        <v>154</v>
      </c>
      <c r="H6" s="12" t="s">
        <v>155</v>
      </c>
    </row>
    <row r="7" spans="1:10" x14ac:dyDescent="0.25">
      <c r="A7" s="13" t="s">
        <v>48</v>
      </c>
      <c r="B7" s="13" t="s">
        <v>2</v>
      </c>
      <c r="C7" s="13" t="s">
        <v>56</v>
      </c>
      <c r="D7" s="12"/>
      <c r="E7" s="12"/>
      <c r="F7" s="12"/>
      <c r="G7" s="12"/>
      <c r="H7" s="12"/>
    </row>
    <row r="8" spans="1:10" x14ac:dyDescent="0.25">
      <c r="A8" s="13"/>
      <c r="B8" s="13"/>
      <c r="C8" s="13" t="s">
        <v>43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</row>
    <row r="9" spans="1:10" x14ac:dyDescent="0.25">
      <c r="A9" s="2" t="str">
        <f>Maestros!E24</f>
        <v>MO1</v>
      </c>
      <c r="B9" s="2" t="str">
        <f>Maestros!F24</f>
        <v>Guillermo Tam</v>
      </c>
      <c r="C9" s="2" t="s">
        <v>49</v>
      </c>
      <c r="D9" s="8">
        <f>'OM 90'!E38</f>
        <v>5.2</v>
      </c>
      <c r="E9" s="8">
        <f>'OM 91'!E38</f>
        <v>5</v>
      </c>
      <c r="F9" s="8">
        <f>'OM 92'!E38</f>
        <v>6</v>
      </c>
      <c r="G9" s="8">
        <f>'OM 93'!E38</f>
        <v>7</v>
      </c>
      <c r="H9" s="8">
        <v>0</v>
      </c>
      <c r="J9" s="11"/>
    </row>
    <row r="10" spans="1:10" x14ac:dyDescent="0.25">
      <c r="A10" s="2" t="str">
        <f>Maestros!E25</f>
        <v>MO2</v>
      </c>
      <c r="B10" s="2" t="str">
        <f>Maestros!F25</f>
        <v>Mario Meza</v>
      </c>
      <c r="C10" s="2" t="s">
        <v>49</v>
      </c>
      <c r="D10" s="8">
        <f>'OM 90'!E39</f>
        <v>8.1</v>
      </c>
      <c r="E10" s="8">
        <f>'OM 91'!E39</f>
        <v>10</v>
      </c>
      <c r="F10" s="8">
        <v>0</v>
      </c>
      <c r="G10" s="8">
        <v>0</v>
      </c>
      <c r="H10" s="8">
        <f>'OM 94'!E38</f>
        <v>10</v>
      </c>
    </row>
    <row r="11" spans="1:10" x14ac:dyDescent="0.25">
      <c r="A11" s="2" t="str">
        <f>Maestros!E26</f>
        <v>MO3</v>
      </c>
      <c r="B11" s="2" t="str">
        <f>Maestros!F26</f>
        <v>Pedro López</v>
      </c>
      <c r="C11" s="2" t="s">
        <v>49</v>
      </c>
      <c r="D11" s="8">
        <v>0</v>
      </c>
      <c r="E11" s="8">
        <f>'OM 91'!E40</f>
        <v>8</v>
      </c>
      <c r="F11" s="8">
        <f>'OM 92'!E39</f>
        <v>10</v>
      </c>
      <c r="G11" s="8">
        <f>'OM 93'!E39</f>
        <v>8</v>
      </c>
      <c r="H11" s="8">
        <f>'OM 94'!E39</f>
        <v>10</v>
      </c>
    </row>
    <row r="12" spans="1:10" x14ac:dyDescent="0.25">
      <c r="A12" s="2" t="str">
        <f>Maestros!E27</f>
        <v>MO4</v>
      </c>
      <c r="B12" s="2" t="str">
        <f>Maestros!F27</f>
        <v>Javier Peña</v>
      </c>
      <c r="C12" s="2" t="s">
        <v>49</v>
      </c>
      <c r="D12" s="8">
        <v>0</v>
      </c>
      <c r="E12" s="8">
        <f>'OM 91'!E41</f>
        <v>6</v>
      </c>
      <c r="F12" s="8">
        <f>'OM 92'!E40</f>
        <v>8</v>
      </c>
      <c r="G12" s="8">
        <f>'OM 93'!E40</f>
        <v>8</v>
      </c>
      <c r="H12" s="8">
        <f>'OM 94'!E40</f>
        <v>7</v>
      </c>
    </row>
    <row r="13" spans="1:10" x14ac:dyDescent="0.25">
      <c r="A13" s="2" t="str">
        <f>Maestros!E28</f>
        <v>MO5</v>
      </c>
      <c r="B13" s="2" t="str">
        <f>Maestros!F28</f>
        <v>Enrique Atencio</v>
      </c>
      <c r="C13" s="2" t="s">
        <v>49</v>
      </c>
      <c r="D13" s="8">
        <f>'OM 90'!E40</f>
        <v>8.6</v>
      </c>
      <c r="E13" s="8">
        <f>'OM 91'!E42</f>
        <v>0</v>
      </c>
      <c r="F13" s="8">
        <f>'OM 92'!E41</f>
        <v>7</v>
      </c>
      <c r="G13" s="8">
        <f>'OM 93'!E41</f>
        <v>10</v>
      </c>
      <c r="H13" s="8">
        <f>'OM 94'!E41</f>
        <v>8</v>
      </c>
    </row>
    <row r="14" spans="1:10" x14ac:dyDescent="0.25">
      <c r="C14" s="113" t="s">
        <v>147</v>
      </c>
      <c r="D14" s="114">
        <f>D9+D10+D11+D12+D13</f>
        <v>21.9</v>
      </c>
      <c r="E14" s="114">
        <f t="shared" ref="E14:H14" si="0">E9+E10+E11+E12+E13</f>
        <v>29</v>
      </c>
      <c r="F14" s="114">
        <f t="shared" si="0"/>
        <v>31</v>
      </c>
      <c r="G14" s="114">
        <f t="shared" si="0"/>
        <v>33</v>
      </c>
      <c r="H14" s="114">
        <f t="shared" si="0"/>
        <v>35</v>
      </c>
    </row>
    <row r="16" spans="1:10" x14ac:dyDescent="0.25">
      <c r="A16" s="1" t="s">
        <v>57</v>
      </c>
    </row>
    <row r="17" spans="1:8" x14ac:dyDescent="0.25">
      <c r="D17" s="12" t="str">
        <f>D6</f>
        <v>OM 90</v>
      </c>
      <c r="E17" s="12" t="str">
        <f t="shared" ref="E17:H17" si="1">E6</f>
        <v>OM 91</v>
      </c>
      <c r="F17" s="12" t="str">
        <f t="shared" si="1"/>
        <v>OM 92</v>
      </c>
      <c r="G17" s="12" t="str">
        <f t="shared" si="1"/>
        <v>OM 93</v>
      </c>
      <c r="H17" s="12" t="str">
        <f t="shared" si="1"/>
        <v>OM 94</v>
      </c>
    </row>
    <row r="18" spans="1:8" x14ac:dyDescent="0.25">
      <c r="A18" s="13" t="s">
        <v>48</v>
      </c>
      <c r="B18" s="13" t="s">
        <v>2</v>
      </c>
      <c r="C18" s="13" t="s">
        <v>56</v>
      </c>
      <c r="D18" s="12"/>
      <c r="E18" s="12"/>
      <c r="F18" s="12"/>
      <c r="G18" s="12"/>
      <c r="H18" s="12"/>
    </row>
    <row r="19" spans="1:8" x14ac:dyDescent="0.25">
      <c r="A19" s="13"/>
      <c r="B19" s="13"/>
      <c r="C19" s="13" t="s">
        <v>43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</row>
    <row r="20" spans="1:8" x14ac:dyDescent="0.25">
      <c r="A20" s="2" t="str">
        <f t="shared" ref="A20:B24" si="2">A9</f>
        <v>MO1</v>
      </c>
      <c r="B20" s="2" t="str">
        <f t="shared" si="2"/>
        <v>Guillermo Tam</v>
      </c>
      <c r="C20" s="2" t="s">
        <v>49</v>
      </c>
      <c r="D20" s="8">
        <f>Maestros!$J24*'P2 CPD'!D9</f>
        <v>64.450704225352126</v>
      </c>
      <c r="E20" s="8">
        <f>Maestros!$J24*'P2 CPD'!E9</f>
        <v>61.971830985915503</v>
      </c>
      <c r="F20" s="8">
        <f>Maestros!$J24*'P2 CPD'!F9</f>
        <v>74.366197183098592</v>
      </c>
      <c r="G20" s="8">
        <f>Maestros!$J24*'P2 CPD'!G9</f>
        <v>86.760563380281695</v>
      </c>
      <c r="H20" s="8">
        <f>Maestros!$J24*'P2 CPD'!H9</f>
        <v>0</v>
      </c>
    </row>
    <row r="21" spans="1:8" x14ac:dyDescent="0.25">
      <c r="A21" s="2" t="str">
        <f t="shared" si="2"/>
        <v>MO2</v>
      </c>
      <c r="B21" s="2" t="str">
        <f t="shared" si="2"/>
        <v>Mario Meza</v>
      </c>
      <c r="C21" s="2" t="s">
        <v>49</v>
      </c>
      <c r="D21" s="8">
        <f>Maestros!$J25*'P2 CPD'!D10</f>
        <v>96.982758620689651</v>
      </c>
      <c r="E21" s="8">
        <f>Maestros!$J25*'P2 CPD'!E10</f>
        <v>119.73180076628353</v>
      </c>
      <c r="F21" s="8">
        <f>Maestros!$J25*'P2 CPD'!F10</f>
        <v>0</v>
      </c>
      <c r="G21" s="8">
        <f>Maestros!$J25*'P2 CPD'!G10</f>
        <v>0</v>
      </c>
      <c r="H21" s="8">
        <f>Maestros!$J25*'P2 CPD'!H10</f>
        <v>119.73180076628353</v>
      </c>
    </row>
    <row r="22" spans="1:8" x14ac:dyDescent="0.25">
      <c r="A22" s="2" t="str">
        <f t="shared" si="2"/>
        <v>MO3</v>
      </c>
      <c r="B22" s="2" t="str">
        <f t="shared" si="2"/>
        <v>Pedro López</v>
      </c>
      <c r="C22" s="2" t="s">
        <v>49</v>
      </c>
      <c r="D22" s="8">
        <f>Maestros!$J26*'P2 CPD'!D11</f>
        <v>0</v>
      </c>
      <c r="E22" s="8">
        <f>Maestros!$J26*'P2 CPD'!E11</f>
        <v>97.215189873417714</v>
      </c>
      <c r="F22" s="8">
        <f>Maestros!$J26*'P2 CPD'!F11</f>
        <v>121.51898734177215</v>
      </c>
      <c r="G22" s="8">
        <f>Maestros!$J26*'P2 CPD'!G11</f>
        <v>97.215189873417714</v>
      </c>
      <c r="H22" s="8">
        <f>Maestros!$J26*'P2 CPD'!H11</f>
        <v>121.51898734177215</v>
      </c>
    </row>
    <row r="23" spans="1:8" x14ac:dyDescent="0.25">
      <c r="A23" s="2" t="str">
        <f t="shared" si="2"/>
        <v>MO4</v>
      </c>
      <c r="B23" s="2" t="str">
        <f t="shared" si="2"/>
        <v>Javier Peña</v>
      </c>
      <c r="C23" s="2" t="s">
        <v>49</v>
      </c>
      <c r="D23" s="8">
        <f>Maestros!$J27*'P2 CPD'!D12</f>
        <v>0</v>
      </c>
      <c r="E23" s="8">
        <f>Maestros!$J27*'P2 CPD'!E12</f>
        <v>69.230769230769226</v>
      </c>
      <c r="F23" s="8">
        <f>Maestros!$J27*'P2 CPD'!F12</f>
        <v>92.307692307692307</v>
      </c>
      <c r="G23" s="8">
        <f>Maestros!$J27*'P2 CPD'!G12</f>
        <v>92.307692307692307</v>
      </c>
      <c r="H23" s="8">
        <f>Maestros!$J27*'P2 CPD'!H12</f>
        <v>80.769230769230774</v>
      </c>
    </row>
    <row r="24" spans="1:8" x14ac:dyDescent="0.25">
      <c r="A24" s="2" t="str">
        <f t="shared" si="2"/>
        <v>MO5</v>
      </c>
      <c r="B24" s="2" t="str">
        <f t="shared" si="2"/>
        <v>Enrique Atencio</v>
      </c>
      <c r="C24" s="2" t="s">
        <v>49</v>
      </c>
      <c r="D24" s="8">
        <f>Maestros!$J28*'P2 CPD'!D13</f>
        <v>88.836805555555543</v>
      </c>
      <c r="E24" s="8">
        <f>Maestros!$J28*'P2 CPD'!E13</f>
        <v>0</v>
      </c>
      <c r="F24" s="8">
        <f>Maestros!$J28*'P2 CPD'!F13</f>
        <v>72.309027777777771</v>
      </c>
      <c r="G24" s="8">
        <f>Maestros!$J28*'P2 CPD'!G13</f>
        <v>103.29861111111111</v>
      </c>
      <c r="H24" s="8">
        <f>Maestros!$J28*'P2 CPD'!H13</f>
        <v>82.638888888888886</v>
      </c>
    </row>
    <row r="25" spans="1:8" x14ac:dyDescent="0.25">
      <c r="C25" s="115" t="s">
        <v>27</v>
      </c>
      <c r="D25" s="116">
        <f>SUM(D20:D24)</f>
        <v>250.27026840159732</v>
      </c>
      <c r="E25" s="116">
        <f t="shared" ref="E25:H25" si="3">SUM(E20:E24)</f>
        <v>348.149590856386</v>
      </c>
      <c r="F25" s="116">
        <f t="shared" si="3"/>
        <v>360.50190461034083</v>
      </c>
      <c r="G25" s="116">
        <f t="shared" si="3"/>
        <v>379.58205667250286</v>
      </c>
      <c r="H25" s="116">
        <f t="shared" si="3"/>
        <v>404.65890776617539</v>
      </c>
    </row>
    <row r="27" spans="1:8" x14ac:dyDescent="0.25">
      <c r="D27" s="14"/>
      <c r="E27" s="14"/>
      <c r="F27" s="14"/>
      <c r="G27" s="14"/>
      <c r="H27" s="14"/>
    </row>
    <row r="29" spans="1:8" x14ac:dyDescent="0.25">
      <c r="C29" s="1"/>
      <c r="H29" s="16"/>
    </row>
    <row r="30" spans="1:8" x14ac:dyDescent="0.25">
      <c r="C30" s="1"/>
      <c r="H30" s="16"/>
    </row>
  </sheetData>
  <pageMargins left="0.70866141732283472" right="0.70866141732283472" top="0.74803149606299213" bottom="0.74803149606299213" header="0.31496062992125984" footer="0.31496062992125984"/>
  <pageSetup paperSize="9" scale="110" orientation="landscape" r:id="rId1"/>
  <headerFooter>
    <oddHeader>&amp;C&amp;F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topLeftCell="A12" zoomScale="110" zoomScaleNormal="110" workbookViewId="0">
      <selection activeCell="E29" sqref="E29:H29"/>
    </sheetView>
  </sheetViews>
  <sheetFormatPr baseColWidth="10" defaultRowHeight="13.8" x14ac:dyDescent="0.25"/>
  <cols>
    <col min="2" max="2" width="12.19921875" customWidth="1"/>
    <col min="3" max="3" width="14" customWidth="1"/>
    <col min="8" max="8" width="12.19921875" customWidth="1"/>
  </cols>
  <sheetData>
    <row r="1" spans="1:8" ht="17.399999999999999" x14ac:dyDescent="0.3">
      <c r="A1" s="151" t="s">
        <v>213</v>
      </c>
    </row>
    <row r="3" spans="1:8" x14ac:dyDescent="0.25">
      <c r="A3" s="1" t="s">
        <v>212</v>
      </c>
    </row>
    <row r="5" spans="1:8" x14ac:dyDescent="0.25">
      <c r="A5" s="1" t="s">
        <v>191</v>
      </c>
    </row>
    <row r="6" spans="1:8" x14ac:dyDescent="0.25">
      <c r="D6" s="12" t="s">
        <v>151</v>
      </c>
      <c r="E6" s="12" t="s">
        <v>152</v>
      </c>
      <c r="F6" s="12" t="s">
        <v>153</v>
      </c>
      <c r="G6" s="12" t="s">
        <v>154</v>
      </c>
      <c r="H6" s="12" t="s">
        <v>155</v>
      </c>
    </row>
    <row r="7" spans="1:8" x14ac:dyDescent="0.25">
      <c r="A7" s="13" t="s">
        <v>215</v>
      </c>
      <c r="B7" s="13" t="s">
        <v>2</v>
      </c>
      <c r="C7" s="13" t="s">
        <v>46</v>
      </c>
      <c r="D7" s="12"/>
      <c r="E7" s="12"/>
      <c r="F7" s="12"/>
      <c r="G7" s="12"/>
      <c r="H7" s="12"/>
    </row>
    <row r="8" spans="1:8" x14ac:dyDescent="0.25">
      <c r="A8" s="13"/>
      <c r="B8" s="13"/>
      <c r="C8" s="13" t="s">
        <v>43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</row>
    <row r="9" spans="1:8" x14ac:dyDescent="0.25">
      <c r="A9" s="2" t="s">
        <v>207</v>
      </c>
      <c r="B9" s="23" t="str">
        <f>Maestros!F45</f>
        <v>Lubricación especial</v>
      </c>
      <c r="C9" s="119" t="s">
        <v>209</v>
      </c>
      <c r="D9" s="8">
        <f>'OM 90'!C45</f>
        <v>2</v>
      </c>
      <c r="E9" s="8">
        <f>'OM 91'!C45</f>
        <v>0</v>
      </c>
      <c r="F9" s="8">
        <f>'OM 92'!C45</f>
        <v>1</v>
      </c>
      <c r="G9" s="8">
        <f>'OM 93'!C45</f>
        <v>0</v>
      </c>
      <c r="H9" s="8">
        <f>'OM 94'!C45</f>
        <v>1</v>
      </c>
    </row>
    <row r="10" spans="1:8" x14ac:dyDescent="0.25">
      <c r="A10" s="2" t="s">
        <v>210</v>
      </c>
      <c r="B10" s="23" t="str">
        <f>Maestros!F46</f>
        <v>Prensado</v>
      </c>
      <c r="C10" s="119" t="s">
        <v>209</v>
      </c>
      <c r="D10" s="8">
        <f>'OM 90'!C46</f>
        <v>0</v>
      </c>
      <c r="E10" s="8">
        <f>'OM 91'!C46</f>
        <v>1</v>
      </c>
      <c r="F10" s="8">
        <f>'OM 92'!C46</f>
        <v>1</v>
      </c>
      <c r="G10" s="8">
        <f>'OM 93'!C46</f>
        <v>0</v>
      </c>
      <c r="H10" s="8">
        <f>'OM 94'!C46</f>
        <v>1</v>
      </c>
    </row>
    <row r="11" spans="1:8" x14ac:dyDescent="0.25">
      <c r="A11" s="2"/>
      <c r="B11" s="23"/>
      <c r="C11" s="119"/>
      <c r="D11" s="8"/>
      <c r="E11" s="8"/>
      <c r="F11" s="8"/>
      <c r="G11" s="8"/>
      <c r="H11" s="8"/>
    </row>
    <row r="12" spans="1:8" x14ac:dyDescent="0.25">
      <c r="A12" s="2"/>
      <c r="B12" s="23"/>
      <c r="C12" s="119"/>
      <c r="D12" s="8"/>
      <c r="E12" s="8"/>
      <c r="F12" s="8"/>
      <c r="G12" s="8"/>
      <c r="H12" s="8"/>
    </row>
    <row r="13" spans="1:8" x14ac:dyDescent="0.25">
      <c r="A13" s="2"/>
      <c r="B13" s="23"/>
      <c r="C13" s="119"/>
      <c r="D13" s="8"/>
      <c r="E13" s="8"/>
      <c r="F13" s="8"/>
      <c r="G13" s="8"/>
      <c r="H13" s="8"/>
    </row>
    <row r="14" spans="1:8" x14ac:dyDescent="0.25">
      <c r="A14" s="2"/>
      <c r="B14" s="23"/>
      <c r="C14" s="119"/>
      <c r="D14" s="8"/>
      <c r="E14" s="8"/>
      <c r="F14" s="8"/>
      <c r="G14" s="8"/>
      <c r="H14" s="8"/>
    </row>
    <row r="15" spans="1:8" x14ac:dyDescent="0.25">
      <c r="A15" s="2"/>
      <c r="B15" s="23"/>
      <c r="C15" s="119"/>
      <c r="D15" s="8"/>
      <c r="E15" s="8"/>
      <c r="F15" s="8"/>
      <c r="G15" s="8"/>
      <c r="H15" s="8"/>
    </row>
    <row r="16" spans="1:8" x14ac:dyDescent="0.25">
      <c r="B16" s="117"/>
      <c r="C16" s="118" t="s">
        <v>214</v>
      </c>
      <c r="D16" s="114"/>
      <c r="E16" s="114"/>
      <c r="F16" s="114"/>
      <c r="G16" s="114"/>
      <c r="H16" s="114"/>
    </row>
    <row r="18" spans="1:8" x14ac:dyDescent="0.25">
      <c r="A18" s="1" t="s">
        <v>192</v>
      </c>
    </row>
    <row r="19" spans="1:8" x14ac:dyDescent="0.25">
      <c r="D19" s="12" t="str">
        <f>D6</f>
        <v>OM 90</v>
      </c>
      <c r="E19" s="12" t="str">
        <f t="shared" ref="E19:H19" si="0">E6</f>
        <v>OM 91</v>
      </c>
      <c r="F19" s="12" t="str">
        <f t="shared" si="0"/>
        <v>OM 92</v>
      </c>
      <c r="G19" s="12" t="str">
        <f t="shared" si="0"/>
        <v>OM 93</v>
      </c>
      <c r="H19" s="12" t="str">
        <f t="shared" si="0"/>
        <v>OM 94</v>
      </c>
    </row>
    <row r="20" spans="1:8" x14ac:dyDescent="0.25">
      <c r="A20" s="13" t="s">
        <v>215</v>
      </c>
      <c r="B20" s="13" t="s">
        <v>2</v>
      </c>
      <c r="C20" s="13" t="s">
        <v>46</v>
      </c>
      <c r="D20" s="12"/>
      <c r="E20" s="12"/>
      <c r="F20" s="12"/>
      <c r="G20" s="12"/>
      <c r="H20" s="12"/>
    </row>
    <row r="21" spans="1:8" x14ac:dyDescent="0.25">
      <c r="A21" s="13"/>
      <c r="B21" s="13"/>
      <c r="C21" s="13" t="s">
        <v>43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</row>
    <row r="22" spans="1:8" x14ac:dyDescent="0.25">
      <c r="A22" s="2" t="s">
        <v>207</v>
      </c>
      <c r="B22" s="2" t="str">
        <f>B9</f>
        <v>Lubricación especial</v>
      </c>
      <c r="C22" s="2" t="str">
        <f>C9</f>
        <v>Unid</v>
      </c>
      <c r="D22" s="8">
        <f>Maestros!$I45*'P3 CSD'!D9</f>
        <v>820.40501694915258</v>
      </c>
      <c r="E22" s="8">
        <f>Maestros!$I45*'P3 CSD'!E9</f>
        <v>0</v>
      </c>
      <c r="F22" s="8">
        <f>Maestros!$I45*'P3 CSD'!F9</f>
        <v>410.20250847457629</v>
      </c>
      <c r="G22" s="8">
        <f>Maestros!$I45*'P3 CSD'!G9</f>
        <v>0</v>
      </c>
      <c r="H22" s="8">
        <f>Maestros!$I45*'P3 CSD'!H9</f>
        <v>410.20250847457629</v>
      </c>
    </row>
    <row r="23" spans="1:8" x14ac:dyDescent="0.25">
      <c r="A23" s="2" t="s">
        <v>210</v>
      </c>
      <c r="B23" s="2" t="str">
        <f t="shared" ref="B23:C23" si="1">B10</f>
        <v>Prensado</v>
      </c>
      <c r="C23" s="2" t="str">
        <f t="shared" si="1"/>
        <v>Unid</v>
      </c>
      <c r="D23" s="8">
        <f>Maestros!$I46*'P3 CSD'!D10</f>
        <v>0</v>
      </c>
      <c r="E23" s="8">
        <f>Maestros!$I46*'P3 CSD'!E10</f>
        <v>208.50663559322035</v>
      </c>
      <c r="F23" s="8">
        <f>Maestros!$I46*'P3 CSD'!F10</f>
        <v>208.50663559322035</v>
      </c>
      <c r="G23" s="8">
        <f>Maestros!$I46*'P3 CSD'!G10</f>
        <v>0</v>
      </c>
      <c r="H23" s="8">
        <f>Maestros!$I46*'P3 CSD'!H10</f>
        <v>208.50663559322035</v>
      </c>
    </row>
    <row r="24" spans="1:8" x14ac:dyDescent="0.25">
      <c r="A24" s="2"/>
      <c r="B24" s="2"/>
      <c r="C24" s="2"/>
      <c r="D24" s="8"/>
      <c r="E24" s="8"/>
      <c r="F24" s="8"/>
      <c r="G24" s="8"/>
      <c r="H24" s="8"/>
    </row>
    <row r="25" spans="1:8" x14ac:dyDescent="0.25">
      <c r="A25" s="2"/>
      <c r="B25" s="2"/>
      <c r="C25" s="2"/>
      <c r="D25" s="8"/>
      <c r="E25" s="8"/>
      <c r="F25" s="8"/>
      <c r="G25" s="8"/>
      <c r="H25" s="8"/>
    </row>
    <row r="26" spans="1:8" x14ac:dyDescent="0.25">
      <c r="A26" s="2"/>
      <c r="B26" s="2"/>
      <c r="C26" s="2"/>
      <c r="D26" s="8"/>
      <c r="E26" s="8"/>
      <c r="F26" s="8"/>
      <c r="G26" s="8"/>
      <c r="H26" s="8"/>
    </row>
    <row r="27" spans="1:8" x14ac:dyDescent="0.25">
      <c r="A27" s="2"/>
      <c r="B27" s="2"/>
      <c r="C27" s="2"/>
      <c r="D27" s="8"/>
      <c r="E27" s="8"/>
      <c r="F27" s="8"/>
      <c r="G27" s="8"/>
      <c r="H27" s="8"/>
    </row>
    <row r="28" spans="1:8" x14ac:dyDescent="0.25">
      <c r="A28" s="2"/>
      <c r="B28" s="2"/>
      <c r="C28" s="2"/>
      <c r="D28" s="8"/>
      <c r="E28" s="8"/>
      <c r="F28" s="8"/>
      <c r="G28" s="8"/>
      <c r="H28" s="8"/>
    </row>
    <row r="29" spans="1:8" x14ac:dyDescent="0.25">
      <c r="C29" s="115" t="s">
        <v>27</v>
      </c>
      <c r="D29" s="116">
        <f>SUM(D22:D28)</f>
        <v>820.40501694915258</v>
      </c>
      <c r="E29" s="116">
        <f t="shared" ref="E29:H29" si="2">SUM(E22:E28)</f>
        <v>208.50663559322035</v>
      </c>
      <c r="F29" s="116">
        <f t="shared" si="2"/>
        <v>618.70914406779661</v>
      </c>
      <c r="G29" s="116">
        <f t="shared" si="2"/>
        <v>0</v>
      </c>
      <c r="H29" s="116">
        <f t="shared" si="2"/>
        <v>618.70914406779661</v>
      </c>
    </row>
    <row r="31" spans="1:8" x14ac:dyDescent="0.25">
      <c r="D31" s="14"/>
      <c r="E31" s="14"/>
      <c r="F31" s="14"/>
      <c r="G31" s="14"/>
      <c r="H31" s="14"/>
    </row>
    <row r="33" spans="3:7" x14ac:dyDescent="0.25">
      <c r="C33" s="1"/>
      <c r="G33" s="15"/>
    </row>
    <row r="34" spans="3:7" x14ac:dyDescent="0.25">
      <c r="C34" s="1"/>
      <c r="G34" s="1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&amp;C&amp;F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FFB4-FFF9-4770-B6BA-ADA926169523}">
  <dimension ref="A1:M33"/>
  <sheetViews>
    <sheetView workbookViewId="0">
      <selection activeCell="A4" sqref="A4"/>
    </sheetView>
  </sheetViews>
  <sheetFormatPr baseColWidth="10" defaultRowHeight="13.8" x14ac:dyDescent="0.25"/>
  <cols>
    <col min="1" max="1" width="8.69921875" customWidth="1"/>
    <col min="2" max="2" width="19.09765625" bestFit="1" customWidth="1"/>
    <col min="4" max="4" width="12.796875" customWidth="1"/>
  </cols>
  <sheetData>
    <row r="1" spans="1:13" x14ac:dyDescent="0.25">
      <c r="A1" s="1" t="s">
        <v>278</v>
      </c>
    </row>
    <row r="4" spans="1:13" x14ac:dyDescent="0.25">
      <c r="A4" s="1" t="s">
        <v>303</v>
      </c>
    </row>
    <row r="5" spans="1:13" x14ac:dyDescent="0.25">
      <c r="E5" s="12" t="s">
        <v>281</v>
      </c>
      <c r="F5" s="12" t="s">
        <v>282</v>
      </c>
      <c r="G5" s="12" t="s">
        <v>283</v>
      </c>
      <c r="H5" s="12" t="s">
        <v>284</v>
      </c>
      <c r="I5" s="12" t="s">
        <v>285</v>
      </c>
      <c r="J5" s="12" t="s">
        <v>286</v>
      </c>
      <c r="K5" s="12" t="s">
        <v>287</v>
      </c>
      <c r="L5" s="12" t="s">
        <v>264</v>
      </c>
    </row>
    <row r="6" spans="1:13" x14ac:dyDescent="0.25">
      <c r="A6" s="137" t="s">
        <v>288</v>
      </c>
      <c r="B6" s="137" t="s">
        <v>234</v>
      </c>
      <c r="C6" s="137" t="s">
        <v>279</v>
      </c>
      <c r="D6" s="198" t="s">
        <v>280</v>
      </c>
      <c r="E6" s="197"/>
      <c r="F6" s="197"/>
      <c r="G6" s="197"/>
      <c r="H6" s="197"/>
      <c r="I6" s="197"/>
      <c r="J6" s="197"/>
      <c r="K6" s="197"/>
      <c r="L6" s="197"/>
    </row>
    <row r="7" spans="1:13" x14ac:dyDescent="0.25">
      <c r="A7" s="195" t="s">
        <v>5</v>
      </c>
      <c r="B7" s="195" t="s">
        <v>15</v>
      </c>
      <c r="C7" s="199">
        <v>15200</v>
      </c>
      <c r="D7" s="2" t="s">
        <v>289</v>
      </c>
      <c r="E7" s="123"/>
      <c r="F7" s="123"/>
      <c r="G7" s="123">
        <v>2245.8000000000002</v>
      </c>
      <c r="H7" s="123">
        <v>3485.6</v>
      </c>
      <c r="I7" s="123">
        <v>3485.9</v>
      </c>
      <c r="J7" s="123">
        <v>3637.1</v>
      </c>
      <c r="K7" s="123">
        <v>2345.6</v>
      </c>
      <c r="L7" s="203">
        <f>SUM(E7:K7)</f>
        <v>15200</v>
      </c>
      <c r="M7" s="202">
        <f>C7-L7</f>
        <v>0</v>
      </c>
    </row>
    <row r="8" spans="1:13" x14ac:dyDescent="0.25">
      <c r="A8" s="23" t="s">
        <v>6</v>
      </c>
      <c r="B8" s="23" t="s">
        <v>16</v>
      </c>
      <c r="C8" s="200">
        <v>6200</v>
      </c>
      <c r="D8" s="2" t="s">
        <v>289</v>
      </c>
      <c r="E8" s="123"/>
      <c r="F8" s="123"/>
      <c r="G8" s="123"/>
      <c r="H8" s="123"/>
      <c r="I8" s="123">
        <v>2145.3000000000002</v>
      </c>
      <c r="J8" s="123">
        <v>1854.6</v>
      </c>
      <c r="K8" s="123">
        <v>2200.1</v>
      </c>
      <c r="L8" s="203">
        <f t="shared" ref="L8:L16" si="0">SUM(E8:K8)</f>
        <v>6200</v>
      </c>
      <c r="M8" s="202">
        <f>C8-L8</f>
        <v>0</v>
      </c>
    </row>
    <row r="9" spans="1:13" x14ac:dyDescent="0.25">
      <c r="A9" s="23" t="s">
        <v>7</v>
      </c>
      <c r="B9" s="23" t="s">
        <v>17</v>
      </c>
      <c r="C9" s="200">
        <v>6540</v>
      </c>
      <c r="D9" s="2" t="s">
        <v>290</v>
      </c>
      <c r="E9" s="123"/>
      <c r="F9" s="123"/>
      <c r="G9" s="123">
        <v>25.6</v>
      </c>
      <c r="H9" s="123">
        <v>29.6</v>
      </c>
      <c r="I9" s="123">
        <v>40.200000000000003</v>
      </c>
      <c r="J9" s="123">
        <v>36.799999999999997</v>
      </c>
      <c r="K9" s="123">
        <v>51.6</v>
      </c>
      <c r="L9" s="203">
        <f t="shared" si="0"/>
        <v>183.79999999999998</v>
      </c>
    </row>
    <row r="10" spans="1:13" x14ac:dyDescent="0.25">
      <c r="A10" s="23" t="s">
        <v>8</v>
      </c>
      <c r="B10" s="23" t="s">
        <v>18</v>
      </c>
      <c r="C10" s="200">
        <v>1260</v>
      </c>
      <c r="D10" s="2" t="s">
        <v>291</v>
      </c>
      <c r="E10" s="123"/>
      <c r="F10" s="123"/>
      <c r="G10" s="123">
        <v>4</v>
      </c>
      <c r="H10" s="123">
        <v>3</v>
      </c>
      <c r="I10" s="123">
        <v>8</v>
      </c>
      <c r="J10" s="123">
        <v>10</v>
      </c>
      <c r="K10" s="123">
        <v>15</v>
      </c>
      <c r="L10" s="203">
        <f t="shared" si="0"/>
        <v>40</v>
      </c>
    </row>
    <row r="11" spans="1:13" x14ac:dyDescent="0.25">
      <c r="A11" s="23" t="s">
        <v>9</v>
      </c>
      <c r="B11" s="23" t="s">
        <v>19</v>
      </c>
      <c r="C11" s="200">
        <v>2354</v>
      </c>
      <c r="D11" s="2" t="s">
        <v>292</v>
      </c>
      <c r="E11" s="123">
        <v>2</v>
      </c>
      <c r="F11" s="123">
        <v>3</v>
      </c>
      <c r="G11" s="123">
        <v>5</v>
      </c>
      <c r="H11" s="123">
        <v>4</v>
      </c>
      <c r="I11" s="123">
        <v>1</v>
      </c>
      <c r="J11" s="123">
        <v>1</v>
      </c>
      <c r="K11" s="123">
        <v>2</v>
      </c>
      <c r="L11" s="203">
        <f t="shared" si="0"/>
        <v>18</v>
      </c>
    </row>
    <row r="12" spans="1:13" x14ac:dyDescent="0.25">
      <c r="A12" s="23" t="s">
        <v>10</v>
      </c>
      <c r="B12" s="23" t="s">
        <v>20</v>
      </c>
      <c r="C12" s="200">
        <v>1236</v>
      </c>
      <c r="D12" s="2" t="s">
        <v>293</v>
      </c>
      <c r="E12" s="123">
        <v>2</v>
      </c>
      <c r="F12" s="123">
        <v>4</v>
      </c>
      <c r="G12" s="123">
        <v>4</v>
      </c>
      <c r="H12" s="123">
        <v>3</v>
      </c>
      <c r="I12" s="123">
        <v>2</v>
      </c>
      <c r="J12" s="123">
        <v>3</v>
      </c>
      <c r="K12" s="123">
        <v>2</v>
      </c>
      <c r="L12" s="203">
        <f t="shared" si="0"/>
        <v>20</v>
      </c>
    </row>
    <row r="13" spans="1:13" x14ac:dyDescent="0.25">
      <c r="A13" s="23" t="s">
        <v>11</v>
      </c>
      <c r="B13" s="23" t="s">
        <v>149</v>
      </c>
      <c r="C13" s="200">
        <v>1235</v>
      </c>
      <c r="D13" s="2" t="s">
        <v>289</v>
      </c>
      <c r="E13" s="123"/>
      <c r="F13" s="123"/>
      <c r="G13" s="123"/>
      <c r="H13" s="123"/>
      <c r="I13" s="123">
        <v>1235</v>
      </c>
      <c r="J13" s="123"/>
      <c r="K13" s="123"/>
      <c r="L13" s="203">
        <f t="shared" si="0"/>
        <v>1235</v>
      </c>
    </row>
    <row r="14" spans="1:13" x14ac:dyDescent="0.25">
      <c r="A14" s="23" t="s">
        <v>12</v>
      </c>
      <c r="B14" s="23" t="s">
        <v>22</v>
      </c>
      <c r="C14" s="200">
        <v>1546</v>
      </c>
      <c r="D14" s="2" t="s">
        <v>294</v>
      </c>
      <c r="E14" s="123"/>
      <c r="F14" s="123"/>
      <c r="G14" s="123"/>
      <c r="H14" s="123">
        <v>25456.2</v>
      </c>
      <c r="I14" s="123">
        <v>15462.5</v>
      </c>
      <c r="J14" s="123">
        <v>250658.9</v>
      </c>
      <c r="K14" s="123">
        <v>180548.6</v>
      </c>
      <c r="L14" s="203">
        <f t="shared" si="0"/>
        <v>472126.19999999995</v>
      </c>
    </row>
    <row r="15" spans="1:13" x14ac:dyDescent="0.25">
      <c r="A15" s="23" t="s">
        <v>13</v>
      </c>
      <c r="B15" s="23" t="s">
        <v>23</v>
      </c>
      <c r="C15" s="200">
        <v>2800</v>
      </c>
      <c r="D15" s="2" t="s">
        <v>32</v>
      </c>
      <c r="E15" s="123">
        <v>125</v>
      </c>
      <c r="F15" s="123">
        <v>80</v>
      </c>
      <c r="G15" s="123"/>
      <c r="H15" s="123"/>
      <c r="I15" s="123"/>
      <c r="J15" s="123"/>
      <c r="K15" s="123"/>
      <c r="L15" s="203">
        <f t="shared" si="0"/>
        <v>205</v>
      </c>
    </row>
    <row r="16" spans="1:13" x14ac:dyDescent="0.25">
      <c r="A16" s="23" t="s">
        <v>14</v>
      </c>
      <c r="B16" s="23" t="s">
        <v>24</v>
      </c>
      <c r="C16" s="200">
        <v>1250</v>
      </c>
      <c r="D16" s="2" t="s">
        <v>32</v>
      </c>
      <c r="E16" s="123"/>
      <c r="F16" s="123"/>
      <c r="G16" s="123">
        <v>25.6</v>
      </c>
      <c r="H16" s="123">
        <v>40.6</v>
      </c>
      <c r="I16" s="123">
        <v>80.5</v>
      </c>
      <c r="J16" s="123">
        <v>90.6</v>
      </c>
      <c r="K16" s="123">
        <v>60.4</v>
      </c>
      <c r="L16" s="203">
        <f t="shared" si="0"/>
        <v>297.7</v>
      </c>
    </row>
    <row r="17" spans="2:12" x14ac:dyDescent="0.25">
      <c r="B17" s="18" t="s">
        <v>25</v>
      </c>
      <c r="C17" s="201">
        <f>SUM(C7:C16)</f>
        <v>39621</v>
      </c>
      <c r="D17" s="2"/>
      <c r="E17" s="123"/>
      <c r="F17" s="123"/>
      <c r="G17" s="123"/>
      <c r="H17" s="123"/>
      <c r="I17" s="123"/>
      <c r="J17" s="123"/>
      <c r="K17" s="123"/>
      <c r="L17" s="203"/>
    </row>
    <row r="18" spans="2:12" x14ac:dyDescent="0.25">
      <c r="E18" s="196"/>
      <c r="F18" s="196"/>
      <c r="G18" s="196"/>
      <c r="H18" s="196"/>
      <c r="I18" s="196"/>
      <c r="J18" s="196"/>
      <c r="K18" s="196"/>
      <c r="L18" s="196"/>
    </row>
    <row r="19" spans="2:12" x14ac:dyDescent="0.25">
      <c r="E19" s="196"/>
      <c r="F19" s="196"/>
      <c r="G19" s="196"/>
      <c r="H19" s="196"/>
      <c r="I19" s="196"/>
      <c r="J19" s="196"/>
      <c r="K19" s="196"/>
      <c r="L19" s="196"/>
    </row>
    <row r="20" spans="2:12" x14ac:dyDescent="0.25">
      <c r="E20" s="196"/>
      <c r="F20" s="196"/>
      <c r="G20" s="196"/>
      <c r="H20" s="196"/>
      <c r="I20" s="196"/>
      <c r="J20" s="196"/>
      <c r="K20" s="196"/>
      <c r="L20" s="196"/>
    </row>
    <row r="21" spans="2:12" x14ac:dyDescent="0.25">
      <c r="E21" s="196"/>
      <c r="F21" s="196"/>
      <c r="G21" s="196"/>
      <c r="H21" s="196"/>
      <c r="I21" s="196"/>
      <c r="J21" s="196"/>
      <c r="K21" s="196"/>
      <c r="L21" s="196"/>
    </row>
    <row r="22" spans="2:12" x14ac:dyDescent="0.25">
      <c r="E22" s="196"/>
      <c r="F22" s="196"/>
      <c r="G22" s="196"/>
      <c r="H22" s="196"/>
      <c r="I22" s="196"/>
      <c r="J22" s="196"/>
      <c r="K22" s="196"/>
      <c r="L22" s="196"/>
    </row>
    <row r="23" spans="2:12" x14ac:dyDescent="0.25">
      <c r="E23" s="196"/>
      <c r="F23" s="196"/>
      <c r="G23" s="196"/>
      <c r="H23" s="196"/>
      <c r="I23" s="196"/>
      <c r="J23" s="196"/>
      <c r="K23" s="196"/>
      <c r="L23" s="196"/>
    </row>
    <row r="24" spans="2:12" x14ac:dyDescent="0.25">
      <c r="E24" s="196"/>
      <c r="F24" s="196"/>
      <c r="G24" s="196"/>
      <c r="H24" s="196"/>
      <c r="I24" s="196"/>
      <c r="J24" s="196"/>
      <c r="K24" s="196"/>
      <c r="L24" s="196"/>
    </row>
    <row r="25" spans="2:12" x14ac:dyDescent="0.25">
      <c r="E25" s="196"/>
      <c r="F25" s="196"/>
      <c r="G25" s="196"/>
      <c r="H25" s="196"/>
      <c r="I25" s="196"/>
      <c r="J25" s="196"/>
      <c r="K25" s="196"/>
      <c r="L25" s="196"/>
    </row>
    <row r="26" spans="2:12" x14ac:dyDescent="0.25">
      <c r="E26" s="196"/>
      <c r="F26" s="196"/>
      <c r="G26" s="196"/>
      <c r="H26" s="196"/>
      <c r="I26" s="196"/>
      <c r="J26" s="196"/>
      <c r="K26" s="196"/>
      <c r="L26" s="196"/>
    </row>
    <row r="27" spans="2:12" x14ac:dyDescent="0.25">
      <c r="E27" s="194"/>
      <c r="F27" s="194"/>
      <c r="G27" s="194"/>
      <c r="H27" s="194"/>
      <c r="I27" s="194"/>
      <c r="J27" s="194"/>
      <c r="K27" s="194"/>
      <c r="L27" s="194"/>
    </row>
    <row r="28" spans="2:12" x14ac:dyDescent="0.25">
      <c r="E28" s="194"/>
      <c r="F28" s="194"/>
      <c r="G28" s="194"/>
      <c r="H28" s="194"/>
      <c r="I28" s="194"/>
      <c r="J28" s="194"/>
      <c r="K28" s="194"/>
      <c r="L28" s="194"/>
    </row>
    <row r="29" spans="2:12" x14ac:dyDescent="0.25">
      <c r="E29" s="194"/>
      <c r="F29" s="194"/>
      <c r="G29" s="194"/>
      <c r="H29" s="194"/>
      <c r="I29" s="194"/>
      <c r="J29" s="194"/>
      <c r="K29" s="194"/>
      <c r="L29" s="194"/>
    </row>
    <row r="30" spans="2:12" x14ac:dyDescent="0.25">
      <c r="E30" s="194"/>
      <c r="F30" s="194"/>
      <c r="G30" s="194"/>
      <c r="H30" s="194"/>
      <c r="I30" s="194"/>
      <c r="J30" s="194"/>
      <c r="K30" s="194"/>
      <c r="L30" s="194"/>
    </row>
    <row r="31" spans="2:12" x14ac:dyDescent="0.25">
      <c r="E31" s="194"/>
      <c r="F31" s="194"/>
      <c r="G31" s="194"/>
      <c r="H31" s="194"/>
      <c r="I31" s="194"/>
      <c r="J31" s="194"/>
      <c r="K31" s="194"/>
      <c r="L31" s="194"/>
    </row>
    <row r="32" spans="2:12" x14ac:dyDescent="0.25">
      <c r="E32" s="194"/>
      <c r="F32" s="194"/>
      <c r="G32" s="194"/>
      <c r="H32" s="194"/>
      <c r="I32" s="194"/>
      <c r="J32" s="194"/>
      <c r="K32" s="194"/>
      <c r="L32" s="194"/>
    </row>
    <row r="33" spans="5:12" x14ac:dyDescent="0.25">
      <c r="E33" s="194"/>
      <c r="F33" s="194"/>
      <c r="G33" s="194"/>
      <c r="H33" s="194"/>
      <c r="I33" s="194"/>
      <c r="J33" s="194"/>
      <c r="K33" s="194"/>
      <c r="L33" s="19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CADE-4F99-4B3C-9CAC-96AD9A411F7A}">
  <dimension ref="A1:M33"/>
  <sheetViews>
    <sheetView workbookViewId="0">
      <selection activeCell="A4" sqref="A4"/>
    </sheetView>
  </sheetViews>
  <sheetFormatPr baseColWidth="10" defaultRowHeight="13.8" x14ac:dyDescent="0.25"/>
  <cols>
    <col min="1" max="1" width="8.69921875" customWidth="1"/>
    <col min="2" max="2" width="19.09765625" bestFit="1" customWidth="1"/>
    <col min="4" max="4" width="12.796875" customWidth="1"/>
  </cols>
  <sheetData>
    <row r="1" spans="1:13" x14ac:dyDescent="0.25">
      <c r="A1" s="1" t="s">
        <v>278</v>
      </c>
    </row>
    <row r="4" spans="1:13" x14ac:dyDescent="0.25">
      <c r="A4" s="1" t="s">
        <v>304</v>
      </c>
    </row>
    <row r="5" spans="1:13" x14ac:dyDescent="0.25">
      <c r="E5" s="12" t="s">
        <v>295</v>
      </c>
      <c r="F5" s="12" t="s">
        <v>296</v>
      </c>
      <c r="G5" s="12" t="s">
        <v>297</v>
      </c>
      <c r="H5" s="12" t="s">
        <v>298</v>
      </c>
      <c r="I5" s="12" t="s">
        <v>299</v>
      </c>
      <c r="J5" s="12" t="s">
        <v>300</v>
      </c>
      <c r="K5" s="12" t="s">
        <v>301</v>
      </c>
      <c r="L5" s="12" t="s">
        <v>302</v>
      </c>
    </row>
    <row r="6" spans="1:13" x14ac:dyDescent="0.25">
      <c r="A6" s="137" t="s">
        <v>288</v>
      </c>
      <c r="B6" s="137" t="s">
        <v>234</v>
      </c>
      <c r="C6" s="137" t="s">
        <v>279</v>
      </c>
      <c r="D6" s="198" t="s">
        <v>280</v>
      </c>
      <c r="E6" s="197"/>
      <c r="F6" s="197"/>
      <c r="G6" s="197"/>
      <c r="H6" s="197"/>
      <c r="I6" s="197"/>
      <c r="J6" s="197"/>
      <c r="K6" s="197"/>
      <c r="L6" s="197"/>
    </row>
    <row r="7" spans="1:13" x14ac:dyDescent="0.25">
      <c r="A7" s="195" t="s">
        <v>5</v>
      </c>
      <c r="B7" s="195" t="s">
        <v>15</v>
      </c>
      <c r="C7" s="199">
        <v>15200</v>
      </c>
      <c r="D7" s="2" t="s">
        <v>289</v>
      </c>
      <c r="E7" s="123">
        <f>'P4A 01'!$C7/'P4A 01'!$L7*'P4A 01'!E7</f>
        <v>0</v>
      </c>
      <c r="F7" s="123">
        <f>'P4A 01'!$C7/'P4A 01'!$L7*'P4A 01'!F7</f>
        <v>0</v>
      </c>
      <c r="G7" s="123">
        <f>'P4A 01'!$C7/'P4A 01'!$L7*'P4A 01'!G7</f>
        <v>2245.8000000000002</v>
      </c>
      <c r="H7" s="123">
        <f>'P4A 01'!$C7/'P4A 01'!$L7*'P4A 01'!H7</f>
        <v>3485.6</v>
      </c>
      <c r="I7" s="123">
        <f>'P4A 01'!$C7/'P4A 01'!$L7*'P4A 01'!I7</f>
        <v>3485.9</v>
      </c>
      <c r="J7" s="123">
        <f>'P4A 01'!$C7/'P4A 01'!$L7*'P4A 01'!J7</f>
        <v>3637.1</v>
      </c>
      <c r="K7" s="123">
        <f>'P4A 01'!$C7/'P4A 01'!$L7*'P4A 01'!K7</f>
        <v>2345.6</v>
      </c>
      <c r="L7" s="203">
        <f>SUM(E7:K7)</f>
        <v>15200</v>
      </c>
      <c r="M7" s="202"/>
    </row>
    <row r="8" spans="1:13" x14ac:dyDescent="0.25">
      <c r="A8" s="23" t="s">
        <v>6</v>
      </c>
      <c r="B8" s="23" t="s">
        <v>16</v>
      </c>
      <c r="C8" s="200">
        <v>6200</v>
      </c>
      <c r="D8" s="2" t="s">
        <v>289</v>
      </c>
      <c r="E8" s="123">
        <f>'P4A 01'!$C8/'P4A 01'!$L8*'P4A 01'!E8</f>
        <v>0</v>
      </c>
      <c r="F8" s="123">
        <f>'P4A 01'!$C8/'P4A 01'!$L8*'P4A 01'!F8</f>
        <v>0</v>
      </c>
      <c r="G8" s="123">
        <f>'P4A 01'!$C8/'P4A 01'!$L8*'P4A 01'!G8</f>
        <v>0</v>
      </c>
      <c r="H8" s="123">
        <f>'P4A 01'!$C8/'P4A 01'!$L8*'P4A 01'!H8</f>
        <v>0</v>
      </c>
      <c r="I8" s="123">
        <f>'P4A 01'!$C8/'P4A 01'!$L8*'P4A 01'!I8</f>
        <v>2145.3000000000002</v>
      </c>
      <c r="J8" s="123">
        <f>'P4A 01'!$C8/'P4A 01'!$L8*'P4A 01'!J8</f>
        <v>1854.6</v>
      </c>
      <c r="K8" s="123">
        <f>'P4A 01'!$C8/'P4A 01'!$L8*'P4A 01'!K8</f>
        <v>2200.1</v>
      </c>
      <c r="L8" s="203">
        <f t="shared" ref="L8:L16" si="0">SUM(E8:K8)</f>
        <v>6200</v>
      </c>
      <c r="M8" s="202"/>
    </row>
    <row r="9" spans="1:13" x14ac:dyDescent="0.25">
      <c r="A9" s="23" t="s">
        <v>7</v>
      </c>
      <c r="B9" s="23" t="s">
        <v>17</v>
      </c>
      <c r="C9" s="200">
        <v>6540</v>
      </c>
      <c r="D9" s="2" t="s">
        <v>290</v>
      </c>
      <c r="E9" s="123">
        <f>'P4A 01'!$C9/'P4A 01'!$L9*'P4A 01'!E9</f>
        <v>0</v>
      </c>
      <c r="F9" s="123">
        <f>'P4A 01'!$C9/'P4A 01'!$L9*'P4A 01'!F9</f>
        <v>0</v>
      </c>
      <c r="G9" s="123">
        <f>'P4A 01'!$C9/'P4A 01'!$L9*'P4A 01'!G9</f>
        <v>910.90315560391741</v>
      </c>
      <c r="H9" s="123">
        <f>'P4A 01'!$C9/'P4A 01'!$L9*'P4A 01'!H9</f>
        <v>1053.2317736670295</v>
      </c>
      <c r="I9" s="123">
        <f>'P4A 01'!$C9/'P4A 01'!$L9*'P4A 01'!I9</f>
        <v>1430.4026115342765</v>
      </c>
      <c r="J9" s="123">
        <f>'P4A 01'!$C9/'P4A 01'!$L9*'P4A 01'!J9</f>
        <v>1309.4232861806311</v>
      </c>
      <c r="K9" s="123">
        <f>'P4A 01'!$C9/'P4A 01'!$L9*'P4A 01'!K9</f>
        <v>1836.0391730141459</v>
      </c>
      <c r="L9" s="203">
        <f t="shared" si="0"/>
        <v>6540</v>
      </c>
    </row>
    <row r="10" spans="1:13" x14ac:dyDescent="0.25">
      <c r="A10" s="23" t="s">
        <v>8</v>
      </c>
      <c r="B10" s="23" t="s">
        <v>18</v>
      </c>
      <c r="C10" s="200">
        <v>1260</v>
      </c>
      <c r="D10" s="2" t="s">
        <v>291</v>
      </c>
      <c r="E10" s="123">
        <f>'P4A 01'!$C10/'P4A 01'!$L10*'P4A 01'!E10</f>
        <v>0</v>
      </c>
      <c r="F10" s="123">
        <f>'P4A 01'!$C10/'P4A 01'!$L10*'P4A 01'!F10</f>
        <v>0</v>
      </c>
      <c r="G10" s="123">
        <f>'P4A 01'!$C10/'P4A 01'!$L10*'P4A 01'!G10</f>
        <v>126</v>
      </c>
      <c r="H10" s="123">
        <f>'P4A 01'!$C10/'P4A 01'!$L10*'P4A 01'!H10</f>
        <v>94.5</v>
      </c>
      <c r="I10" s="123">
        <f>'P4A 01'!$C10/'P4A 01'!$L10*'P4A 01'!I10</f>
        <v>252</v>
      </c>
      <c r="J10" s="123">
        <f>'P4A 01'!$C10/'P4A 01'!$L10*'P4A 01'!J10</f>
        <v>315</v>
      </c>
      <c r="K10" s="123">
        <f>'P4A 01'!$C10/'P4A 01'!$L10*'P4A 01'!K10</f>
        <v>472.5</v>
      </c>
      <c r="L10" s="203">
        <f t="shared" si="0"/>
        <v>1260</v>
      </c>
    </row>
    <row r="11" spans="1:13" x14ac:dyDescent="0.25">
      <c r="A11" s="23" t="s">
        <v>9</v>
      </c>
      <c r="B11" s="23" t="s">
        <v>19</v>
      </c>
      <c r="C11" s="200">
        <v>2354</v>
      </c>
      <c r="D11" s="2" t="s">
        <v>292</v>
      </c>
      <c r="E11" s="123">
        <f>'P4A 01'!$C11/'P4A 01'!$L11*'P4A 01'!E11</f>
        <v>261.55555555555554</v>
      </c>
      <c r="F11" s="123">
        <f>'P4A 01'!$C11/'P4A 01'!$L11*'P4A 01'!F11</f>
        <v>392.33333333333331</v>
      </c>
      <c r="G11" s="123">
        <f>'P4A 01'!$C11/'P4A 01'!$L11*'P4A 01'!G11</f>
        <v>653.88888888888891</v>
      </c>
      <c r="H11" s="123">
        <f>'P4A 01'!$C11/'P4A 01'!$L11*'P4A 01'!H11</f>
        <v>523.11111111111109</v>
      </c>
      <c r="I11" s="123">
        <f>'P4A 01'!$C11/'P4A 01'!$L11*'P4A 01'!I11</f>
        <v>130.77777777777777</v>
      </c>
      <c r="J11" s="123">
        <f>'P4A 01'!$C11/'P4A 01'!$L11*'P4A 01'!J11</f>
        <v>130.77777777777777</v>
      </c>
      <c r="K11" s="123">
        <f>'P4A 01'!$C11/'P4A 01'!$L11*'P4A 01'!K11</f>
        <v>261.55555555555554</v>
      </c>
      <c r="L11" s="203">
        <f t="shared" si="0"/>
        <v>2354</v>
      </c>
    </row>
    <row r="12" spans="1:13" x14ac:dyDescent="0.25">
      <c r="A12" s="23" t="s">
        <v>10</v>
      </c>
      <c r="B12" s="23" t="s">
        <v>20</v>
      </c>
      <c r="C12" s="200">
        <v>1236</v>
      </c>
      <c r="D12" s="2" t="s">
        <v>293</v>
      </c>
      <c r="E12" s="123">
        <f>'P4A 01'!$C12/'P4A 01'!$L12*'P4A 01'!E12</f>
        <v>123.6</v>
      </c>
      <c r="F12" s="123">
        <f>'P4A 01'!$C12/'P4A 01'!$L12*'P4A 01'!F12</f>
        <v>247.2</v>
      </c>
      <c r="G12" s="123">
        <f>'P4A 01'!$C12/'P4A 01'!$L12*'P4A 01'!G12</f>
        <v>247.2</v>
      </c>
      <c r="H12" s="123">
        <f>'P4A 01'!$C12/'P4A 01'!$L12*'P4A 01'!H12</f>
        <v>185.39999999999998</v>
      </c>
      <c r="I12" s="123">
        <f>'P4A 01'!$C12/'P4A 01'!$L12*'P4A 01'!I12</f>
        <v>123.6</v>
      </c>
      <c r="J12" s="123">
        <f>'P4A 01'!$C12/'P4A 01'!$L12*'P4A 01'!J12</f>
        <v>185.39999999999998</v>
      </c>
      <c r="K12" s="123">
        <f>'P4A 01'!$C12/'P4A 01'!$L12*'P4A 01'!K12</f>
        <v>123.6</v>
      </c>
      <c r="L12" s="203">
        <f t="shared" si="0"/>
        <v>1236</v>
      </c>
    </row>
    <row r="13" spans="1:13" x14ac:dyDescent="0.25">
      <c r="A13" s="23" t="s">
        <v>11</v>
      </c>
      <c r="B13" s="23" t="s">
        <v>149</v>
      </c>
      <c r="C13" s="200">
        <v>1235</v>
      </c>
      <c r="D13" s="2" t="s">
        <v>289</v>
      </c>
      <c r="E13" s="123">
        <f>'P4A 01'!$C13/'P4A 01'!$L13*'P4A 01'!E13</f>
        <v>0</v>
      </c>
      <c r="F13" s="123">
        <f>'P4A 01'!$C13/'P4A 01'!$L13*'P4A 01'!F13</f>
        <v>0</v>
      </c>
      <c r="G13" s="123">
        <f>'P4A 01'!$C13/'P4A 01'!$L13*'P4A 01'!G13</f>
        <v>0</v>
      </c>
      <c r="H13" s="123">
        <f>'P4A 01'!$C13/'P4A 01'!$L13*'P4A 01'!H13</f>
        <v>0</v>
      </c>
      <c r="I13" s="123">
        <f>'P4A 01'!$C13/'P4A 01'!$L13*'P4A 01'!I13</f>
        <v>1235</v>
      </c>
      <c r="J13" s="123">
        <f>'P4A 01'!$C13/'P4A 01'!$L13*'P4A 01'!J13</f>
        <v>0</v>
      </c>
      <c r="K13" s="123">
        <f>'P4A 01'!$C13/'P4A 01'!$L13*'P4A 01'!K13</f>
        <v>0</v>
      </c>
      <c r="L13" s="203">
        <f t="shared" si="0"/>
        <v>1235</v>
      </c>
    </row>
    <row r="14" spans="1:13" x14ac:dyDescent="0.25">
      <c r="A14" s="23" t="s">
        <v>12</v>
      </c>
      <c r="B14" s="23" t="s">
        <v>22</v>
      </c>
      <c r="C14" s="200">
        <v>1546</v>
      </c>
      <c r="D14" s="2" t="s">
        <v>294</v>
      </c>
      <c r="E14" s="123">
        <f>'P4A 01'!$C14/'P4A 01'!$L14*'P4A 01'!E14</f>
        <v>0</v>
      </c>
      <c r="F14" s="123">
        <f>'P4A 01'!$C14/'P4A 01'!$L14*'P4A 01'!F14</f>
        <v>0</v>
      </c>
      <c r="G14" s="123">
        <f>'P4A 01'!$C14/'P4A 01'!$L14*'P4A 01'!G14</f>
        <v>0</v>
      </c>
      <c r="H14" s="123">
        <f>'P4A 01'!$C14/'P4A 01'!$L14*'P4A 01'!H14</f>
        <v>83.357553976034382</v>
      </c>
      <c r="I14" s="123">
        <f>'P4A 01'!$C14/'P4A 01'!$L14*'P4A 01'!I14</f>
        <v>50.632701595463253</v>
      </c>
      <c r="J14" s="123">
        <f>'P4A 01'!$C14/'P4A 01'!$L14*'P4A 01'!J14</f>
        <v>820.79465066755461</v>
      </c>
      <c r="K14" s="123">
        <f>'P4A 01'!$C14/'P4A 01'!$L14*'P4A 01'!K14</f>
        <v>591.21509376094787</v>
      </c>
      <c r="L14" s="203">
        <f t="shared" si="0"/>
        <v>1546</v>
      </c>
    </row>
    <row r="15" spans="1:13" x14ac:dyDescent="0.25">
      <c r="A15" s="23" t="s">
        <v>13</v>
      </c>
      <c r="B15" s="23" t="s">
        <v>23</v>
      </c>
      <c r="C15" s="200">
        <v>2800</v>
      </c>
      <c r="D15" s="2" t="s">
        <v>32</v>
      </c>
      <c r="E15" s="123">
        <f>'P4A 01'!$C15/'P4A 01'!$L15*'P4A 01'!E15</f>
        <v>1707.3170731707316</v>
      </c>
      <c r="F15" s="123">
        <f>'P4A 01'!$C15/'P4A 01'!$L15*'P4A 01'!F15</f>
        <v>1092.6829268292684</v>
      </c>
      <c r="G15" s="123">
        <f>'P4A 01'!$C15/'P4A 01'!$L15*'P4A 01'!G15</f>
        <v>0</v>
      </c>
      <c r="H15" s="123">
        <f>'P4A 01'!$C15/'P4A 01'!$L15*'P4A 01'!H15</f>
        <v>0</v>
      </c>
      <c r="I15" s="123">
        <f>'P4A 01'!$C15/'P4A 01'!$L15*'P4A 01'!I15</f>
        <v>0</v>
      </c>
      <c r="J15" s="123">
        <f>'P4A 01'!$C15/'P4A 01'!$L15*'P4A 01'!J15</f>
        <v>0</v>
      </c>
      <c r="K15" s="123">
        <f>'P4A 01'!$C15/'P4A 01'!$L15*'P4A 01'!K15</f>
        <v>0</v>
      </c>
      <c r="L15" s="203">
        <f t="shared" si="0"/>
        <v>2800</v>
      </c>
    </row>
    <row r="16" spans="1:13" x14ac:dyDescent="0.25">
      <c r="A16" s="23" t="s">
        <v>14</v>
      </c>
      <c r="B16" s="23" t="s">
        <v>24</v>
      </c>
      <c r="C16" s="200">
        <v>1250</v>
      </c>
      <c r="D16" s="2" t="s">
        <v>32</v>
      </c>
      <c r="E16" s="123">
        <f>'P4A 01'!$C16/'P4A 01'!$L16*'P4A 01'!E16</f>
        <v>0</v>
      </c>
      <c r="F16" s="123">
        <f>'P4A 01'!$C16/'P4A 01'!$L16*'P4A 01'!F16</f>
        <v>0</v>
      </c>
      <c r="G16" s="123">
        <f>'P4A 01'!$C16/'P4A 01'!$L16*'P4A 01'!G16</f>
        <v>107.49076251259658</v>
      </c>
      <c r="H16" s="123">
        <f>'P4A 01'!$C16/'P4A 01'!$L16*'P4A 01'!H16</f>
        <v>170.47363117232115</v>
      </c>
      <c r="I16" s="123">
        <f>'P4A 01'!$C16/'P4A 01'!$L16*'P4A 01'!I16</f>
        <v>338.00806180718843</v>
      </c>
      <c r="J16" s="123">
        <f>'P4A 01'!$C16/'P4A 01'!$L16*'P4A 01'!J16</f>
        <v>380.41652670473627</v>
      </c>
      <c r="K16" s="123">
        <f>'P4A 01'!$C16/'P4A 01'!$L16*'P4A 01'!K16</f>
        <v>253.61101780315755</v>
      </c>
      <c r="L16" s="203">
        <f t="shared" si="0"/>
        <v>1250</v>
      </c>
    </row>
    <row r="17" spans="2:12" x14ac:dyDescent="0.25">
      <c r="B17" s="18" t="s">
        <v>25</v>
      </c>
      <c r="C17" s="201">
        <f>SUM(C7:C16)</f>
        <v>39621</v>
      </c>
      <c r="D17" s="2"/>
      <c r="E17" s="201">
        <f t="shared" ref="E17:L17" si="1">SUM(E7:E16)</f>
        <v>2092.4726287262874</v>
      </c>
      <c r="F17" s="201">
        <f t="shared" si="1"/>
        <v>1732.2162601626017</v>
      </c>
      <c r="G17" s="201">
        <f t="shared" si="1"/>
        <v>4291.282807005402</v>
      </c>
      <c r="H17" s="201">
        <f t="shared" si="1"/>
        <v>5595.6740699264956</v>
      </c>
      <c r="I17" s="201">
        <f t="shared" si="1"/>
        <v>9191.6211527147061</v>
      </c>
      <c r="J17" s="201">
        <f t="shared" si="1"/>
        <v>8633.5122413306981</v>
      </c>
      <c r="K17" s="201">
        <f t="shared" si="1"/>
        <v>8084.2208401338075</v>
      </c>
      <c r="L17" s="201">
        <f t="shared" si="1"/>
        <v>39621</v>
      </c>
    </row>
    <row r="18" spans="2:12" x14ac:dyDescent="0.25">
      <c r="E18" s="196"/>
      <c r="F18" s="196"/>
      <c r="G18" s="196"/>
      <c r="H18" s="196"/>
      <c r="I18" s="196"/>
      <c r="J18" s="196"/>
      <c r="K18" s="196"/>
      <c r="L18" s="196"/>
    </row>
    <row r="19" spans="2:12" x14ac:dyDescent="0.25">
      <c r="E19" s="196"/>
      <c r="F19" s="196"/>
      <c r="G19" s="196"/>
      <c r="H19" s="196"/>
      <c r="I19" s="196"/>
      <c r="J19" s="196"/>
      <c r="K19" s="196"/>
      <c r="L19" s="196"/>
    </row>
    <row r="20" spans="2:12" x14ac:dyDescent="0.25">
      <c r="E20" s="196"/>
      <c r="F20" s="196"/>
      <c r="G20" s="196"/>
      <c r="H20" s="196"/>
      <c r="I20" s="196"/>
      <c r="J20" s="196"/>
      <c r="K20" s="196"/>
      <c r="L20" s="196"/>
    </row>
    <row r="21" spans="2:12" x14ac:dyDescent="0.25">
      <c r="E21" s="196"/>
      <c r="F21" s="196"/>
      <c r="G21" s="196"/>
      <c r="H21" s="196"/>
      <c r="I21" s="196"/>
      <c r="J21" s="196"/>
      <c r="K21" s="196"/>
      <c r="L21" s="196"/>
    </row>
    <row r="22" spans="2:12" x14ac:dyDescent="0.25">
      <c r="E22" s="196"/>
      <c r="F22" s="196"/>
      <c r="G22" s="196"/>
      <c r="H22" s="196"/>
      <c r="I22" s="196"/>
      <c r="J22" s="196"/>
      <c r="K22" s="196"/>
      <c r="L22" s="196"/>
    </row>
    <row r="23" spans="2:12" x14ac:dyDescent="0.25">
      <c r="E23" s="196"/>
      <c r="F23" s="196"/>
      <c r="G23" s="196"/>
      <c r="H23" s="196"/>
      <c r="I23" s="196"/>
      <c r="J23" s="196"/>
      <c r="K23" s="196"/>
      <c r="L23" s="196"/>
    </row>
    <row r="24" spans="2:12" x14ac:dyDescent="0.25">
      <c r="E24" s="196"/>
      <c r="F24" s="196"/>
      <c r="G24" s="196"/>
      <c r="H24" s="196"/>
      <c r="I24" s="196"/>
      <c r="J24" s="196"/>
      <c r="K24" s="196"/>
      <c r="L24" s="196"/>
    </row>
    <row r="25" spans="2:12" x14ac:dyDescent="0.25">
      <c r="E25" s="196"/>
      <c r="F25" s="196"/>
      <c r="G25" s="196"/>
      <c r="H25" s="196"/>
      <c r="I25" s="196"/>
      <c r="J25" s="196"/>
      <c r="K25" s="196"/>
      <c r="L25" s="196"/>
    </row>
    <row r="26" spans="2:12" x14ac:dyDescent="0.25">
      <c r="E26" s="196"/>
      <c r="F26" s="196"/>
      <c r="G26" s="196"/>
      <c r="H26" s="196"/>
      <c r="I26" s="196"/>
      <c r="J26" s="196"/>
      <c r="K26" s="196"/>
      <c r="L26" s="196"/>
    </row>
    <row r="27" spans="2:12" x14ac:dyDescent="0.25">
      <c r="E27" s="194"/>
      <c r="F27" s="194"/>
      <c r="G27" s="194"/>
      <c r="H27" s="194"/>
      <c r="I27" s="194"/>
      <c r="J27" s="194"/>
      <c r="K27" s="194"/>
      <c r="L27" s="194"/>
    </row>
    <row r="28" spans="2:12" x14ac:dyDescent="0.25">
      <c r="E28" s="194"/>
      <c r="F28" s="194"/>
      <c r="G28" s="194"/>
      <c r="H28" s="194"/>
      <c r="I28" s="194"/>
      <c r="J28" s="194"/>
      <c r="K28" s="194"/>
      <c r="L28" s="194"/>
    </row>
    <row r="29" spans="2:12" x14ac:dyDescent="0.25">
      <c r="E29" s="194"/>
      <c r="F29" s="194"/>
      <c r="G29" s="194"/>
      <c r="H29" s="194"/>
      <c r="I29" s="194"/>
      <c r="J29" s="194"/>
      <c r="K29" s="194"/>
      <c r="L29" s="194"/>
    </row>
    <row r="30" spans="2:12" x14ac:dyDescent="0.25">
      <c r="E30" s="194"/>
      <c r="F30" s="194"/>
      <c r="G30" s="194"/>
      <c r="H30" s="194"/>
      <c r="I30" s="194"/>
      <c r="J30" s="194"/>
      <c r="K30" s="194"/>
      <c r="L30" s="194"/>
    </row>
    <row r="31" spans="2:12" x14ac:dyDescent="0.25">
      <c r="E31" s="194"/>
      <c r="F31" s="194"/>
      <c r="G31" s="194"/>
      <c r="H31" s="194"/>
      <c r="I31" s="194"/>
      <c r="J31" s="194"/>
      <c r="K31" s="194"/>
      <c r="L31" s="194"/>
    </row>
    <row r="32" spans="2:12" x14ac:dyDescent="0.25">
      <c r="E32" s="194"/>
      <c r="F32" s="194"/>
      <c r="G32" s="194"/>
      <c r="H32" s="194"/>
      <c r="I32" s="194"/>
      <c r="J32" s="194"/>
      <c r="K32" s="194"/>
      <c r="L32" s="194"/>
    </row>
    <row r="33" spans="5:12" x14ac:dyDescent="0.25">
      <c r="E33" s="194"/>
      <c r="F33" s="194"/>
      <c r="G33" s="194"/>
      <c r="H33" s="194"/>
      <c r="I33" s="194"/>
      <c r="J33" s="194"/>
      <c r="K33" s="194"/>
      <c r="L33" s="19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4276-9E1E-4AF1-9E7B-407CD4666C11}">
  <dimension ref="A1:K33"/>
  <sheetViews>
    <sheetView workbookViewId="0">
      <selection activeCell="K8" sqref="K8"/>
    </sheetView>
  </sheetViews>
  <sheetFormatPr baseColWidth="10" defaultRowHeight="13.8" x14ac:dyDescent="0.25"/>
  <cols>
    <col min="1" max="1" width="8.69921875" customWidth="1"/>
    <col min="2" max="2" width="19.09765625" bestFit="1" customWidth="1"/>
    <col min="4" max="4" width="13.8984375" customWidth="1"/>
  </cols>
  <sheetData>
    <row r="1" spans="1:11" x14ac:dyDescent="0.25">
      <c r="A1" s="1" t="s">
        <v>305</v>
      </c>
    </row>
    <row r="4" spans="1:11" x14ac:dyDescent="0.25">
      <c r="A4" s="1" t="s">
        <v>303</v>
      </c>
    </row>
    <row r="5" spans="1:11" x14ac:dyDescent="0.25">
      <c r="E5" s="12" t="s">
        <v>151</v>
      </c>
      <c r="F5" s="12" t="s">
        <v>152</v>
      </c>
      <c r="G5" s="12" t="s">
        <v>153</v>
      </c>
      <c r="H5" s="12" t="s">
        <v>154</v>
      </c>
      <c r="I5" s="12" t="s">
        <v>155</v>
      </c>
      <c r="J5" s="12" t="s">
        <v>264</v>
      </c>
    </row>
    <row r="6" spans="1:11" x14ac:dyDescent="0.25">
      <c r="A6" s="137" t="s">
        <v>288</v>
      </c>
      <c r="B6" s="137" t="s">
        <v>234</v>
      </c>
      <c r="C6" s="137" t="s">
        <v>279</v>
      </c>
      <c r="D6" s="198" t="s">
        <v>280</v>
      </c>
      <c r="E6" s="12"/>
      <c r="F6" s="12"/>
      <c r="G6" s="12"/>
      <c r="H6" s="12"/>
      <c r="I6" s="12"/>
      <c r="J6" s="197"/>
    </row>
    <row r="7" spans="1:11" x14ac:dyDescent="0.25">
      <c r="A7" s="195" t="s">
        <v>5</v>
      </c>
      <c r="B7" s="195" t="s">
        <v>15</v>
      </c>
      <c r="C7" s="199">
        <f>'P4A 02'!H7</f>
        <v>3485.6</v>
      </c>
      <c r="D7" s="2" t="s">
        <v>306</v>
      </c>
      <c r="E7" s="123">
        <v>25.3</v>
      </c>
      <c r="F7" s="123">
        <v>18.2</v>
      </c>
      <c r="G7" s="123">
        <v>14.6</v>
      </c>
      <c r="H7" s="123">
        <v>8.6999999999999993</v>
      </c>
      <c r="I7" s="123">
        <v>12.9</v>
      </c>
      <c r="J7" s="203">
        <f>SUM(E7:I7)</f>
        <v>79.7</v>
      </c>
      <c r="K7" s="202"/>
    </row>
    <row r="8" spans="1:11" x14ac:dyDescent="0.25">
      <c r="A8" s="23" t="s">
        <v>6</v>
      </c>
      <c r="B8" s="23" t="s">
        <v>16</v>
      </c>
      <c r="C8" s="199">
        <f>'P4A 02'!H8</f>
        <v>0</v>
      </c>
      <c r="D8" s="2" t="s">
        <v>289</v>
      </c>
      <c r="E8" s="123">
        <v>1</v>
      </c>
      <c r="F8" s="123"/>
      <c r="G8" s="123"/>
      <c r="H8" s="123"/>
      <c r="I8" s="123"/>
      <c r="J8" s="203">
        <f>SUM(E8:I8)</f>
        <v>1</v>
      </c>
      <c r="K8" s="202"/>
    </row>
    <row r="9" spans="1:11" x14ac:dyDescent="0.25">
      <c r="A9" s="23" t="s">
        <v>7</v>
      </c>
      <c r="B9" s="23" t="s">
        <v>17</v>
      </c>
      <c r="C9" s="199">
        <f>'P4A 02'!H9</f>
        <v>1053.2317736670295</v>
      </c>
      <c r="D9" s="2" t="s">
        <v>307</v>
      </c>
      <c r="E9" s="123">
        <f>'P2 CPD'!D14</f>
        <v>21.9</v>
      </c>
      <c r="F9" s="123">
        <f>'P2 CPD'!E14</f>
        <v>29</v>
      </c>
      <c r="G9" s="123">
        <f>'P2 CPD'!F14</f>
        <v>31</v>
      </c>
      <c r="H9" s="123">
        <f>'P2 CPD'!G14</f>
        <v>33</v>
      </c>
      <c r="I9" s="123">
        <f>'P2 CPD'!H14</f>
        <v>35</v>
      </c>
      <c r="J9" s="203">
        <f>SUM(E9:I9)</f>
        <v>149.9</v>
      </c>
    </row>
    <row r="10" spans="1:11" x14ac:dyDescent="0.25">
      <c r="A10" s="23" t="s">
        <v>8</v>
      </c>
      <c r="B10" s="23" t="s">
        <v>18</v>
      </c>
      <c r="C10" s="199">
        <f>'P4A 02'!H10</f>
        <v>94.5</v>
      </c>
      <c r="D10" s="2" t="s">
        <v>291</v>
      </c>
      <c r="E10" s="123">
        <v>2</v>
      </c>
      <c r="F10" s="123">
        <v>1</v>
      </c>
      <c r="G10" s="123">
        <v>3</v>
      </c>
      <c r="H10" s="123">
        <v>2</v>
      </c>
      <c r="I10" s="123">
        <v>2</v>
      </c>
      <c r="J10" s="203">
        <f>SUM(E10:I10)</f>
        <v>10</v>
      </c>
    </row>
    <row r="11" spans="1:11" x14ac:dyDescent="0.25">
      <c r="A11" s="23" t="s">
        <v>9</v>
      </c>
      <c r="B11" s="23" t="s">
        <v>19</v>
      </c>
      <c r="C11" s="199">
        <f>'P4A 02'!H11</f>
        <v>523.11111111111109</v>
      </c>
      <c r="D11" s="2" t="s">
        <v>308</v>
      </c>
      <c r="E11" s="123">
        <v>3</v>
      </c>
      <c r="F11" s="123">
        <v>4</v>
      </c>
      <c r="G11" s="123">
        <v>1</v>
      </c>
      <c r="H11" s="123">
        <v>8</v>
      </c>
      <c r="I11" s="123">
        <v>3</v>
      </c>
      <c r="J11" s="203">
        <f>SUM(E11:I11)</f>
        <v>19</v>
      </c>
    </row>
    <row r="12" spans="1:11" x14ac:dyDescent="0.25">
      <c r="A12" s="23" t="s">
        <v>10</v>
      </c>
      <c r="B12" s="23" t="s">
        <v>20</v>
      </c>
      <c r="C12" s="199">
        <f>'P4A 02'!H12</f>
        <v>185.39999999999998</v>
      </c>
      <c r="D12" s="2" t="s">
        <v>309</v>
      </c>
      <c r="E12" s="123">
        <v>8</v>
      </c>
      <c r="F12" s="123">
        <v>10</v>
      </c>
      <c r="G12" s="123">
        <v>5</v>
      </c>
      <c r="H12" s="123">
        <v>7</v>
      </c>
      <c r="I12" s="123">
        <v>9</v>
      </c>
      <c r="J12" s="203">
        <f>SUM(E12:I12)</f>
        <v>39</v>
      </c>
    </row>
    <row r="13" spans="1:11" x14ac:dyDescent="0.25">
      <c r="A13" s="23" t="s">
        <v>11</v>
      </c>
      <c r="B13" s="23" t="s">
        <v>149</v>
      </c>
      <c r="C13" s="199">
        <f>'P4A 02'!H13</f>
        <v>0</v>
      </c>
      <c r="D13" s="2" t="s">
        <v>289</v>
      </c>
      <c r="E13" s="123">
        <v>1</v>
      </c>
      <c r="F13" s="123"/>
      <c r="G13" s="123"/>
      <c r="H13" s="123"/>
      <c r="I13" s="123"/>
      <c r="J13" s="203">
        <f>SUM(E13:I13)</f>
        <v>1</v>
      </c>
    </row>
    <row r="14" spans="1:11" x14ac:dyDescent="0.25">
      <c r="A14" s="23" t="s">
        <v>12</v>
      </c>
      <c r="B14" s="23" t="s">
        <v>22</v>
      </c>
      <c r="C14" s="199">
        <f>'P4A 02'!H14</f>
        <v>83.357553976034382</v>
      </c>
      <c r="D14" s="2" t="s">
        <v>307</v>
      </c>
      <c r="E14" s="123">
        <f>E9</f>
        <v>21.9</v>
      </c>
      <c r="F14" s="123">
        <f t="shared" ref="F14:I14" si="0">F9</f>
        <v>29</v>
      </c>
      <c r="G14" s="123">
        <f t="shared" si="0"/>
        <v>31</v>
      </c>
      <c r="H14" s="123">
        <f t="shared" si="0"/>
        <v>33</v>
      </c>
      <c r="I14" s="123">
        <f t="shared" si="0"/>
        <v>35</v>
      </c>
      <c r="J14" s="203">
        <f>SUM(E14:I14)</f>
        <v>149.9</v>
      </c>
    </row>
    <row r="15" spans="1:11" x14ac:dyDescent="0.25">
      <c r="A15" s="23" t="s">
        <v>13</v>
      </c>
      <c r="B15" s="23" t="s">
        <v>23</v>
      </c>
      <c r="C15" s="199">
        <f>'P4A 02'!H15</f>
        <v>0</v>
      </c>
      <c r="D15" s="2" t="s">
        <v>289</v>
      </c>
      <c r="E15" s="123">
        <v>1</v>
      </c>
      <c r="F15" s="123"/>
      <c r="G15" s="123"/>
      <c r="H15" s="123"/>
      <c r="I15" s="123"/>
      <c r="J15" s="203">
        <f>SUM(E15:I15)</f>
        <v>1</v>
      </c>
    </row>
    <row r="16" spans="1:11" x14ac:dyDescent="0.25">
      <c r="A16" s="23" t="s">
        <v>14</v>
      </c>
      <c r="B16" s="23" t="s">
        <v>24</v>
      </c>
      <c r="C16" s="199">
        <f>'P4A 02'!H16</f>
        <v>170.47363117232115</v>
      </c>
      <c r="D16" s="2" t="s">
        <v>307</v>
      </c>
      <c r="E16" s="123">
        <f>E14</f>
        <v>21.9</v>
      </c>
      <c r="F16" s="123">
        <f t="shared" ref="F16:I16" si="1">F14</f>
        <v>29</v>
      </c>
      <c r="G16" s="123">
        <f t="shared" si="1"/>
        <v>31</v>
      </c>
      <c r="H16" s="123">
        <f t="shared" si="1"/>
        <v>33</v>
      </c>
      <c r="I16" s="123">
        <f t="shared" si="1"/>
        <v>35</v>
      </c>
      <c r="J16" s="203">
        <f>SUM(E16:I16)</f>
        <v>149.9</v>
      </c>
    </row>
    <row r="17" spans="2:10" x14ac:dyDescent="0.25">
      <c r="B17" s="18" t="s">
        <v>25</v>
      </c>
      <c r="C17" s="201">
        <f>SUM(C7:C16)</f>
        <v>5595.6740699264956</v>
      </c>
      <c r="D17" s="2"/>
      <c r="E17" s="123"/>
      <c r="F17" s="123"/>
      <c r="G17" s="123"/>
      <c r="H17" s="123"/>
      <c r="I17" s="123"/>
      <c r="J17" s="203"/>
    </row>
    <row r="18" spans="2:10" x14ac:dyDescent="0.25">
      <c r="E18" s="196"/>
      <c r="F18" s="196"/>
      <c r="G18" s="196"/>
      <c r="H18" s="196"/>
      <c r="I18" s="196"/>
      <c r="J18" s="196"/>
    </row>
    <row r="19" spans="2:10" x14ac:dyDescent="0.25">
      <c r="E19" s="196"/>
      <c r="F19" s="196"/>
      <c r="G19" s="196"/>
      <c r="H19" s="196"/>
      <c r="I19" s="196"/>
      <c r="J19" s="196"/>
    </row>
    <row r="20" spans="2:10" x14ac:dyDescent="0.25">
      <c r="E20" s="196"/>
      <c r="F20" s="196"/>
      <c r="G20" s="196"/>
      <c r="H20" s="196"/>
      <c r="I20" s="196"/>
      <c r="J20" s="196"/>
    </row>
    <row r="21" spans="2:10" x14ac:dyDescent="0.25">
      <c r="E21" s="196"/>
      <c r="F21" s="196"/>
      <c r="G21" s="196"/>
      <c r="H21" s="196"/>
      <c r="I21" s="196"/>
      <c r="J21" s="196"/>
    </row>
    <row r="22" spans="2:10" x14ac:dyDescent="0.25">
      <c r="E22" s="196"/>
      <c r="F22" s="196"/>
      <c r="G22" s="196"/>
      <c r="H22" s="196"/>
      <c r="I22" s="196"/>
      <c r="J22" s="196"/>
    </row>
    <row r="23" spans="2:10" x14ac:dyDescent="0.25">
      <c r="E23" s="196"/>
      <c r="F23" s="196"/>
      <c r="G23" s="196"/>
      <c r="H23" s="196"/>
      <c r="I23" s="196"/>
      <c r="J23" s="196"/>
    </row>
    <row r="24" spans="2:10" x14ac:dyDescent="0.25">
      <c r="E24" s="196"/>
      <c r="F24" s="196"/>
      <c r="G24" s="196"/>
      <c r="H24" s="196"/>
      <c r="I24" s="196"/>
      <c r="J24" s="196"/>
    </row>
    <row r="25" spans="2:10" x14ac:dyDescent="0.25">
      <c r="E25" s="196"/>
      <c r="F25" s="196"/>
      <c r="G25" s="196"/>
      <c r="H25" s="196"/>
      <c r="I25" s="196"/>
      <c r="J25" s="196"/>
    </row>
    <row r="26" spans="2:10" x14ac:dyDescent="0.25">
      <c r="E26" s="196"/>
      <c r="F26" s="196"/>
      <c r="G26" s="196"/>
      <c r="H26" s="196"/>
      <c r="I26" s="196"/>
      <c r="J26" s="196"/>
    </row>
    <row r="27" spans="2:10" x14ac:dyDescent="0.25">
      <c r="E27" s="194"/>
      <c r="F27" s="194"/>
      <c r="G27" s="194"/>
      <c r="H27" s="194"/>
      <c r="I27" s="194"/>
      <c r="J27" s="194"/>
    </row>
    <row r="28" spans="2:10" x14ac:dyDescent="0.25">
      <c r="E28" s="194"/>
      <c r="F28" s="194"/>
      <c r="G28" s="194"/>
      <c r="H28" s="194"/>
      <c r="I28" s="194"/>
      <c r="J28" s="194"/>
    </row>
    <row r="29" spans="2:10" x14ac:dyDescent="0.25">
      <c r="E29" s="194"/>
      <c r="F29" s="194"/>
      <c r="G29" s="194"/>
      <c r="H29" s="194"/>
      <c r="I29" s="194"/>
      <c r="J29" s="194"/>
    </row>
    <row r="30" spans="2:10" x14ac:dyDescent="0.25">
      <c r="E30" s="194"/>
      <c r="F30" s="194"/>
      <c r="G30" s="194"/>
      <c r="H30" s="194"/>
      <c r="I30" s="194"/>
      <c r="J30" s="194"/>
    </row>
    <row r="31" spans="2:10" x14ac:dyDescent="0.25">
      <c r="E31" s="194"/>
      <c r="F31" s="194"/>
      <c r="G31" s="194"/>
      <c r="H31" s="194"/>
      <c r="I31" s="194"/>
      <c r="J31" s="194"/>
    </row>
    <row r="32" spans="2:10" x14ac:dyDescent="0.25">
      <c r="E32" s="194"/>
      <c r="F32" s="194"/>
      <c r="G32" s="194"/>
      <c r="H32" s="194"/>
      <c r="I32" s="194"/>
      <c r="J32" s="194"/>
    </row>
    <row r="33" spans="5:10" x14ac:dyDescent="0.25">
      <c r="E33" s="194"/>
      <c r="F33" s="194"/>
      <c r="G33" s="194"/>
      <c r="H33" s="194"/>
      <c r="I33" s="194"/>
      <c r="J33" s="1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29F4-B356-4C0F-B001-410049F99AA9}">
  <dimension ref="A1:K33"/>
  <sheetViews>
    <sheetView workbookViewId="0">
      <selection activeCell="E19" sqref="E19"/>
    </sheetView>
  </sheetViews>
  <sheetFormatPr baseColWidth="10" defaultRowHeight="13.8" x14ac:dyDescent="0.25"/>
  <cols>
    <col min="1" max="1" width="8.69921875" customWidth="1"/>
    <col min="2" max="2" width="19.09765625" bestFit="1" customWidth="1"/>
    <col min="4" max="4" width="13.8984375" customWidth="1"/>
  </cols>
  <sheetData>
    <row r="1" spans="1:11" x14ac:dyDescent="0.25">
      <c r="A1" s="1" t="s">
        <v>305</v>
      </c>
    </row>
    <row r="4" spans="1:11" x14ac:dyDescent="0.25">
      <c r="A4" s="1" t="s">
        <v>304</v>
      </c>
    </row>
    <row r="5" spans="1:11" x14ac:dyDescent="0.25">
      <c r="E5" s="12" t="s">
        <v>151</v>
      </c>
      <c r="F5" s="12" t="s">
        <v>152</v>
      </c>
      <c r="G5" s="12" t="s">
        <v>153</v>
      </c>
      <c r="H5" s="12" t="s">
        <v>154</v>
      </c>
      <c r="I5" s="12" t="s">
        <v>155</v>
      </c>
      <c r="J5" s="12" t="s">
        <v>264</v>
      </c>
    </row>
    <row r="6" spans="1:11" x14ac:dyDescent="0.25">
      <c r="A6" s="137" t="s">
        <v>288</v>
      </c>
      <c r="B6" s="137" t="s">
        <v>234</v>
      </c>
      <c r="C6" s="137" t="s">
        <v>279</v>
      </c>
      <c r="D6" s="198" t="s">
        <v>280</v>
      </c>
      <c r="E6" s="12"/>
      <c r="F6" s="12"/>
      <c r="G6" s="12"/>
      <c r="H6" s="12"/>
      <c r="I6" s="12"/>
      <c r="J6" s="197"/>
    </row>
    <row r="7" spans="1:11" x14ac:dyDescent="0.25">
      <c r="A7" s="195" t="s">
        <v>5</v>
      </c>
      <c r="B7" s="195" t="s">
        <v>15</v>
      </c>
      <c r="C7" s="199">
        <f>'P4A 02'!H7</f>
        <v>3485.6</v>
      </c>
      <c r="D7" s="2" t="s">
        <v>306</v>
      </c>
      <c r="E7" s="123">
        <f>'P4B 01'!$C7/'P4B 01'!$J7*'P4B 01'!E7</f>
        <v>1106.4702634880803</v>
      </c>
      <c r="F7" s="123">
        <f>'P4B 01'!$C7/'P4B 01'!$J7*'P4B 01'!F7</f>
        <v>795.95884567126723</v>
      </c>
      <c r="G7" s="123">
        <f>'P4B 01'!$C7/'P4B 01'!$J7*'P4B 01'!G7</f>
        <v>638.51643663739014</v>
      </c>
      <c r="H7" s="123">
        <f>'P4B 01'!$C7/'P4B 01'!$J7*'P4B 01'!H7</f>
        <v>380.48582183186949</v>
      </c>
      <c r="I7" s="123">
        <f>'P4B 01'!$C7/'P4B 01'!$J7*'P4B 01'!I7</f>
        <v>564.16863237139273</v>
      </c>
      <c r="J7" s="203">
        <f>SUM(E7:I7)</f>
        <v>3485.6000000000004</v>
      </c>
      <c r="K7" s="202"/>
    </row>
    <row r="8" spans="1:11" x14ac:dyDescent="0.25">
      <c r="A8" s="23" t="s">
        <v>6</v>
      </c>
      <c r="B8" s="23" t="s">
        <v>16</v>
      </c>
      <c r="C8" s="199">
        <f>'P4A 02'!H8</f>
        <v>0</v>
      </c>
      <c r="D8" s="2" t="s">
        <v>289</v>
      </c>
      <c r="E8" s="123">
        <f>'P4B 01'!$C8/'P4B 01'!$J8*'P4B 01'!E8</f>
        <v>0</v>
      </c>
      <c r="F8" s="123">
        <f>'P4B 01'!$C8/'P4B 01'!$J8*'P4B 01'!F8</f>
        <v>0</v>
      </c>
      <c r="G8" s="123">
        <f>'P4B 01'!$C8/'P4B 01'!$J8*'P4B 01'!G8</f>
        <v>0</v>
      </c>
      <c r="H8" s="123">
        <f>'P4B 01'!$C8/'P4B 01'!$J8*'P4B 01'!H8</f>
        <v>0</v>
      </c>
      <c r="I8" s="123">
        <f>'P4B 01'!$C8/'P4B 01'!$J8*'P4B 01'!I8</f>
        <v>0</v>
      </c>
      <c r="J8" s="203">
        <f>SUM(E8:I8)</f>
        <v>0</v>
      </c>
      <c r="K8" s="202"/>
    </row>
    <row r="9" spans="1:11" x14ac:dyDescent="0.25">
      <c r="A9" s="23" t="s">
        <v>7</v>
      </c>
      <c r="B9" s="23" t="s">
        <v>17</v>
      </c>
      <c r="C9" s="199">
        <f>'P4A 02'!H9</f>
        <v>1053.2317736670295</v>
      </c>
      <c r="D9" s="2" t="s">
        <v>307</v>
      </c>
      <c r="E9" s="123">
        <f>'P4B 01'!$C9/'P4B 01'!$J9*'P4B 01'!E9</f>
        <v>153.87442190332183</v>
      </c>
      <c r="F9" s="123">
        <f>'P4B 01'!$C9/'P4B 01'!$J9*'P4B 01'!F9</f>
        <v>203.760650008965</v>
      </c>
      <c r="G9" s="123">
        <f>'P4B 01'!$C9/'P4B 01'!$J9*'P4B 01'!G9</f>
        <v>217.81310863027292</v>
      </c>
      <c r="H9" s="123">
        <f>'P4B 01'!$C9/'P4B 01'!$J9*'P4B 01'!H9</f>
        <v>231.86556725158087</v>
      </c>
      <c r="I9" s="123">
        <f>'P4B 01'!$C9/'P4B 01'!$J9*'P4B 01'!I9</f>
        <v>245.91802587288879</v>
      </c>
      <c r="J9" s="203">
        <f>SUM(E9:I9)</f>
        <v>1053.2317736670293</v>
      </c>
    </row>
    <row r="10" spans="1:11" x14ac:dyDescent="0.25">
      <c r="A10" s="23" t="s">
        <v>8</v>
      </c>
      <c r="B10" s="23" t="s">
        <v>18</v>
      </c>
      <c r="C10" s="199">
        <f>'P4A 02'!H10</f>
        <v>94.5</v>
      </c>
      <c r="D10" s="2" t="s">
        <v>291</v>
      </c>
      <c r="E10" s="123">
        <f>'P4B 01'!$C10/'P4B 01'!$J10*'P4B 01'!E10</f>
        <v>18.899999999999999</v>
      </c>
      <c r="F10" s="123">
        <f>'P4B 01'!$C10/'P4B 01'!$J10*'P4B 01'!F10</f>
        <v>9.4499999999999993</v>
      </c>
      <c r="G10" s="123">
        <f>'P4B 01'!$C10/'P4B 01'!$J10*'P4B 01'!G10</f>
        <v>28.349999999999998</v>
      </c>
      <c r="H10" s="123">
        <f>'P4B 01'!$C10/'P4B 01'!$J10*'P4B 01'!H10</f>
        <v>18.899999999999999</v>
      </c>
      <c r="I10" s="123">
        <f>'P4B 01'!$C10/'P4B 01'!$J10*'P4B 01'!I10</f>
        <v>18.899999999999999</v>
      </c>
      <c r="J10" s="203">
        <f>SUM(E10:I10)</f>
        <v>94.5</v>
      </c>
    </row>
    <row r="11" spans="1:11" x14ac:dyDescent="0.25">
      <c r="A11" s="23" t="s">
        <v>9</v>
      </c>
      <c r="B11" s="23" t="s">
        <v>19</v>
      </c>
      <c r="C11" s="199">
        <f>'P4A 02'!H11</f>
        <v>523.11111111111109</v>
      </c>
      <c r="D11" s="2" t="s">
        <v>308</v>
      </c>
      <c r="E11" s="123">
        <f>'P4B 01'!$C11/'P4B 01'!$J11*'P4B 01'!E11</f>
        <v>82.596491228070164</v>
      </c>
      <c r="F11" s="123">
        <f>'P4B 01'!$C11/'P4B 01'!$J11*'P4B 01'!F11</f>
        <v>110.12865497076022</v>
      </c>
      <c r="G11" s="123">
        <f>'P4B 01'!$C11/'P4B 01'!$J11*'P4B 01'!G11</f>
        <v>27.532163742690056</v>
      </c>
      <c r="H11" s="123">
        <f>'P4B 01'!$C11/'P4B 01'!$J11*'P4B 01'!H11</f>
        <v>220.25730994152045</v>
      </c>
      <c r="I11" s="123">
        <f>'P4B 01'!$C11/'P4B 01'!$J11*'P4B 01'!I11</f>
        <v>82.596491228070164</v>
      </c>
      <c r="J11" s="203">
        <f>SUM(E11:I11)</f>
        <v>523.11111111111097</v>
      </c>
    </row>
    <row r="12" spans="1:11" x14ac:dyDescent="0.25">
      <c r="A12" s="23" t="s">
        <v>10</v>
      </c>
      <c r="B12" s="23" t="s">
        <v>20</v>
      </c>
      <c r="C12" s="199">
        <f>'P4A 02'!H12</f>
        <v>185.39999999999998</v>
      </c>
      <c r="D12" s="2" t="s">
        <v>309</v>
      </c>
      <c r="E12" s="123">
        <f>'P4B 01'!$C12/'P4B 01'!$J12*'P4B 01'!E12</f>
        <v>38.030769230769224</v>
      </c>
      <c r="F12" s="123">
        <f>'P4B 01'!$C12/'P4B 01'!$J12*'P4B 01'!F12</f>
        <v>47.538461538461533</v>
      </c>
      <c r="G12" s="123">
        <f>'P4B 01'!$C12/'P4B 01'!$J12*'P4B 01'!G12</f>
        <v>23.769230769230766</v>
      </c>
      <c r="H12" s="123">
        <f>'P4B 01'!$C12/'P4B 01'!$J12*'P4B 01'!H12</f>
        <v>33.276923076923069</v>
      </c>
      <c r="I12" s="123">
        <f>'P4B 01'!$C12/'P4B 01'!$J12*'P4B 01'!I12</f>
        <v>42.784615384615378</v>
      </c>
      <c r="J12" s="203">
        <f>SUM(E12:I12)</f>
        <v>185.39999999999998</v>
      </c>
    </row>
    <row r="13" spans="1:11" x14ac:dyDescent="0.25">
      <c r="A13" s="23" t="s">
        <v>11</v>
      </c>
      <c r="B13" s="23" t="s">
        <v>149</v>
      </c>
      <c r="C13" s="199">
        <f>'P4A 02'!H13</f>
        <v>0</v>
      </c>
      <c r="D13" s="2" t="s">
        <v>289</v>
      </c>
      <c r="E13" s="123">
        <f>'P4B 01'!$C13/'P4B 01'!$J13*'P4B 01'!E13</f>
        <v>0</v>
      </c>
      <c r="F13" s="123">
        <f>'P4B 01'!$C13/'P4B 01'!$J13*'P4B 01'!F13</f>
        <v>0</v>
      </c>
      <c r="G13" s="123">
        <f>'P4B 01'!$C13/'P4B 01'!$J13*'P4B 01'!G13</f>
        <v>0</v>
      </c>
      <c r="H13" s="123">
        <f>'P4B 01'!$C13/'P4B 01'!$J13*'P4B 01'!H13</f>
        <v>0</v>
      </c>
      <c r="I13" s="123">
        <f>'P4B 01'!$C13/'P4B 01'!$J13*'P4B 01'!I13</f>
        <v>0</v>
      </c>
      <c r="J13" s="203">
        <f>SUM(E13:I13)</f>
        <v>0</v>
      </c>
    </row>
    <row r="14" spans="1:11" x14ac:dyDescent="0.25">
      <c r="A14" s="23" t="s">
        <v>12</v>
      </c>
      <c r="B14" s="23" t="s">
        <v>22</v>
      </c>
      <c r="C14" s="199">
        <f>'P4A 02'!H14</f>
        <v>83.357553976034382</v>
      </c>
      <c r="D14" s="2" t="s">
        <v>307</v>
      </c>
      <c r="E14" s="123">
        <f>'P4B 01'!$C14/'P4B 01'!$J14*'P4B 01'!E14</f>
        <v>12.178321761675468</v>
      </c>
      <c r="F14" s="123">
        <f>'P4B 01'!$C14/'P4B 01'!$J14*'P4B 01'!F14</f>
        <v>16.126544798565689</v>
      </c>
      <c r="G14" s="123">
        <f>'P4B 01'!$C14/'P4B 01'!$J14*'P4B 01'!G14</f>
        <v>17.238720301915048</v>
      </c>
      <c r="H14" s="123">
        <f>'P4B 01'!$C14/'P4B 01'!$J14*'P4B 01'!H14</f>
        <v>18.350895805264404</v>
      </c>
      <c r="I14" s="123">
        <f>'P4B 01'!$C14/'P4B 01'!$J14*'P4B 01'!I14</f>
        <v>19.463071308613763</v>
      </c>
      <c r="J14" s="203">
        <f>SUM(E14:I14)</f>
        <v>83.357553976034367</v>
      </c>
    </row>
    <row r="15" spans="1:11" x14ac:dyDescent="0.25">
      <c r="A15" s="23" t="s">
        <v>13</v>
      </c>
      <c r="B15" s="23" t="s">
        <v>23</v>
      </c>
      <c r="C15" s="199">
        <f>'P4A 02'!H15</f>
        <v>0</v>
      </c>
      <c r="D15" s="2" t="s">
        <v>289</v>
      </c>
      <c r="E15" s="123">
        <f>'P4B 01'!$C15/'P4B 01'!$J15*'P4B 01'!E15</f>
        <v>0</v>
      </c>
      <c r="F15" s="123">
        <f>'P4B 01'!$C15/'P4B 01'!$J15*'P4B 01'!F15</f>
        <v>0</v>
      </c>
      <c r="G15" s="123">
        <f>'P4B 01'!$C15/'P4B 01'!$J15*'P4B 01'!G15</f>
        <v>0</v>
      </c>
      <c r="H15" s="123">
        <f>'P4B 01'!$C15/'P4B 01'!$J15*'P4B 01'!H15</f>
        <v>0</v>
      </c>
      <c r="I15" s="123">
        <f>'P4B 01'!$C15/'P4B 01'!$J15*'P4B 01'!I15</f>
        <v>0</v>
      </c>
      <c r="J15" s="203">
        <f>SUM(E15:I15)</f>
        <v>0</v>
      </c>
    </row>
    <row r="16" spans="1:11" x14ac:dyDescent="0.25">
      <c r="A16" s="23" t="s">
        <v>14</v>
      </c>
      <c r="B16" s="23" t="s">
        <v>24</v>
      </c>
      <c r="C16" s="199">
        <f>'P4A 02'!H16</f>
        <v>170.47363117232115</v>
      </c>
      <c r="D16" s="2" t="s">
        <v>307</v>
      </c>
      <c r="E16" s="123">
        <f>'P4B 01'!$C16/'P4B 01'!$J16*'P4B 01'!E16</f>
        <v>24.90575398715032</v>
      </c>
      <c r="F16" s="123">
        <f>'P4B 01'!$C16/'P4B 01'!$J16*'P4B 01'!F16</f>
        <v>32.980222174765267</v>
      </c>
      <c r="G16" s="123">
        <f>'P4B 01'!$C16/'P4B 01'!$J16*'P4B 01'!G16</f>
        <v>35.25472025578356</v>
      </c>
      <c r="H16" s="123">
        <f>'P4B 01'!$C16/'P4B 01'!$J16*'P4B 01'!H16</f>
        <v>37.529218336801854</v>
      </c>
      <c r="I16" s="123">
        <f>'P4B 01'!$C16/'P4B 01'!$J16*'P4B 01'!I16</f>
        <v>39.803716417820148</v>
      </c>
      <c r="J16" s="203">
        <f>SUM(E16:I16)</f>
        <v>170.47363117232115</v>
      </c>
    </row>
    <row r="17" spans="2:10" x14ac:dyDescent="0.25">
      <c r="B17" s="18" t="s">
        <v>25</v>
      </c>
      <c r="C17" s="201">
        <f>SUM(C7:C16)</f>
        <v>5595.6740699264956</v>
      </c>
      <c r="D17" s="2"/>
      <c r="E17" s="201">
        <f t="shared" ref="E17:J17" si="0">SUM(E7:E16)</f>
        <v>1436.9560215990673</v>
      </c>
      <c r="F17" s="201">
        <f t="shared" si="0"/>
        <v>1215.9433791627848</v>
      </c>
      <c r="G17" s="201">
        <f t="shared" si="0"/>
        <v>988.47438033728247</v>
      </c>
      <c r="H17" s="201">
        <f t="shared" si="0"/>
        <v>940.66573624396005</v>
      </c>
      <c r="I17" s="201">
        <f t="shared" si="0"/>
        <v>1013.6345525834009</v>
      </c>
      <c r="J17" s="201">
        <f t="shared" si="0"/>
        <v>5595.6740699264956</v>
      </c>
    </row>
    <row r="18" spans="2:10" x14ac:dyDescent="0.25">
      <c r="E18" s="196"/>
      <c r="F18" s="196"/>
      <c r="G18" s="196"/>
      <c r="H18" s="196"/>
      <c r="I18" s="196"/>
      <c r="J18" s="196"/>
    </row>
    <row r="19" spans="2:10" x14ac:dyDescent="0.25">
      <c r="E19" s="196"/>
      <c r="F19" s="196"/>
      <c r="G19" s="196"/>
      <c r="H19" s="196"/>
      <c r="I19" s="196"/>
      <c r="J19" s="196"/>
    </row>
    <row r="20" spans="2:10" x14ac:dyDescent="0.25">
      <c r="E20" s="196"/>
      <c r="F20" s="196"/>
      <c r="G20" s="196"/>
      <c r="H20" s="196"/>
      <c r="I20" s="196"/>
      <c r="J20" s="196"/>
    </row>
    <row r="21" spans="2:10" x14ac:dyDescent="0.25">
      <c r="E21" s="196"/>
      <c r="F21" s="196"/>
      <c r="G21" s="196"/>
      <c r="H21" s="196"/>
      <c r="I21" s="196"/>
      <c r="J21" s="196"/>
    </row>
    <row r="22" spans="2:10" x14ac:dyDescent="0.25">
      <c r="E22" s="196"/>
      <c r="F22" s="196"/>
      <c r="G22" s="196"/>
      <c r="H22" s="196"/>
      <c r="I22" s="196"/>
      <c r="J22" s="196"/>
    </row>
    <row r="23" spans="2:10" x14ac:dyDescent="0.25">
      <c r="E23" s="196"/>
      <c r="F23" s="196"/>
      <c r="G23" s="196"/>
      <c r="H23" s="196"/>
      <c r="I23" s="196"/>
      <c r="J23" s="196"/>
    </row>
    <row r="24" spans="2:10" x14ac:dyDescent="0.25">
      <c r="E24" s="196"/>
      <c r="F24" s="196"/>
      <c r="G24" s="196"/>
      <c r="H24" s="196"/>
      <c r="I24" s="196"/>
      <c r="J24" s="196"/>
    </row>
    <row r="25" spans="2:10" x14ac:dyDescent="0.25">
      <c r="E25" s="196"/>
      <c r="F25" s="196"/>
      <c r="G25" s="196"/>
      <c r="H25" s="196"/>
      <c r="I25" s="196"/>
      <c r="J25" s="196"/>
    </row>
    <row r="26" spans="2:10" x14ac:dyDescent="0.25">
      <c r="E26" s="196"/>
      <c r="F26" s="196"/>
      <c r="G26" s="196"/>
      <c r="H26" s="196"/>
      <c r="I26" s="196"/>
      <c r="J26" s="196"/>
    </row>
    <row r="27" spans="2:10" x14ac:dyDescent="0.25">
      <c r="E27" s="194"/>
      <c r="F27" s="194"/>
      <c r="G27" s="194"/>
      <c r="H27" s="194"/>
      <c r="I27" s="194"/>
      <c r="J27" s="194"/>
    </row>
    <row r="28" spans="2:10" x14ac:dyDescent="0.25">
      <c r="E28" s="194"/>
      <c r="F28" s="194"/>
      <c r="G28" s="194"/>
      <c r="H28" s="194"/>
      <c r="I28" s="194"/>
      <c r="J28" s="194"/>
    </row>
    <row r="29" spans="2:10" x14ac:dyDescent="0.25">
      <c r="E29" s="194"/>
      <c r="F29" s="194"/>
      <c r="G29" s="194"/>
      <c r="H29" s="194"/>
      <c r="I29" s="194"/>
      <c r="J29" s="194"/>
    </row>
    <row r="30" spans="2:10" x14ac:dyDescent="0.25">
      <c r="E30" s="194"/>
      <c r="F30" s="194"/>
      <c r="G30" s="194"/>
      <c r="H30" s="194"/>
      <c r="I30" s="194"/>
      <c r="J30" s="194"/>
    </row>
    <row r="31" spans="2:10" x14ac:dyDescent="0.25">
      <c r="E31" s="194"/>
      <c r="F31" s="194"/>
      <c r="G31" s="194"/>
      <c r="H31" s="194"/>
      <c r="I31" s="194"/>
      <c r="J31" s="194"/>
    </row>
    <row r="32" spans="2:10" x14ac:dyDescent="0.25">
      <c r="E32" s="194"/>
      <c r="F32" s="194"/>
      <c r="G32" s="194"/>
      <c r="H32" s="194"/>
      <c r="I32" s="194"/>
      <c r="J32" s="194"/>
    </row>
    <row r="33" spans="5:10" x14ac:dyDescent="0.25">
      <c r="E33" s="194"/>
      <c r="F33" s="194"/>
      <c r="G33" s="194"/>
      <c r="H33" s="194"/>
      <c r="I33" s="194"/>
      <c r="J33" s="19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0"/>
  <sheetViews>
    <sheetView tabSelected="1" zoomScale="110" zoomScaleNormal="110" workbookViewId="0">
      <pane xSplit="3" ySplit="6" topLeftCell="D27" activePane="bottomRight" state="frozen"/>
      <selection pane="topRight" activeCell="D1" sqref="D1"/>
      <selection pane="bottomLeft" activeCell="A6" sqref="A6"/>
      <selection pane="bottomRight" activeCell="G43" sqref="G43"/>
    </sheetView>
  </sheetViews>
  <sheetFormatPr baseColWidth="10" defaultRowHeight="13.8" x14ac:dyDescent="0.25"/>
  <cols>
    <col min="1" max="1" width="14.8984375" customWidth="1"/>
    <col min="2" max="2" width="23.5" customWidth="1"/>
    <col min="3" max="3" width="15.5" customWidth="1"/>
    <col min="4" max="4" width="11" bestFit="1" customWidth="1"/>
    <col min="5" max="5" width="11.19921875" customWidth="1"/>
    <col min="8" max="8" width="12.19921875" customWidth="1"/>
  </cols>
  <sheetData>
    <row r="1" spans="1:8" ht="17.399999999999999" x14ac:dyDescent="0.3">
      <c r="A1" s="151" t="s">
        <v>183</v>
      </c>
    </row>
    <row r="2" spans="1:8" x14ac:dyDescent="0.25">
      <c r="A2" s="1" t="s">
        <v>184</v>
      </c>
    </row>
    <row r="3" spans="1:8" x14ac:dyDescent="0.25">
      <c r="D3" s="137" t="s">
        <v>151</v>
      </c>
      <c r="E3" s="137" t="s">
        <v>152</v>
      </c>
      <c r="F3" s="137" t="s">
        <v>153</v>
      </c>
      <c r="G3" s="137" t="s">
        <v>154</v>
      </c>
      <c r="H3" s="137" t="s">
        <v>155</v>
      </c>
    </row>
    <row r="4" spans="1:8" x14ac:dyDescent="0.25">
      <c r="C4" s="13" t="s">
        <v>229</v>
      </c>
      <c r="D4" s="137" t="s">
        <v>230</v>
      </c>
      <c r="E4" s="137" t="s">
        <v>231</v>
      </c>
      <c r="F4" s="137" t="s">
        <v>231</v>
      </c>
      <c r="G4" s="137" t="s">
        <v>230</v>
      </c>
      <c r="H4" s="137" t="s">
        <v>230</v>
      </c>
    </row>
    <row r="5" spans="1:8" ht="42.75" customHeight="1" x14ac:dyDescent="0.25">
      <c r="A5" s="13" t="s">
        <v>44</v>
      </c>
      <c r="B5" s="13" t="s">
        <v>2</v>
      </c>
      <c r="C5" s="13"/>
      <c r="D5" s="167" t="str">
        <f>'OM 90'!D5</f>
        <v>IMPRES. PROCES. DE FOTOS 1</v>
      </c>
      <c r="E5" s="168" t="str">
        <f>'OM 91'!D5</f>
        <v>IMPRES. PROCES. DE FOTOS 2</v>
      </c>
      <c r="F5" s="168" t="str">
        <f>'OM 92'!D5</f>
        <v>IMPRES. PROCES. DE FOTOS 3</v>
      </c>
      <c r="G5" s="168" t="str">
        <f>'OM 93'!D5</f>
        <v>IMPRES. PROCES. DE FOTOS 4</v>
      </c>
      <c r="H5" s="168" t="str">
        <f>'OM 94'!D5</f>
        <v>IMPRES. PROCES. DE FOTOS 5</v>
      </c>
    </row>
    <row r="6" spans="1:8" x14ac:dyDescent="0.25">
      <c r="A6" s="13"/>
      <c r="B6" s="13"/>
      <c r="C6" s="13" t="s">
        <v>43</v>
      </c>
      <c r="D6" s="137">
        <v>1</v>
      </c>
      <c r="E6" s="137">
        <v>1</v>
      </c>
      <c r="F6" s="137">
        <v>1</v>
      </c>
      <c r="G6" s="137">
        <v>1</v>
      </c>
      <c r="H6" s="137">
        <v>1</v>
      </c>
    </row>
    <row r="7" spans="1:8" x14ac:dyDescent="0.25">
      <c r="A7" s="2" t="s">
        <v>31</v>
      </c>
      <c r="B7" s="23" t="str">
        <f>Maestros!F10</f>
        <v>Gear Spur</v>
      </c>
      <c r="C7" s="119" t="s">
        <v>150</v>
      </c>
      <c r="D7" s="123">
        <f>'P1 CMD'!D22</f>
        <v>310.71050847457627</v>
      </c>
      <c r="E7" s="123">
        <f>'P1 CMD'!E22</f>
        <v>0</v>
      </c>
      <c r="F7" s="123">
        <f>'P1 CMD'!F22</f>
        <v>414.28067796610168</v>
      </c>
      <c r="G7" s="123">
        <f>'P1 CMD'!G22</f>
        <v>517.85084745762708</v>
      </c>
      <c r="H7" s="123">
        <f>'P1 CMD'!H22</f>
        <v>0</v>
      </c>
    </row>
    <row r="8" spans="1:8" x14ac:dyDescent="0.25">
      <c r="A8" s="2" t="s">
        <v>32</v>
      </c>
      <c r="B8" s="23" t="str">
        <f>Maestros!F11</f>
        <v>Roller</v>
      </c>
      <c r="C8" s="119" t="s">
        <v>150</v>
      </c>
      <c r="D8" s="123">
        <f>'P1 CMD'!D23</f>
        <v>939.70983050847474</v>
      </c>
      <c r="E8" s="123">
        <f>'P1 CMD'!E23</f>
        <v>0</v>
      </c>
      <c r="F8" s="123">
        <f>'P1 CMD'!F23</f>
        <v>0</v>
      </c>
      <c r="G8" s="123">
        <f>'P1 CMD'!G23</f>
        <v>0</v>
      </c>
      <c r="H8" s="123">
        <f>'P1 CMD'!H23</f>
        <v>1174.6372881355935</v>
      </c>
    </row>
    <row r="9" spans="1:8" x14ac:dyDescent="0.25">
      <c r="A9" s="2" t="s">
        <v>33</v>
      </c>
      <c r="B9" s="23" t="str">
        <f>Maestros!F12</f>
        <v>Filter</v>
      </c>
      <c r="C9" s="119" t="s">
        <v>150</v>
      </c>
      <c r="D9" s="123">
        <f>'P1 CMD'!D24</f>
        <v>502.06271186440682</v>
      </c>
      <c r="E9" s="123">
        <f>'P1 CMD'!E24</f>
        <v>301.23762711864407</v>
      </c>
      <c r="F9" s="123">
        <f>'P1 CMD'!F24</f>
        <v>0</v>
      </c>
      <c r="G9" s="123">
        <f>'P1 CMD'!G24</f>
        <v>251.03135593220341</v>
      </c>
      <c r="H9" s="123">
        <f>'P1 CMD'!H24</f>
        <v>351.44389830508476</v>
      </c>
    </row>
    <row r="10" spans="1:8" x14ac:dyDescent="0.25">
      <c r="A10" s="2" t="s">
        <v>34</v>
      </c>
      <c r="B10" s="23" t="str">
        <f>Maestros!F13</f>
        <v>Gear special</v>
      </c>
      <c r="C10" s="119" t="s">
        <v>150</v>
      </c>
      <c r="D10" s="123">
        <f>'P1 CMD'!D25</f>
        <v>0</v>
      </c>
      <c r="E10" s="123">
        <f>'P1 CMD'!E25</f>
        <v>159.14440677966101</v>
      </c>
      <c r="F10" s="123">
        <f>'P1 CMD'!F25</f>
        <v>139.25135593220338</v>
      </c>
      <c r="G10" s="123">
        <f>'P1 CMD'!G25</f>
        <v>159.14440677966101</v>
      </c>
      <c r="H10" s="123">
        <f>'P1 CMD'!H25</f>
        <v>159.14440677966101</v>
      </c>
    </row>
    <row r="11" spans="1:8" x14ac:dyDescent="0.25">
      <c r="A11" s="2" t="s">
        <v>41</v>
      </c>
      <c r="B11" s="23" t="str">
        <f>Maestros!F14</f>
        <v>Belt</v>
      </c>
      <c r="C11" s="119" t="s">
        <v>150</v>
      </c>
      <c r="D11" s="123">
        <f>'P1 CMD'!D26</f>
        <v>338.49762711864412</v>
      </c>
      <c r="E11" s="123">
        <f>'P1 CMD'!E26</f>
        <v>423.12203389830518</v>
      </c>
      <c r="F11" s="123">
        <f>'P1 CMD'!F26</f>
        <v>338.49762711864412</v>
      </c>
      <c r="G11" s="123">
        <f>'P1 CMD'!G26</f>
        <v>253.87322033898309</v>
      </c>
      <c r="H11" s="123">
        <f>'P1 CMD'!H26</f>
        <v>0</v>
      </c>
    </row>
    <row r="12" spans="1:8" x14ac:dyDescent="0.25">
      <c r="A12" s="2" t="s">
        <v>42</v>
      </c>
      <c r="B12" s="23" t="str">
        <f>Maestros!F15</f>
        <v>Support Shaft</v>
      </c>
      <c r="C12" s="119" t="s">
        <v>150</v>
      </c>
      <c r="D12" s="123">
        <f>'P1 CMD'!D27</f>
        <v>0</v>
      </c>
      <c r="E12" s="123">
        <f>'P1 CMD'!E27</f>
        <v>278.50271186440682</v>
      </c>
      <c r="F12" s="123">
        <f>'P1 CMD'!F27</f>
        <v>154.72372881355935</v>
      </c>
      <c r="G12" s="123">
        <f>'P1 CMD'!G27</f>
        <v>247.55796610169494</v>
      </c>
      <c r="H12" s="123">
        <f>'P1 CMD'!H27</f>
        <v>309.44745762711869</v>
      </c>
    </row>
    <row r="13" spans="1:8" x14ac:dyDescent="0.25">
      <c r="A13" s="2" t="s">
        <v>47</v>
      </c>
      <c r="B13" s="23" t="str">
        <f>Maestros!F16</f>
        <v>Sprocket</v>
      </c>
      <c r="C13" s="119" t="s">
        <v>150</v>
      </c>
      <c r="D13" s="123">
        <f>'P1 CMD'!D28</f>
        <v>350.49661016949153</v>
      </c>
      <c r="E13" s="123">
        <f>'P1 CMD'!E28</f>
        <v>350.49661016949153</v>
      </c>
      <c r="F13" s="123">
        <f>'P1 CMD'!F28</f>
        <v>350.49661016949153</v>
      </c>
      <c r="G13" s="123">
        <f>'P1 CMD'!G28</f>
        <v>0</v>
      </c>
      <c r="H13" s="123">
        <f>'P1 CMD'!H28</f>
        <v>350.49661016949153</v>
      </c>
    </row>
    <row r="14" spans="1:8" x14ac:dyDescent="0.25">
      <c r="A14" s="2"/>
      <c r="B14" s="23"/>
      <c r="C14" s="162" t="s">
        <v>27</v>
      </c>
      <c r="D14" s="165">
        <f>SUM(D7:D13)</f>
        <v>2441.477288135593</v>
      </c>
      <c r="E14" s="165">
        <f t="shared" ref="E14:H14" si="0">SUM(E7:E13)</f>
        <v>1512.5033898305085</v>
      </c>
      <c r="F14" s="165">
        <f t="shared" si="0"/>
        <v>1397.25</v>
      </c>
      <c r="G14" s="165">
        <f t="shared" si="0"/>
        <v>1429.4577966101697</v>
      </c>
      <c r="H14" s="165">
        <f t="shared" si="0"/>
        <v>2345.1696610169492</v>
      </c>
    </row>
    <row r="15" spans="1:8" x14ac:dyDescent="0.25">
      <c r="A15" s="13" t="s">
        <v>48</v>
      </c>
      <c r="B15" s="13" t="s">
        <v>2</v>
      </c>
      <c r="C15" s="13" t="s">
        <v>56</v>
      </c>
      <c r="D15" s="161"/>
      <c r="E15" s="161"/>
      <c r="F15" s="161"/>
      <c r="G15" s="161"/>
      <c r="H15" s="161"/>
    </row>
    <row r="16" spans="1:8" x14ac:dyDescent="0.25">
      <c r="A16" s="2" t="str">
        <f>'P2 CPD'!A20</f>
        <v>MO1</v>
      </c>
      <c r="B16" s="2" t="str">
        <f>'P2 CPD'!B20</f>
        <v>Guillermo Tam</v>
      </c>
      <c r="C16" s="119" t="s">
        <v>49</v>
      </c>
      <c r="D16" s="123">
        <f>'P2 CPD'!D20</f>
        <v>64.450704225352126</v>
      </c>
      <c r="E16" s="123">
        <f>'P2 CPD'!E20</f>
        <v>61.971830985915503</v>
      </c>
      <c r="F16" s="123">
        <f>'P2 CPD'!F20</f>
        <v>74.366197183098592</v>
      </c>
      <c r="G16" s="123">
        <f>'P2 CPD'!G20</f>
        <v>86.760563380281695</v>
      </c>
      <c r="H16" s="123">
        <f>'P2 CPD'!H20</f>
        <v>0</v>
      </c>
    </row>
    <row r="17" spans="1:8" x14ac:dyDescent="0.25">
      <c r="A17" s="2" t="str">
        <f>'P2 CPD'!A21</f>
        <v>MO2</v>
      </c>
      <c r="B17" s="2" t="str">
        <f>'P2 CPD'!B21</f>
        <v>Mario Meza</v>
      </c>
      <c r="C17" s="119" t="s">
        <v>49</v>
      </c>
      <c r="D17" s="123">
        <f>'P2 CPD'!D21</f>
        <v>96.982758620689651</v>
      </c>
      <c r="E17" s="123">
        <f>'P2 CPD'!E21</f>
        <v>119.73180076628353</v>
      </c>
      <c r="F17" s="123">
        <f>'P2 CPD'!F21</f>
        <v>0</v>
      </c>
      <c r="G17" s="123">
        <f>'P2 CPD'!G21</f>
        <v>0</v>
      </c>
      <c r="H17" s="123">
        <f>'P2 CPD'!H21</f>
        <v>119.73180076628353</v>
      </c>
    </row>
    <row r="18" spans="1:8" x14ac:dyDescent="0.25">
      <c r="A18" s="2" t="str">
        <f>'P2 CPD'!A22</f>
        <v>MO3</v>
      </c>
      <c r="B18" s="2" t="str">
        <f>'P2 CPD'!B22</f>
        <v>Pedro López</v>
      </c>
      <c r="C18" s="119" t="s">
        <v>49</v>
      </c>
      <c r="D18" s="123">
        <f>'P2 CPD'!D22</f>
        <v>0</v>
      </c>
      <c r="E18" s="123">
        <f>'P2 CPD'!E22</f>
        <v>97.215189873417714</v>
      </c>
      <c r="F18" s="123">
        <f>'P2 CPD'!F22</f>
        <v>121.51898734177215</v>
      </c>
      <c r="G18" s="123">
        <f>'P2 CPD'!G22</f>
        <v>97.215189873417714</v>
      </c>
      <c r="H18" s="123">
        <f>'P2 CPD'!H22</f>
        <v>121.51898734177215</v>
      </c>
    </row>
    <row r="19" spans="1:8" x14ac:dyDescent="0.25">
      <c r="A19" s="2" t="str">
        <f>'P2 CPD'!A23</f>
        <v>MO4</v>
      </c>
      <c r="B19" s="2" t="str">
        <f>'P2 CPD'!B23</f>
        <v>Javier Peña</v>
      </c>
      <c r="C19" s="119" t="s">
        <v>49</v>
      </c>
      <c r="D19" s="123">
        <f>'P2 CPD'!D23</f>
        <v>0</v>
      </c>
      <c r="E19" s="123">
        <f>'P2 CPD'!E23</f>
        <v>69.230769230769226</v>
      </c>
      <c r="F19" s="123">
        <f>'P2 CPD'!F23</f>
        <v>92.307692307692307</v>
      </c>
      <c r="G19" s="123">
        <f>'P2 CPD'!G23</f>
        <v>92.307692307692307</v>
      </c>
      <c r="H19" s="123">
        <f>'P2 CPD'!H23</f>
        <v>80.769230769230774</v>
      </c>
    </row>
    <row r="20" spans="1:8" x14ac:dyDescent="0.25">
      <c r="A20" s="2" t="str">
        <f>'P2 CPD'!A24</f>
        <v>MO5</v>
      </c>
      <c r="B20" s="2" t="str">
        <f>'P2 CPD'!B24</f>
        <v>Enrique Atencio</v>
      </c>
      <c r="C20" s="119" t="s">
        <v>49</v>
      </c>
      <c r="D20" s="123">
        <f>'P2 CPD'!D24</f>
        <v>88.836805555555543</v>
      </c>
      <c r="E20" s="123">
        <f>'P2 CPD'!E24</f>
        <v>0</v>
      </c>
      <c r="F20" s="123">
        <f>'P2 CPD'!F24</f>
        <v>72.309027777777771</v>
      </c>
      <c r="G20" s="123">
        <f>'P2 CPD'!G24</f>
        <v>103.29861111111111</v>
      </c>
      <c r="H20" s="123">
        <f>'P2 CPD'!H24</f>
        <v>82.638888888888886</v>
      </c>
    </row>
    <row r="21" spans="1:8" x14ac:dyDescent="0.25">
      <c r="A21" s="2"/>
      <c r="B21" s="2"/>
      <c r="C21" s="162" t="s">
        <v>27</v>
      </c>
      <c r="D21" s="165">
        <f>SUM(D16:D20)</f>
        <v>250.27026840159732</v>
      </c>
      <c r="E21" s="165">
        <f t="shared" ref="E21:H21" si="1">SUM(E16:E20)</f>
        <v>348.149590856386</v>
      </c>
      <c r="F21" s="165">
        <f t="shared" si="1"/>
        <v>360.50190461034083</v>
      </c>
      <c r="G21" s="165">
        <f t="shared" si="1"/>
        <v>379.58205667250286</v>
      </c>
      <c r="H21" s="165">
        <f t="shared" si="1"/>
        <v>404.65890776617539</v>
      </c>
    </row>
    <row r="22" spans="1:8" x14ac:dyDescent="0.25">
      <c r="A22" s="13" t="s">
        <v>215</v>
      </c>
      <c r="B22" s="13" t="s">
        <v>2</v>
      </c>
      <c r="C22" s="13" t="s">
        <v>56</v>
      </c>
      <c r="D22" s="161"/>
      <c r="E22" s="161"/>
      <c r="F22" s="161"/>
      <c r="G22" s="161"/>
      <c r="H22" s="161"/>
    </row>
    <row r="23" spans="1:8" x14ac:dyDescent="0.25">
      <c r="A23" s="2" t="s">
        <v>207</v>
      </c>
      <c r="B23" s="2" t="str">
        <f>'P3 CSD'!B22</f>
        <v>Lubricación especial</v>
      </c>
      <c r="C23" s="119" t="s">
        <v>233</v>
      </c>
      <c r="D23" s="123">
        <f>'P3 CSD'!D22</f>
        <v>820.40501694915258</v>
      </c>
      <c r="E23" s="123">
        <f>'P3 CSD'!E22</f>
        <v>0</v>
      </c>
      <c r="F23" s="123">
        <f>'P3 CSD'!F22</f>
        <v>410.20250847457629</v>
      </c>
      <c r="G23" s="123">
        <f>'P3 CSD'!G22</f>
        <v>0</v>
      </c>
      <c r="H23" s="123">
        <f>'P3 CSD'!H22</f>
        <v>410.20250847457629</v>
      </c>
    </row>
    <row r="24" spans="1:8" x14ac:dyDescent="0.25">
      <c r="A24" s="2" t="s">
        <v>210</v>
      </c>
      <c r="B24" s="2" t="str">
        <f>'P3 CSD'!B23</f>
        <v>Prensado</v>
      </c>
      <c r="C24" s="119" t="s">
        <v>233</v>
      </c>
      <c r="D24" s="123">
        <f>'P3 CSD'!D23</f>
        <v>0</v>
      </c>
      <c r="E24" s="123">
        <f>'P3 CSD'!E23</f>
        <v>208.50663559322035</v>
      </c>
      <c r="F24" s="123">
        <f>'P3 CSD'!F23</f>
        <v>208.50663559322035</v>
      </c>
      <c r="G24" s="123">
        <f>'P3 CSD'!G23</f>
        <v>0</v>
      </c>
      <c r="H24" s="123">
        <f>'P3 CSD'!H23</f>
        <v>208.50663559322035</v>
      </c>
    </row>
    <row r="25" spans="1:8" x14ac:dyDescent="0.25">
      <c r="A25" s="2"/>
      <c r="B25" s="2"/>
      <c r="C25" s="162" t="s">
        <v>27</v>
      </c>
      <c r="D25" s="165">
        <f>SUM(D23:D24)</f>
        <v>820.40501694915258</v>
      </c>
      <c r="E25" s="165">
        <f t="shared" ref="E25:H25" si="2">SUM(E23:E24)</f>
        <v>208.50663559322035</v>
      </c>
      <c r="F25" s="165">
        <f t="shared" si="2"/>
        <v>618.70914406779661</v>
      </c>
      <c r="G25" s="165">
        <f t="shared" si="2"/>
        <v>0</v>
      </c>
      <c r="H25" s="165">
        <f t="shared" si="2"/>
        <v>618.70914406779661</v>
      </c>
    </row>
    <row r="26" spans="1:8" x14ac:dyDescent="0.25">
      <c r="A26" s="152" t="s">
        <v>234</v>
      </c>
      <c r="B26" s="152" t="s">
        <v>2</v>
      </c>
      <c r="C26" s="13" t="s">
        <v>56</v>
      </c>
      <c r="D26" s="166"/>
      <c r="E26" s="166"/>
      <c r="F26" s="166"/>
      <c r="G26" s="166"/>
      <c r="H26" s="166"/>
    </row>
    <row r="27" spans="1:8" x14ac:dyDescent="0.25">
      <c r="A27" s="23" t="s">
        <v>5</v>
      </c>
      <c r="B27" s="23" t="s">
        <v>15</v>
      </c>
      <c r="C27" s="119" t="s">
        <v>275</v>
      </c>
      <c r="D27" s="123">
        <f>'P4B 02'!E7</f>
        <v>1106.4702634880803</v>
      </c>
      <c r="E27" s="123">
        <f>'P4B 02'!F7</f>
        <v>795.95884567126723</v>
      </c>
      <c r="F27" s="123">
        <f>'P4B 02'!G7</f>
        <v>638.51643663739014</v>
      </c>
      <c r="G27" s="123">
        <f>'P4B 02'!H7</f>
        <v>380.48582183186949</v>
      </c>
      <c r="H27" s="123">
        <f>'P4B 02'!I7</f>
        <v>564.16863237139273</v>
      </c>
    </row>
    <row r="28" spans="1:8" x14ac:dyDescent="0.25">
      <c r="A28" s="23" t="s">
        <v>6</v>
      </c>
      <c r="B28" s="23" t="s">
        <v>16</v>
      </c>
      <c r="C28" s="119" t="s">
        <v>275</v>
      </c>
      <c r="D28" s="123">
        <f>'P4B 02'!E8</f>
        <v>0</v>
      </c>
      <c r="E28" s="123">
        <f>'P4B 02'!F8</f>
        <v>0</v>
      </c>
      <c r="F28" s="123">
        <f>'P4B 02'!G8</f>
        <v>0</v>
      </c>
      <c r="G28" s="123">
        <f>'P4B 02'!H8</f>
        <v>0</v>
      </c>
      <c r="H28" s="123">
        <f>'P4B 02'!I8</f>
        <v>0</v>
      </c>
    </row>
    <row r="29" spans="1:8" x14ac:dyDescent="0.25">
      <c r="A29" s="23" t="s">
        <v>7</v>
      </c>
      <c r="B29" s="23" t="s">
        <v>17</v>
      </c>
      <c r="C29" s="119" t="s">
        <v>275</v>
      </c>
      <c r="D29" s="123">
        <f>'P4B 02'!E9</f>
        <v>153.87442190332183</v>
      </c>
      <c r="E29" s="123">
        <f>'P4B 02'!F9</f>
        <v>203.760650008965</v>
      </c>
      <c r="F29" s="123">
        <f>'P4B 02'!G9</f>
        <v>217.81310863027292</v>
      </c>
      <c r="G29" s="123">
        <f>'P4B 02'!H9</f>
        <v>231.86556725158087</v>
      </c>
      <c r="H29" s="123">
        <f>'P4B 02'!I9</f>
        <v>245.91802587288879</v>
      </c>
    </row>
    <row r="30" spans="1:8" x14ac:dyDescent="0.25">
      <c r="A30" s="23" t="s">
        <v>8</v>
      </c>
      <c r="B30" s="23" t="s">
        <v>18</v>
      </c>
      <c r="C30" s="119" t="s">
        <v>275</v>
      </c>
      <c r="D30" s="123">
        <f>'P4B 02'!E10</f>
        <v>18.899999999999999</v>
      </c>
      <c r="E30" s="123">
        <f>'P4B 02'!F10</f>
        <v>9.4499999999999993</v>
      </c>
      <c r="F30" s="123">
        <f>'P4B 02'!G10</f>
        <v>28.349999999999998</v>
      </c>
      <c r="G30" s="123">
        <f>'P4B 02'!H10</f>
        <v>18.899999999999999</v>
      </c>
      <c r="H30" s="123">
        <f>'P4B 02'!I10</f>
        <v>18.899999999999999</v>
      </c>
    </row>
    <row r="31" spans="1:8" x14ac:dyDescent="0.25">
      <c r="A31" s="23" t="s">
        <v>9</v>
      </c>
      <c r="B31" s="23" t="s">
        <v>19</v>
      </c>
      <c r="C31" s="119" t="s">
        <v>275</v>
      </c>
      <c r="D31" s="123">
        <f>'P4B 02'!E11</f>
        <v>82.596491228070164</v>
      </c>
      <c r="E31" s="123">
        <f>'P4B 02'!F11</f>
        <v>110.12865497076022</v>
      </c>
      <c r="F31" s="123">
        <f>'P4B 02'!G11</f>
        <v>27.532163742690056</v>
      </c>
      <c r="G31" s="123">
        <f>'P4B 02'!H11</f>
        <v>220.25730994152045</v>
      </c>
      <c r="H31" s="123">
        <f>'P4B 02'!I11</f>
        <v>82.596491228070164</v>
      </c>
    </row>
    <row r="32" spans="1:8" x14ac:dyDescent="0.25">
      <c r="A32" s="23" t="s">
        <v>10</v>
      </c>
      <c r="B32" s="23" t="s">
        <v>20</v>
      </c>
      <c r="C32" s="119" t="s">
        <v>275</v>
      </c>
      <c r="D32" s="123">
        <f>'P4B 02'!E12</f>
        <v>38.030769230769224</v>
      </c>
      <c r="E32" s="123">
        <f>'P4B 02'!F12</f>
        <v>47.538461538461533</v>
      </c>
      <c r="F32" s="123">
        <f>'P4B 02'!G12</f>
        <v>23.769230769230766</v>
      </c>
      <c r="G32" s="123">
        <f>'P4B 02'!H12</f>
        <v>33.276923076923069</v>
      </c>
      <c r="H32" s="123">
        <f>'P4B 02'!I12</f>
        <v>42.784615384615378</v>
      </c>
    </row>
    <row r="33" spans="1:8" x14ac:dyDescent="0.25">
      <c r="A33" s="23" t="s">
        <v>11</v>
      </c>
      <c r="B33" s="23" t="s">
        <v>149</v>
      </c>
      <c r="C33" s="119" t="s">
        <v>275</v>
      </c>
      <c r="D33" s="123">
        <f>'P4B 02'!E13</f>
        <v>0</v>
      </c>
      <c r="E33" s="123">
        <f>'P4B 02'!F13</f>
        <v>0</v>
      </c>
      <c r="F33" s="123">
        <f>'P4B 02'!G13</f>
        <v>0</v>
      </c>
      <c r="G33" s="123">
        <f>'P4B 02'!H13</f>
        <v>0</v>
      </c>
      <c r="H33" s="123">
        <f>'P4B 02'!I13</f>
        <v>0</v>
      </c>
    </row>
    <row r="34" spans="1:8" x14ac:dyDescent="0.25">
      <c r="A34" s="23" t="s">
        <v>12</v>
      </c>
      <c r="B34" s="23" t="s">
        <v>22</v>
      </c>
      <c r="C34" s="119" t="s">
        <v>275</v>
      </c>
      <c r="D34" s="123">
        <f>'P4B 02'!E14</f>
        <v>12.178321761675468</v>
      </c>
      <c r="E34" s="123">
        <f>'P4B 02'!F14</f>
        <v>16.126544798565689</v>
      </c>
      <c r="F34" s="123">
        <f>'P4B 02'!G14</f>
        <v>17.238720301915048</v>
      </c>
      <c r="G34" s="123">
        <f>'P4B 02'!H14</f>
        <v>18.350895805264404</v>
      </c>
      <c r="H34" s="123">
        <f>'P4B 02'!I14</f>
        <v>19.463071308613763</v>
      </c>
    </row>
    <row r="35" spans="1:8" x14ac:dyDescent="0.25">
      <c r="A35" s="23" t="s">
        <v>13</v>
      </c>
      <c r="B35" s="23" t="s">
        <v>23</v>
      </c>
      <c r="C35" s="119" t="s">
        <v>275</v>
      </c>
      <c r="D35" s="123">
        <f>'P4B 02'!E15</f>
        <v>0</v>
      </c>
      <c r="E35" s="123">
        <f>'P4B 02'!F15</f>
        <v>0</v>
      </c>
      <c r="F35" s="123">
        <f>'P4B 02'!G15</f>
        <v>0</v>
      </c>
      <c r="G35" s="123">
        <f>'P4B 02'!H15</f>
        <v>0</v>
      </c>
      <c r="H35" s="123">
        <f>'P4B 02'!I15</f>
        <v>0</v>
      </c>
    </row>
    <row r="36" spans="1:8" x14ac:dyDescent="0.25">
      <c r="A36" s="23" t="s">
        <v>14</v>
      </c>
      <c r="B36" s="23" t="s">
        <v>24</v>
      </c>
      <c r="C36" s="119" t="s">
        <v>275</v>
      </c>
      <c r="D36" s="123">
        <f>'P4B 02'!E16</f>
        <v>24.90575398715032</v>
      </c>
      <c r="E36" s="123">
        <f>'P4B 02'!F16</f>
        <v>32.980222174765267</v>
      </c>
      <c r="F36" s="123">
        <f>'P4B 02'!G16</f>
        <v>35.25472025578356</v>
      </c>
      <c r="G36" s="123">
        <f>'P4B 02'!H16</f>
        <v>37.529218336801854</v>
      </c>
      <c r="H36" s="123">
        <f>'P4B 02'!I16</f>
        <v>39.803716417820148</v>
      </c>
    </row>
    <row r="37" spans="1:8" x14ac:dyDescent="0.25">
      <c r="A37" s="2"/>
      <c r="B37" s="18"/>
      <c r="C37" s="162" t="s">
        <v>27</v>
      </c>
      <c r="D37" s="165">
        <f>SUM(D27:D36)</f>
        <v>1436.9560215990673</v>
      </c>
      <c r="E37" s="165">
        <f t="shared" ref="E37:H37" si="3">SUM(E27:E36)</f>
        <v>1215.9433791627848</v>
      </c>
      <c r="F37" s="165">
        <f t="shared" si="3"/>
        <v>988.47438033728247</v>
      </c>
      <c r="G37" s="165">
        <f t="shared" si="3"/>
        <v>940.66573624396005</v>
      </c>
      <c r="H37" s="165">
        <f t="shared" si="3"/>
        <v>1013.6345525834009</v>
      </c>
    </row>
    <row r="38" spans="1:8" x14ac:dyDescent="0.25">
      <c r="A38" s="163"/>
      <c r="B38" s="164" t="s">
        <v>185</v>
      </c>
      <c r="C38" s="162"/>
      <c r="D38" s="165">
        <f>D14+D21+D25+D37</f>
        <v>4949.1085950854103</v>
      </c>
      <c r="E38" s="165">
        <f t="shared" ref="E38:H40" si="4">E14+E21+E25+E37</f>
        <v>3285.1029954428996</v>
      </c>
      <c r="F38" s="165">
        <f t="shared" si="4"/>
        <v>3364.9354290154201</v>
      </c>
      <c r="G38" s="165">
        <f t="shared" si="4"/>
        <v>2749.7055895266326</v>
      </c>
      <c r="H38" s="165">
        <f t="shared" si="4"/>
        <v>4382.172265434323</v>
      </c>
    </row>
    <row r="39" spans="1:8" x14ac:dyDescent="0.25">
      <c r="A39" s="163"/>
      <c r="B39" s="164" t="s">
        <v>276</v>
      </c>
      <c r="C39" s="162"/>
      <c r="D39" s="165">
        <f>'P2 CPD'!D14</f>
        <v>21.9</v>
      </c>
      <c r="E39" s="165"/>
      <c r="F39" s="165"/>
      <c r="G39" s="165">
        <f>'P2 CPD'!G14</f>
        <v>33</v>
      </c>
      <c r="H39" s="165">
        <f>'P2 CPD'!H14</f>
        <v>35</v>
      </c>
    </row>
    <row r="40" spans="1:8" x14ac:dyDescent="0.25">
      <c r="A40" s="163"/>
      <c r="B40" s="164" t="s">
        <v>277</v>
      </c>
      <c r="C40" s="162"/>
      <c r="D40" s="165">
        <f>D38/D39</f>
        <v>225.98669383951648</v>
      </c>
      <c r="E40" s="165"/>
      <c r="F40" s="165"/>
      <c r="G40" s="165">
        <f t="shared" ref="G40:H40" si="5">G38/G39</f>
        <v>83.32441180383735</v>
      </c>
      <c r="H40" s="165">
        <f t="shared" si="5"/>
        <v>125.20492186955208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Caso Integral</vt:lpstr>
      <vt:lpstr>Modelo Proceso Mant</vt:lpstr>
      <vt:lpstr>Modelo Costeo</vt:lpstr>
      <vt:lpstr>Maestros</vt:lpstr>
      <vt:lpstr>OM 90</vt:lpstr>
      <vt:lpstr>OM 91</vt:lpstr>
      <vt:lpstr>OM 92</vt:lpstr>
      <vt:lpstr>OM 93</vt:lpstr>
      <vt:lpstr>OM 94</vt:lpstr>
      <vt:lpstr>P1 CMD</vt:lpstr>
      <vt:lpstr>P2 CPD</vt:lpstr>
      <vt:lpstr>P3 CSD</vt:lpstr>
      <vt:lpstr>P4A 01</vt:lpstr>
      <vt:lpstr>P4A 02</vt:lpstr>
      <vt:lpstr>P4B 01</vt:lpstr>
      <vt:lpstr>P4B 02</vt:lpstr>
      <vt:lpstr>Hojas Costos 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 CHAVARRIA</dc:creator>
  <cp:lastModifiedBy>William Oria</cp:lastModifiedBy>
  <cp:lastPrinted>2013-02-15T01:46:23Z</cp:lastPrinted>
  <dcterms:created xsi:type="dcterms:W3CDTF">2012-10-05T19:48:21Z</dcterms:created>
  <dcterms:modified xsi:type="dcterms:W3CDTF">2025-10-02T23:00:28Z</dcterms:modified>
</cp:coreProperties>
</file>