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E:\FIIS UNI 2024 02\GE605U 2024 02\Semana 05\"/>
    </mc:Choice>
  </mc:AlternateContent>
  <xr:revisionPtr revIDLastSave="0" documentId="13_ncr:1_{E0E3A446-E2C6-4563-A280-516491CF8611}" xr6:coauthVersionLast="47" xr6:coauthVersionMax="47" xr10:uidLastSave="{00000000-0000-0000-0000-000000000000}"/>
  <bookViews>
    <workbookView xWindow="-108" yWindow="-108" windowWidth="23256" windowHeight="12456" firstSheet="9" activeTab="11" xr2:uid="{00000000-000D-0000-FFFF-FFFF00000000}"/>
  </bookViews>
  <sheets>
    <sheet name="MODELO" sheetId="20" r:id="rId1"/>
    <sheet name="MOC" sheetId="14" r:id="rId2"/>
    <sheet name="MCC" sheetId="18" r:id="rId3"/>
    <sheet name="MMAT" sheetId="30" r:id="rId4"/>
    <sheet name="MPER" sheetId="31" r:id="rId5"/>
    <sheet name="MECI" sheetId="17" r:id="rId6"/>
    <sheet name="4A CMD" sheetId="27" r:id="rId7"/>
    <sheet name="4B CMD " sheetId="29" r:id="rId8"/>
    <sheet name="5A CPD" sheetId="28" r:id="rId9"/>
    <sheet name="5B CPD" sheetId="33" r:id="rId10"/>
    <sheet name="P1A-ECI-CC" sheetId="15" r:id="rId11"/>
    <sheet name="P1B-ECI-CC" sheetId="22" r:id="rId12"/>
    <sheet name="P2A-CCAP-CCPR" sheetId="19" r:id="rId13"/>
    <sheet name="P2B-CCAP-CCPR" sheetId="23" r:id="rId14"/>
    <sheet name="P3A-CCPR-OC" sheetId="21" r:id="rId15"/>
    <sheet name="P3B-CCPR-OC" sheetId="24" r:id="rId16"/>
    <sheet name="RESUMEN" sheetId="25" r:id="rId17"/>
  </sheets>
  <externalReferences>
    <externalReference r:id="rId18"/>
  </externalReferences>
  <definedNames>
    <definedName name="activo">#REF!</definedName>
    <definedName name="Añitos">#REF!</definedName>
    <definedName name="AÑOS">#REF!</definedName>
    <definedName name="CodNotaDeCredito">#REF!</definedName>
    <definedName name="CodNotaDeDebito">#REF!</definedName>
    <definedName name="FACTBOL">#REF!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lINEAS">#REF!</definedName>
    <definedName name="LISTA_DE_RUCS">OFFSET(#REF!,0,0,COUNTA(#REF!)-1,1)</definedName>
    <definedName name="MESES">#REF!</definedName>
    <definedName name="mesesitos">#REF!</definedName>
    <definedName name="NOTACREDE">#REF!</definedName>
    <definedName name="PRODUCTOS">[1]Data!$A$2:$A$4</definedName>
    <definedName name="Ruc">#REF!</definedName>
    <definedName name="RutaChrome">#REF!</definedName>
    <definedName name="RutaPrincipal">#REF!</definedName>
    <definedName name="RutaRaiz">#REF!</definedName>
    <definedName name="SERIEB">#REF!</definedName>
    <definedName name="SERIEF">#REF!</definedName>
    <definedName name="SERIENC">#REF!</definedName>
    <definedName name="SERIEN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7" l="1"/>
  <c r="Q3" i="27"/>
  <c r="P3" i="27"/>
  <c r="O3" i="27"/>
  <c r="N3" i="27"/>
  <c r="M3" i="27"/>
  <c r="L3" i="27"/>
  <c r="K3" i="27"/>
  <c r="J3" i="27"/>
  <c r="I3" i="27"/>
  <c r="H3" i="27"/>
  <c r="G3" i="27"/>
  <c r="F3" i="27"/>
  <c r="D41" i="33"/>
  <c r="D40" i="33"/>
  <c r="D39" i="33"/>
  <c r="D35" i="33"/>
  <c r="D31" i="33"/>
  <c r="D27" i="33"/>
  <c r="D23" i="33"/>
  <c r="D19" i="33"/>
  <c r="D15" i="33"/>
  <c r="D11" i="33"/>
  <c r="M40" i="27"/>
  <c r="M39" i="27"/>
  <c r="M38" i="27"/>
  <c r="M37" i="27"/>
  <c r="L36" i="27"/>
  <c r="L35" i="27"/>
  <c r="L34" i="27"/>
  <c r="L33" i="27"/>
  <c r="K32" i="27"/>
  <c r="K31" i="27"/>
  <c r="K30" i="27"/>
  <c r="K29" i="27"/>
  <c r="J28" i="27"/>
  <c r="J27" i="27"/>
  <c r="J26" i="27"/>
  <c r="J25" i="27"/>
  <c r="I24" i="27"/>
  <c r="I23" i="27"/>
  <c r="I22" i="27"/>
  <c r="I21" i="27"/>
  <c r="H20" i="27"/>
  <c r="H19" i="27"/>
  <c r="H18" i="27"/>
  <c r="H17" i="27"/>
  <c r="G16" i="27"/>
  <c r="G15" i="27"/>
  <c r="G14" i="27"/>
  <c r="G13" i="27"/>
  <c r="M42" i="27"/>
  <c r="M41" i="27"/>
  <c r="K42" i="27"/>
  <c r="K41" i="27"/>
  <c r="J42" i="27"/>
  <c r="J41" i="27"/>
  <c r="I42" i="27"/>
  <c r="I41" i="27"/>
  <c r="H42" i="27"/>
  <c r="H41" i="27"/>
  <c r="G42" i="27"/>
  <c r="G41" i="27"/>
  <c r="F42" i="27"/>
  <c r="F41" i="27"/>
  <c r="F12" i="27"/>
  <c r="F11" i="27"/>
  <c r="F10" i="27"/>
  <c r="F9" i="27"/>
  <c r="F8" i="31"/>
  <c r="E8" i="31"/>
  <c r="F7" i="31"/>
  <c r="E7" i="31"/>
  <c r="F19" i="30"/>
  <c r="F18" i="30"/>
  <c r="D41" i="29"/>
  <c r="D40" i="29"/>
  <c r="D39" i="29"/>
  <c r="D35" i="29"/>
  <c r="D31" i="29"/>
  <c r="D27" i="29"/>
  <c r="D23" i="29"/>
  <c r="D19" i="29"/>
  <c r="D15" i="29"/>
  <c r="D11" i="29"/>
  <c r="D42" i="28"/>
  <c r="D41" i="28"/>
  <c r="D40" i="28"/>
  <c r="D36" i="28"/>
  <c r="D32" i="28"/>
  <c r="D28" i="28"/>
  <c r="D24" i="28"/>
  <c r="D20" i="28"/>
  <c r="D16" i="28"/>
  <c r="D12" i="28"/>
  <c r="D42" i="27"/>
  <c r="D41" i="27"/>
  <c r="D40" i="27"/>
  <c r="D36" i="27"/>
  <c r="D32" i="27"/>
  <c r="D28" i="27"/>
  <c r="D24" i="27"/>
  <c r="D20" i="27"/>
  <c r="D16" i="27"/>
  <c r="D12" i="27"/>
  <c r="G3" i="28"/>
  <c r="F3" i="28"/>
  <c r="D39" i="25"/>
  <c r="D38" i="25"/>
  <c r="D37" i="25"/>
  <c r="D33" i="25"/>
  <c r="D29" i="25"/>
  <c r="D25" i="25"/>
  <c r="D21" i="25"/>
  <c r="D17" i="25"/>
  <c r="D13" i="25"/>
  <c r="D9" i="25"/>
  <c r="M13" i="19"/>
  <c r="M12" i="19"/>
  <c r="M11" i="19"/>
  <c r="M10" i="19"/>
  <c r="M9" i="19"/>
  <c r="M8" i="19"/>
  <c r="M7" i="19"/>
  <c r="C86" i="15"/>
  <c r="C85" i="15"/>
  <c r="C84" i="15"/>
  <c r="C83" i="15"/>
  <c r="C82" i="15"/>
  <c r="C81" i="15"/>
  <c r="C80" i="15"/>
  <c r="C79" i="15"/>
  <c r="C78" i="15"/>
  <c r="C77" i="15"/>
  <c r="C76" i="15"/>
  <c r="C75" i="15"/>
  <c r="C74" i="15"/>
  <c r="C73" i="15"/>
  <c r="C72" i="15"/>
  <c r="C71" i="15"/>
  <c r="C70" i="15"/>
  <c r="C69" i="15"/>
  <c r="C68" i="15"/>
  <c r="C67" i="15"/>
  <c r="C66" i="15"/>
  <c r="C65" i="15"/>
  <c r="C64" i="15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C25" i="15"/>
  <c r="C24" i="15"/>
  <c r="C23" i="15"/>
  <c r="C22" i="15"/>
  <c r="C21" i="15"/>
  <c r="C20" i="15"/>
  <c r="C19" i="15"/>
  <c r="C18" i="15"/>
  <c r="C17" i="15"/>
  <c r="C16" i="15"/>
  <c r="C15" i="15"/>
  <c r="C14" i="15"/>
  <c r="C13" i="15"/>
  <c r="C12" i="15"/>
  <c r="C11" i="15"/>
  <c r="C10" i="15"/>
  <c r="C9" i="15"/>
  <c r="C8" i="15"/>
  <c r="C7" i="15"/>
  <c r="D80" i="17"/>
  <c r="D77" i="17"/>
  <c r="D76" i="17"/>
  <c r="D74" i="17"/>
  <c r="D72" i="17"/>
  <c r="D69" i="17"/>
  <c r="D68" i="17"/>
  <c r="D66" i="17"/>
  <c r="D64" i="17"/>
  <c r="D61" i="17"/>
  <c r="D60" i="17"/>
  <c r="D58" i="17"/>
  <c r="D56" i="17"/>
  <c r="D53" i="17"/>
  <c r="D52" i="17"/>
  <c r="D50" i="17"/>
  <c r="D48" i="17"/>
  <c r="D45" i="17"/>
  <c r="D44" i="17"/>
  <c r="D42" i="17"/>
  <c r="D40" i="17"/>
  <c r="D37" i="17"/>
  <c r="D36" i="17"/>
  <c r="D34" i="17"/>
  <c r="D32" i="17"/>
  <c r="D29" i="17"/>
  <c r="D28" i="17"/>
  <c r="D26" i="17"/>
  <c r="D24" i="17"/>
  <c r="D21" i="17"/>
  <c r="D20" i="17"/>
  <c r="D18" i="17"/>
  <c r="D16" i="17"/>
  <c r="D13" i="17"/>
  <c r="D12" i="17"/>
  <c r="D10" i="17"/>
  <c r="D8" i="17"/>
  <c r="D5" i="17"/>
  <c r="D4" i="17"/>
  <c r="D2" i="17"/>
  <c r="C83" i="17"/>
  <c r="D75" i="17" s="1"/>
  <c r="K4" i="14"/>
  <c r="I35" i="14"/>
  <c r="I34" i="14"/>
  <c r="I33" i="14"/>
  <c r="I32" i="14"/>
  <c r="I31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4" i="14"/>
  <c r="I3" i="14"/>
  <c r="I2" i="14"/>
  <c r="AO12" i="21"/>
  <c r="AO11" i="21"/>
  <c r="AO10" i="21"/>
  <c r="AO9" i="21"/>
  <c r="AO8" i="21"/>
  <c r="AO7" i="21"/>
  <c r="H35" i="14"/>
  <c r="J35" i="14" s="1"/>
  <c r="H34" i="14"/>
  <c r="H33" i="14"/>
  <c r="K33" i="14" s="1"/>
  <c r="H32" i="14"/>
  <c r="H31" i="14"/>
  <c r="K31" i="14" s="1"/>
  <c r="H30" i="14"/>
  <c r="K30" i="14" s="1"/>
  <c r="H29" i="14"/>
  <c r="J29" i="14" s="1"/>
  <c r="H28" i="14"/>
  <c r="J28" i="14" s="1"/>
  <c r="H27" i="14"/>
  <c r="J27" i="14" s="1"/>
  <c r="H26" i="14"/>
  <c r="J26" i="14" s="1"/>
  <c r="H25" i="14"/>
  <c r="K25" i="14" s="1"/>
  <c r="H24" i="14"/>
  <c r="H23" i="14"/>
  <c r="K23" i="14" s="1"/>
  <c r="H22" i="14"/>
  <c r="K22" i="14" s="1"/>
  <c r="H21" i="14"/>
  <c r="J21" i="14" s="1"/>
  <c r="H20" i="14"/>
  <c r="J20" i="14" s="1"/>
  <c r="H19" i="14"/>
  <c r="J19" i="14" s="1"/>
  <c r="H18" i="14"/>
  <c r="H17" i="14"/>
  <c r="K17" i="14" s="1"/>
  <c r="H16" i="14"/>
  <c r="H15" i="14"/>
  <c r="K15" i="14" s="1"/>
  <c r="H14" i="14"/>
  <c r="K14" i="14" s="1"/>
  <c r="H13" i="14"/>
  <c r="J13" i="14" s="1"/>
  <c r="H12" i="14"/>
  <c r="J12" i="14" s="1"/>
  <c r="H11" i="14"/>
  <c r="J11" i="14" s="1"/>
  <c r="H10" i="14"/>
  <c r="H9" i="14"/>
  <c r="K9" i="14" s="1"/>
  <c r="H8" i="14"/>
  <c r="H7" i="14"/>
  <c r="K7" i="14" s="1"/>
  <c r="H6" i="14"/>
  <c r="K6" i="14" s="1"/>
  <c r="H5" i="14"/>
  <c r="J5" i="14" s="1"/>
  <c r="H4" i="14"/>
  <c r="J4" i="14" s="1"/>
  <c r="H3" i="14"/>
  <c r="J3" i="14" s="1"/>
  <c r="H2" i="14"/>
  <c r="AB8" i="15"/>
  <c r="AA8" i="15"/>
  <c r="Z8" i="15"/>
  <c r="Y8" i="15"/>
  <c r="X8" i="15"/>
  <c r="W8" i="15"/>
  <c r="AC86" i="15"/>
  <c r="AC85" i="15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AC68" i="15"/>
  <c r="AC67" i="15"/>
  <c r="AC66" i="15"/>
  <c r="AC65" i="15"/>
  <c r="AC64" i="15"/>
  <c r="AC63" i="15"/>
  <c r="AC62" i="15"/>
  <c r="AC61" i="15"/>
  <c r="AC60" i="15"/>
  <c r="AC59" i="15"/>
  <c r="AC58" i="15"/>
  <c r="AC57" i="15"/>
  <c r="AC56" i="15"/>
  <c r="AC55" i="15"/>
  <c r="AC54" i="15"/>
  <c r="AC53" i="15"/>
  <c r="AC52" i="15"/>
  <c r="AC51" i="15"/>
  <c r="AC50" i="15"/>
  <c r="AC49" i="15"/>
  <c r="AC48" i="15"/>
  <c r="AC47" i="15"/>
  <c r="AC46" i="15"/>
  <c r="AC45" i="15"/>
  <c r="AC44" i="15"/>
  <c r="AC43" i="15"/>
  <c r="AC42" i="15"/>
  <c r="AC41" i="15"/>
  <c r="AC40" i="15"/>
  <c r="AC39" i="15"/>
  <c r="AC38" i="15"/>
  <c r="AC37" i="15"/>
  <c r="AC36" i="15"/>
  <c r="AC35" i="15"/>
  <c r="AC34" i="15"/>
  <c r="AC33" i="15"/>
  <c r="AC32" i="15"/>
  <c r="AC31" i="15"/>
  <c r="AC30" i="15"/>
  <c r="AC29" i="15"/>
  <c r="AC28" i="15"/>
  <c r="AC27" i="15"/>
  <c r="AC26" i="15"/>
  <c r="AC25" i="15"/>
  <c r="AC24" i="15"/>
  <c r="AC23" i="15"/>
  <c r="AC22" i="15"/>
  <c r="AC21" i="15"/>
  <c r="AC20" i="15"/>
  <c r="AC19" i="15"/>
  <c r="AC18" i="15"/>
  <c r="AC17" i="15"/>
  <c r="AC16" i="15"/>
  <c r="AC15" i="15"/>
  <c r="AC14" i="15"/>
  <c r="AC13" i="15"/>
  <c r="AC12" i="15"/>
  <c r="AC11" i="15"/>
  <c r="AC10" i="15"/>
  <c r="AC9" i="15"/>
  <c r="AC7" i="15"/>
  <c r="K27" i="14" l="1"/>
  <c r="J30" i="14"/>
  <c r="K3" i="14"/>
  <c r="K19" i="14"/>
  <c r="K26" i="14"/>
  <c r="G7" i="31"/>
  <c r="G8" i="31"/>
  <c r="J2" i="14"/>
  <c r="K2" i="14"/>
  <c r="J10" i="14"/>
  <c r="K10" i="14"/>
  <c r="J18" i="14"/>
  <c r="K18" i="14"/>
  <c r="J34" i="14"/>
  <c r="K34" i="14"/>
  <c r="K28" i="14"/>
  <c r="D6" i="17"/>
  <c r="D14" i="17"/>
  <c r="D22" i="17"/>
  <c r="D30" i="17"/>
  <c r="D38" i="17"/>
  <c r="D46" i="17"/>
  <c r="D54" i="17"/>
  <c r="D62" i="17"/>
  <c r="D70" i="17"/>
  <c r="D78" i="17"/>
  <c r="AC8" i="15"/>
  <c r="J6" i="14"/>
  <c r="K11" i="14"/>
  <c r="D7" i="17"/>
  <c r="D15" i="17"/>
  <c r="D23" i="17"/>
  <c r="D31" i="17"/>
  <c r="D39" i="17"/>
  <c r="D47" i="17"/>
  <c r="D55" i="17"/>
  <c r="D63" i="17"/>
  <c r="D71" i="17"/>
  <c r="D79" i="17"/>
  <c r="J14" i="14"/>
  <c r="K12" i="14"/>
  <c r="K35" i="14"/>
  <c r="J22" i="14"/>
  <c r="D9" i="17"/>
  <c r="D17" i="17"/>
  <c r="D25" i="17"/>
  <c r="D33" i="17"/>
  <c r="D41" i="17"/>
  <c r="D49" i="17"/>
  <c r="D57" i="17"/>
  <c r="D65" i="17"/>
  <c r="D73" i="17"/>
  <c r="D81" i="17"/>
  <c r="K20" i="14"/>
  <c r="D3" i="17"/>
  <c r="D83" i="17" s="1"/>
  <c r="D11" i="17"/>
  <c r="D19" i="17"/>
  <c r="D27" i="17"/>
  <c r="D35" i="17"/>
  <c r="D43" i="17"/>
  <c r="D51" i="17"/>
  <c r="D59" i="17"/>
  <c r="D67" i="17"/>
  <c r="C88" i="15"/>
  <c r="K8" i="14"/>
  <c r="J8" i="14"/>
  <c r="K16" i="14"/>
  <c r="J16" i="14"/>
  <c r="K24" i="14"/>
  <c r="J24" i="14"/>
  <c r="K32" i="14"/>
  <c r="J32" i="14"/>
  <c r="J7" i="14"/>
  <c r="J15" i="14"/>
  <c r="J23" i="14"/>
  <c r="J31" i="14"/>
  <c r="K5" i="14"/>
  <c r="K13" i="14"/>
  <c r="K21" i="14"/>
  <c r="K29" i="14"/>
  <c r="J9" i="14"/>
  <c r="J17" i="14"/>
  <c r="J25" i="14"/>
  <c r="J33" i="14"/>
  <c r="E9" i="19" l="1"/>
  <c r="E11" i="19" l="1"/>
  <c r="E13" i="19"/>
  <c r="D92" i="22"/>
  <c r="D93" i="22"/>
  <c r="E8" i="19"/>
  <c r="E10" i="19"/>
  <c r="E12" i="19"/>
  <c r="D94" i="22"/>
  <c r="E7" i="19"/>
  <c r="D95" i="22" l="1"/>
  <c r="E92" i="22" s="1"/>
  <c r="E95" i="22" s="1"/>
  <c r="E94" i="22"/>
  <c r="E14" i="19"/>
  <c r="O9" i="19" s="1"/>
  <c r="O10" i="19"/>
  <c r="O11" i="19"/>
  <c r="E93" i="22" l="1"/>
  <c r="O8" i="19"/>
  <c r="O13" i="19"/>
  <c r="O12" i="19"/>
  <c r="O7" i="19"/>
  <c r="E11" i="21" l="1"/>
  <c r="E7" i="21"/>
  <c r="E15" i="24"/>
  <c r="E15" i="21"/>
  <c r="O14" i="19"/>
  <c r="E10" i="21"/>
  <c r="E12" i="21"/>
  <c r="E9" i="21"/>
  <c r="E8" i="21"/>
  <c r="AQ8" i="21" l="1"/>
  <c r="E13" i="21"/>
  <c r="AQ7" i="21" s="1"/>
  <c r="AQ9" i="21" l="1"/>
  <c r="AQ12" i="21"/>
  <c r="AQ13" i="21"/>
  <c r="AQ11" i="21"/>
  <c r="AQ10" i="21"/>
  <c r="AO11" i="24"/>
  <c r="AO7" i="24"/>
  <c r="AO8" i="24"/>
  <c r="AO9" i="24"/>
  <c r="AO12" i="24"/>
  <c r="AO10" i="24"/>
  <c r="AO13" i="24" l="1"/>
</calcChain>
</file>

<file path=xl/sharedStrings.xml><?xml version="1.0" encoding="utf-8"?>
<sst xmlns="http://schemas.openxmlformats.org/spreadsheetml/2006/main" count="1955" uniqueCount="352">
  <si>
    <t>Mantenimiento</t>
  </si>
  <si>
    <t>Costo S/</t>
  </si>
  <si>
    <t>Pecanas peladas 1K</t>
  </si>
  <si>
    <t>Pecanas peladas 1/2K</t>
  </si>
  <si>
    <t>Pecanas peladas 1/4K</t>
  </si>
  <si>
    <t>Pecanas peladas 100 gr</t>
  </si>
  <si>
    <t>Almendras 1k</t>
  </si>
  <si>
    <t>Almendras 1/2k</t>
  </si>
  <si>
    <t>Almendras 1/4k</t>
  </si>
  <si>
    <t>Almendras 100 gr</t>
  </si>
  <si>
    <t>Nuez Pelada 1k</t>
  </si>
  <si>
    <t>Nuez Pelada 1/2k</t>
  </si>
  <si>
    <t>Nuez Pelada 1/4k</t>
  </si>
  <si>
    <t>Nuez Pelada 100gr</t>
  </si>
  <si>
    <t>Castañas 1k</t>
  </si>
  <si>
    <t>Castañas 1/2k</t>
  </si>
  <si>
    <t>Castañas 1/4k</t>
  </si>
  <si>
    <t>Castañas 100gr</t>
  </si>
  <si>
    <t>Pasas rubias 1k</t>
  </si>
  <si>
    <t>Pasas rubias 1/2k</t>
  </si>
  <si>
    <t>Pasas rubias 1/4k</t>
  </si>
  <si>
    <t>Pasas rubias 100gr</t>
  </si>
  <si>
    <t>Pasas morenas 1k</t>
  </si>
  <si>
    <t>Pasas morenas 1/2k</t>
  </si>
  <si>
    <t>Pasas morenas 1/4k</t>
  </si>
  <si>
    <t>Pasas morenas 100gr</t>
  </si>
  <si>
    <t>Guindones 1k</t>
  </si>
  <si>
    <t>Guindones 1/2k</t>
  </si>
  <si>
    <t>Guindones 1/4k</t>
  </si>
  <si>
    <t>Guindones 100gr</t>
  </si>
  <si>
    <t>Mix prod secos 250gr</t>
  </si>
  <si>
    <t>Mix prod secos 125gr</t>
  </si>
  <si>
    <t>Mani tostado 1k</t>
  </si>
  <si>
    <t>Mani tostado 1/2k</t>
  </si>
  <si>
    <t>Mani tostado 1/4k</t>
  </si>
  <si>
    <t>Mani tostado 100gr</t>
  </si>
  <si>
    <t>ID#</t>
  </si>
  <si>
    <t>Code</t>
  </si>
  <si>
    <t>Descripción</t>
  </si>
  <si>
    <t>Tipo</t>
  </si>
  <si>
    <t>UM</t>
  </si>
  <si>
    <t>Taper</t>
  </si>
  <si>
    <t>Bolsa</t>
  </si>
  <si>
    <t>Minutos</t>
  </si>
  <si>
    <t>PT01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</si>
  <si>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</si>
  <si>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</si>
  <si>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</si>
  <si>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</si>
  <si>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</si>
  <si>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</si>
  <si>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</si>
  <si>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</si>
  <si>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</si>
  <si>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</si>
  <si>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</si>
  <si>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</si>
  <si>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</si>
  <si>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</si>
  <si>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</si>
  <si>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</si>
  <si>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</si>
  <si>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</si>
  <si>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</si>
  <si>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</si>
  <si>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</si>
  <si>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</si>
  <si>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</si>
  <si>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</si>
  <si>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PT26</t>
  </si>
  <si>
    <t>PT27</t>
  </si>
  <si>
    <t>PT28</t>
  </si>
  <si>
    <t>PT29</t>
  </si>
  <si>
    <t>PT30</t>
  </si>
  <si>
    <t>PT31</t>
  </si>
  <si>
    <t>PT32</t>
  </si>
  <si>
    <t>PT33</t>
  </si>
  <si>
    <t>PT34</t>
  </si>
  <si>
    <t>#Cta</t>
  </si>
  <si>
    <t>Transporte de carga</t>
  </si>
  <si>
    <t>Transporte de pasajeros</t>
  </si>
  <si>
    <t>Correos</t>
  </si>
  <si>
    <t>Alojamiento</t>
  </si>
  <si>
    <t>Alimentación</t>
  </si>
  <si>
    <t>Otros gastos de viaje</t>
  </si>
  <si>
    <t>Asesoria Administrativa</t>
  </si>
  <si>
    <t>Asesoria Legal y tributaria</t>
  </si>
  <si>
    <t>Asesoria Auditoría y contable</t>
  </si>
  <si>
    <t>Asesoria Mercadotecnia</t>
  </si>
  <si>
    <t>Asesoria Medioambiental</t>
  </si>
  <si>
    <t>Asesoria Investigación y desarrollo</t>
  </si>
  <si>
    <t>Asesoria Producción</t>
  </si>
  <si>
    <t>Asesoria Otros</t>
  </si>
  <si>
    <t>Mantenimiento y reparación de Activos por derecho de uso Financiero</t>
  </si>
  <si>
    <t>Mantenimiento y reparación de Activos por derecho de uso Operativo</t>
  </si>
  <si>
    <t>Mantenimiento y reparaciones de Propiedad, planta y equipo</t>
  </si>
  <si>
    <t>Mantenimiento y reparación de Intangibles</t>
  </si>
  <si>
    <t>Mantenimiento y reparación de Activos biológicos</t>
  </si>
  <si>
    <t>Alquileres de Terrenos</t>
  </si>
  <si>
    <t>Alquileres de Edificaciones</t>
  </si>
  <si>
    <t>Alquileres de Maquinarias y equipos de explotación</t>
  </si>
  <si>
    <t>Alquileres de Equipo de transporte</t>
  </si>
  <si>
    <t>Alquileres de Muebles y enseres</t>
  </si>
  <si>
    <t>Alquileres de Equipos diversos</t>
  </si>
  <si>
    <t>Servicios básicos de Energía eléctrica</t>
  </si>
  <si>
    <t>Servicios básicos de Gas</t>
  </si>
  <si>
    <t>Servicios básicos de Agua</t>
  </si>
  <si>
    <t>Servicios básicos de Teléfono</t>
  </si>
  <si>
    <t>Servicios básicos de Internet</t>
  </si>
  <si>
    <t>Servicios básicos de Radio</t>
  </si>
  <si>
    <t>Servicios básicos de Cable</t>
  </si>
  <si>
    <t>Publicidad</t>
  </si>
  <si>
    <t>Publicaciones</t>
  </si>
  <si>
    <t>Relaciones públicas</t>
  </si>
  <si>
    <t>Servicios de contratistas</t>
  </si>
  <si>
    <t>Otros servicios prestados por terceros Gastos bancarios</t>
  </si>
  <si>
    <t>Otros servicios prestados por terceros Gastos de laboratorio</t>
  </si>
  <si>
    <t>Impuesto general a las ventas y selectivo al consumo</t>
  </si>
  <si>
    <t>Impuesto a las transacciones financieras</t>
  </si>
  <si>
    <t>Impuesto temporal a los activos netos</t>
  </si>
  <si>
    <t>Impuesto a los juegos de casino y máquinas tragamonedas</t>
  </si>
  <si>
    <t>Regalías mineras</t>
  </si>
  <si>
    <t>Cánones</t>
  </si>
  <si>
    <t>Otros gastos por tributos Gobierno Nacional</t>
  </si>
  <si>
    <t>Gastos por Tributos Gobierno regional</t>
  </si>
  <si>
    <t>Impuesto predial</t>
  </si>
  <si>
    <t>Arbitrios municipales y seguridad ciudadana</t>
  </si>
  <si>
    <t>Impuesto al patrimonio vehicular</t>
  </si>
  <si>
    <t>Licencia de funcionamiento</t>
  </si>
  <si>
    <t>Otros gastos por tributos Gobierno Local</t>
  </si>
  <si>
    <t>Contribución al SENCICO</t>
  </si>
  <si>
    <t>Otros gastos por tributos</t>
  </si>
  <si>
    <t>Gastos en deuda tributaria Intereses</t>
  </si>
  <si>
    <t>Gastos en deuda tributaria intereses - fraccionamiento</t>
  </si>
  <si>
    <t>Gastos en deuda tributaria Multas</t>
  </si>
  <si>
    <t>Gastos en deuda tributaria Costas y otros</t>
  </si>
  <si>
    <t>Seguros</t>
  </si>
  <si>
    <t>Regalías</t>
  </si>
  <si>
    <t>Suscripciones</t>
  </si>
  <si>
    <t>Licencias y derechos de vigencia</t>
  </si>
  <si>
    <t>Costo neto de enajenación de activos inmovilizados Inversiones mobiliarias</t>
  </si>
  <si>
    <t>Costo neto de enajenación de activos inmovilizados Propiedades de inversión</t>
  </si>
  <si>
    <t>Costo neto de enajenación de activos inmovilizados Activos por derecho de uso - arrendamiento financiero</t>
  </si>
  <si>
    <t>Costo neto de enajenación de activos inmovilizados Propiedad, planta y equipo</t>
  </si>
  <si>
    <t>Costo neto de enajenación de activos inmovilizados Intangibles</t>
  </si>
  <si>
    <t>Costo neto de enajenación de activos inmovilizados Activos biológicos</t>
  </si>
  <si>
    <t>Operaciones discontinuadas – Abandono de activos Propiedades de inversión</t>
  </si>
  <si>
    <t>Operaciones discontinuadas – Abandono de activos Activos por derecho de uso - Arrendamiento financiero</t>
  </si>
  <si>
    <t>Operaciones discontinuadas – Abandono de activos Propiedad, planta y equipo</t>
  </si>
  <si>
    <t>Operaciones discontinuadas – Abandono de activos Intangibles</t>
  </si>
  <si>
    <t>Operaciones discontinuadas – Abandono de activos Activos biológicos</t>
  </si>
  <si>
    <t>Suministros</t>
  </si>
  <si>
    <t>Gestión medioambiental</t>
  </si>
  <si>
    <t>Otros gastos de gestión Donaciones</t>
  </si>
  <si>
    <t>Otros gastos de gestión Sanciones administrativas</t>
  </si>
  <si>
    <t>Mano de obra indirecta</t>
  </si>
  <si>
    <t>Materiales indirectos</t>
  </si>
  <si>
    <t>CC01</t>
  </si>
  <si>
    <t>CC02</t>
  </si>
  <si>
    <t>CC03</t>
  </si>
  <si>
    <t>CC04</t>
  </si>
  <si>
    <t>CC05</t>
  </si>
  <si>
    <t>CC06</t>
  </si>
  <si>
    <t>CC07</t>
  </si>
  <si>
    <t>CC08</t>
  </si>
  <si>
    <t>CC09</t>
  </si>
  <si>
    <t>CC10</t>
  </si>
  <si>
    <t>CC11</t>
  </si>
  <si>
    <t>CC12</t>
  </si>
  <si>
    <t>CC13</t>
  </si>
  <si>
    <t>CC14</t>
  </si>
  <si>
    <t>CC15</t>
  </si>
  <si>
    <t>CC16</t>
  </si>
  <si>
    <t>CC17</t>
  </si>
  <si>
    <t>CC18</t>
  </si>
  <si>
    <t>CC19</t>
  </si>
  <si>
    <t>CC20</t>
  </si>
  <si>
    <t>CC21</t>
  </si>
  <si>
    <t>CC22</t>
  </si>
  <si>
    <t>CC23</t>
  </si>
  <si>
    <t>CC24</t>
  </si>
  <si>
    <t>Gerencia General</t>
  </si>
  <si>
    <t>AD</t>
  </si>
  <si>
    <t>Recursos Humanos</t>
  </si>
  <si>
    <t>Contabilidad</t>
  </si>
  <si>
    <t>Sistemas</t>
  </si>
  <si>
    <t>Finanzas</t>
  </si>
  <si>
    <t>Gerencia Administración  y Finanzas</t>
  </si>
  <si>
    <t>Gerencia Comecial</t>
  </si>
  <si>
    <t>Ventas</t>
  </si>
  <si>
    <t>Marketing</t>
  </si>
  <si>
    <t>Facturación</t>
  </si>
  <si>
    <t>Almacen Productos Terminados</t>
  </si>
  <si>
    <t>Gerencia Producción</t>
  </si>
  <si>
    <t>Planeamiento y Control Producción</t>
  </si>
  <si>
    <t>Logistica</t>
  </si>
  <si>
    <t>Control de Calidad</t>
  </si>
  <si>
    <t>Seguridad y Salud en el Trabajo</t>
  </si>
  <si>
    <t>Almacen de Materiales</t>
  </si>
  <si>
    <t>Pesado</t>
  </si>
  <si>
    <t>Cocción</t>
  </si>
  <si>
    <t>Selección</t>
  </si>
  <si>
    <t>Secado</t>
  </si>
  <si>
    <t>Empacado</t>
  </si>
  <si>
    <t>VE</t>
  </si>
  <si>
    <t>AP</t>
  </si>
  <si>
    <t>PR</t>
  </si>
  <si>
    <t>Elemento de Costo Indirecto</t>
  </si>
  <si>
    <t>Depreciación maquinaria y equipo</t>
  </si>
  <si>
    <t>Depreciación equipo de procesamiento de datos</t>
  </si>
  <si>
    <t># pers</t>
  </si>
  <si>
    <t>Area M2</t>
  </si>
  <si>
    <t>Sellado</t>
  </si>
  <si>
    <t>P1: COSTEO DEL ELEMENTO DE COSTO INDIRECTO A LOS CENTROS DE COSTOS</t>
  </si>
  <si>
    <t># Vales Salida</t>
  </si>
  <si>
    <t>Criterio Reparto ECI-CC</t>
  </si>
  <si>
    <t># viajes</t>
  </si>
  <si>
    <t>Directo</t>
  </si>
  <si>
    <t>MODELO DE COSTEO DE INDIRECTOS - METODO TRADICIONAL</t>
  </si>
  <si>
    <t>P3: COSTEO DEL ELEMENTO DE COSTO INDIRECTO DE LOS CENTROS PRODUCTIVOS A LOS OBJETOS DE COSTOS</t>
  </si>
  <si>
    <t># vales consumo</t>
  </si>
  <si>
    <t>Directo CC02</t>
  </si>
  <si>
    <t>Directo CC04</t>
  </si>
  <si>
    <t>Directo CC09</t>
  </si>
  <si>
    <t>Directo CC15</t>
  </si>
  <si>
    <t># Equipos alquilados</t>
  </si>
  <si>
    <t>KW Hr</t>
  </si>
  <si>
    <t>% Asignación</t>
  </si>
  <si>
    <t># anexos</t>
  </si>
  <si>
    <t># Pc con internet</t>
  </si>
  <si>
    <t>% Asignacion Gerencias</t>
  </si>
  <si>
    <t>% Asignación Ventas</t>
  </si>
  <si>
    <t># avisos</t>
  </si>
  <si>
    <t>Directo CC06</t>
  </si>
  <si>
    <t># activos</t>
  </si>
  <si>
    <t># suscripciones</t>
  </si>
  <si>
    <t># equipos propios PD</t>
  </si>
  <si>
    <t># equipos propios ME</t>
  </si>
  <si>
    <t>PROCESO 1B: REPARTO PROPORCIONAL DEL ELEMENTO DE COSTO INDIRECTO HACIA LOS CENTROS DE COSTOS</t>
  </si>
  <si>
    <t>TOTAL</t>
  </si>
  <si>
    <t># personas transportadas</t>
  </si>
  <si>
    <t># personas indirectas</t>
  </si>
  <si>
    <t># personas totales</t>
  </si>
  <si>
    <t>PROCESO 2B: REPARTO PROPORCIONAL DEL CENTRO DE COSTO DE APOYO A LOS PRODUCTIVOS</t>
  </si>
  <si>
    <t>P2: COSTEO DE LOS CENTROS DE COSTOS DE APOYO A LA PRODUCCION A LOS PRODUCTIVOS</t>
  </si>
  <si>
    <t>Criterio CCAP-CCPR</t>
  </si>
  <si>
    <t>Total</t>
  </si>
  <si>
    <t>% Dedicación</t>
  </si>
  <si>
    <t># OT emitidas</t>
  </si>
  <si>
    <t># pruebas realizad</t>
  </si>
  <si>
    <t># Hrs Manten</t>
  </si>
  <si>
    <t># vales salida</t>
  </si>
  <si>
    <t># requerimient</t>
  </si>
  <si>
    <t>PROCESO 3B: REPARTO PROPORCIONAL DEL CENTRO DE COSTO PRODUCTIVO HACIA LOS PRODUCTOS</t>
  </si>
  <si>
    <t>Criterio CCCPR-OC</t>
  </si>
  <si>
    <t>Produccion</t>
  </si>
  <si>
    <t>Hrs Selección</t>
  </si>
  <si>
    <t>Hrs Secado</t>
  </si>
  <si>
    <t># bolsas selladas</t>
  </si>
  <si>
    <t># bolsas empacadas</t>
  </si>
  <si>
    <t>Kgs</t>
  </si>
  <si>
    <t>Minu Cooc</t>
  </si>
  <si>
    <t>Hr Cooc</t>
  </si>
  <si>
    <t>%</t>
  </si>
  <si>
    <t>PROCESO 1A: DEFINIR LA MATRIZ DE CONFIGURACION Y DE VALORES DE CRITERIOS DE REPARTO POR CADA ELEMENTO DE COSTO Y CENTRO DE COSTO</t>
  </si>
  <si>
    <t>PROCESO 2A: DEFINIR LA MATRIZ DE CONFIGURACIÓN Y DE VALORES DE CRITERIOS DE REPARTO POR CENTRO DE COSTO DE APOYO A LOS PRODUCTIVOS</t>
  </si>
  <si>
    <t>PROCESO 3A: DEFINIR LA MATRIZ CONFIGURACION Y DE VALORES DE CRITERIOS DE REPARTO DE CENTROS DE COSTOS PRODUCTIVOS HACIA LOS PRODUCTOS</t>
  </si>
  <si>
    <t>RELEVANTE</t>
  </si>
  <si>
    <t>P1A: MATRIZ DE CONFIGURACION Y CRITERIOS DE REPARTO</t>
  </si>
  <si>
    <t>P1B: MATRIZ DE REPARTO PROPORCIONAL</t>
  </si>
  <si>
    <t>GA</t>
  </si>
  <si>
    <t>GV</t>
  </si>
  <si>
    <t>CIF</t>
  </si>
  <si>
    <t>TENER EN CUENTA:</t>
  </si>
  <si>
    <t>SI HACERMOS EL REPARTO DE ECI A CC ENTONCES EN LAS FILAS VAN LOS ECI Y EN LAS COLUMNAS LOS CC</t>
  </si>
  <si>
    <t>SI HACEMOS EL REPARTO DE LOS ECI DE LOS CCAP A LOS CCPR ENTONCES EN LAS FILAS VAN LOS ECI DE LOS CCAP Y EN LAS COLUMNAS LOS CC PROD</t>
  </si>
  <si>
    <t>SI HACEMOS EL REPARTO DE LOS ECI DE LOS CCPROD A LOS OC ENTONCES EN LAS FILAS VAN LOS ECI DE LOS CCPROD Y EN LAS COLUMNAS LOS OC</t>
  </si>
  <si>
    <t>P2A: MATRIZ DE CONFIGURACION Y DE CRITERIOS DE REPARTO</t>
  </si>
  <si>
    <t>T</t>
  </si>
  <si>
    <t>P2B: MATRIZ DE REPARTO PROPORCIONAL</t>
  </si>
  <si>
    <t>METODO DIRECTO DE CC APOYO A PRODUCTIVO</t>
  </si>
  <si>
    <t>DETALLE:</t>
  </si>
  <si>
    <t>LOS COSTOS EN LOS CC PRODUCTIVOS SE CONFORMAN</t>
  </si>
  <si>
    <t>CON LOS COSTOS PROPIOS DEL REPARTIR DEL PROCESO 1</t>
  </si>
  <si>
    <t>MAS LOS COSTOS DE LOS CC APOYO DEL PROCESO 2</t>
  </si>
  <si>
    <t>P3A: MATRIZ DE CONFIGURACION Y CRITERIOS DE REPARTO</t>
  </si>
  <si>
    <t>Kg Pesado</t>
  </si>
  <si>
    <t>Hrs Maquina de cocción</t>
  </si>
  <si>
    <t>P3B: MATRIZ  DE REPARTO PROPORCIONAL</t>
  </si>
  <si>
    <t>Costo Unitario S/</t>
  </si>
  <si>
    <t xml:space="preserve">SISTEMA DE COSTEO </t>
  </si>
  <si>
    <t>SE DEFINE UNA RUTA DE PROCESO</t>
  </si>
  <si>
    <t>SE DEFINE ESTADOS EN LA RUTA DE PROCESO</t>
  </si>
  <si>
    <t>SE DEFINE UNA UNIDAD DE CONTROL Y COSTEO DE LA RUTA</t>
  </si>
  <si>
    <t>LO MAS SENCILLO ES DEFINIR OT CON ESTADOS</t>
  </si>
  <si>
    <t xml:space="preserve">OT TERMINADO </t>
  </si>
  <si>
    <t>OT PROCESO: PUEDE SER PARCIAL O TOTAL (SEMI TERMINADOS)</t>
  </si>
  <si>
    <t>OT101</t>
  </si>
  <si>
    <t>OT102</t>
  </si>
  <si>
    <t>OT103</t>
  </si>
  <si>
    <t>OT104</t>
  </si>
  <si>
    <t>P</t>
  </si>
  <si>
    <t>ST</t>
  </si>
  <si>
    <t>RESUMEN DE COSTOS POR PRODUCTO EN SOLES</t>
  </si>
  <si>
    <t>Kg neto</t>
  </si>
  <si>
    <t>CMD</t>
  </si>
  <si>
    <t>MAESTRO DE MATERIALES</t>
  </si>
  <si>
    <t>MAESTRO DE MANO DE OBRA - PRODUCCION</t>
  </si>
  <si>
    <t>Cto Unit S/</t>
  </si>
  <si>
    <t>NombreApellidos</t>
  </si>
  <si>
    <t>Mes S/</t>
  </si>
  <si>
    <t>Horas mes</t>
  </si>
  <si>
    <t>Tasa MIN S/</t>
  </si>
  <si>
    <t>Und</t>
  </si>
  <si>
    <t>Merma%</t>
  </si>
  <si>
    <t>PP01</t>
  </si>
  <si>
    <t>Pecanas peladas</t>
  </si>
  <si>
    <t>MP</t>
  </si>
  <si>
    <t>Kg</t>
  </si>
  <si>
    <t>YO01</t>
  </si>
  <si>
    <t>Yolanda</t>
  </si>
  <si>
    <t>MOD/GA/GV</t>
  </si>
  <si>
    <t>AL01</t>
  </si>
  <si>
    <t>Almendras</t>
  </si>
  <si>
    <t>JO01</t>
  </si>
  <si>
    <t>Johny</t>
  </si>
  <si>
    <t>NP01</t>
  </si>
  <si>
    <t>Nuez pelada</t>
  </si>
  <si>
    <t>CA01</t>
  </si>
  <si>
    <t>Castañas</t>
  </si>
  <si>
    <t>PR01</t>
  </si>
  <si>
    <t>Pasas rubias</t>
  </si>
  <si>
    <t>PM01</t>
  </si>
  <si>
    <t>Pasas morenas</t>
  </si>
  <si>
    <t>GU01</t>
  </si>
  <si>
    <t>Guindones</t>
  </si>
  <si>
    <t>MT01</t>
  </si>
  <si>
    <t>Mani tostado</t>
  </si>
  <si>
    <t>BO01</t>
  </si>
  <si>
    <t>Bolsa 1Kg, 1/2k</t>
  </si>
  <si>
    <t>MA</t>
  </si>
  <si>
    <t>BO02</t>
  </si>
  <si>
    <t>Bolsa 1/4Kg, 100gr</t>
  </si>
  <si>
    <t>TA01</t>
  </si>
  <si>
    <t>ET01</t>
  </si>
  <si>
    <t>Etiqueta</t>
  </si>
  <si>
    <t>BL01</t>
  </si>
  <si>
    <t>TABLA DE CONSUMO EN CANTIDAD</t>
  </si>
  <si>
    <t>TABLA DE COSTO UNITARIO</t>
  </si>
  <si>
    <t>Total S/</t>
  </si>
  <si>
    <t>Min</t>
  </si>
  <si>
    <t>CPD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</si>
</sst>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\ &quot;€&quot;_-;\-* #,##0.00\ &quot;€&quot;_-;_-* &quot;-&quot;??\ &quot;€&quot;_-;_-@_-"/>
    <numFmt numFmtId="165" formatCode="#,##0.00_ ;[Red]\-#,##0.00\ "/>
    <numFmt numFmtId="166" formatCode="#,##0.0_ ;[Red]\-#,##0.0\ "/>
    <numFmt numFmtId="167" formatCode="#,##0_ ;[Red]\-#,##0\ "/>
    <numFmt numFmtId="168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1" xfId="0" applyFill="1" applyBorder="1"/>
    <xf numFmtId="0" fontId="3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/>
    <xf numFmtId="165" fontId="0" fillId="2" borderId="3" xfId="0" applyNumberFormat="1" applyFill="1" applyBorder="1" applyAlignment="1">
      <alignment horizontal="center"/>
    </xf>
    <xf numFmtId="0" fontId="1" fillId="2" borderId="0" xfId="2" applyFill="1"/>
    <xf numFmtId="0" fontId="1" fillId="2" borderId="1" xfId="2" applyFill="1" applyBorder="1"/>
    <xf numFmtId="165" fontId="1" fillId="2" borderId="1" xfId="2" applyNumberFormat="1" applyFill="1" applyBorder="1"/>
    <xf numFmtId="0" fontId="3" fillId="4" borderId="1" xfId="2" applyFont="1" applyFill="1" applyBorder="1"/>
    <xf numFmtId="167" fontId="0" fillId="2" borderId="3" xfId="0" applyNumberFormat="1" applyFill="1" applyBorder="1" applyAlignment="1">
      <alignment horizontal="center"/>
    </xf>
    <xf numFmtId="166" fontId="0" fillId="2" borderId="3" xfId="0" applyNumberFormat="1" applyFill="1" applyBorder="1" applyAlignment="1">
      <alignment horizontal="center"/>
    </xf>
    <xf numFmtId="0" fontId="4" fillId="2" borderId="0" xfId="0" applyFont="1" applyFill="1"/>
    <xf numFmtId="0" fontId="0" fillId="2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" xfId="3" applyFont="1" applyFill="1" applyBorder="1" applyAlignment="1">
      <alignment horizontal="center" vertical="center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9" fontId="4" fillId="2" borderId="1" xfId="3" applyFont="1" applyFill="1" applyBorder="1" applyAlignment="1">
      <alignment horizontal="center"/>
    </xf>
    <xf numFmtId="9" fontId="4" fillId="2" borderId="1" xfId="0" applyNumberFormat="1" applyFont="1" applyFill="1" applyBorder="1" applyAlignment="1">
      <alignment horizontal="center"/>
    </xf>
    <xf numFmtId="165" fontId="4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 vertical="center" wrapText="1"/>
    </xf>
    <xf numFmtId="165" fontId="4" fillId="2" borderId="0" xfId="0" applyNumberFormat="1" applyFont="1" applyFill="1" applyAlignment="1">
      <alignment horizontal="center"/>
    </xf>
    <xf numFmtId="0" fontId="5" fillId="4" borderId="1" xfId="0" applyFon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65" fontId="2" fillId="2" borderId="1" xfId="2" applyNumberFormat="1" applyFont="1" applyFill="1" applyBorder="1"/>
    <xf numFmtId="10" fontId="3" fillId="4" borderId="1" xfId="2" applyNumberFormat="1" applyFont="1" applyFill="1" applyBorder="1" applyAlignment="1">
      <alignment horizontal="center"/>
    </xf>
    <xf numFmtId="10" fontId="1" fillId="2" borderId="1" xfId="2" applyNumberFormat="1" applyFill="1" applyBorder="1" applyAlignment="1">
      <alignment horizontal="center"/>
    </xf>
    <xf numFmtId="10" fontId="1" fillId="2" borderId="0" xfId="2" applyNumberFormat="1" applyFill="1" applyAlignment="1">
      <alignment horizontal="center"/>
    </xf>
    <xf numFmtId="10" fontId="2" fillId="2" borderId="1" xfId="2" applyNumberFormat="1" applyFont="1" applyFill="1" applyBorder="1" applyAlignment="1">
      <alignment horizontal="center"/>
    </xf>
    <xf numFmtId="165" fontId="0" fillId="2" borderId="1" xfId="0" applyNumberFormat="1" applyFill="1" applyBorder="1"/>
    <xf numFmtId="0" fontId="2" fillId="2" borderId="1" xfId="0" applyFont="1" applyFill="1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  <xf numFmtId="165" fontId="0" fillId="2" borderId="1" xfId="3" applyNumberFormat="1" applyFont="1" applyFill="1" applyBorder="1" applyAlignment="1">
      <alignment horizontal="center" vertical="center"/>
    </xf>
    <xf numFmtId="165" fontId="0" fillId="2" borderId="0" xfId="0" applyNumberFormat="1" applyFill="1"/>
    <xf numFmtId="165" fontId="2" fillId="2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0" fontId="0" fillId="2" borderId="0" xfId="0" applyNumberFormat="1" applyFill="1" applyAlignment="1">
      <alignment horizontal="center"/>
    </xf>
    <xf numFmtId="168" fontId="4" fillId="2" borderId="1" xfId="3" applyNumberFormat="1" applyFont="1" applyFill="1" applyBorder="1" applyAlignment="1">
      <alignment horizontal="center"/>
    </xf>
    <xf numFmtId="168" fontId="4" fillId="5" borderId="1" xfId="3" applyNumberFormat="1" applyFont="1" applyFill="1" applyBorder="1" applyAlignment="1">
      <alignment horizontal="center"/>
    </xf>
    <xf numFmtId="38" fontId="4" fillId="2" borderId="1" xfId="0" applyNumberFormat="1" applyFont="1" applyFill="1" applyBorder="1" applyAlignment="1">
      <alignment horizontal="center"/>
    </xf>
    <xf numFmtId="165" fontId="4" fillId="2" borderId="1" xfId="3" applyNumberFormat="1" applyFont="1" applyFill="1" applyBorder="1" applyAlignment="1">
      <alignment horizontal="center"/>
    </xf>
    <xf numFmtId="0" fontId="6" fillId="2" borderId="0" xfId="0" applyFont="1" applyFill="1"/>
    <xf numFmtId="10" fontId="4" fillId="2" borderId="0" xfId="0" applyNumberFormat="1" applyFont="1" applyFill="1" applyAlignment="1">
      <alignment horizontal="center"/>
    </xf>
    <xf numFmtId="10" fontId="4" fillId="5" borderId="0" xfId="0" applyNumberFormat="1" applyFont="1" applyFill="1" applyAlignment="1">
      <alignment horizontal="center"/>
    </xf>
    <xf numFmtId="165" fontId="4" fillId="5" borderId="1" xfId="0" applyNumberFormat="1" applyFont="1" applyFill="1" applyBorder="1" applyAlignment="1">
      <alignment horizontal="center"/>
    </xf>
    <xf numFmtId="10" fontId="4" fillId="2" borderId="1" xfId="0" applyNumberFormat="1" applyFont="1" applyFill="1" applyBorder="1" applyAlignment="1">
      <alignment horizontal="center"/>
    </xf>
    <xf numFmtId="10" fontId="4" fillId="5" borderId="1" xfId="0" applyNumberFormat="1" applyFont="1" applyFill="1" applyBorder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14" fontId="0" fillId="2" borderId="0" xfId="0" applyNumberFormat="1" applyFill="1"/>
    <xf numFmtId="9" fontId="0" fillId="2" borderId="1" xfId="0" applyNumberForma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10" fontId="1" fillId="0" borderId="1" xfId="2" applyNumberFormat="1" applyFill="1" applyBorder="1" applyAlignment="1">
      <alignment horizontal="center"/>
    </xf>
  </cellXfs>
  <cellStyles count="4">
    <cellStyle name="Moneda 2" xfId="1" xr:uid="{00000000-0005-0000-0000-000000000000}"/>
    <cellStyle name="Normal" xfId="0" builtinId="0"/>
    <cellStyle name="Normal 6" xfId="2" xr:uid="{BAA5E612-4817-4B9E-B4B9-256B4D209CB1}"/>
    <cellStyle name="Porcentaje" xfId="3" builtinId="5"/>
  </cellStyles>
  <dxfs count="0"/>
  <tableStyles count="1" defaultTableStyle="TableStyleMedium2" defaultPivotStyle="PivotStyleLight16">
    <tableStyle name="Invisible" pivot="0" table="0" count="0" xr9:uid="{14E11D31-574B-420B-AA25-D7067DF46EEA}"/>
  </tableStyles>
  <colors>
    <mruColors>
      <color rgb="FF4A70E8"/>
      <color rgb="FF0000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4132</xdr:colOff>
      <xdr:row>22</xdr:row>
      <xdr:rowOff>118824</xdr:rowOff>
    </xdr:from>
    <xdr:to>
      <xdr:col>9</xdr:col>
      <xdr:colOff>169270</xdr:colOff>
      <xdr:row>27</xdr:row>
      <xdr:rowOff>89654</xdr:rowOff>
    </xdr:to>
    <xdr:sp macro="" textlink="">
      <xdr:nvSpPr>
        <xdr:cNvPr id="2" name="CuadroTexto 3">
          <a:extLst>
            <a:ext uri="{FF2B5EF4-FFF2-40B4-BE49-F238E27FC236}">
              <a16:creationId xmlns:a16="http://schemas.microsoft.com/office/drawing/2014/main" id="{954D8380-103A-49E9-9454-8955CF34F569}"/>
            </a:ext>
          </a:extLst>
        </xdr:cNvPr>
        <xdr:cNvSpPr txBox="1"/>
      </xdr:nvSpPr>
      <xdr:spPr>
        <a:xfrm>
          <a:off x="766132" y="4309824"/>
          <a:ext cx="6261138" cy="923330"/>
        </a:xfrm>
        <a:prstGeom prst="rect">
          <a:avLst/>
        </a:prstGeom>
        <a:solidFill>
          <a:srgbClr val="FFFF00"/>
        </a:solidFill>
        <a:ln>
          <a:solidFill>
            <a:schemeClr val="tx1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/>
            <a:t>Proceso 1: Costeo Elemento de costo indirecto a Centro de Costo</a:t>
          </a:r>
        </a:p>
        <a:p>
          <a:r>
            <a:rPr lang="es-PE"/>
            <a:t>Proceso 2: Costeo CC Apoyo Producción a CC Productivo</a:t>
          </a:r>
        </a:p>
        <a:p>
          <a:r>
            <a:rPr lang="es-PE"/>
            <a:t>Proceso 3: Costeo CC Productivo a Objeto de Costo</a:t>
          </a:r>
        </a:p>
      </xdr:txBody>
    </xdr:sp>
    <xdr:clientData/>
  </xdr:twoCellAnchor>
  <xdr:twoCellAnchor editAs="oneCell">
    <xdr:from>
      <xdr:col>0</xdr:col>
      <xdr:colOff>1</xdr:colOff>
      <xdr:row>1</xdr:row>
      <xdr:rowOff>142875</xdr:rowOff>
    </xdr:from>
    <xdr:to>
      <xdr:col>8</xdr:col>
      <xdr:colOff>289561</xdr:colOff>
      <xdr:row>21</xdr:row>
      <xdr:rowOff>91425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45E8E4-FD31-40E9-BD82-2E5D752597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5848"/>
        <a:stretch/>
      </xdr:blipFill>
      <xdr:spPr>
        <a:xfrm>
          <a:off x="1" y="325755"/>
          <a:ext cx="6568440" cy="3606150"/>
        </a:xfrm>
        <a:prstGeom prst="rect">
          <a:avLst/>
        </a:prstGeom>
      </xdr:spPr>
    </xdr:pic>
    <xdr:clientData/>
  </xdr:twoCellAnchor>
  <xdr:twoCellAnchor>
    <xdr:from>
      <xdr:col>8</xdr:col>
      <xdr:colOff>258204</xdr:colOff>
      <xdr:row>1</xdr:row>
      <xdr:rowOff>76200</xdr:rowOff>
    </xdr:from>
    <xdr:to>
      <xdr:col>9</xdr:col>
      <xdr:colOff>126505</xdr:colOff>
      <xdr:row>3</xdr:row>
      <xdr:rowOff>33754</xdr:rowOff>
    </xdr:to>
    <xdr:sp macro="" textlink="">
      <xdr:nvSpPr>
        <xdr:cNvPr id="4" name="CuadroTexto 12">
          <a:extLst>
            <a:ext uri="{FF2B5EF4-FFF2-40B4-BE49-F238E27FC236}">
              <a16:creationId xmlns:a16="http://schemas.microsoft.com/office/drawing/2014/main" id="{2E843E48-0358-4F2A-AA89-9859FC42205D}"/>
            </a:ext>
          </a:extLst>
        </xdr:cNvPr>
        <xdr:cNvSpPr txBox="1"/>
      </xdr:nvSpPr>
      <xdr:spPr>
        <a:xfrm>
          <a:off x="6537084" y="259080"/>
          <a:ext cx="65316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OC1</a:t>
          </a:r>
        </a:p>
      </xdr:txBody>
    </xdr:sp>
    <xdr:clientData/>
  </xdr:twoCellAnchor>
  <xdr:twoCellAnchor>
    <xdr:from>
      <xdr:col>8</xdr:col>
      <xdr:colOff>338215</xdr:colOff>
      <xdr:row>7</xdr:row>
      <xdr:rowOff>114780</xdr:rowOff>
    </xdr:from>
    <xdr:to>
      <xdr:col>9</xdr:col>
      <xdr:colOff>183656</xdr:colOff>
      <xdr:row>9</xdr:row>
      <xdr:rowOff>72334</xdr:rowOff>
    </xdr:to>
    <xdr:sp macro="" textlink="">
      <xdr:nvSpPr>
        <xdr:cNvPr id="5" name="CuadroTexto 14">
          <a:extLst>
            <a:ext uri="{FF2B5EF4-FFF2-40B4-BE49-F238E27FC236}">
              <a16:creationId xmlns:a16="http://schemas.microsoft.com/office/drawing/2014/main" id="{30E3B869-8DA4-4192-B952-A373E748A803}"/>
            </a:ext>
          </a:extLst>
        </xdr:cNvPr>
        <xdr:cNvSpPr txBox="1"/>
      </xdr:nvSpPr>
      <xdr:spPr>
        <a:xfrm>
          <a:off x="6617095" y="1394940"/>
          <a:ext cx="63030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OC2</a:t>
          </a:r>
        </a:p>
      </xdr:txBody>
    </xdr:sp>
    <xdr:clientData/>
  </xdr:twoCellAnchor>
  <xdr:twoCellAnchor>
    <xdr:from>
      <xdr:col>8</xdr:col>
      <xdr:colOff>347656</xdr:colOff>
      <xdr:row>14</xdr:row>
      <xdr:rowOff>147526</xdr:rowOff>
    </xdr:from>
    <xdr:to>
      <xdr:col>9</xdr:col>
      <xdr:colOff>193097</xdr:colOff>
      <xdr:row>16</xdr:row>
      <xdr:rowOff>105080</xdr:rowOff>
    </xdr:to>
    <xdr:sp macro="" textlink="">
      <xdr:nvSpPr>
        <xdr:cNvPr id="6" name="CuadroTexto 16">
          <a:extLst>
            <a:ext uri="{FF2B5EF4-FFF2-40B4-BE49-F238E27FC236}">
              <a16:creationId xmlns:a16="http://schemas.microsoft.com/office/drawing/2014/main" id="{462C750C-9767-489C-8B42-17CC29989BAD}"/>
            </a:ext>
          </a:extLst>
        </xdr:cNvPr>
        <xdr:cNvSpPr txBox="1"/>
      </xdr:nvSpPr>
      <xdr:spPr>
        <a:xfrm>
          <a:off x="6626536" y="2707846"/>
          <a:ext cx="630301" cy="32331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s-PE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1600" b="1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OC3</a:t>
          </a:r>
        </a:p>
      </xdr:txBody>
    </xdr:sp>
    <xdr:clientData/>
  </xdr:twoCellAnchor>
  <xdr:twoCellAnchor editAs="oneCell">
    <xdr:from>
      <xdr:col>7</xdr:col>
      <xdr:colOff>584835</xdr:colOff>
      <xdr:row>3</xdr:row>
      <xdr:rowOff>57708</xdr:rowOff>
    </xdr:from>
    <xdr:to>
      <xdr:col>9</xdr:col>
      <xdr:colOff>687926</xdr:colOff>
      <xdr:row>7</xdr:row>
      <xdr:rowOff>104775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FBFC23C-CF2B-420E-AD3D-A54B28524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8855" y="606348"/>
          <a:ext cx="1672811" cy="778587"/>
        </a:xfrm>
        <a:prstGeom prst="rect">
          <a:avLst/>
        </a:prstGeom>
      </xdr:spPr>
    </xdr:pic>
    <xdr:clientData/>
  </xdr:twoCellAnchor>
  <xdr:twoCellAnchor editAs="oneCell">
    <xdr:from>
      <xdr:col>8</xdr:col>
      <xdr:colOff>475082</xdr:colOff>
      <xdr:row>16</xdr:row>
      <xdr:rowOff>114605</xdr:rowOff>
    </xdr:from>
    <xdr:to>
      <xdr:col>9</xdr:col>
      <xdr:colOff>222989</xdr:colOff>
      <xdr:row>20</xdr:row>
      <xdr:rowOff>95250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E268838-DB4A-4153-94B1-BD71F44C7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53962" y="3040685"/>
          <a:ext cx="532767" cy="712165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123824</xdr:colOff>
      <xdr:row>9</xdr:row>
      <xdr:rowOff>97335</xdr:rowOff>
    </xdr:from>
    <xdr:to>
      <xdr:col>9</xdr:col>
      <xdr:colOff>421027</xdr:colOff>
      <xdr:row>14</xdr:row>
      <xdr:rowOff>127639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AB3DA72-E31B-4D30-B8B5-1A584B8E4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402704" y="1743255"/>
          <a:ext cx="1082063" cy="944704"/>
        </a:xfrm>
        <a:prstGeom prst="rect">
          <a:avLst/>
        </a:prstGeom>
      </xdr:spPr>
    </xdr:pic>
    <xdr:clientData/>
  </xdr:twoCellAnchor>
  <xdr:twoCellAnchor>
    <xdr:from>
      <xdr:col>10</xdr:col>
      <xdr:colOff>499533</xdr:colOff>
      <xdr:row>7</xdr:row>
      <xdr:rowOff>50800</xdr:rowOff>
    </xdr:from>
    <xdr:to>
      <xdr:col>12</xdr:col>
      <xdr:colOff>355600</xdr:colOff>
      <xdr:row>9</xdr:row>
      <xdr:rowOff>127000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20F1E52F-1665-FC38-59A9-36F9937E36A4}"/>
            </a:ext>
          </a:extLst>
        </xdr:cNvPr>
        <xdr:cNvSpPr/>
      </xdr:nvSpPr>
      <xdr:spPr>
        <a:xfrm>
          <a:off x="8373533" y="1354667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CMD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279400</xdr:colOff>
      <xdr:row>5</xdr:row>
      <xdr:rowOff>33867</xdr:rowOff>
    </xdr:from>
    <xdr:ext cx="340671" cy="468013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44934B09-4327-A385-D1A2-A122DFE46334}"/>
            </a:ext>
          </a:extLst>
        </xdr:cNvPr>
        <xdr:cNvSpPr txBox="1"/>
      </xdr:nvSpPr>
      <xdr:spPr>
        <a:xfrm>
          <a:off x="8940800" y="965200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4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567267</xdr:colOff>
      <xdr:row>12</xdr:row>
      <xdr:rowOff>1</xdr:rowOff>
    </xdr:from>
    <xdr:to>
      <xdr:col>12</xdr:col>
      <xdr:colOff>423334</xdr:colOff>
      <xdr:row>14</xdr:row>
      <xdr:rowOff>76201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0CAB8950-878C-4230-981E-662CEE18A278}"/>
            </a:ext>
          </a:extLst>
        </xdr:cNvPr>
        <xdr:cNvSpPr/>
      </xdr:nvSpPr>
      <xdr:spPr>
        <a:xfrm>
          <a:off x="8441267" y="2235201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CPD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347134</xdr:colOff>
      <xdr:row>9</xdr:row>
      <xdr:rowOff>169334</xdr:rowOff>
    </xdr:from>
    <xdr:ext cx="340671" cy="468013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EAA9E41-791F-4A56-999F-F84C85BF5F44}"/>
            </a:ext>
          </a:extLst>
        </xdr:cNvPr>
        <xdr:cNvSpPr txBox="1"/>
      </xdr:nvSpPr>
      <xdr:spPr>
        <a:xfrm>
          <a:off x="9008534" y="1845734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5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618067</xdr:colOff>
      <xdr:row>16</xdr:row>
      <xdr:rowOff>135468</xdr:rowOff>
    </xdr:from>
    <xdr:to>
      <xdr:col>12</xdr:col>
      <xdr:colOff>474134</xdr:colOff>
      <xdr:row>19</xdr:row>
      <xdr:rowOff>25401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15006177-1072-4AF6-B61B-A8A9196896FE}"/>
            </a:ext>
          </a:extLst>
        </xdr:cNvPr>
        <xdr:cNvSpPr/>
      </xdr:nvSpPr>
      <xdr:spPr>
        <a:xfrm>
          <a:off x="8492067" y="3115735"/>
          <a:ext cx="1430867" cy="448733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ysClr val="windowText" lastClr="000000"/>
          </a:solidFill>
        </a:ln>
        <a:scene3d>
          <a:camera prst="orthographicFront"/>
          <a:lightRig rig="threePt" dir="t"/>
        </a:scene3d>
        <a:sp3d>
          <a:bevelT w="165100" prst="coolSlant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2000" b="1">
              <a:solidFill>
                <a:sysClr val="windowText" lastClr="000000"/>
              </a:solidFill>
            </a:rPr>
            <a:t>CSD</a:t>
          </a:r>
          <a:endParaRPr lang="es-PE" sz="11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11</xdr:col>
      <xdr:colOff>397934</xdr:colOff>
      <xdr:row>14</xdr:row>
      <xdr:rowOff>118535</xdr:rowOff>
    </xdr:from>
    <xdr:ext cx="340671" cy="468013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B02ED7BF-A806-42D8-A0D9-23E42320039A}"/>
            </a:ext>
          </a:extLst>
        </xdr:cNvPr>
        <xdr:cNvSpPr txBox="1"/>
      </xdr:nvSpPr>
      <xdr:spPr>
        <a:xfrm>
          <a:off x="9059334" y="2726268"/>
          <a:ext cx="34067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2400" b="1">
              <a:solidFill>
                <a:srgbClr val="FF0000"/>
              </a:solidFill>
            </a:rPr>
            <a:t>6</a:t>
          </a:r>
          <a:endParaRPr lang="es-PE" sz="1100" b="1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687926</xdr:colOff>
      <xdr:row>5</xdr:row>
      <xdr:rowOff>81242</xdr:rowOff>
    </xdr:from>
    <xdr:to>
      <xdr:col>10</xdr:col>
      <xdr:colOff>499533</xdr:colOff>
      <xdr:row>8</xdr:row>
      <xdr:rowOff>88901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61E3487B-64E3-2357-9209-657988D88443}"/>
            </a:ext>
          </a:extLst>
        </xdr:cNvPr>
        <xdr:cNvCxnSpPr>
          <a:stCxn id="10" idx="1"/>
          <a:endCxn id="7" idx="3"/>
        </xdr:cNvCxnSpPr>
      </xdr:nvCxnSpPr>
      <xdr:spPr>
        <a:xfrm flipH="1" flipV="1">
          <a:off x="7774526" y="1012575"/>
          <a:ext cx="599007" cy="5664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421027</xdr:colOff>
      <xdr:row>8</xdr:row>
      <xdr:rowOff>88901</xdr:rowOff>
    </xdr:from>
    <xdr:to>
      <xdr:col>10</xdr:col>
      <xdr:colOff>499533</xdr:colOff>
      <xdr:row>12</xdr:row>
      <xdr:rowOff>19354</xdr:rowOff>
    </xdr:to>
    <xdr:cxnSp macro="">
      <xdr:nvCxnSpPr>
        <xdr:cNvPr id="19" name="Conector recto de flecha 18">
          <a:extLst>
            <a:ext uri="{FF2B5EF4-FFF2-40B4-BE49-F238E27FC236}">
              <a16:creationId xmlns:a16="http://schemas.microsoft.com/office/drawing/2014/main" id="{C792F8C9-F031-BCAF-046B-F29B7E2A4A07}"/>
            </a:ext>
          </a:extLst>
        </xdr:cNvPr>
        <xdr:cNvCxnSpPr>
          <a:stCxn id="10" idx="1"/>
          <a:endCxn id="9" idx="3"/>
        </xdr:cNvCxnSpPr>
      </xdr:nvCxnSpPr>
      <xdr:spPr>
        <a:xfrm flipH="1">
          <a:off x="7507627" y="1579034"/>
          <a:ext cx="865906" cy="675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8</xdr:row>
      <xdr:rowOff>88901</xdr:rowOff>
    </xdr:from>
    <xdr:to>
      <xdr:col>10</xdr:col>
      <xdr:colOff>499533</xdr:colOff>
      <xdr:row>18</xdr:row>
      <xdr:rowOff>104928</xdr:rowOff>
    </xdr:to>
    <xdr:cxnSp macro="">
      <xdr:nvCxnSpPr>
        <xdr:cNvPr id="21" name="Conector recto de flecha 20">
          <a:extLst>
            <a:ext uri="{FF2B5EF4-FFF2-40B4-BE49-F238E27FC236}">
              <a16:creationId xmlns:a16="http://schemas.microsoft.com/office/drawing/2014/main" id="{DC77959A-1CF6-C7D7-546F-B125CD09C388}"/>
            </a:ext>
          </a:extLst>
        </xdr:cNvPr>
        <xdr:cNvCxnSpPr>
          <a:stCxn id="10" idx="1"/>
          <a:endCxn id="8" idx="3"/>
        </xdr:cNvCxnSpPr>
      </xdr:nvCxnSpPr>
      <xdr:spPr>
        <a:xfrm flipH="1">
          <a:off x="7309589" y="1579034"/>
          <a:ext cx="1063944" cy="18786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687926</xdr:colOff>
      <xdr:row>5</xdr:row>
      <xdr:rowOff>81242</xdr:rowOff>
    </xdr:from>
    <xdr:to>
      <xdr:col>10</xdr:col>
      <xdr:colOff>567267</xdr:colOff>
      <xdr:row>13</xdr:row>
      <xdr:rowOff>38101</xdr:rowOff>
    </xdr:to>
    <xdr:cxnSp macro="">
      <xdr:nvCxnSpPr>
        <xdr:cNvPr id="23" name="Conector recto de flecha 22">
          <a:extLst>
            <a:ext uri="{FF2B5EF4-FFF2-40B4-BE49-F238E27FC236}">
              <a16:creationId xmlns:a16="http://schemas.microsoft.com/office/drawing/2014/main" id="{5B460F89-5250-DDD0-6B20-8E769495F78B}"/>
            </a:ext>
          </a:extLst>
        </xdr:cNvPr>
        <xdr:cNvCxnSpPr>
          <a:stCxn id="12" idx="1"/>
          <a:endCxn id="7" idx="3"/>
        </xdr:cNvCxnSpPr>
      </xdr:nvCxnSpPr>
      <xdr:spPr>
        <a:xfrm flipH="1" flipV="1">
          <a:off x="7774526" y="1012575"/>
          <a:ext cx="666741" cy="14469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13</xdr:row>
      <xdr:rowOff>38101</xdr:rowOff>
    </xdr:from>
    <xdr:to>
      <xdr:col>10</xdr:col>
      <xdr:colOff>567267</xdr:colOff>
      <xdr:row>18</xdr:row>
      <xdr:rowOff>104928</xdr:rowOff>
    </xdr:to>
    <xdr:cxnSp macro="">
      <xdr:nvCxnSpPr>
        <xdr:cNvPr id="25" name="Conector recto de flecha 24">
          <a:extLst>
            <a:ext uri="{FF2B5EF4-FFF2-40B4-BE49-F238E27FC236}">
              <a16:creationId xmlns:a16="http://schemas.microsoft.com/office/drawing/2014/main" id="{D25DB992-CC6D-97CA-4B9F-BB5C562D79E5}"/>
            </a:ext>
          </a:extLst>
        </xdr:cNvPr>
        <xdr:cNvCxnSpPr>
          <a:stCxn id="12" idx="1"/>
          <a:endCxn id="8" idx="3"/>
        </xdr:cNvCxnSpPr>
      </xdr:nvCxnSpPr>
      <xdr:spPr>
        <a:xfrm flipH="1">
          <a:off x="7309589" y="2459568"/>
          <a:ext cx="1131678" cy="99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13</xdr:row>
      <xdr:rowOff>38101</xdr:rowOff>
    </xdr:from>
    <xdr:to>
      <xdr:col>10</xdr:col>
      <xdr:colOff>567267</xdr:colOff>
      <xdr:row>18</xdr:row>
      <xdr:rowOff>104928</xdr:rowOff>
    </xdr:to>
    <xdr:cxnSp macro="">
      <xdr:nvCxnSpPr>
        <xdr:cNvPr id="27" name="Conector recto de flecha 26">
          <a:extLst>
            <a:ext uri="{FF2B5EF4-FFF2-40B4-BE49-F238E27FC236}">
              <a16:creationId xmlns:a16="http://schemas.microsoft.com/office/drawing/2014/main" id="{A0AD618E-7F5D-E508-A659-69FE9BE58598}"/>
            </a:ext>
          </a:extLst>
        </xdr:cNvPr>
        <xdr:cNvCxnSpPr>
          <a:stCxn id="12" idx="1"/>
          <a:endCxn id="8" idx="3"/>
        </xdr:cNvCxnSpPr>
      </xdr:nvCxnSpPr>
      <xdr:spPr>
        <a:xfrm flipH="1">
          <a:off x="7309589" y="2459568"/>
          <a:ext cx="1131678" cy="998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687926</xdr:colOff>
      <xdr:row>5</xdr:row>
      <xdr:rowOff>81242</xdr:rowOff>
    </xdr:from>
    <xdr:to>
      <xdr:col>10</xdr:col>
      <xdr:colOff>618067</xdr:colOff>
      <xdr:row>17</xdr:row>
      <xdr:rowOff>173569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E88BC324-2757-6527-4584-785A04840042}"/>
            </a:ext>
          </a:extLst>
        </xdr:cNvPr>
        <xdr:cNvCxnSpPr>
          <a:stCxn id="14" idx="1"/>
          <a:endCxn id="7" idx="3"/>
        </xdr:cNvCxnSpPr>
      </xdr:nvCxnSpPr>
      <xdr:spPr>
        <a:xfrm flipH="1" flipV="1">
          <a:off x="7774526" y="1012575"/>
          <a:ext cx="717541" cy="23275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421027</xdr:colOff>
      <xdr:row>12</xdr:row>
      <xdr:rowOff>19354</xdr:rowOff>
    </xdr:from>
    <xdr:to>
      <xdr:col>10</xdr:col>
      <xdr:colOff>618067</xdr:colOff>
      <xdr:row>17</xdr:row>
      <xdr:rowOff>173569</xdr:rowOff>
    </xdr:to>
    <xdr:cxnSp macro="">
      <xdr:nvCxnSpPr>
        <xdr:cNvPr id="31" name="Conector recto de flecha 30">
          <a:extLst>
            <a:ext uri="{FF2B5EF4-FFF2-40B4-BE49-F238E27FC236}">
              <a16:creationId xmlns:a16="http://schemas.microsoft.com/office/drawing/2014/main" id="{EE9ECF0B-0F11-C8C2-32FB-F74CF9E82DE0}"/>
            </a:ext>
          </a:extLst>
        </xdr:cNvPr>
        <xdr:cNvCxnSpPr>
          <a:stCxn id="14" idx="1"/>
          <a:endCxn id="9" idx="3"/>
        </xdr:cNvCxnSpPr>
      </xdr:nvCxnSpPr>
      <xdr:spPr>
        <a:xfrm flipH="1" flipV="1">
          <a:off x="7507627" y="2254554"/>
          <a:ext cx="984440" cy="108554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222989</xdr:colOff>
      <xdr:row>17</xdr:row>
      <xdr:rowOff>173569</xdr:rowOff>
    </xdr:from>
    <xdr:to>
      <xdr:col>10</xdr:col>
      <xdr:colOff>618067</xdr:colOff>
      <xdr:row>18</xdr:row>
      <xdr:rowOff>104928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3051F4E8-3B5E-D698-4697-388AE39E79B5}"/>
            </a:ext>
          </a:extLst>
        </xdr:cNvPr>
        <xdr:cNvCxnSpPr>
          <a:stCxn id="14" idx="1"/>
          <a:endCxn id="8" idx="3"/>
        </xdr:cNvCxnSpPr>
      </xdr:nvCxnSpPr>
      <xdr:spPr>
        <a:xfrm flipH="1">
          <a:off x="7309589" y="3340102"/>
          <a:ext cx="1182478" cy="11762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20648</xdr:colOff>
      <xdr:row>0</xdr:row>
      <xdr:rowOff>9525</xdr:rowOff>
    </xdr:from>
    <xdr:to>
      <xdr:col>1</xdr:col>
      <xdr:colOff>350942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787D4E-C081-4C84-8F12-87FBCEBC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8" y="9525"/>
          <a:ext cx="772254" cy="558165"/>
        </a:xfrm>
        <a:prstGeom prst="rect">
          <a:avLst/>
        </a:prstGeom>
      </xdr:spPr>
    </xdr:pic>
    <xdr:clientData/>
  </xdr:twoCellAnchor>
  <xdr:oneCellAnchor>
    <xdr:from>
      <xdr:col>1</xdr:col>
      <xdr:colOff>676275</xdr:colOff>
      <xdr:row>0</xdr:row>
      <xdr:rowOff>161925</xdr:rowOff>
    </xdr:from>
    <xdr:ext cx="2023439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7DE559D-FF52-4E29-9E0E-964E772711DB}"/>
            </a:ext>
          </a:extLst>
        </xdr:cNvPr>
        <xdr:cNvSpPr txBox="1"/>
      </xdr:nvSpPr>
      <xdr:spPr>
        <a:xfrm>
          <a:off x="1080135" y="161925"/>
          <a:ext cx="20234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TABLAS MAESTRAS</a:t>
          </a:r>
        </a:p>
      </xdr:txBody>
    </xdr:sp>
    <xdr:clientData/>
  </xdr:oneCellAnchor>
  <xdr:twoCellAnchor editAs="oneCell">
    <xdr:from>
      <xdr:col>7</xdr:col>
      <xdr:colOff>0</xdr:colOff>
      <xdr:row>30</xdr:row>
      <xdr:rowOff>66674</xdr:rowOff>
    </xdr:from>
    <xdr:to>
      <xdr:col>11</xdr:col>
      <xdr:colOff>92438</xdr:colOff>
      <xdr:row>41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E0B39EA-2855-4FE9-9688-4023255C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4641" y="5553074"/>
          <a:ext cx="3231878" cy="196405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151969</xdr:rowOff>
    </xdr:from>
    <xdr:to>
      <xdr:col>11</xdr:col>
      <xdr:colOff>70799</xdr:colOff>
      <xdr:row>50</xdr:row>
      <xdr:rowOff>85263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E12E048-B603-4DFC-8993-A2137C5C8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6566" y="7650049"/>
          <a:ext cx="3210239" cy="15792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360774</xdr:colOff>
      <xdr:row>3</xdr:row>
      <xdr:rowOff>19050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718B65-5A44-44B2-99E2-6EC670373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48" y="9525"/>
          <a:ext cx="772254" cy="558165"/>
        </a:xfrm>
        <a:prstGeom prst="rect">
          <a:avLst/>
        </a:prstGeom>
      </xdr:spPr>
    </xdr:pic>
    <xdr:clientData/>
  </xdr:twoCellAnchor>
  <xdr:oneCellAnchor>
    <xdr:from>
      <xdr:col>2</xdr:col>
      <xdr:colOff>167640</xdr:colOff>
      <xdr:row>1</xdr:row>
      <xdr:rowOff>55245</xdr:rowOff>
    </xdr:from>
    <xdr:ext cx="2023439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18A20053-C35F-4190-B6D6-D3BE483D7CF4}"/>
            </a:ext>
          </a:extLst>
        </xdr:cNvPr>
        <xdr:cNvSpPr txBox="1"/>
      </xdr:nvSpPr>
      <xdr:spPr>
        <a:xfrm>
          <a:off x="960120" y="238125"/>
          <a:ext cx="2023439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TABLAS MAESTRAS</a:t>
          </a:r>
        </a:p>
      </xdr:txBody>
    </xdr:sp>
    <xdr:clientData/>
  </xdr:oneCellAnchor>
  <xdr:twoCellAnchor editAs="oneCell">
    <xdr:from>
      <xdr:col>3</xdr:col>
      <xdr:colOff>495301</xdr:colOff>
      <xdr:row>30</xdr:row>
      <xdr:rowOff>66674</xdr:rowOff>
    </xdr:from>
    <xdr:to>
      <xdr:col>8</xdr:col>
      <xdr:colOff>107679</xdr:colOff>
      <xdr:row>41</xdr:row>
      <xdr:rowOff>19049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6967CC0-FBF0-4DCF-9EF7-2A2393DF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44641" y="5553074"/>
          <a:ext cx="3231878" cy="1964055"/>
        </a:xfrm>
        <a:prstGeom prst="rect">
          <a:avLst/>
        </a:prstGeom>
      </xdr:spPr>
    </xdr:pic>
    <xdr:clientData/>
  </xdr:twoCellAnchor>
  <xdr:twoCellAnchor editAs="oneCell">
    <xdr:from>
      <xdr:col>3</xdr:col>
      <xdr:colOff>657226</xdr:colOff>
      <xdr:row>41</xdr:row>
      <xdr:rowOff>151969</xdr:rowOff>
    </xdr:from>
    <xdr:to>
      <xdr:col>8</xdr:col>
      <xdr:colOff>247965</xdr:colOff>
      <xdr:row>50</xdr:row>
      <xdr:rowOff>85263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DF13B01-9EB5-45DF-9F7C-C815378B5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06566" y="7650049"/>
          <a:ext cx="3210239" cy="157921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E3C5ED-92F8-490B-AFCF-C6645E70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0</xdr:row>
      <xdr:rowOff>0</xdr:rowOff>
    </xdr:from>
    <xdr:ext cx="574593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BDD31CC-7507-4661-A1BE-104E056CA125}"/>
            </a:ext>
          </a:extLst>
        </xdr:cNvPr>
        <xdr:cNvSpPr txBox="1"/>
      </xdr:nvSpPr>
      <xdr:spPr>
        <a:xfrm>
          <a:off x="1177290" y="0"/>
          <a:ext cx="574593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MATERIAL DIRECTO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BDCE8B-4F58-481C-BC9A-0320173E7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285750</xdr:colOff>
      <xdr:row>0</xdr:row>
      <xdr:rowOff>0</xdr:rowOff>
    </xdr:from>
    <xdr:ext cx="574593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B28A71A-B07D-4281-8ED6-94435DCB0D82}"/>
            </a:ext>
          </a:extLst>
        </xdr:cNvPr>
        <xdr:cNvSpPr txBox="1"/>
      </xdr:nvSpPr>
      <xdr:spPr>
        <a:xfrm>
          <a:off x="1177290" y="0"/>
          <a:ext cx="574593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MATERIAL DIRECTO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CB0A2B-1A18-448B-88DE-8A9A1D5FC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6145657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1FBB9A0-22A6-44B6-BBCD-411D8E21C87F}"/>
            </a:ext>
          </a:extLst>
        </xdr:cNvPr>
        <xdr:cNvSpPr txBox="1"/>
      </xdr:nvSpPr>
      <xdr:spPr>
        <a:xfrm>
          <a:off x="1024890" y="47625"/>
          <a:ext cx="61456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MANO OBRA DIRECTA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520C9D-BFED-4165-A87C-FE04696F9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6145657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07D059E-9730-4F2A-B88F-19428A204519}"/>
            </a:ext>
          </a:extLst>
        </xdr:cNvPr>
        <xdr:cNvSpPr txBox="1"/>
      </xdr:nvSpPr>
      <xdr:spPr>
        <a:xfrm>
          <a:off x="1024890" y="47625"/>
          <a:ext cx="6145657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accent6">
                  <a:lumMod val="50000"/>
                </a:schemeClr>
              </a:solidFill>
            </a:rPr>
            <a:t>COSTEO</a:t>
          </a:r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 DEL MANO OBRA DIRECTA POR PRODUCTO (BOLSA)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463644</xdr:colOff>
      <xdr:row>3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9D47ECC-EF1B-4F92-B800-152106CF4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770349" cy="558165"/>
        </a:xfrm>
        <a:prstGeom prst="rect">
          <a:avLst/>
        </a:prstGeom>
      </xdr:spPr>
    </xdr:pic>
    <xdr:clientData/>
  </xdr:twoCellAnchor>
  <xdr:oneCellAnchor>
    <xdr:from>
      <xdr:col>2</xdr:col>
      <xdr:colOff>133350</xdr:colOff>
      <xdr:row>0</xdr:row>
      <xdr:rowOff>47625</xdr:rowOff>
    </xdr:from>
    <xdr:ext cx="5440592" cy="374141"/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60AFCB7-CAD6-4D37-BD04-5A8183FF92A8}"/>
            </a:ext>
          </a:extLst>
        </xdr:cNvPr>
        <xdr:cNvSpPr txBox="1"/>
      </xdr:nvSpPr>
      <xdr:spPr>
        <a:xfrm>
          <a:off x="1024890" y="47625"/>
          <a:ext cx="544059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 baseline="0">
              <a:solidFill>
                <a:schemeClr val="accent6">
                  <a:lumMod val="50000"/>
                </a:schemeClr>
              </a:solidFill>
            </a:rPr>
            <a:t>RESUMEN DE COSTOS POR PRODUCTO (BOLSA/TAPER)</a:t>
          </a:r>
          <a:endParaRPr lang="es-PE" sz="1800" b="1">
            <a:solidFill>
              <a:schemeClr val="accent6">
                <a:lumMod val="50000"/>
              </a:schemeClr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:\Productos\2017\ACTUALIZADOS\GRATIS\actualizados\Sistema%20de%20busqueda%20interactivo%20macro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RESENTACION"/>
      <sheetName val="BASE DE DATOS"/>
      <sheetName val="Filtro"/>
    </sheetNames>
    <sheetDataSet>
      <sheetData sheetId="0">
        <row r="2">
          <cell r="A2" t="str">
            <v>RODAMIENTOS</v>
          </cell>
        </row>
        <row r="3">
          <cell r="A3" t="str">
            <v>RETENES</v>
          </cell>
        </row>
        <row r="4">
          <cell r="A4" t="str">
            <v>CRUCETAS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FCEC-D3B2-4C88-A5F8-2A503ECDAEAA}">
  <dimension ref="A1:L36"/>
  <sheetViews>
    <sheetView zoomScale="90" zoomScaleNormal="90" workbookViewId="0">
      <selection activeCell="N13" sqref="N13"/>
    </sheetView>
  </sheetViews>
  <sheetFormatPr baseColWidth="10" defaultColWidth="11.44140625" defaultRowHeight="14.4" x14ac:dyDescent="0.3"/>
  <cols>
    <col min="1" max="16384" width="11.44140625" style="1"/>
  </cols>
  <sheetData>
    <row r="1" spans="1:12" x14ac:dyDescent="0.3">
      <c r="A1" s="2" t="s">
        <v>218</v>
      </c>
    </row>
    <row r="2" spans="1:12" x14ac:dyDescent="0.3">
      <c r="L2" s="1" t="s">
        <v>273</v>
      </c>
    </row>
    <row r="3" spans="1:12" x14ac:dyDescent="0.3">
      <c r="L3" s="1" t="s">
        <v>274</v>
      </c>
    </row>
    <row r="4" spans="1:12" x14ac:dyDescent="0.3">
      <c r="L4" s="1" t="s">
        <v>275</v>
      </c>
    </row>
    <row r="5" spans="1:12" x14ac:dyDescent="0.3">
      <c r="L5" s="1" t="s">
        <v>276</v>
      </c>
    </row>
    <row r="29" spans="2:2" x14ac:dyDescent="0.3">
      <c r="B29" s="1" t="s">
        <v>264</v>
      </c>
    </row>
    <row r="30" spans="2:2" x14ac:dyDescent="0.3">
      <c r="B30" s="1" t="s">
        <v>238</v>
      </c>
    </row>
    <row r="32" spans="2:2" x14ac:dyDescent="0.3">
      <c r="B32" s="1" t="s">
        <v>265</v>
      </c>
    </row>
    <row r="33" spans="2:2" x14ac:dyDescent="0.3">
      <c r="B33" s="1" t="s">
        <v>243</v>
      </c>
    </row>
    <row r="35" spans="2:2" x14ac:dyDescent="0.3">
      <c r="B35" s="1" t="s">
        <v>266</v>
      </c>
    </row>
    <row r="36" spans="2:2" x14ac:dyDescent="0.3">
      <c r="B36" s="1" t="s">
        <v>253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5E04-4F47-4CED-8328-DA85B1645F65}">
  <dimension ref="A1:K35"/>
  <sheetViews>
    <sheetView workbookViewId="0">
      <pane xSplit="3" ySplit="1" topLeftCell="D8" activePane="bottomRight" state="frozen"/>
      <selection pane="topRight" activeCell="E1" sqref="E1"/>
      <selection pane="bottomLeft" activeCell="A9" sqref="A9"/>
      <selection pane="bottomRight" activeCell="E10" sqref="E10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6" style="1" bestFit="1" customWidth="1"/>
    <col min="5" max="5" width="6" style="1" customWidth="1"/>
    <col min="6" max="6" width="7.6640625" style="1" bestFit="1" customWidth="1"/>
    <col min="7" max="7" width="13" style="1" customWidth="1"/>
    <col min="8" max="16384" width="11.44140625" style="1"/>
  </cols>
  <sheetData>
    <row r="1" spans="1:11" x14ac:dyDescent="0.3">
      <c r="A1" s="4" t="s">
        <v>36</v>
      </c>
      <c r="B1" s="4" t="s">
        <v>37</v>
      </c>
      <c r="C1" s="4" t="s">
        <v>38</v>
      </c>
      <c r="D1" s="4" t="s">
        <v>40</v>
      </c>
      <c r="E1" s="4" t="s">
        <v>314</v>
      </c>
      <c r="F1" s="4" t="s">
        <v>43</v>
      </c>
      <c r="G1" s="4" t="s">
        <v>255</v>
      </c>
      <c r="H1" s="4" t="s">
        <v>261</v>
      </c>
      <c r="I1" s="4" t="s">
        <v>260</v>
      </c>
      <c r="J1" s="4" t="s">
        <v>260</v>
      </c>
      <c r="K1" s="4" t="s">
        <v>262</v>
      </c>
    </row>
    <row r="2" spans="1:11" x14ac:dyDescent="0.3">
      <c r="A2" s="5">
        <v>1</v>
      </c>
      <c r="B2" s="6" t="s">
        <v>44</v>
      </c>
      <c r="C2" s="3" t="s">
        <v>2</v>
      </c>
      <c r="D2" s="7" t="s">
        <v>42</v>
      </c>
      <c r="E2" s="66">
        <v>0.06</v>
      </c>
      <c r="F2" s="5">
        <v>5</v>
      </c>
      <c r="G2" s="5">
        <v>20</v>
      </c>
      <c r="H2" s="5">
        <f>F2*G2</f>
        <v>100</v>
      </c>
      <c r="I2" s="34">
        <f>G2*1</f>
        <v>20</v>
      </c>
      <c r="J2" s="34">
        <f>H2*1</f>
        <v>100</v>
      </c>
      <c r="K2" s="29">
        <f>H2/60</f>
        <v>1.6666666666666667</v>
      </c>
    </row>
    <row r="3" spans="1:11" x14ac:dyDescent="0.3">
      <c r="A3" s="5">
        <v>2</v>
      </c>
      <c r="B3" s="6" t="s">
        <v>45</v>
      </c>
      <c r="C3" s="3" t="s">
        <v>3</v>
      </c>
      <c r="D3" s="7" t="s">
        <v>42</v>
      </c>
      <c r="E3" s="66">
        <v>0.06</v>
      </c>
      <c r="F3" s="5">
        <v>5</v>
      </c>
      <c r="G3" s="5">
        <v>18</v>
      </c>
      <c r="H3" s="5">
        <f t="shared" ref="H3:H35" si="0">F3*G3</f>
        <v>90</v>
      </c>
      <c r="I3" s="34">
        <f>G3*0.5</f>
        <v>9</v>
      </c>
      <c r="J3" s="34">
        <f>H3*0.5</f>
        <v>45</v>
      </c>
      <c r="K3" s="29">
        <f t="shared" ref="K3:K35" si="1">H3/60</f>
        <v>1.5</v>
      </c>
    </row>
    <row r="4" spans="1:11" x14ac:dyDescent="0.3">
      <c r="A4" s="5">
        <v>3</v>
      </c>
      <c r="B4" s="6" t="s">
        <v>46</v>
      </c>
      <c r="C4" s="3" t="s">
        <v>4</v>
      </c>
      <c r="D4" s="7" t="s">
        <v>42</v>
      </c>
      <c r="E4" s="66">
        <v>0.06</v>
      </c>
      <c r="F4" s="5">
        <v>3</v>
      </c>
      <c r="G4" s="5">
        <v>25</v>
      </c>
      <c r="H4" s="5">
        <f t="shared" si="0"/>
        <v>75</v>
      </c>
      <c r="I4" s="34">
        <f>G4*0.25</f>
        <v>6.25</v>
      </c>
      <c r="J4" s="34">
        <f>H4*0.25</f>
        <v>18.75</v>
      </c>
      <c r="K4" s="29">
        <f t="shared" si="1"/>
        <v>1.25</v>
      </c>
    </row>
    <row r="5" spans="1:11" x14ac:dyDescent="0.3">
      <c r="A5" s="5">
        <v>4</v>
      </c>
      <c r="B5" s="6" t="s">
        <v>47</v>
      </c>
      <c r="C5" s="3" t="s">
        <v>5</v>
      </c>
      <c r="D5" s="7" t="s">
        <v>42</v>
      </c>
      <c r="E5" s="66">
        <v>0.06</v>
      </c>
      <c r="F5" s="5">
        <v>3</v>
      </c>
      <c r="G5" s="5">
        <v>16</v>
      </c>
      <c r="H5" s="5">
        <f t="shared" si="0"/>
        <v>48</v>
      </c>
      <c r="I5" s="34">
        <f>G5*0.1</f>
        <v>1.6</v>
      </c>
      <c r="J5" s="34">
        <f>H5*0.1</f>
        <v>4.8000000000000007</v>
      </c>
      <c r="K5" s="29">
        <f t="shared" si="1"/>
        <v>0.8</v>
      </c>
    </row>
    <row r="6" spans="1:11" x14ac:dyDescent="0.3">
      <c r="A6" s="5">
        <v>5</v>
      </c>
      <c r="B6" s="6" t="s">
        <v>48</v>
      </c>
      <c r="C6" s="3" t="s">
        <v>6</v>
      </c>
      <c r="D6" s="7" t="s">
        <v>42</v>
      </c>
      <c r="E6" s="66">
        <v>0.06</v>
      </c>
      <c r="F6" s="5">
        <v>5</v>
      </c>
      <c r="G6" s="5">
        <v>15</v>
      </c>
      <c r="H6" s="5">
        <f t="shared" si="0"/>
        <v>75</v>
      </c>
      <c r="I6" s="34">
        <f>G6*1</f>
        <v>15</v>
      </c>
      <c r="J6" s="34">
        <f>H6*1</f>
        <v>75</v>
      </c>
      <c r="K6" s="29">
        <f t="shared" si="1"/>
        <v>1.25</v>
      </c>
    </row>
    <row r="7" spans="1:11" x14ac:dyDescent="0.3">
      <c r="A7" s="5">
        <v>6</v>
      </c>
      <c r="B7" s="6" t="s">
        <v>49</v>
      </c>
      <c r="C7" s="3" t="s">
        <v>7</v>
      </c>
      <c r="D7" s="7" t="s">
        <v>42</v>
      </c>
      <c r="E7" s="66">
        <v>0.06</v>
      </c>
      <c r="F7" s="5">
        <v>5</v>
      </c>
      <c r="G7" s="5">
        <v>8</v>
      </c>
      <c r="H7" s="5">
        <f t="shared" si="0"/>
        <v>40</v>
      </c>
      <c r="I7" s="34">
        <f>G7*0.5</f>
        <v>4</v>
      </c>
      <c r="J7" s="34">
        <f>H7*0.5</f>
        <v>20</v>
      </c>
      <c r="K7" s="29">
        <f t="shared" si="1"/>
        <v>0.66666666666666663</v>
      </c>
    </row>
    <row r="8" spans="1:11" x14ac:dyDescent="0.3">
      <c r="A8" s="5">
        <v>7</v>
      </c>
      <c r="B8" s="6" t="s">
        <v>50</v>
      </c>
      <c r="C8" s="3" t="s">
        <v>8</v>
      </c>
      <c r="D8" s="7" t="s">
        <v>42</v>
      </c>
      <c r="E8" s="66">
        <v>0.06</v>
      </c>
      <c r="F8" s="5">
        <v>3</v>
      </c>
      <c r="G8" s="5">
        <v>10</v>
      </c>
      <c r="H8" s="5">
        <f t="shared" si="0"/>
        <v>30</v>
      </c>
      <c r="I8" s="34">
        <f>G8*0.25</f>
        <v>2.5</v>
      </c>
      <c r="J8" s="34">
        <f>H8*0.25</f>
        <v>7.5</v>
      </c>
      <c r="K8" s="29">
        <f t="shared" si="1"/>
        <v>0.5</v>
      </c>
    </row>
    <row r="9" spans="1:11" x14ac:dyDescent="0.3">
      <c r="A9" s="5">
        <v>8</v>
      </c>
      <c r="B9" s="6" t="s">
        <v>51</v>
      </c>
      <c r="C9" s="3" t="s">
        <v>9</v>
      </c>
      <c r="D9" s="7" t="s">
        <v>42</v>
      </c>
      <c r="E9" s="66">
        <v>0.06</v>
      </c>
      <c r="F9" s="5">
        <v>3</v>
      </c>
      <c r="G9" s="5">
        <v>12</v>
      </c>
      <c r="H9" s="5">
        <f t="shared" si="0"/>
        <v>36</v>
      </c>
      <c r="I9" s="34">
        <f>G9*0.1</f>
        <v>1.2000000000000002</v>
      </c>
      <c r="J9" s="34">
        <f>H9*0.1</f>
        <v>3.6</v>
      </c>
      <c r="K9" s="29">
        <f t="shared" si="1"/>
        <v>0.6</v>
      </c>
    </row>
    <row r="10" spans="1:11" x14ac:dyDescent="0.3">
      <c r="A10" s="5">
        <v>9</v>
      </c>
      <c r="B10" s="6" t="s">
        <v>52</v>
      </c>
      <c r="C10" s="3" t="s">
        <v>10</v>
      </c>
      <c r="D10" s="7" t="s">
        <v>42</v>
      </c>
      <c r="E10" s="66">
        <v>0.06</v>
      </c>
      <c r="F10" s="5">
        <v>5</v>
      </c>
      <c r="G10" s="5">
        <v>25</v>
      </c>
      <c r="H10" s="5">
        <f t="shared" si="0"/>
        <v>125</v>
      </c>
      <c r="I10" s="34">
        <f>G10*1</f>
        <v>25</v>
      </c>
      <c r="J10" s="34">
        <f>H10*1</f>
        <v>125</v>
      </c>
      <c r="K10" s="29">
        <f t="shared" si="1"/>
        <v>2.0833333333333335</v>
      </c>
    </row>
    <row r="11" spans="1:11" x14ac:dyDescent="0.3">
      <c r="A11" s="5">
        <v>10</v>
      </c>
      <c r="B11" s="6" t="s">
        <v>53</v>
      </c>
      <c r="C11" s="3" t="s">
        <v>11</v>
      </c>
      <c r="D11" s="7" t="s">
        <v>42</v>
      </c>
      <c r="E11" s="66">
        <v>0.06</v>
      </c>
      <c r="F11" s="5">
        <v>5</v>
      </c>
      <c r="G11" s="5">
        <v>30</v>
      </c>
      <c r="H11" s="5">
        <f t="shared" si="0"/>
        <v>150</v>
      </c>
      <c r="I11" s="34">
        <f>G11*0.5</f>
        <v>15</v>
      </c>
      <c r="J11" s="34">
        <f>H11*0.5</f>
        <v>75</v>
      </c>
      <c r="K11" s="29">
        <f t="shared" si="1"/>
        <v>2.5</v>
      </c>
    </row>
    <row r="12" spans="1:11" x14ac:dyDescent="0.3">
      <c r="A12" s="5">
        <v>11</v>
      </c>
      <c r="B12" s="6" t="s">
        <v>54</v>
      </c>
      <c r="C12" s="3" t="s">
        <v>12</v>
      </c>
      <c r="D12" s="7" t="s">
        <v>42</v>
      </c>
      <c r="E12" s="66">
        <v>0.06</v>
      </c>
      <c r="F12" s="5">
        <v>3</v>
      </c>
      <c r="G12" s="5">
        <v>19</v>
      </c>
      <c r="H12" s="5">
        <f t="shared" si="0"/>
        <v>57</v>
      </c>
      <c r="I12" s="34">
        <f>G12*0.25</f>
        <v>4.75</v>
      </c>
      <c r="J12" s="34">
        <f>H12*0.25</f>
        <v>14.25</v>
      </c>
      <c r="K12" s="29">
        <f t="shared" si="1"/>
        <v>0.95</v>
      </c>
    </row>
    <row r="13" spans="1:11" x14ac:dyDescent="0.3">
      <c r="A13" s="5">
        <v>12</v>
      </c>
      <c r="B13" s="6" t="s">
        <v>55</v>
      </c>
      <c r="C13" s="3" t="s">
        <v>13</v>
      </c>
      <c r="D13" s="7" t="s">
        <v>42</v>
      </c>
      <c r="E13" s="66">
        <v>0.06</v>
      </c>
      <c r="F13" s="5">
        <v>3</v>
      </c>
      <c r="G13" s="5">
        <v>24</v>
      </c>
      <c r="H13" s="5">
        <f t="shared" si="0"/>
        <v>72</v>
      </c>
      <c r="I13" s="34">
        <f>G13*0.1</f>
        <v>2.4000000000000004</v>
      </c>
      <c r="J13" s="34">
        <f>H13*0.1</f>
        <v>7.2</v>
      </c>
      <c r="K13" s="29">
        <f t="shared" si="1"/>
        <v>1.2</v>
      </c>
    </row>
    <row r="14" spans="1:11" x14ac:dyDescent="0.3">
      <c r="A14" s="5">
        <v>13</v>
      </c>
      <c r="B14" s="6" t="s">
        <v>56</v>
      </c>
      <c r="C14" s="3" t="s">
        <v>14</v>
      </c>
      <c r="D14" s="7" t="s">
        <v>42</v>
      </c>
      <c r="E14" s="66">
        <v>0.06</v>
      </c>
      <c r="F14" s="5">
        <v>5</v>
      </c>
      <c r="G14" s="5">
        <v>26</v>
      </c>
      <c r="H14" s="5">
        <f t="shared" si="0"/>
        <v>130</v>
      </c>
      <c r="I14" s="34">
        <f>G14*1</f>
        <v>26</v>
      </c>
      <c r="J14" s="34">
        <f>H14*1</f>
        <v>130</v>
      </c>
      <c r="K14" s="29">
        <f t="shared" si="1"/>
        <v>2.1666666666666665</v>
      </c>
    </row>
    <row r="15" spans="1:11" x14ac:dyDescent="0.3">
      <c r="A15" s="5">
        <v>14</v>
      </c>
      <c r="B15" s="6" t="s">
        <v>57</v>
      </c>
      <c r="C15" s="3" t="s">
        <v>15</v>
      </c>
      <c r="D15" s="7" t="s">
        <v>42</v>
      </c>
      <c r="E15" s="66">
        <v>0.06</v>
      </c>
      <c r="F15" s="5">
        <v>5</v>
      </c>
      <c r="G15" s="5">
        <v>30</v>
      </c>
      <c r="H15" s="5">
        <f t="shared" si="0"/>
        <v>150</v>
      </c>
      <c r="I15" s="34">
        <f>G15*0.5</f>
        <v>15</v>
      </c>
      <c r="J15" s="34">
        <f>H15*0.5</f>
        <v>75</v>
      </c>
      <c r="K15" s="29">
        <f t="shared" si="1"/>
        <v>2.5</v>
      </c>
    </row>
    <row r="16" spans="1:11" x14ac:dyDescent="0.3">
      <c r="A16" s="5">
        <v>15</v>
      </c>
      <c r="B16" s="6" t="s">
        <v>58</v>
      </c>
      <c r="C16" s="3" t="s">
        <v>16</v>
      </c>
      <c r="D16" s="7" t="s">
        <v>42</v>
      </c>
      <c r="E16" s="66">
        <v>0.06</v>
      </c>
      <c r="F16" s="5">
        <v>3</v>
      </c>
      <c r="G16" s="5">
        <v>18</v>
      </c>
      <c r="H16" s="5">
        <f t="shared" si="0"/>
        <v>54</v>
      </c>
      <c r="I16" s="34">
        <f>G16*0.25</f>
        <v>4.5</v>
      </c>
      <c r="J16" s="34">
        <f>H16*0.25</f>
        <v>13.5</v>
      </c>
      <c r="K16" s="29">
        <f t="shared" si="1"/>
        <v>0.9</v>
      </c>
    </row>
    <row r="17" spans="1:11" x14ac:dyDescent="0.3">
      <c r="A17" s="5">
        <v>16</v>
      </c>
      <c r="B17" s="6" t="s">
        <v>59</v>
      </c>
      <c r="C17" s="3" t="s">
        <v>17</v>
      </c>
      <c r="D17" s="7" t="s">
        <v>42</v>
      </c>
      <c r="E17" s="66">
        <v>0.06</v>
      </c>
      <c r="F17" s="5">
        <v>3</v>
      </c>
      <c r="G17" s="5">
        <v>16</v>
      </c>
      <c r="H17" s="5">
        <f t="shared" si="0"/>
        <v>48</v>
      </c>
      <c r="I17" s="34">
        <f>G17*0.1</f>
        <v>1.6</v>
      </c>
      <c r="J17" s="34">
        <f>H17*0.1</f>
        <v>4.8000000000000007</v>
      </c>
      <c r="K17" s="29">
        <f t="shared" si="1"/>
        <v>0.8</v>
      </c>
    </row>
    <row r="18" spans="1:11" x14ac:dyDescent="0.3">
      <c r="A18" s="5">
        <v>17</v>
      </c>
      <c r="B18" s="6" t="s">
        <v>60</v>
      </c>
      <c r="C18" s="3" t="s">
        <v>18</v>
      </c>
      <c r="D18" s="7" t="s">
        <v>42</v>
      </c>
      <c r="E18" s="66">
        <v>0.03</v>
      </c>
      <c r="F18" s="5">
        <v>5</v>
      </c>
      <c r="G18" s="5">
        <v>45</v>
      </c>
      <c r="H18" s="5">
        <f t="shared" si="0"/>
        <v>225</v>
      </c>
      <c r="I18" s="34">
        <f>G18*1</f>
        <v>45</v>
      </c>
      <c r="J18" s="34">
        <f>H18*1</f>
        <v>225</v>
      </c>
      <c r="K18" s="29">
        <f t="shared" si="1"/>
        <v>3.75</v>
      </c>
    </row>
    <row r="19" spans="1:11" x14ac:dyDescent="0.3">
      <c r="A19" s="5">
        <v>18</v>
      </c>
      <c r="B19" s="6" t="s">
        <v>61</v>
      </c>
      <c r="C19" s="3" t="s">
        <v>19</v>
      </c>
      <c r="D19" s="7" t="s">
        <v>42</v>
      </c>
      <c r="E19" s="66">
        <v>0.03</v>
      </c>
      <c r="F19" s="5">
        <v>5</v>
      </c>
      <c r="G19" s="5">
        <v>36</v>
      </c>
      <c r="H19" s="5">
        <f t="shared" si="0"/>
        <v>180</v>
      </c>
      <c r="I19" s="34">
        <f>G19*0.5</f>
        <v>18</v>
      </c>
      <c r="J19" s="34">
        <f>H19*0.5</f>
        <v>90</v>
      </c>
      <c r="K19" s="29">
        <f t="shared" si="1"/>
        <v>3</v>
      </c>
    </row>
    <row r="20" spans="1:11" x14ac:dyDescent="0.3">
      <c r="A20" s="5">
        <v>19</v>
      </c>
      <c r="B20" s="6" t="s">
        <v>62</v>
      </c>
      <c r="C20" s="3" t="s">
        <v>20</v>
      </c>
      <c r="D20" s="7" t="s">
        <v>42</v>
      </c>
      <c r="E20" s="66">
        <v>0.03</v>
      </c>
      <c r="F20" s="5">
        <v>3</v>
      </c>
      <c r="G20" s="5">
        <v>24</v>
      </c>
      <c r="H20" s="5">
        <f t="shared" si="0"/>
        <v>72</v>
      </c>
      <c r="I20" s="34">
        <f>G20*0.25</f>
        <v>6</v>
      </c>
      <c r="J20" s="34">
        <f>H20*0.25</f>
        <v>18</v>
      </c>
      <c r="K20" s="29">
        <f t="shared" si="1"/>
        <v>1.2</v>
      </c>
    </row>
    <row r="21" spans="1:11" x14ac:dyDescent="0.3">
      <c r="A21" s="5">
        <v>20</v>
      </c>
      <c r="B21" s="6" t="s">
        <v>63</v>
      </c>
      <c r="C21" s="3" t="s">
        <v>21</v>
      </c>
      <c r="D21" s="7" t="s">
        <v>42</v>
      </c>
      <c r="E21" s="66">
        <v>0.03</v>
      </c>
      <c r="F21" s="5">
        <v>3</v>
      </c>
      <c r="G21" s="5">
        <v>16</v>
      </c>
      <c r="H21" s="5">
        <f t="shared" si="0"/>
        <v>48</v>
      </c>
      <c r="I21" s="34">
        <f>G21*0.1</f>
        <v>1.6</v>
      </c>
      <c r="J21" s="34">
        <f>H21*0.1</f>
        <v>4.8000000000000007</v>
      </c>
      <c r="K21" s="29">
        <f t="shared" si="1"/>
        <v>0.8</v>
      </c>
    </row>
    <row r="22" spans="1:11" x14ac:dyDescent="0.3">
      <c r="A22" s="5">
        <v>21</v>
      </c>
      <c r="B22" s="6" t="s">
        <v>64</v>
      </c>
      <c r="C22" s="3" t="s">
        <v>22</v>
      </c>
      <c r="D22" s="7" t="s">
        <v>42</v>
      </c>
      <c r="E22" s="66">
        <v>0.03</v>
      </c>
      <c r="F22" s="5">
        <v>5</v>
      </c>
      <c r="G22" s="5">
        <v>18</v>
      </c>
      <c r="H22" s="5">
        <f t="shared" si="0"/>
        <v>90</v>
      </c>
      <c r="I22" s="34">
        <f>G22*1</f>
        <v>18</v>
      </c>
      <c r="J22" s="34">
        <f>H22*1</f>
        <v>90</v>
      </c>
      <c r="K22" s="29">
        <f t="shared" si="1"/>
        <v>1.5</v>
      </c>
    </row>
    <row r="23" spans="1:11" x14ac:dyDescent="0.3">
      <c r="A23" s="5">
        <v>22</v>
      </c>
      <c r="B23" s="6" t="s">
        <v>65</v>
      </c>
      <c r="C23" s="3" t="s">
        <v>23</v>
      </c>
      <c r="D23" s="7" t="s">
        <v>42</v>
      </c>
      <c r="E23" s="66">
        <v>0.03</v>
      </c>
      <c r="F23" s="5">
        <v>5</v>
      </c>
      <c r="G23" s="5">
        <v>32</v>
      </c>
      <c r="H23" s="5">
        <f t="shared" si="0"/>
        <v>160</v>
      </c>
      <c r="I23" s="34">
        <f>G23*0.5</f>
        <v>16</v>
      </c>
      <c r="J23" s="34">
        <f>H23*0.5</f>
        <v>80</v>
      </c>
      <c r="K23" s="29">
        <f t="shared" si="1"/>
        <v>2.6666666666666665</v>
      </c>
    </row>
    <row r="24" spans="1:11" x14ac:dyDescent="0.3">
      <c r="A24" s="5">
        <v>23</v>
      </c>
      <c r="B24" s="6" t="s">
        <v>66</v>
      </c>
      <c r="C24" s="3" t="s">
        <v>24</v>
      </c>
      <c r="D24" s="7" t="s">
        <v>42</v>
      </c>
      <c r="E24" s="66">
        <v>0.03</v>
      </c>
      <c r="F24" s="5">
        <v>3</v>
      </c>
      <c r="G24" s="5">
        <v>10</v>
      </c>
      <c r="H24" s="5">
        <f t="shared" si="0"/>
        <v>30</v>
      </c>
      <c r="I24" s="34">
        <f>G24*0.25</f>
        <v>2.5</v>
      </c>
      <c r="J24" s="34">
        <f>H24*0.25</f>
        <v>7.5</v>
      </c>
      <c r="K24" s="29">
        <f t="shared" si="1"/>
        <v>0.5</v>
      </c>
    </row>
    <row r="25" spans="1:11" x14ac:dyDescent="0.3">
      <c r="A25" s="5">
        <v>24</v>
      </c>
      <c r="B25" s="6" t="s">
        <v>67</v>
      </c>
      <c r="C25" s="3" t="s">
        <v>25</v>
      </c>
      <c r="D25" s="7" t="s">
        <v>42</v>
      </c>
      <c r="E25" s="66">
        <v>0.03</v>
      </c>
      <c r="F25" s="5">
        <v>3</v>
      </c>
      <c r="G25" s="5">
        <v>17</v>
      </c>
      <c r="H25" s="5">
        <f t="shared" si="0"/>
        <v>51</v>
      </c>
      <c r="I25" s="34">
        <f>G25*0.1</f>
        <v>1.7000000000000002</v>
      </c>
      <c r="J25" s="34">
        <f>H25*0.1</f>
        <v>5.1000000000000005</v>
      </c>
      <c r="K25" s="29">
        <f t="shared" si="1"/>
        <v>0.85</v>
      </c>
    </row>
    <row r="26" spans="1:11" x14ac:dyDescent="0.3">
      <c r="A26" s="5">
        <v>25</v>
      </c>
      <c r="B26" s="6" t="s">
        <v>68</v>
      </c>
      <c r="C26" s="3" t="s">
        <v>26</v>
      </c>
      <c r="D26" s="7" t="s">
        <v>42</v>
      </c>
      <c r="E26" s="66">
        <v>0.03</v>
      </c>
      <c r="F26" s="5">
        <v>5</v>
      </c>
      <c r="G26" s="5">
        <v>20</v>
      </c>
      <c r="H26" s="5">
        <f t="shared" si="0"/>
        <v>100</v>
      </c>
      <c r="I26" s="34">
        <f>G26*1</f>
        <v>20</v>
      </c>
      <c r="J26" s="34">
        <f>H26*1</f>
        <v>100</v>
      </c>
      <c r="K26" s="29">
        <f t="shared" si="1"/>
        <v>1.6666666666666667</v>
      </c>
    </row>
    <row r="27" spans="1:11" x14ac:dyDescent="0.3">
      <c r="A27" s="5">
        <v>26</v>
      </c>
      <c r="B27" s="6" t="s">
        <v>69</v>
      </c>
      <c r="C27" s="3" t="s">
        <v>27</v>
      </c>
      <c r="D27" s="7" t="s">
        <v>42</v>
      </c>
      <c r="E27" s="66">
        <v>0.03</v>
      </c>
      <c r="F27" s="5">
        <v>5</v>
      </c>
      <c r="G27" s="5">
        <v>19</v>
      </c>
      <c r="H27" s="5">
        <f t="shared" si="0"/>
        <v>95</v>
      </c>
      <c r="I27" s="34">
        <f>G27*0.5</f>
        <v>9.5</v>
      </c>
      <c r="J27" s="34">
        <f>H27*0.5</f>
        <v>47.5</v>
      </c>
      <c r="K27" s="29">
        <f t="shared" si="1"/>
        <v>1.5833333333333333</v>
      </c>
    </row>
    <row r="28" spans="1:11" x14ac:dyDescent="0.3">
      <c r="A28" s="5">
        <v>27</v>
      </c>
      <c r="B28" s="6" t="s">
        <v>70</v>
      </c>
      <c r="C28" s="3" t="s">
        <v>28</v>
      </c>
      <c r="D28" s="7" t="s">
        <v>42</v>
      </c>
      <c r="E28" s="66">
        <v>0.03</v>
      </c>
      <c r="F28" s="5">
        <v>3</v>
      </c>
      <c r="G28" s="5">
        <v>21</v>
      </c>
      <c r="H28" s="5">
        <f t="shared" si="0"/>
        <v>63</v>
      </c>
      <c r="I28" s="34">
        <f>G28*0.25</f>
        <v>5.25</v>
      </c>
      <c r="J28" s="34">
        <f>H28*0.25</f>
        <v>15.75</v>
      </c>
      <c r="K28" s="29">
        <f t="shared" si="1"/>
        <v>1.05</v>
      </c>
    </row>
    <row r="29" spans="1:11" x14ac:dyDescent="0.3">
      <c r="A29" s="5">
        <v>28</v>
      </c>
      <c r="B29" s="6" t="s">
        <v>71</v>
      </c>
      <c r="C29" s="3" t="s">
        <v>29</v>
      </c>
      <c r="D29" s="7" t="s">
        <v>42</v>
      </c>
      <c r="E29" s="66">
        <v>0.03</v>
      </c>
      <c r="F29" s="5">
        <v>3</v>
      </c>
      <c r="G29" s="5">
        <v>20</v>
      </c>
      <c r="H29" s="5">
        <f t="shared" si="0"/>
        <v>60</v>
      </c>
      <c r="I29" s="34">
        <f>G29*0.1</f>
        <v>2</v>
      </c>
      <c r="J29" s="34">
        <f>H29*0.1</f>
        <v>6</v>
      </c>
      <c r="K29" s="29">
        <f t="shared" si="1"/>
        <v>1</v>
      </c>
    </row>
    <row r="30" spans="1:11" x14ac:dyDescent="0.3">
      <c r="A30" s="5">
        <v>29</v>
      </c>
      <c r="B30" s="6" t="s">
        <v>72</v>
      </c>
      <c r="C30" s="3" t="s">
        <v>32</v>
      </c>
      <c r="D30" s="7" t="s">
        <v>42</v>
      </c>
      <c r="E30" s="66">
        <v>0.06</v>
      </c>
      <c r="F30" s="5">
        <v>5</v>
      </c>
      <c r="G30" s="5">
        <v>18</v>
      </c>
      <c r="H30" s="5">
        <f t="shared" si="0"/>
        <v>90</v>
      </c>
      <c r="I30" s="34">
        <f>G30*1</f>
        <v>18</v>
      </c>
      <c r="J30" s="34">
        <f>H30*1</f>
        <v>90</v>
      </c>
      <c r="K30" s="29">
        <f t="shared" si="1"/>
        <v>1.5</v>
      </c>
    </row>
    <row r="31" spans="1:11" x14ac:dyDescent="0.3">
      <c r="A31" s="5">
        <v>30</v>
      </c>
      <c r="B31" s="6" t="s">
        <v>73</v>
      </c>
      <c r="C31" s="3" t="s">
        <v>33</v>
      </c>
      <c r="D31" s="7" t="s">
        <v>42</v>
      </c>
      <c r="E31" s="66">
        <v>0.06</v>
      </c>
      <c r="F31" s="5">
        <v>5</v>
      </c>
      <c r="G31" s="5">
        <v>15</v>
      </c>
      <c r="H31" s="5">
        <f t="shared" si="0"/>
        <v>75</v>
      </c>
      <c r="I31" s="34">
        <f>G31*0.5</f>
        <v>7.5</v>
      </c>
      <c r="J31" s="34">
        <f>H31*0.5</f>
        <v>37.5</v>
      </c>
      <c r="K31" s="29">
        <f t="shared" si="1"/>
        <v>1.25</v>
      </c>
    </row>
    <row r="32" spans="1:11" x14ac:dyDescent="0.3">
      <c r="A32" s="5">
        <v>31</v>
      </c>
      <c r="B32" s="6" t="s">
        <v>74</v>
      </c>
      <c r="C32" s="3" t="s">
        <v>34</v>
      </c>
      <c r="D32" s="7" t="s">
        <v>42</v>
      </c>
      <c r="E32" s="66">
        <v>0.06</v>
      </c>
      <c r="F32" s="5">
        <v>3</v>
      </c>
      <c r="G32" s="5">
        <v>30</v>
      </c>
      <c r="H32" s="5">
        <f t="shared" si="0"/>
        <v>90</v>
      </c>
      <c r="I32" s="34">
        <f>G32*0.25</f>
        <v>7.5</v>
      </c>
      <c r="J32" s="34">
        <f>H32*0.25</f>
        <v>22.5</v>
      </c>
      <c r="K32" s="29">
        <f t="shared" si="1"/>
        <v>1.5</v>
      </c>
    </row>
    <row r="33" spans="1:11" x14ac:dyDescent="0.3">
      <c r="A33" s="5">
        <v>32</v>
      </c>
      <c r="B33" s="6" t="s">
        <v>75</v>
      </c>
      <c r="C33" s="3" t="s">
        <v>35</v>
      </c>
      <c r="D33" s="7" t="s">
        <v>42</v>
      </c>
      <c r="E33" s="66">
        <v>0.06</v>
      </c>
      <c r="F33" s="5">
        <v>3</v>
      </c>
      <c r="G33" s="5">
        <v>14</v>
      </c>
      <c r="H33" s="5">
        <f t="shared" si="0"/>
        <v>42</v>
      </c>
      <c r="I33" s="34">
        <f>G33*0.1</f>
        <v>1.4000000000000001</v>
      </c>
      <c r="J33" s="34">
        <f>H33*0.1</f>
        <v>4.2</v>
      </c>
      <c r="K33" s="29">
        <f t="shared" si="1"/>
        <v>0.7</v>
      </c>
    </row>
    <row r="34" spans="1:11" x14ac:dyDescent="0.3">
      <c r="A34" s="5">
        <v>33</v>
      </c>
      <c r="B34" s="6" t="s">
        <v>76</v>
      </c>
      <c r="C34" s="3" t="s">
        <v>31</v>
      </c>
      <c r="D34" s="7" t="s">
        <v>41</v>
      </c>
      <c r="E34" s="66">
        <v>0.04</v>
      </c>
      <c r="F34" s="5">
        <v>6</v>
      </c>
      <c r="G34" s="5">
        <v>6</v>
      </c>
      <c r="H34" s="5">
        <f t="shared" si="0"/>
        <v>36</v>
      </c>
      <c r="I34" s="34">
        <f>G34*0.125</f>
        <v>0.75</v>
      </c>
      <c r="J34" s="34">
        <f>H34*0.125</f>
        <v>4.5</v>
      </c>
      <c r="K34" s="29">
        <f t="shared" si="1"/>
        <v>0.6</v>
      </c>
    </row>
    <row r="35" spans="1:11" x14ac:dyDescent="0.3">
      <c r="A35" s="5">
        <v>34</v>
      </c>
      <c r="B35" s="6" t="s">
        <v>77</v>
      </c>
      <c r="C35" s="3" t="s">
        <v>30</v>
      </c>
      <c r="D35" s="7" t="s">
        <v>41</v>
      </c>
      <c r="E35" s="66">
        <v>0.04</v>
      </c>
      <c r="F35" s="5">
        <v>6</v>
      </c>
      <c r="G35" s="5">
        <v>10</v>
      </c>
      <c r="H35" s="5">
        <f t="shared" si="0"/>
        <v>60</v>
      </c>
      <c r="I35" s="34">
        <f>G35*0.25</f>
        <v>2.5</v>
      </c>
      <c r="J35" s="34">
        <f>H35*0.25</f>
        <v>15</v>
      </c>
      <c r="K35" s="29">
        <f t="shared" si="1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2181B-69EA-404D-A470-9FED4C950B4D}">
  <dimension ref="A1:G25"/>
  <sheetViews>
    <sheetView workbookViewId="0">
      <pane xSplit="3" ySplit="1" topLeftCell="D2" activePane="bottomRight" state="frozen"/>
      <selection pane="topRight" activeCell="E1" sqref="E1"/>
      <selection pane="bottomLeft" activeCell="A9" sqref="A9"/>
      <selection pane="bottomRight" activeCell="K18" sqref="K18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33.109375" style="1" bestFit="1" customWidth="1"/>
    <col min="4" max="4" width="6" style="1" bestFit="1" customWidth="1"/>
    <col min="5" max="5" width="7.6640625" style="1" bestFit="1" customWidth="1"/>
    <col min="6" max="6" width="8.44140625" style="1" bestFit="1" customWidth="1"/>
    <col min="7" max="16384" width="11.44140625" style="1"/>
  </cols>
  <sheetData>
    <row r="1" spans="1:7" x14ac:dyDescent="0.3">
      <c r="A1" s="4" t="s">
        <v>36</v>
      </c>
      <c r="B1" s="4" t="s">
        <v>37</v>
      </c>
      <c r="C1" s="4" t="s">
        <v>38</v>
      </c>
      <c r="D1" s="4" t="s">
        <v>39</v>
      </c>
      <c r="E1" s="4" t="s">
        <v>210</v>
      </c>
      <c r="F1" s="4" t="s">
        <v>211</v>
      </c>
      <c r="G1" s="4" t="s">
        <v>226</v>
      </c>
    </row>
    <row r="2" spans="1:7" x14ac:dyDescent="0.3">
      <c r="A2" s="5">
        <v>1</v>
      </c>
      <c r="B2" s="6" t="s">
        <v>157</v>
      </c>
      <c r="C2" s="3" t="s">
        <v>181</v>
      </c>
      <c r="D2" s="7" t="s">
        <v>182</v>
      </c>
      <c r="E2" s="12">
        <v>2</v>
      </c>
      <c r="F2" s="13">
        <v>12</v>
      </c>
      <c r="G2" s="13">
        <v>15</v>
      </c>
    </row>
    <row r="3" spans="1:7" x14ac:dyDescent="0.3">
      <c r="A3" s="5">
        <v>2</v>
      </c>
      <c r="B3" s="6" t="s">
        <v>158</v>
      </c>
      <c r="C3" s="3" t="s">
        <v>187</v>
      </c>
      <c r="D3" s="7" t="s">
        <v>182</v>
      </c>
      <c r="E3" s="12">
        <v>2</v>
      </c>
      <c r="F3" s="13">
        <v>10</v>
      </c>
      <c r="G3" s="13">
        <v>14</v>
      </c>
    </row>
    <row r="4" spans="1:7" x14ac:dyDescent="0.3">
      <c r="A4" s="5">
        <v>3</v>
      </c>
      <c r="B4" s="6" t="s">
        <v>159</v>
      </c>
      <c r="C4" s="3" t="s">
        <v>183</v>
      </c>
      <c r="D4" s="7" t="s">
        <v>182</v>
      </c>
      <c r="E4" s="12">
        <v>4</v>
      </c>
      <c r="F4" s="13">
        <v>20</v>
      </c>
      <c r="G4" s="13">
        <v>8</v>
      </c>
    </row>
    <row r="5" spans="1:7" x14ac:dyDescent="0.3">
      <c r="A5" s="5">
        <v>4</v>
      </c>
      <c r="B5" s="6" t="s">
        <v>160</v>
      </c>
      <c r="C5" s="3" t="s">
        <v>184</v>
      </c>
      <c r="D5" s="7" t="s">
        <v>182</v>
      </c>
      <c r="E5" s="12">
        <v>3</v>
      </c>
      <c r="F5" s="13">
        <v>18</v>
      </c>
      <c r="G5" s="13">
        <v>10</v>
      </c>
    </row>
    <row r="6" spans="1:7" x14ac:dyDescent="0.3">
      <c r="A6" s="5">
        <v>5</v>
      </c>
      <c r="B6" s="6" t="s">
        <v>161</v>
      </c>
      <c r="C6" s="3" t="s">
        <v>185</v>
      </c>
      <c r="D6" s="7" t="s">
        <v>182</v>
      </c>
      <c r="E6" s="12">
        <v>2</v>
      </c>
      <c r="F6" s="13">
        <v>16</v>
      </c>
      <c r="G6" s="13">
        <v>9</v>
      </c>
    </row>
    <row r="7" spans="1:7" x14ac:dyDescent="0.3">
      <c r="A7" s="5">
        <v>6</v>
      </c>
      <c r="B7" s="6" t="s">
        <v>162</v>
      </c>
      <c r="C7" s="3" t="s">
        <v>186</v>
      </c>
      <c r="D7" s="7" t="s">
        <v>182</v>
      </c>
      <c r="E7" s="12">
        <v>2</v>
      </c>
      <c r="F7" s="13">
        <v>15</v>
      </c>
      <c r="G7" s="13">
        <v>7</v>
      </c>
    </row>
    <row r="8" spans="1:7" x14ac:dyDescent="0.3">
      <c r="A8" s="5">
        <v>7</v>
      </c>
      <c r="B8" s="6" t="s">
        <v>163</v>
      </c>
      <c r="C8" s="3" t="s">
        <v>188</v>
      </c>
      <c r="D8" s="7" t="s">
        <v>204</v>
      </c>
      <c r="E8" s="12">
        <v>2</v>
      </c>
      <c r="F8" s="13">
        <v>14</v>
      </c>
      <c r="G8" s="13">
        <v>16</v>
      </c>
    </row>
    <row r="9" spans="1:7" x14ac:dyDescent="0.3">
      <c r="A9" s="5">
        <v>8</v>
      </c>
      <c r="B9" s="6" t="s">
        <v>164</v>
      </c>
      <c r="C9" s="3" t="s">
        <v>189</v>
      </c>
      <c r="D9" s="7" t="s">
        <v>204</v>
      </c>
      <c r="E9" s="12">
        <v>5</v>
      </c>
      <c r="F9" s="13">
        <v>20</v>
      </c>
      <c r="G9" s="13">
        <v>15</v>
      </c>
    </row>
    <row r="10" spans="1:7" x14ac:dyDescent="0.3">
      <c r="A10" s="5">
        <v>9</v>
      </c>
      <c r="B10" s="6" t="s">
        <v>165</v>
      </c>
      <c r="C10" s="3" t="s">
        <v>190</v>
      </c>
      <c r="D10" s="7" t="s">
        <v>204</v>
      </c>
      <c r="E10" s="12">
        <v>2</v>
      </c>
      <c r="F10" s="13">
        <v>16</v>
      </c>
      <c r="G10" s="13">
        <v>8</v>
      </c>
    </row>
    <row r="11" spans="1:7" x14ac:dyDescent="0.3">
      <c r="A11" s="5">
        <v>10</v>
      </c>
      <c r="B11" s="6" t="s">
        <v>166</v>
      </c>
      <c r="C11" s="3" t="s">
        <v>191</v>
      </c>
      <c r="D11" s="7" t="s">
        <v>204</v>
      </c>
      <c r="E11" s="12">
        <v>1</v>
      </c>
      <c r="F11" s="13">
        <v>14</v>
      </c>
      <c r="G11" s="13">
        <v>12</v>
      </c>
    </row>
    <row r="12" spans="1:7" x14ac:dyDescent="0.3">
      <c r="A12" s="5">
        <v>11</v>
      </c>
      <c r="B12" s="6" t="s">
        <v>167</v>
      </c>
      <c r="C12" s="3" t="s">
        <v>192</v>
      </c>
      <c r="D12" s="7" t="s">
        <v>204</v>
      </c>
      <c r="E12" s="12">
        <v>3</v>
      </c>
      <c r="F12" s="13">
        <v>120</v>
      </c>
      <c r="G12" s="13">
        <v>20</v>
      </c>
    </row>
    <row r="13" spans="1:7" x14ac:dyDescent="0.3">
      <c r="A13" s="5">
        <v>12</v>
      </c>
      <c r="B13" s="6" t="s">
        <v>168</v>
      </c>
      <c r="C13" s="3" t="s">
        <v>193</v>
      </c>
      <c r="D13" s="7" t="s">
        <v>205</v>
      </c>
      <c r="E13" s="12">
        <v>2</v>
      </c>
      <c r="F13" s="13">
        <v>16</v>
      </c>
      <c r="G13" s="13">
        <v>7</v>
      </c>
    </row>
    <row r="14" spans="1:7" x14ac:dyDescent="0.3">
      <c r="A14" s="5">
        <v>13</v>
      </c>
      <c r="B14" s="6" t="s">
        <v>169</v>
      </c>
      <c r="C14" s="3" t="s">
        <v>194</v>
      </c>
      <c r="D14" s="7" t="s">
        <v>205</v>
      </c>
      <c r="E14" s="12">
        <v>2</v>
      </c>
      <c r="F14" s="13">
        <v>14</v>
      </c>
      <c r="G14" s="13">
        <v>11</v>
      </c>
    </row>
    <row r="15" spans="1:7" x14ac:dyDescent="0.3">
      <c r="A15" s="5">
        <v>14</v>
      </c>
      <c r="B15" s="6" t="s">
        <v>170</v>
      </c>
      <c r="C15" s="3" t="s">
        <v>195</v>
      </c>
      <c r="D15" s="7" t="s">
        <v>205</v>
      </c>
      <c r="E15" s="12">
        <v>3</v>
      </c>
      <c r="F15" s="13">
        <v>13</v>
      </c>
      <c r="G15" s="13">
        <v>10</v>
      </c>
    </row>
    <row r="16" spans="1:7" x14ac:dyDescent="0.3">
      <c r="A16" s="5">
        <v>15</v>
      </c>
      <c r="B16" s="6" t="s">
        <v>171</v>
      </c>
      <c r="C16" s="3" t="s">
        <v>196</v>
      </c>
      <c r="D16" s="7" t="s">
        <v>205</v>
      </c>
      <c r="E16" s="12">
        <v>3</v>
      </c>
      <c r="F16" s="13">
        <v>15</v>
      </c>
      <c r="G16" s="13">
        <v>18</v>
      </c>
    </row>
    <row r="17" spans="1:7" x14ac:dyDescent="0.3">
      <c r="A17" s="5">
        <v>16</v>
      </c>
      <c r="B17" s="6" t="s">
        <v>172</v>
      </c>
      <c r="C17" s="3" t="s">
        <v>0</v>
      </c>
      <c r="D17" s="7" t="s">
        <v>205</v>
      </c>
      <c r="E17" s="12">
        <v>4</v>
      </c>
      <c r="F17" s="13">
        <v>18</v>
      </c>
      <c r="G17" s="13">
        <v>24</v>
      </c>
    </row>
    <row r="18" spans="1:7" x14ac:dyDescent="0.3">
      <c r="A18" s="5">
        <v>17</v>
      </c>
      <c r="B18" s="6" t="s">
        <v>173</v>
      </c>
      <c r="C18" s="3" t="s">
        <v>197</v>
      </c>
      <c r="D18" s="7" t="s">
        <v>205</v>
      </c>
      <c r="E18" s="12">
        <v>2</v>
      </c>
      <c r="F18" s="13">
        <v>16</v>
      </c>
      <c r="G18" s="13">
        <v>12</v>
      </c>
    </row>
    <row r="19" spans="1:7" x14ac:dyDescent="0.3">
      <c r="A19" s="5">
        <v>18</v>
      </c>
      <c r="B19" s="6" t="s">
        <v>174</v>
      </c>
      <c r="C19" s="3" t="s">
        <v>198</v>
      </c>
      <c r="D19" s="7" t="s">
        <v>205</v>
      </c>
      <c r="E19" s="12">
        <v>5</v>
      </c>
      <c r="F19" s="13">
        <v>80</v>
      </c>
      <c r="G19" s="13">
        <v>21</v>
      </c>
    </row>
    <row r="20" spans="1:7" x14ac:dyDescent="0.3">
      <c r="A20" s="5">
        <v>19</v>
      </c>
      <c r="B20" s="6" t="s">
        <v>175</v>
      </c>
      <c r="C20" s="3" t="s">
        <v>199</v>
      </c>
      <c r="D20" s="7" t="s">
        <v>206</v>
      </c>
      <c r="E20" s="12">
        <v>15</v>
      </c>
      <c r="F20" s="13">
        <v>60</v>
      </c>
      <c r="G20" s="13">
        <v>50</v>
      </c>
    </row>
    <row r="21" spans="1:7" x14ac:dyDescent="0.3">
      <c r="A21" s="5">
        <v>20</v>
      </c>
      <c r="B21" s="6" t="s">
        <v>176</v>
      </c>
      <c r="C21" s="3" t="s">
        <v>200</v>
      </c>
      <c r="D21" s="7" t="s">
        <v>206</v>
      </c>
      <c r="E21" s="12">
        <v>8</v>
      </c>
      <c r="F21" s="13">
        <v>45</v>
      </c>
      <c r="G21" s="13">
        <v>65</v>
      </c>
    </row>
    <row r="22" spans="1:7" x14ac:dyDescent="0.3">
      <c r="A22" s="5">
        <v>21</v>
      </c>
      <c r="B22" s="6" t="s">
        <v>177</v>
      </c>
      <c r="C22" s="3" t="s">
        <v>201</v>
      </c>
      <c r="D22" s="7" t="s">
        <v>206</v>
      </c>
      <c r="E22" s="12">
        <v>20</v>
      </c>
      <c r="F22" s="13">
        <v>26</v>
      </c>
      <c r="G22" s="13">
        <v>37</v>
      </c>
    </row>
    <row r="23" spans="1:7" x14ac:dyDescent="0.3">
      <c r="A23" s="5">
        <v>22</v>
      </c>
      <c r="B23" s="6" t="s">
        <v>178</v>
      </c>
      <c r="C23" s="3" t="s">
        <v>202</v>
      </c>
      <c r="D23" s="7" t="s">
        <v>206</v>
      </c>
      <c r="E23" s="12">
        <v>12</v>
      </c>
      <c r="F23" s="13">
        <v>32</v>
      </c>
      <c r="G23" s="13">
        <v>80</v>
      </c>
    </row>
    <row r="24" spans="1:7" x14ac:dyDescent="0.3">
      <c r="A24" s="5">
        <v>23</v>
      </c>
      <c r="B24" s="6" t="s">
        <v>179</v>
      </c>
      <c r="C24" s="3" t="s">
        <v>212</v>
      </c>
      <c r="D24" s="7" t="s">
        <v>206</v>
      </c>
      <c r="E24" s="12">
        <v>6</v>
      </c>
      <c r="F24" s="13">
        <v>20</v>
      </c>
      <c r="G24" s="13">
        <v>48</v>
      </c>
    </row>
    <row r="25" spans="1:7" x14ac:dyDescent="0.3">
      <c r="A25" s="5">
        <v>24</v>
      </c>
      <c r="B25" s="6" t="s">
        <v>180</v>
      </c>
      <c r="C25" s="3" t="s">
        <v>203</v>
      </c>
      <c r="D25" s="7" t="s">
        <v>206</v>
      </c>
      <c r="E25" s="12">
        <v>18</v>
      </c>
      <c r="F25" s="13">
        <v>36</v>
      </c>
      <c r="G25" s="13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B9130-4ED9-432C-99CA-57A8CE0E5166}">
  <dimension ref="A5:F20"/>
  <sheetViews>
    <sheetView workbookViewId="0">
      <pane ySplit="6" topLeftCell="A7" activePane="bottomLeft" state="frozen"/>
      <selection activeCell="H8" sqref="H8"/>
      <selection pane="bottomLeft" activeCell="A3" sqref="A3"/>
    </sheetView>
  </sheetViews>
  <sheetFormatPr baseColWidth="10" defaultColWidth="11.44140625" defaultRowHeight="14.4" x14ac:dyDescent="0.3"/>
  <cols>
    <col min="1" max="1" width="6.44140625" style="1" customWidth="1"/>
    <col min="2" max="2" width="9.33203125" style="1" customWidth="1"/>
    <col min="3" max="3" width="17.109375" style="1" customWidth="1"/>
    <col min="4" max="4" width="6.44140625" style="1" customWidth="1"/>
    <col min="5" max="5" width="4.33203125" style="1" bestFit="1" customWidth="1"/>
    <col min="6" max="6" width="11.44140625" style="1"/>
    <col min="7" max="7" width="5.5546875" style="1" customWidth="1"/>
    <col min="8" max="16384" width="11.44140625" style="1"/>
  </cols>
  <sheetData>
    <row r="5" spans="1:6" x14ac:dyDescent="0.3">
      <c r="A5" s="2" t="s">
        <v>306</v>
      </c>
    </row>
    <row r="6" spans="1:6" x14ac:dyDescent="0.3">
      <c r="A6" s="4" t="s">
        <v>36</v>
      </c>
      <c r="B6" s="4" t="s">
        <v>37</v>
      </c>
      <c r="C6" s="4" t="s">
        <v>38</v>
      </c>
      <c r="D6" s="4" t="s">
        <v>39</v>
      </c>
      <c r="E6" s="4" t="s">
        <v>40</v>
      </c>
      <c r="F6" s="4" t="s">
        <v>308</v>
      </c>
    </row>
    <row r="7" spans="1:6" x14ac:dyDescent="0.3">
      <c r="A7" s="5">
        <v>1</v>
      </c>
      <c r="B7" s="3" t="s">
        <v>315</v>
      </c>
      <c r="C7" s="3" t="s">
        <v>316</v>
      </c>
      <c r="D7" s="5" t="s">
        <v>317</v>
      </c>
      <c r="E7" s="5" t="s">
        <v>318</v>
      </c>
      <c r="F7" s="29">
        <v>44</v>
      </c>
    </row>
    <row r="8" spans="1:6" x14ac:dyDescent="0.3">
      <c r="A8" s="5">
        <v>2</v>
      </c>
      <c r="B8" s="3" t="s">
        <v>322</v>
      </c>
      <c r="C8" s="3" t="s">
        <v>323</v>
      </c>
      <c r="D8" s="5" t="s">
        <v>317</v>
      </c>
      <c r="E8" s="5" t="s">
        <v>318</v>
      </c>
      <c r="F8" s="29">
        <v>25</v>
      </c>
    </row>
    <row r="9" spans="1:6" x14ac:dyDescent="0.3">
      <c r="A9" s="5">
        <v>3</v>
      </c>
      <c r="B9" s="3" t="s">
        <v>326</v>
      </c>
      <c r="C9" s="3" t="s">
        <v>327</v>
      </c>
      <c r="D9" s="5" t="s">
        <v>317</v>
      </c>
      <c r="E9" s="5" t="s">
        <v>318</v>
      </c>
      <c r="F9" s="29">
        <v>40</v>
      </c>
    </row>
    <row r="10" spans="1:6" x14ac:dyDescent="0.3">
      <c r="A10" s="5">
        <v>4</v>
      </c>
      <c r="B10" s="3" t="s">
        <v>328</v>
      </c>
      <c r="C10" s="3" t="s">
        <v>329</v>
      </c>
      <c r="D10" s="5" t="s">
        <v>317</v>
      </c>
      <c r="E10" s="5" t="s">
        <v>318</v>
      </c>
      <c r="F10" s="29">
        <v>18</v>
      </c>
    </row>
    <row r="11" spans="1:6" x14ac:dyDescent="0.3">
      <c r="A11" s="5">
        <v>5</v>
      </c>
      <c r="B11" s="3" t="s">
        <v>330</v>
      </c>
      <c r="C11" s="3" t="s">
        <v>331</v>
      </c>
      <c r="D11" s="5" t="s">
        <v>317</v>
      </c>
      <c r="E11" s="5" t="s">
        <v>318</v>
      </c>
      <c r="F11" s="29">
        <v>12</v>
      </c>
    </row>
    <row r="12" spans="1:6" x14ac:dyDescent="0.3">
      <c r="A12" s="5">
        <v>6</v>
      </c>
      <c r="B12" s="3" t="s">
        <v>332</v>
      </c>
      <c r="C12" s="3" t="s">
        <v>333</v>
      </c>
      <c r="D12" s="5" t="s">
        <v>317</v>
      </c>
      <c r="E12" s="5" t="s">
        <v>318</v>
      </c>
      <c r="F12" s="29">
        <v>8</v>
      </c>
    </row>
    <row r="13" spans="1:6" x14ac:dyDescent="0.3">
      <c r="A13" s="5">
        <v>7</v>
      </c>
      <c r="B13" s="3" t="s">
        <v>334</v>
      </c>
      <c r="C13" s="3" t="s">
        <v>335</v>
      </c>
      <c r="D13" s="5" t="s">
        <v>317</v>
      </c>
      <c r="E13" s="5" t="s">
        <v>318</v>
      </c>
      <c r="F13" s="29">
        <v>11</v>
      </c>
    </row>
    <row r="14" spans="1:6" x14ac:dyDescent="0.3">
      <c r="A14" s="5">
        <v>8</v>
      </c>
      <c r="B14" s="3" t="s">
        <v>336</v>
      </c>
      <c r="C14" s="3" t="s">
        <v>337</v>
      </c>
      <c r="D14" s="5" t="s">
        <v>317</v>
      </c>
      <c r="E14" s="5" t="s">
        <v>318</v>
      </c>
      <c r="F14" s="29">
        <v>10</v>
      </c>
    </row>
    <row r="15" spans="1:6" x14ac:dyDescent="0.3">
      <c r="A15" s="5">
        <v>9</v>
      </c>
      <c r="B15" s="3" t="s">
        <v>338</v>
      </c>
      <c r="C15" s="3" t="s">
        <v>339</v>
      </c>
      <c r="D15" s="5" t="s">
        <v>340</v>
      </c>
      <c r="E15" s="5" t="s">
        <v>313</v>
      </c>
      <c r="F15" s="29">
        <v>0.5</v>
      </c>
    </row>
    <row r="16" spans="1:6" x14ac:dyDescent="0.3">
      <c r="A16" s="5">
        <v>10</v>
      </c>
      <c r="B16" s="3" t="s">
        <v>341</v>
      </c>
      <c r="C16" s="3" t="s">
        <v>342</v>
      </c>
      <c r="D16" s="5" t="s">
        <v>340</v>
      </c>
      <c r="E16" s="5" t="s">
        <v>313</v>
      </c>
      <c r="F16" s="29">
        <v>0.3</v>
      </c>
    </row>
    <row r="17" spans="1:6" x14ac:dyDescent="0.3">
      <c r="A17" s="5">
        <v>11</v>
      </c>
      <c r="B17" s="3" t="s">
        <v>343</v>
      </c>
      <c r="C17" s="3" t="s">
        <v>41</v>
      </c>
      <c r="D17" s="5" t="s">
        <v>340</v>
      </c>
      <c r="E17" s="5" t="s">
        <v>313</v>
      </c>
      <c r="F17" s="29">
        <v>0.5</v>
      </c>
    </row>
    <row r="18" spans="1:6" x14ac:dyDescent="0.3">
      <c r="A18" s="5">
        <v>12</v>
      </c>
      <c r="B18" s="3" t="s">
        <v>344</v>
      </c>
      <c r="C18" s="3" t="s">
        <v>345</v>
      </c>
      <c r="D18" s="5" t="s">
        <v>340</v>
      </c>
      <c r="E18" s="5" t="s">
        <v>313</v>
      </c>
      <c r="F18" s="29">
        <f>360/1000</f>
        <v>0.36</v>
      </c>
    </row>
    <row r="19" spans="1:6" x14ac:dyDescent="0.3">
      <c r="A19" s="5">
        <v>13</v>
      </c>
      <c r="B19" s="3" t="s">
        <v>346</v>
      </c>
      <c r="C19" s="3" t="s">
        <v>42</v>
      </c>
      <c r="D19" s="5" t="s">
        <v>340</v>
      </c>
      <c r="E19" s="5" t="s">
        <v>313</v>
      </c>
      <c r="F19" s="29">
        <f>230/1000</f>
        <v>0.23</v>
      </c>
    </row>
    <row r="20" spans="1:6" x14ac:dyDescent="0.3">
      <c r="A20" s="5">
        <v>14</v>
      </c>
      <c r="B20" s="3"/>
      <c r="C20" s="3"/>
      <c r="D20" s="5"/>
      <c r="E20" s="5"/>
      <c r="F20" s="2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05FD4-A946-47B5-8B6C-E91D1F09A067}">
  <dimension ref="A2:G20"/>
  <sheetViews>
    <sheetView workbookViewId="0">
      <pane ySplit="6" topLeftCell="A7" activePane="bottomLeft" state="frozen"/>
      <selection activeCell="H8" sqref="H8"/>
      <selection pane="bottomLeft" activeCell="K16" sqref="K16"/>
    </sheetView>
  </sheetViews>
  <sheetFormatPr baseColWidth="10" defaultColWidth="11.44140625" defaultRowHeight="14.4" x14ac:dyDescent="0.3"/>
  <cols>
    <col min="1" max="1" width="6" style="1" customWidth="1"/>
    <col min="2" max="2" width="5.5546875" style="1" bestFit="1" customWidth="1"/>
    <col min="3" max="3" width="17.44140625" style="1" customWidth="1"/>
    <col min="4" max="4" width="12.88671875" style="1" customWidth="1"/>
    <col min="5" max="7" width="11.44140625" style="1"/>
    <col min="8" max="8" width="5.5546875" style="1" customWidth="1"/>
    <col min="9" max="16384" width="11.44140625" style="1"/>
  </cols>
  <sheetData>
    <row r="2" spans="1:7" x14ac:dyDescent="0.3">
      <c r="D2" s="65"/>
    </row>
    <row r="5" spans="1:7" x14ac:dyDescent="0.3">
      <c r="A5" s="2" t="s">
        <v>307</v>
      </c>
    </row>
    <row r="6" spans="1:7" x14ac:dyDescent="0.3">
      <c r="A6" s="4" t="s">
        <v>36</v>
      </c>
      <c r="B6" s="4" t="s">
        <v>37</v>
      </c>
      <c r="C6" s="4" t="s">
        <v>309</v>
      </c>
      <c r="D6" s="4" t="s">
        <v>39</v>
      </c>
      <c r="E6" s="4" t="s">
        <v>310</v>
      </c>
      <c r="F6" s="4" t="s">
        <v>311</v>
      </c>
      <c r="G6" s="4" t="s">
        <v>312</v>
      </c>
    </row>
    <row r="7" spans="1:7" x14ac:dyDescent="0.3">
      <c r="A7" s="5">
        <v>1</v>
      </c>
      <c r="B7" s="3" t="s">
        <v>319</v>
      </c>
      <c r="C7" s="3" t="s">
        <v>320</v>
      </c>
      <c r="D7" s="5" t="s">
        <v>321</v>
      </c>
      <c r="E7" s="29">
        <f>2500*50%</f>
        <v>1250</v>
      </c>
      <c r="F7" s="29">
        <f>8*6*4</f>
        <v>192</v>
      </c>
      <c r="G7" s="29">
        <f>E7/F7/60</f>
        <v>0.10850694444444445</v>
      </c>
    </row>
    <row r="8" spans="1:7" x14ac:dyDescent="0.3">
      <c r="A8" s="5">
        <v>2</v>
      </c>
      <c r="B8" s="3" t="s">
        <v>324</v>
      </c>
      <c r="C8" s="3" t="s">
        <v>325</v>
      </c>
      <c r="D8" s="5" t="s">
        <v>321</v>
      </c>
      <c r="E8" s="29">
        <f>2000*70%</f>
        <v>1400</v>
      </c>
      <c r="F8" s="29">
        <f>8*6*4</f>
        <v>192</v>
      </c>
      <c r="G8" s="29">
        <f>E8/F8/60</f>
        <v>0.12152777777777778</v>
      </c>
    </row>
    <row r="9" spans="1:7" x14ac:dyDescent="0.3">
      <c r="A9" s="5">
        <v>3</v>
      </c>
      <c r="B9" s="3"/>
      <c r="C9" s="3"/>
      <c r="D9" s="5"/>
      <c r="E9" s="5"/>
      <c r="F9" s="5"/>
      <c r="G9" s="29"/>
    </row>
    <row r="10" spans="1:7" x14ac:dyDescent="0.3">
      <c r="A10" s="5">
        <v>4</v>
      </c>
      <c r="B10" s="3"/>
      <c r="C10" s="3"/>
      <c r="D10" s="5"/>
      <c r="E10" s="5"/>
      <c r="F10" s="5"/>
      <c r="G10" s="29"/>
    </row>
    <row r="11" spans="1:7" x14ac:dyDescent="0.3">
      <c r="A11" s="5">
        <v>5</v>
      </c>
      <c r="B11" s="3"/>
      <c r="C11" s="3"/>
      <c r="D11" s="5"/>
      <c r="E11" s="5"/>
      <c r="F11" s="5"/>
      <c r="G11" s="29"/>
    </row>
    <row r="12" spans="1:7" x14ac:dyDescent="0.3">
      <c r="A12" s="5">
        <v>6</v>
      </c>
      <c r="B12" s="3"/>
      <c r="C12" s="3"/>
      <c r="D12" s="5"/>
      <c r="E12" s="5"/>
      <c r="F12" s="5"/>
      <c r="G12" s="29"/>
    </row>
    <row r="13" spans="1:7" x14ac:dyDescent="0.3">
      <c r="A13" s="5">
        <v>7</v>
      </c>
      <c r="B13" s="3"/>
      <c r="C13" s="3"/>
      <c r="D13" s="5"/>
      <c r="E13" s="5"/>
      <c r="F13" s="5"/>
      <c r="G13" s="29"/>
    </row>
    <row r="14" spans="1:7" x14ac:dyDescent="0.3">
      <c r="A14" s="5">
        <v>8</v>
      </c>
      <c r="B14" s="3"/>
      <c r="C14" s="3"/>
      <c r="D14" s="5"/>
      <c r="E14" s="5"/>
      <c r="F14" s="5"/>
      <c r="G14" s="29"/>
    </row>
    <row r="15" spans="1:7" x14ac:dyDescent="0.3">
      <c r="A15" s="5">
        <v>9</v>
      </c>
      <c r="B15" s="3"/>
      <c r="C15" s="3"/>
      <c r="D15" s="5"/>
      <c r="E15" s="5"/>
      <c r="F15" s="5"/>
      <c r="G15" s="29"/>
    </row>
    <row r="16" spans="1:7" x14ac:dyDescent="0.3">
      <c r="A16" s="5">
        <v>10</v>
      </c>
      <c r="B16" s="3"/>
      <c r="C16" s="3"/>
      <c r="D16" s="5"/>
      <c r="E16" s="5"/>
      <c r="F16" s="5"/>
      <c r="G16" s="29"/>
    </row>
    <row r="17" spans="1:7" x14ac:dyDescent="0.3">
      <c r="A17" s="5">
        <v>11</v>
      </c>
      <c r="B17" s="3"/>
      <c r="C17" s="3"/>
      <c r="D17" s="5"/>
      <c r="E17" s="5"/>
      <c r="F17" s="5"/>
      <c r="G17" s="29"/>
    </row>
    <row r="18" spans="1:7" x14ac:dyDescent="0.3">
      <c r="A18" s="5">
        <v>12</v>
      </c>
      <c r="B18" s="3"/>
      <c r="C18" s="3"/>
      <c r="D18" s="5"/>
      <c r="E18" s="5"/>
      <c r="F18" s="5"/>
      <c r="G18" s="29"/>
    </row>
    <row r="19" spans="1:7" x14ac:dyDescent="0.3">
      <c r="A19" s="5">
        <v>13</v>
      </c>
      <c r="B19" s="3"/>
      <c r="C19" s="3"/>
      <c r="D19" s="5"/>
      <c r="E19" s="5"/>
      <c r="F19" s="5"/>
      <c r="G19" s="29"/>
    </row>
    <row r="20" spans="1:7" x14ac:dyDescent="0.3">
      <c r="A20" s="5">
        <v>14</v>
      </c>
      <c r="B20" s="3"/>
      <c r="C20" s="3"/>
      <c r="D20" s="5"/>
      <c r="E20" s="5"/>
      <c r="F20" s="5"/>
      <c r="G20" s="29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B7D4D-6344-4E01-8A46-161F16F85E71}">
  <dimension ref="A1:E83"/>
  <sheetViews>
    <sheetView workbookViewId="0">
      <pane ySplit="1" topLeftCell="A62" activePane="bottomLeft" state="frozen"/>
      <selection pane="bottomLeft" activeCell="F3" sqref="F3"/>
    </sheetView>
  </sheetViews>
  <sheetFormatPr baseColWidth="10" defaultColWidth="11.44140625" defaultRowHeight="14.4" x14ac:dyDescent="0.3"/>
  <cols>
    <col min="1" max="1" width="7" style="8" customWidth="1"/>
    <col min="2" max="2" width="95.109375" style="8" customWidth="1"/>
    <col min="3" max="3" width="9.5546875" style="8" bestFit="1" customWidth="1"/>
    <col min="4" max="4" width="9.5546875" style="8" customWidth="1"/>
    <col min="5" max="5" width="22.5546875" style="8" customWidth="1"/>
    <col min="6" max="16384" width="11.44140625" style="8"/>
  </cols>
  <sheetData>
    <row r="1" spans="1:5" x14ac:dyDescent="0.3">
      <c r="A1" s="11" t="s">
        <v>78</v>
      </c>
      <c r="B1" s="11" t="s">
        <v>207</v>
      </c>
      <c r="C1" s="11" t="s">
        <v>1</v>
      </c>
      <c r="D1" s="36" t="s">
        <v>263</v>
      </c>
      <c r="E1" s="11" t="s">
        <v>215</v>
      </c>
    </row>
    <row r="2" spans="1:5" x14ac:dyDescent="0.3">
      <c r="A2" s="9">
        <v>61</v>
      </c>
      <c r="B2" s="9" t="s">
        <v>156</v>
      </c>
      <c r="C2" s="10">
        <v>6457</v>
      </c>
      <c r="D2" s="37">
        <f>C2/$C$83</f>
        <v>6.9516816674561818E-2</v>
      </c>
      <c r="E2" s="10" t="s">
        <v>214</v>
      </c>
    </row>
    <row r="3" spans="1:5" x14ac:dyDescent="0.3">
      <c r="A3" s="9">
        <v>62</v>
      </c>
      <c r="B3" s="9" t="s">
        <v>155</v>
      </c>
      <c r="C3" s="10">
        <v>25460</v>
      </c>
      <c r="D3" s="69">
        <f t="shared" ref="D3:D66" si="0">C3/$C$83</f>
        <v>0.27410533568752421</v>
      </c>
      <c r="E3" s="10" t="s">
        <v>241</v>
      </c>
    </row>
    <row r="4" spans="1:5" x14ac:dyDescent="0.3">
      <c r="A4" s="9">
        <v>63111</v>
      </c>
      <c r="B4" s="9" t="s">
        <v>79</v>
      </c>
      <c r="C4" s="10">
        <v>8450</v>
      </c>
      <c r="D4" s="37">
        <f t="shared" si="0"/>
        <v>9.0973687610352696E-2</v>
      </c>
      <c r="E4" s="10" t="s">
        <v>216</v>
      </c>
    </row>
    <row r="5" spans="1:5" x14ac:dyDescent="0.3">
      <c r="A5" s="9">
        <v>63112</v>
      </c>
      <c r="B5" s="9" t="s">
        <v>80</v>
      </c>
      <c r="C5" s="10">
        <v>8320</v>
      </c>
      <c r="D5" s="37">
        <f t="shared" si="0"/>
        <v>8.957409241634727E-2</v>
      </c>
      <c r="E5" s="10" t="s">
        <v>240</v>
      </c>
    </row>
    <row r="6" spans="1:5" x14ac:dyDescent="0.3">
      <c r="A6" s="9">
        <v>6312</v>
      </c>
      <c r="B6" s="9" t="s">
        <v>81</v>
      </c>
      <c r="C6" s="10">
        <v>0</v>
      </c>
      <c r="D6" s="37">
        <f t="shared" si="0"/>
        <v>0</v>
      </c>
      <c r="E6" s="10" t="s">
        <v>217</v>
      </c>
    </row>
    <row r="7" spans="1:5" x14ac:dyDescent="0.3">
      <c r="A7" s="9">
        <v>6313</v>
      </c>
      <c r="B7" s="9" t="s">
        <v>82</v>
      </c>
      <c r="C7" s="10">
        <v>854</v>
      </c>
      <c r="D7" s="37">
        <f t="shared" si="0"/>
        <v>9.1942638129279535E-3</v>
      </c>
      <c r="E7" s="10" t="s">
        <v>216</v>
      </c>
    </row>
    <row r="8" spans="1:5" x14ac:dyDescent="0.3">
      <c r="A8" s="9">
        <v>6314</v>
      </c>
      <c r="B8" s="9" t="s">
        <v>83</v>
      </c>
      <c r="C8" s="10">
        <v>645</v>
      </c>
      <c r="D8" s="37">
        <f t="shared" si="0"/>
        <v>6.9441453856423068E-3</v>
      </c>
      <c r="E8" s="10" t="s">
        <v>220</v>
      </c>
    </row>
    <row r="9" spans="1:5" x14ac:dyDescent="0.3">
      <c r="A9" s="9">
        <v>6315</v>
      </c>
      <c r="B9" s="9" t="s">
        <v>84</v>
      </c>
      <c r="C9" s="10">
        <v>0</v>
      </c>
      <c r="D9" s="37">
        <f t="shared" si="0"/>
        <v>0</v>
      </c>
      <c r="E9" s="10" t="s">
        <v>217</v>
      </c>
    </row>
    <row r="10" spans="1:5" x14ac:dyDescent="0.3">
      <c r="A10" s="9">
        <v>6321</v>
      </c>
      <c r="B10" s="9" t="s">
        <v>85</v>
      </c>
      <c r="C10" s="10">
        <v>0</v>
      </c>
      <c r="D10" s="37">
        <f t="shared" si="0"/>
        <v>0</v>
      </c>
      <c r="E10" s="10" t="s">
        <v>217</v>
      </c>
    </row>
    <row r="11" spans="1:5" x14ac:dyDescent="0.3">
      <c r="A11" s="9">
        <v>6322</v>
      </c>
      <c r="B11" s="9" t="s">
        <v>86</v>
      </c>
      <c r="C11" s="10">
        <v>1526</v>
      </c>
      <c r="D11" s="37">
        <f t="shared" si="0"/>
        <v>1.6429094354248309E-2</v>
      </c>
      <c r="E11" s="10" t="s">
        <v>221</v>
      </c>
    </row>
    <row r="12" spans="1:5" x14ac:dyDescent="0.3">
      <c r="A12" s="9">
        <v>6323</v>
      </c>
      <c r="B12" s="9" t="s">
        <v>87</v>
      </c>
      <c r="C12" s="10">
        <v>4560</v>
      </c>
      <c r="D12" s="37">
        <f t="shared" si="0"/>
        <v>4.909349295895956E-2</v>
      </c>
      <c r="E12" s="10" t="s">
        <v>222</v>
      </c>
    </row>
    <row r="13" spans="1:5" x14ac:dyDescent="0.3">
      <c r="A13" s="9">
        <v>6324</v>
      </c>
      <c r="B13" s="9" t="s">
        <v>88</v>
      </c>
      <c r="C13" s="10">
        <v>1450</v>
      </c>
      <c r="D13" s="37">
        <f t="shared" si="0"/>
        <v>1.5610869471598983E-2</v>
      </c>
      <c r="E13" s="10" t="s">
        <v>223</v>
      </c>
    </row>
    <row r="14" spans="1:5" x14ac:dyDescent="0.3">
      <c r="A14" s="9">
        <v>6325</v>
      </c>
      <c r="B14" s="9" t="s">
        <v>89</v>
      </c>
      <c r="C14" s="10">
        <v>0</v>
      </c>
      <c r="D14" s="37">
        <f t="shared" si="0"/>
        <v>0</v>
      </c>
      <c r="E14" s="10" t="s">
        <v>217</v>
      </c>
    </row>
    <row r="15" spans="1:5" x14ac:dyDescent="0.3">
      <c r="A15" s="9">
        <v>6326</v>
      </c>
      <c r="B15" s="9" t="s">
        <v>90</v>
      </c>
      <c r="C15" s="10">
        <v>0</v>
      </c>
      <c r="D15" s="37">
        <f t="shared" si="0"/>
        <v>0</v>
      </c>
      <c r="E15" s="10" t="s">
        <v>217</v>
      </c>
    </row>
    <row r="16" spans="1:5" x14ac:dyDescent="0.3">
      <c r="A16" s="9">
        <v>6327</v>
      </c>
      <c r="B16" s="9" t="s">
        <v>91</v>
      </c>
      <c r="C16" s="10">
        <v>2650</v>
      </c>
      <c r="D16" s="37">
        <f t="shared" si="0"/>
        <v>2.8530209723956763E-2</v>
      </c>
      <c r="E16" s="10" t="s">
        <v>224</v>
      </c>
    </row>
    <row r="17" spans="1:5" x14ac:dyDescent="0.3">
      <c r="A17" s="9">
        <v>6329</v>
      </c>
      <c r="B17" s="9" t="s">
        <v>92</v>
      </c>
      <c r="C17" s="10">
        <v>0</v>
      </c>
      <c r="D17" s="37">
        <f t="shared" si="0"/>
        <v>0</v>
      </c>
      <c r="E17" s="10" t="s">
        <v>217</v>
      </c>
    </row>
    <row r="18" spans="1:5" x14ac:dyDescent="0.3">
      <c r="A18" s="9">
        <v>63421</v>
      </c>
      <c r="B18" s="9" t="s">
        <v>93</v>
      </c>
      <c r="C18" s="10">
        <v>0</v>
      </c>
      <c r="D18" s="37">
        <f t="shared" si="0"/>
        <v>0</v>
      </c>
      <c r="E18" s="10" t="s">
        <v>217</v>
      </c>
    </row>
    <row r="19" spans="1:5" x14ac:dyDescent="0.3">
      <c r="A19" s="9">
        <v>63432</v>
      </c>
      <c r="B19" s="9" t="s">
        <v>94</v>
      </c>
      <c r="C19" s="10">
        <v>0</v>
      </c>
      <c r="D19" s="37">
        <f t="shared" si="0"/>
        <v>0</v>
      </c>
      <c r="E19" s="10" t="s">
        <v>217</v>
      </c>
    </row>
    <row r="20" spans="1:5" x14ac:dyDescent="0.3">
      <c r="A20" s="9">
        <v>6343</v>
      </c>
      <c r="B20" s="9" t="s">
        <v>95</v>
      </c>
      <c r="C20" s="10">
        <v>0</v>
      </c>
      <c r="D20" s="37">
        <f t="shared" si="0"/>
        <v>0</v>
      </c>
      <c r="E20" s="10" t="s">
        <v>217</v>
      </c>
    </row>
    <row r="21" spans="1:5" x14ac:dyDescent="0.3">
      <c r="A21" s="9">
        <v>6344</v>
      </c>
      <c r="B21" s="9" t="s">
        <v>96</v>
      </c>
      <c r="C21" s="10">
        <v>0</v>
      </c>
      <c r="D21" s="37">
        <f t="shared" si="0"/>
        <v>0</v>
      </c>
      <c r="E21" s="10" t="s">
        <v>217</v>
      </c>
    </row>
    <row r="22" spans="1:5" x14ac:dyDescent="0.3">
      <c r="A22" s="9">
        <v>6345</v>
      </c>
      <c r="B22" s="9" t="s">
        <v>97</v>
      </c>
      <c r="C22" s="10">
        <v>0</v>
      </c>
      <c r="D22" s="37">
        <f t="shared" si="0"/>
        <v>0</v>
      </c>
      <c r="E22" s="10" t="s">
        <v>217</v>
      </c>
    </row>
    <row r="23" spans="1:5" x14ac:dyDescent="0.3">
      <c r="A23" s="9">
        <v>6351</v>
      </c>
      <c r="B23" s="9" t="s">
        <v>98</v>
      </c>
      <c r="C23" s="10">
        <v>0</v>
      </c>
      <c r="D23" s="37">
        <f t="shared" si="0"/>
        <v>0</v>
      </c>
      <c r="E23" s="10" t="s">
        <v>217</v>
      </c>
    </row>
    <row r="24" spans="1:5" x14ac:dyDescent="0.3">
      <c r="A24" s="9">
        <v>6352</v>
      </c>
      <c r="B24" s="9" t="s">
        <v>99</v>
      </c>
      <c r="C24" s="10">
        <v>0</v>
      </c>
      <c r="D24" s="37">
        <f t="shared" si="0"/>
        <v>0</v>
      </c>
      <c r="E24" s="10" t="s">
        <v>217</v>
      </c>
    </row>
    <row r="25" spans="1:5" x14ac:dyDescent="0.3">
      <c r="A25" s="9">
        <v>6353</v>
      </c>
      <c r="B25" s="9" t="s">
        <v>100</v>
      </c>
      <c r="C25" s="10">
        <v>0</v>
      </c>
      <c r="D25" s="37">
        <f t="shared" si="0"/>
        <v>0</v>
      </c>
      <c r="E25" s="10" t="s">
        <v>217</v>
      </c>
    </row>
    <row r="26" spans="1:5" x14ac:dyDescent="0.3">
      <c r="A26" s="9">
        <v>6354</v>
      </c>
      <c r="B26" s="9" t="s">
        <v>101</v>
      </c>
      <c r="C26" s="10">
        <v>0</v>
      </c>
      <c r="D26" s="37">
        <f t="shared" si="0"/>
        <v>0</v>
      </c>
      <c r="E26" s="10" t="s">
        <v>217</v>
      </c>
    </row>
    <row r="27" spans="1:5" x14ac:dyDescent="0.3">
      <c r="A27" s="9">
        <v>6355</v>
      </c>
      <c r="B27" s="9" t="s">
        <v>102</v>
      </c>
      <c r="C27" s="10">
        <v>0</v>
      </c>
      <c r="D27" s="37">
        <f t="shared" si="0"/>
        <v>0</v>
      </c>
      <c r="E27" s="10" t="s">
        <v>217</v>
      </c>
    </row>
    <row r="28" spans="1:5" x14ac:dyDescent="0.3">
      <c r="A28" s="9">
        <v>6356</v>
      </c>
      <c r="B28" s="9" t="s">
        <v>103</v>
      </c>
      <c r="C28" s="10">
        <v>4560</v>
      </c>
      <c r="D28" s="37">
        <f t="shared" si="0"/>
        <v>4.909349295895956E-2</v>
      </c>
      <c r="E28" s="10" t="s">
        <v>225</v>
      </c>
    </row>
    <row r="29" spans="1:5" x14ac:dyDescent="0.3">
      <c r="A29" s="9">
        <v>6361</v>
      </c>
      <c r="B29" s="9" t="s">
        <v>104</v>
      </c>
      <c r="C29" s="10">
        <v>1560</v>
      </c>
      <c r="D29" s="37">
        <f t="shared" si="0"/>
        <v>1.6795142328065112E-2</v>
      </c>
      <c r="E29" s="10" t="s">
        <v>226</v>
      </c>
    </row>
    <row r="30" spans="1:5" x14ac:dyDescent="0.3">
      <c r="A30" s="9">
        <v>6362</v>
      </c>
      <c r="B30" s="9" t="s">
        <v>105</v>
      </c>
      <c r="C30" s="10">
        <v>456</v>
      </c>
      <c r="D30" s="37">
        <f t="shared" si="0"/>
        <v>4.9093492958959565E-3</v>
      </c>
      <c r="E30" s="10" t="s">
        <v>227</v>
      </c>
    </row>
    <row r="31" spans="1:5" x14ac:dyDescent="0.3">
      <c r="A31" s="9">
        <v>6363</v>
      </c>
      <c r="B31" s="9" t="s">
        <v>106</v>
      </c>
      <c r="C31" s="10">
        <v>365</v>
      </c>
      <c r="D31" s="37">
        <f t="shared" si="0"/>
        <v>3.9296326600921578E-3</v>
      </c>
      <c r="E31" s="10" t="s">
        <v>242</v>
      </c>
    </row>
    <row r="32" spans="1:5" x14ac:dyDescent="0.3">
      <c r="A32" s="9">
        <v>6364</v>
      </c>
      <c r="B32" s="9" t="s">
        <v>107</v>
      </c>
      <c r="C32" s="10">
        <v>845</v>
      </c>
      <c r="D32" s="37">
        <f t="shared" si="0"/>
        <v>9.0973687610352693E-3</v>
      </c>
      <c r="E32" s="10" t="s">
        <v>228</v>
      </c>
    </row>
    <row r="33" spans="1:5" x14ac:dyDescent="0.3">
      <c r="A33" s="9">
        <v>6365</v>
      </c>
      <c r="B33" s="9" t="s">
        <v>108</v>
      </c>
      <c r="C33" s="10">
        <v>726</v>
      </c>
      <c r="D33" s="37">
        <f t="shared" si="0"/>
        <v>7.8162008526764561E-3</v>
      </c>
      <c r="E33" s="10" t="s">
        <v>229</v>
      </c>
    </row>
    <row r="34" spans="1:5" x14ac:dyDescent="0.3">
      <c r="A34" s="9">
        <v>6366</v>
      </c>
      <c r="B34" s="9" t="s">
        <v>109</v>
      </c>
      <c r="C34" s="10">
        <v>0</v>
      </c>
      <c r="D34" s="37">
        <f t="shared" si="0"/>
        <v>0</v>
      </c>
      <c r="E34" s="10" t="s">
        <v>217</v>
      </c>
    </row>
    <row r="35" spans="1:5" x14ac:dyDescent="0.3">
      <c r="A35" s="9">
        <v>6367</v>
      </c>
      <c r="B35" s="9" t="s">
        <v>110</v>
      </c>
      <c r="C35" s="10">
        <v>210</v>
      </c>
      <c r="D35" s="37">
        <f t="shared" si="0"/>
        <v>2.2608845441626116E-3</v>
      </c>
      <c r="E35" s="10" t="s">
        <v>230</v>
      </c>
    </row>
    <row r="36" spans="1:5" x14ac:dyDescent="0.3">
      <c r="A36" s="9">
        <v>6371</v>
      </c>
      <c r="B36" s="9" t="s">
        <v>111</v>
      </c>
      <c r="C36" s="10">
        <v>4256</v>
      </c>
      <c r="D36" s="37">
        <f t="shared" si="0"/>
        <v>4.5820593428362255E-2</v>
      </c>
      <c r="E36" s="10" t="s">
        <v>231</v>
      </c>
    </row>
    <row r="37" spans="1:5" x14ac:dyDescent="0.3">
      <c r="A37" s="9">
        <v>6372</v>
      </c>
      <c r="B37" s="9" t="s">
        <v>112</v>
      </c>
      <c r="C37" s="10">
        <v>546</v>
      </c>
      <c r="D37" s="37">
        <f t="shared" si="0"/>
        <v>5.87829981482279E-3</v>
      </c>
      <c r="E37" s="10" t="s">
        <v>232</v>
      </c>
    </row>
    <row r="38" spans="1:5" x14ac:dyDescent="0.3">
      <c r="A38" s="9">
        <v>6373</v>
      </c>
      <c r="B38" s="9" t="s">
        <v>113</v>
      </c>
      <c r="C38" s="10">
        <v>0</v>
      </c>
      <c r="D38" s="37">
        <f t="shared" si="0"/>
        <v>0</v>
      </c>
      <c r="E38" s="10" t="s">
        <v>217</v>
      </c>
    </row>
    <row r="39" spans="1:5" x14ac:dyDescent="0.3">
      <c r="A39" s="9">
        <v>638</v>
      </c>
      <c r="B39" s="9" t="s">
        <v>114</v>
      </c>
      <c r="C39" s="10">
        <v>0</v>
      </c>
      <c r="D39" s="37">
        <f t="shared" si="0"/>
        <v>0</v>
      </c>
      <c r="E39" s="10" t="s">
        <v>217</v>
      </c>
    </row>
    <row r="40" spans="1:5" x14ac:dyDescent="0.3">
      <c r="A40" s="9">
        <v>6391</v>
      </c>
      <c r="B40" s="9" t="s">
        <v>115</v>
      </c>
      <c r="C40" s="10">
        <v>0</v>
      </c>
      <c r="D40" s="37">
        <f t="shared" si="0"/>
        <v>0</v>
      </c>
      <c r="E40" s="10" t="s">
        <v>217</v>
      </c>
    </row>
    <row r="41" spans="1:5" x14ac:dyDescent="0.3">
      <c r="A41" s="9">
        <v>6392</v>
      </c>
      <c r="B41" s="9" t="s">
        <v>116</v>
      </c>
      <c r="C41" s="10">
        <v>365</v>
      </c>
      <c r="D41" s="37">
        <f t="shared" si="0"/>
        <v>3.9296326600921578E-3</v>
      </c>
      <c r="E41" s="10" t="s">
        <v>224</v>
      </c>
    </row>
    <row r="42" spans="1:5" x14ac:dyDescent="0.3">
      <c r="A42" s="9">
        <v>6411</v>
      </c>
      <c r="B42" s="9" t="s">
        <v>117</v>
      </c>
      <c r="C42" s="10">
        <v>0</v>
      </c>
      <c r="D42" s="37">
        <f t="shared" si="0"/>
        <v>0</v>
      </c>
      <c r="E42" s="10" t="s">
        <v>217</v>
      </c>
    </row>
    <row r="43" spans="1:5" x14ac:dyDescent="0.3">
      <c r="A43" s="9">
        <v>6412</v>
      </c>
      <c r="B43" s="9" t="s">
        <v>118</v>
      </c>
      <c r="C43" s="10">
        <v>4563</v>
      </c>
      <c r="D43" s="37">
        <f t="shared" si="0"/>
        <v>4.9125791309590459E-2</v>
      </c>
      <c r="E43" s="10" t="s">
        <v>233</v>
      </c>
    </row>
    <row r="44" spans="1:5" x14ac:dyDescent="0.3">
      <c r="A44" s="9">
        <v>6413</v>
      </c>
      <c r="B44" s="9" t="s">
        <v>119</v>
      </c>
      <c r="C44" s="10">
        <v>0</v>
      </c>
      <c r="D44" s="37">
        <f t="shared" si="0"/>
        <v>0</v>
      </c>
      <c r="E44" s="10" t="s">
        <v>217</v>
      </c>
    </row>
    <row r="45" spans="1:5" x14ac:dyDescent="0.3">
      <c r="A45" s="9">
        <v>6414</v>
      </c>
      <c r="B45" s="9" t="s">
        <v>120</v>
      </c>
      <c r="C45" s="10">
        <v>0</v>
      </c>
      <c r="D45" s="37">
        <f t="shared" si="0"/>
        <v>0</v>
      </c>
      <c r="E45" s="10" t="s">
        <v>217</v>
      </c>
    </row>
    <row r="46" spans="1:5" x14ac:dyDescent="0.3">
      <c r="A46" s="9">
        <v>6415</v>
      </c>
      <c r="B46" s="9" t="s">
        <v>121</v>
      </c>
      <c r="C46" s="10">
        <v>0</v>
      </c>
      <c r="D46" s="37">
        <f t="shared" si="0"/>
        <v>0</v>
      </c>
      <c r="E46" s="10" t="s">
        <v>217</v>
      </c>
    </row>
    <row r="47" spans="1:5" x14ac:dyDescent="0.3">
      <c r="A47" s="9">
        <v>6416</v>
      </c>
      <c r="B47" s="9" t="s">
        <v>122</v>
      </c>
      <c r="C47" s="10">
        <v>0</v>
      </c>
      <c r="D47" s="37">
        <f t="shared" si="0"/>
        <v>0</v>
      </c>
      <c r="E47" s="10" t="s">
        <v>217</v>
      </c>
    </row>
    <row r="48" spans="1:5" x14ac:dyDescent="0.3">
      <c r="A48" s="9">
        <v>6419</v>
      </c>
      <c r="B48" s="9" t="s">
        <v>123</v>
      </c>
      <c r="C48" s="10">
        <v>0</v>
      </c>
      <c r="D48" s="37">
        <f t="shared" si="0"/>
        <v>0</v>
      </c>
      <c r="E48" s="10" t="s">
        <v>217</v>
      </c>
    </row>
    <row r="49" spans="1:5" x14ac:dyDescent="0.3">
      <c r="A49" s="9">
        <v>642</v>
      </c>
      <c r="B49" s="9" t="s">
        <v>124</v>
      </c>
      <c r="C49" s="10">
        <v>0</v>
      </c>
      <c r="D49" s="37">
        <f t="shared" si="0"/>
        <v>0</v>
      </c>
      <c r="E49" s="10" t="s">
        <v>217</v>
      </c>
    </row>
    <row r="50" spans="1:5" x14ac:dyDescent="0.3">
      <c r="A50" s="9">
        <v>6431</v>
      </c>
      <c r="B50" s="9" t="s">
        <v>125</v>
      </c>
      <c r="C50" s="10">
        <v>4563</v>
      </c>
      <c r="D50" s="37">
        <f t="shared" si="0"/>
        <v>4.9125791309590459E-2</v>
      </c>
      <c r="E50" s="10" t="s">
        <v>211</v>
      </c>
    </row>
    <row r="51" spans="1:5" x14ac:dyDescent="0.3">
      <c r="A51" s="9">
        <v>6432</v>
      </c>
      <c r="B51" s="9" t="s">
        <v>126</v>
      </c>
      <c r="C51" s="10">
        <v>1456</v>
      </c>
      <c r="D51" s="37">
        <f t="shared" si="0"/>
        <v>1.5675466172860773E-2</v>
      </c>
      <c r="E51" s="10" t="s">
        <v>211</v>
      </c>
    </row>
    <row r="52" spans="1:5" x14ac:dyDescent="0.3">
      <c r="A52" s="9">
        <v>6433</v>
      </c>
      <c r="B52" s="9" t="s">
        <v>127</v>
      </c>
      <c r="C52" s="10">
        <v>456</v>
      </c>
      <c r="D52" s="37">
        <f t="shared" si="0"/>
        <v>4.9093492958959565E-3</v>
      </c>
      <c r="E52" s="10" t="s">
        <v>217</v>
      </c>
    </row>
    <row r="53" spans="1:5" x14ac:dyDescent="0.3">
      <c r="A53" s="9">
        <v>6434</v>
      </c>
      <c r="B53" s="9" t="s">
        <v>128</v>
      </c>
      <c r="C53" s="10">
        <v>0</v>
      </c>
      <c r="D53" s="37">
        <f t="shared" si="0"/>
        <v>0</v>
      </c>
      <c r="E53" s="10" t="s">
        <v>217</v>
      </c>
    </row>
    <row r="54" spans="1:5" x14ac:dyDescent="0.3">
      <c r="A54" s="9">
        <v>6439</v>
      </c>
      <c r="B54" s="9" t="s">
        <v>129</v>
      </c>
      <c r="C54" s="10">
        <v>321</v>
      </c>
      <c r="D54" s="37">
        <f t="shared" si="0"/>
        <v>3.4559235175057059E-3</v>
      </c>
      <c r="E54" s="10" t="s">
        <v>211</v>
      </c>
    </row>
    <row r="55" spans="1:5" x14ac:dyDescent="0.3">
      <c r="A55" s="9">
        <v>6442</v>
      </c>
      <c r="B55" s="9" t="s">
        <v>130</v>
      </c>
      <c r="C55" s="10">
        <v>0</v>
      </c>
      <c r="D55" s="37">
        <f t="shared" si="0"/>
        <v>0</v>
      </c>
      <c r="E55" s="10" t="s">
        <v>217</v>
      </c>
    </row>
    <row r="56" spans="1:5" x14ac:dyDescent="0.3">
      <c r="A56" s="9">
        <v>6443</v>
      </c>
      <c r="B56" s="9" t="s">
        <v>131</v>
      </c>
      <c r="C56" s="10">
        <v>0</v>
      </c>
      <c r="D56" s="37">
        <f t="shared" si="0"/>
        <v>0</v>
      </c>
      <c r="E56" s="10" t="s">
        <v>217</v>
      </c>
    </row>
    <row r="57" spans="1:5" x14ac:dyDescent="0.3">
      <c r="A57" s="9">
        <v>6451</v>
      </c>
      <c r="B57" s="9" t="s">
        <v>132</v>
      </c>
      <c r="C57" s="10">
        <v>0</v>
      </c>
      <c r="D57" s="37">
        <f t="shared" si="0"/>
        <v>0</v>
      </c>
      <c r="E57" s="10" t="s">
        <v>217</v>
      </c>
    </row>
    <row r="58" spans="1:5" x14ac:dyDescent="0.3">
      <c r="A58" s="9">
        <v>6452</v>
      </c>
      <c r="B58" s="9" t="s">
        <v>133</v>
      </c>
      <c r="C58" s="10">
        <v>1456</v>
      </c>
      <c r="D58" s="37">
        <f t="shared" si="0"/>
        <v>1.5675466172860773E-2</v>
      </c>
      <c r="E58" s="10" t="s">
        <v>222</v>
      </c>
    </row>
    <row r="59" spans="1:5" x14ac:dyDescent="0.3">
      <c r="A59" s="9">
        <v>6453</v>
      </c>
      <c r="B59" s="9" t="s">
        <v>134</v>
      </c>
      <c r="C59" s="10">
        <v>0</v>
      </c>
      <c r="D59" s="37">
        <f t="shared" si="0"/>
        <v>0</v>
      </c>
      <c r="E59" s="10" t="s">
        <v>217</v>
      </c>
    </row>
    <row r="60" spans="1:5" x14ac:dyDescent="0.3">
      <c r="A60" s="9">
        <v>6454</v>
      </c>
      <c r="B60" s="9" t="s">
        <v>135</v>
      </c>
      <c r="C60" s="10">
        <v>0</v>
      </c>
      <c r="D60" s="37">
        <f t="shared" si="0"/>
        <v>0</v>
      </c>
      <c r="E60" s="10" t="s">
        <v>217</v>
      </c>
    </row>
    <row r="61" spans="1:5" x14ac:dyDescent="0.3">
      <c r="A61" s="9">
        <v>651</v>
      </c>
      <c r="B61" s="9" t="s">
        <v>136</v>
      </c>
      <c r="C61" s="10">
        <v>654</v>
      </c>
      <c r="D61" s="37">
        <f t="shared" si="0"/>
        <v>7.0410404375349902E-3</v>
      </c>
      <c r="E61" s="10" t="s">
        <v>234</v>
      </c>
    </row>
    <row r="62" spans="1:5" x14ac:dyDescent="0.3">
      <c r="A62" s="9">
        <v>652</v>
      </c>
      <c r="B62" s="9" t="s">
        <v>137</v>
      </c>
      <c r="C62" s="10">
        <v>0</v>
      </c>
      <c r="D62" s="37">
        <f t="shared" si="0"/>
        <v>0</v>
      </c>
      <c r="E62" s="10" t="s">
        <v>217</v>
      </c>
    </row>
    <row r="63" spans="1:5" x14ac:dyDescent="0.3">
      <c r="A63" s="9">
        <v>653</v>
      </c>
      <c r="B63" s="9" t="s">
        <v>138</v>
      </c>
      <c r="C63" s="10">
        <v>126</v>
      </c>
      <c r="D63" s="37">
        <f t="shared" si="0"/>
        <v>1.3565307264975669E-3</v>
      </c>
      <c r="E63" s="10" t="s">
        <v>235</v>
      </c>
    </row>
    <row r="64" spans="1:5" x14ac:dyDescent="0.3">
      <c r="A64" s="9">
        <v>654</v>
      </c>
      <c r="B64" s="9" t="s">
        <v>139</v>
      </c>
      <c r="C64" s="10">
        <v>456</v>
      </c>
      <c r="D64" s="37">
        <f t="shared" si="0"/>
        <v>4.9093492958959565E-3</v>
      </c>
      <c r="E64" s="10" t="s">
        <v>222</v>
      </c>
    </row>
    <row r="65" spans="1:5" x14ac:dyDescent="0.3">
      <c r="A65" s="9">
        <v>65511</v>
      </c>
      <c r="B65" s="9" t="s">
        <v>140</v>
      </c>
      <c r="C65" s="10">
        <v>0</v>
      </c>
      <c r="D65" s="37">
        <f t="shared" si="0"/>
        <v>0</v>
      </c>
      <c r="E65" s="10" t="s">
        <v>217</v>
      </c>
    </row>
    <row r="66" spans="1:5" x14ac:dyDescent="0.3">
      <c r="A66" s="9">
        <v>65512</v>
      </c>
      <c r="B66" s="9" t="s">
        <v>141</v>
      </c>
      <c r="C66" s="10">
        <v>0</v>
      </c>
      <c r="D66" s="37">
        <f t="shared" si="0"/>
        <v>0</v>
      </c>
      <c r="E66" s="10" t="s">
        <v>217</v>
      </c>
    </row>
    <row r="67" spans="1:5" x14ac:dyDescent="0.3">
      <c r="A67" s="9">
        <v>65513</v>
      </c>
      <c r="B67" s="9" t="s">
        <v>142</v>
      </c>
      <c r="C67" s="10">
        <v>0</v>
      </c>
      <c r="D67" s="37">
        <f t="shared" ref="D67:D81" si="1">C67/$C$83</f>
        <v>0</v>
      </c>
      <c r="E67" s="10" t="s">
        <v>217</v>
      </c>
    </row>
    <row r="68" spans="1:5" x14ac:dyDescent="0.3">
      <c r="A68" s="9">
        <v>65514</v>
      </c>
      <c r="B68" s="9" t="s">
        <v>143</v>
      </c>
      <c r="C68" s="10">
        <v>0</v>
      </c>
      <c r="D68" s="37">
        <f t="shared" si="1"/>
        <v>0</v>
      </c>
      <c r="E68" s="10" t="s">
        <v>217</v>
      </c>
    </row>
    <row r="69" spans="1:5" x14ac:dyDescent="0.3">
      <c r="A69" s="9">
        <v>65515</v>
      </c>
      <c r="B69" s="9" t="s">
        <v>144</v>
      </c>
      <c r="C69" s="10">
        <v>0</v>
      </c>
      <c r="D69" s="37">
        <f t="shared" si="1"/>
        <v>0</v>
      </c>
      <c r="E69" s="10" t="s">
        <v>217</v>
      </c>
    </row>
    <row r="70" spans="1:5" x14ac:dyDescent="0.3">
      <c r="A70" s="9">
        <v>65516</v>
      </c>
      <c r="B70" s="9" t="s">
        <v>145</v>
      </c>
      <c r="C70" s="10">
        <v>0</v>
      </c>
      <c r="D70" s="37">
        <f t="shared" si="1"/>
        <v>0</v>
      </c>
      <c r="E70" s="10" t="s">
        <v>217</v>
      </c>
    </row>
    <row r="71" spans="1:5" x14ac:dyDescent="0.3">
      <c r="A71" s="9">
        <v>65521</v>
      </c>
      <c r="B71" s="9" t="s">
        <v>146</v>
      </c>
      <c r="C71" s="10">
        <v>0</v>
      </c>
      <c r="D71" s="37">
        <f t="shared" si="1"/>
        <v>0</v>
      </c>
      <c r="E71" s="10" t="s">
        <v>217</v>
      </c>
    </row>
    <row r="72" spans="1:5" x14ac:dyDescent="0.3">
      <c r="A72" s="9">
        <v>65522</v>
      </c>
      <c r="B72" s="9" t="s">
        <v>147</v>
      </c>
      <c r="C72" s="10">
        <v>0</v>
      </c>
      <c r="D72" s="37">
        <f t="shared" si="1"/>
        <v>0</v>
      </c>
      <c r="E72" s="10" t="s">
        <v>217</v>
      </c>
    </row>
    <row r="73" spans="1:5" x14ac:dyDescent="0.3">
      <c r="A73" s="9">
        <v>65523</v>
      </c>
      <c r="B73" s="9" t="s">
        <v>148</v>
      </c>
      <c r="C73" s="10">
        <v>0</v>
      </c>
      <c r="D73" s="37">
        <f t="shared" si="1"/>
        <v>0</v>
      </c>
      <c r="E73" s="10" t="s">
        <v>217</v>
      </c>
    </row>
    <row r="74" spans="1:5" x14ac:dyDescent="0.3">
      <c r="A74" s="9">
        <v>65524</v>
      </c>
      <c r="B74" s="9" t="s">
        <v>149</v>
      </c>
      <c r="C74" s="10">
        <v>0</v>
      </c>
      <c r="D74" s="37">
        <f t="shared" si="1"/>
        <v>0</v>
      </c>
      <c r="E74" s="10" t="s">
        <v>217</v>
      </c>
    </row>
    <row r="75" spans="1:5" x14ac:dyDescent="0.3">
      <c r="A75" s="9">
        <v>65525</v>
      </c>
      <c r="B75" s="9" t="s">
        <v>150</v>
      </c>
      <c r="C75" s="10">
        <v>0</v>
      </c>
      <c r="D75" s="37">
        <f t="shared" si="1"/>
        <v>0</v>
      </c>
      <c r="E75" s="10" t="s">
        <v>217</v>
      </c>
    </row>
    <row r="76" spans="1:5" x14ac:dyDescent="0.3">
      <c r="A76" s="9">
        <v>656</v>
      </c>
      <c r="B76" s="9" t="s">
        <v>151</v>
      </c>
      <c r="C76" s="10">
        <v>456</v>
      </c>
      <c r="D76" s="37">
        <f t="shared" si="1"/>
        <v>4.9093492958959565E-3</v>
      </c>
      <c r="E76" s="10" t="s">
        <v>227</v>
      </c>
    </row>
    <row r="77" spans="1:5" x14ac:dyDescent="0.3">
      <c r="A77" s="9">
        <v>658</v>
      </c>
      <c r="B77" s="9" t="s">
        <v>152</v>
      </c>
      <c r="C77" s="10">
        <v>126</v>
      </c>
      <c r="D77" s="37">
        <f t="shared" si="1"/>
        <v>1.3565307264975669E-3</v>
      </c>
      <c r="E77" s="10" t="s">
        <v>227</v>
      </c>
    </row>
    <row r="78" spans="1:5" x14ac:dyDescent="0.3">
      <c r="A78" s="9">
        <v>6591</v>
      </c>
      <c r="B78" s="9" t="s">
        <v>153</v>
      </c>
      <c r="C78" s="10">
        <v>0</v>
      </c>
      <c r="D78" s="37">
        <f t="shared" si="1"/>
        <v>0</v>
      </c>
      <c r="E78" s="10" t="s">
        <v>217</v>
      </c>
    </row>
    <row r="79" spans="1:5" x14ac:dyDescent="0.3">
      <c r="A79" s="9">
        <v>6592</v>
      </c>
      <c r="B79" s="9" t="s">
        <v>154</v>
      </c>
      <c r="C79" s="10">
        <v>0</v>
      </c>
      <c r="D79" s="37">
        <f t="shared" si="1"/>
        <v>0</v>
      </c>
      <c r="E79" s="10" t="s">
        <v>217</v>
      </c>
    </row>
    <row r="80" spans="1:5" x14ac:dyDescent="0.3">
      <c r="A80" s="9">
        <v>33</v>
      </c>
      <c r="B80" s="9" t="s">
        <v>208</v>
      </c>
      <c r="C80" s="10">
        <v>2650</v>
      </c>
      <c r="D80" s="37">
        <f t="shared" si="1"/>
        <v>2.8530209723956763E-2</v>
      </c>
      <c r="E80" s="10" t="s">
        <v>237</v>
      </c>
    </row>
    <row r="81" spans="1:5" x14ac:dyDescent="0.3">
      <c r="A81" s="9">
        <v>33</v>
      </c>
      <c r="B81" s="9" t="s">
        <v>209</v>
      </c>
      <c r="C81" s="10">
        <v>1340</v>
      </c>
      <c r="D81" s="37">
        <f t="shared" si="1"/>
        <v>1.4426596615132854E-2</v>
      </c>
      <c r="E81" s="10" t="s">
        <v>236</v>
      </c>
    </row>
    <row r="82" spans="1:5" x14ac:dyDescent="0.3">
      <c r="D82" s="38"/>
    </row>
    <row r="83" spans="1:5" x14ac:dyDescent="0.3">
      <c r="C83" s="35">
        <f>SUM(C2:C81)</f>
        <v>92884</v>
      </c>
      <c r="D83" s="39">
        <f>SUM(D2:D81)</f>
        <v>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F7F1E-6599-438B-9952-AEAFDFA9F23F}">
  <dimension ref="A3:R42"/>
  <sheetViews>
    <sheetView workbookViewId="0">
      <pane xSplit="5" ySplit="8" topLeftCell="I39" activePane="bottomRight" state="frozen"/>
      <selection activeCell="H8" sqref="H8"/>
      <selection pane="topRight" activeCell="H8" sqref="H8"/>
      <selection pane="bottomLeft" activeCell="H8" sqref="H8"/>
      <selection pane="bottomRight" activeCell="R4" sqref="R4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5.5546875" style="1" bestFit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14.109375" style="1" bestFit="1" customWidth="1"/>
    <col min="12" max="12" width="10.6640625" style="1" bestFit="1" customWidth="1"/>
    <col min="13" max="13" width="12.6640625" style="1" bestFit="1" customWidth="1"/>
    <col min="14" max="14" width="14.33203125" style="1" bestFit="1" customWidth="1"/>
    <col min="15" max="15" width="17.109375" style="1" bestFit="1" customWidth="1"/>
    <col min="16" max="16" width="6.109375" style="1" bestFit="1" customWidth="1"/>
    <col min="17" max="17" width="8.5546875" style="1" bestFit="1" customWidth="1"/>
    <col min="18" max="18" width="6" style="1" bestFit="1" customWidth="1"/>
    <col min="19" max="19" width="7.6640625" style="1" bestFit="1" customWidth="1"/>
    <col min="20" max="20" width="13" style="1" customWidth="1"/>
    <col min="21" max="16384" width="11.44140625" style="1"/>
  </cols>
  <sheetData>
    <row r="3" spans="1:18" x14ac:dyDescent="0.3">
      <c r="E3" s="4" t="s">
        <v>1</v>
      </c>
      <c r="F3" s="67">
        <f>MMAT!F7</f>
        <v>44</v>
      </c>
      <c r="G3" s="67">
        <f>MMAT!F8</f>
        <v>25</v>
      </c>
      <c r="H3" s="67">
        <f>MMAT!F9</f>
        <v>40</v>
      </c>
      <c r="I3" s="67">
        <f>MMAT!F10</f>
        <v>18</v>
      </c>
      <c r="J3" s="67">
        <f>MMAT!F11</f>
        <v>12</v>
      </c>
      <c r="K3" s="67">
        <f>MMAT!F12</f>
        <v>8</v>
      </c>
      <c r="L3" s="67">
        <f>MMAT!F13</f>
        <v>11</v>
      </c>
      <c r="M3" s="67">
        <f>MMAT!F14</f>
        <v>10</v>
      </c>
      <c r="N3" s="67">
        <f>MMAT!F15</f>
        <v>0.5</v>
      </c>
      <c r="O3" s="67">
        <f>MMAT!F16</f>
        <v>0.3</v>
      </c>
      <c r="P3" s="67">
        <f>MMAT!F17</f>
        <v>0.5</v>
      </c>
      <c r="Q3" s="67">
        <f>MMAT!F18</f>
        <v>0.36</v>
      </c>
      <c r="R3" s="67">
        <f>MMAT!F19</f>
        <v>0.23</v>
      </c>
    </row>
    <row r="4" spans="1:18" x14ac:dyDescent="0.3">
      <c r="E4" s="4" t="s">
        <v>36</v>
      </c>
      <c r="F4" s="64">
        <v>1</v>
      </c>
      <c r="G4" s="64">
        <v>2</v>
      </c>
      <c r="H4" s="64">
        <v>3</v>
      </c>
      <c r="I4" s="64">
        <v>4</v>
      </c>
      <c r="J4" s="64">
        <v>5</v>
      </c>
      <c r="K4" s="64">
        <v>6</v>
      </c>
      <c r="L4" s="64">
        <v>7</v>
      </c>
      <c r="M4" s="64">
        <v>8</v>
      </c>
      <c r="N4" s="64">
        <v>9</v>
      </c>
      <c r="O4" s="64">
        <v>10</v>
      </c>
      <c r="P4" s="64">
        <v>11</v>
      </c>
      <c r="Q4" s="64">
        <v>12</v>
      </c>
      <c r="R4" s="64">
        <v>13</v>
      </c>
    </row>
    <row r="5" spans="1:18" x14ac:dyDescent="0.3">
      <c r="E5" s="4" t="s">
        <v>37</v>
      </c>
      <c r="F5" s="64" t="s">
        <v>315</v>
      </c>
      <c r="G5" s="64" t="s">
        <v>322</v>
      </c>
      <c r="H5" s="64" t="s">
        <v>326</v>
      </c>
      <c r="I5" s="64" t="s">
        <v>328</v>
      </c>
      <c r="J5" s="64" t="s">
        <v>330</v>
      </c>
      <c r="K5" s="64" t="s">
        <v>332</v>
      </c>
      <c r="L5" s="64" t="s">
        <v>334</v>
      </c>
      <c r="M5" s="64" t="s">
        <v>336</v>
      </c>
      <c r="N5" s="64" t="s">
        <v>338</v>
      </c>
      <c r="O5" s="64" t="s">
        <v>341</v>
      </c>
      <c r="P5" s="64" t="s">
        <v>343</v>
      </c>
      <c r="Q5" s="64" t="s">
        <v>344</v>
      </c>
      <c r="R5" s="64" t="s">
        <v>346</v>
      </c>
    </row>
    <row r="6" spans="1:18" x14ac:dyDescent="0.3">
      <c r="E6" s="4" t="s">
        <v>38</v>
      </c>
      <c r="F6" s="64" t="s">
        <v>316</v>
      </c>
      <c r="G6" s="64" t="s">
        <v>323</v>
      </c>
      <c r="H6" s="64" t="s">
        <v>327</v>
      </c>
      <c r="I6" s="64" t="s">
        <v>329</v>
      </c>
      <c r="J6" s="64" t="s">
        <v>331</v>
      </c>
      <c r="K6" s="64" t="s">
        <v>333</v>
      </c>
      <c r="L6" s="64" t="s">
        <v>335</v>
      </c>
      <c r="M6" s="64" t="s">
        <v>337</v>
      </c>
      <c r="N6" s="64" t="s">
        <v>339</v>
      </c>
      <c r="O6" s="64" t="s">
        <v>342</v>
      </c>
      <c r="P6" s="64" t="s">
        <v>41</v>
      </c>
      <c r="Q6" s="64" t="s">
        <v>345</v>
      </c>
      <c r="R6" s="64" t="s">
        <v>42</v>
      </c>
    </row>
    <row r="7" spans="1:18" x14ac:dyDescent="0.3">
      <c r="A7" s="2" t="s">
        <v>347</v>
      </c>
      <c r="E7" s="4" t="s">
        <v>39</v>
      </c>
      <c r="F7" s="64" t="s">
        <v>317</v>
      </c>
      <c r="G7" s="64" t="s">
        <v>317</v>
      </c>
      <c r="H7" s="64" t="s">
        <v>317</v>
      </c>
      <c r="I7" s="64" t="s">
        <v>317</v>
      </c>
      <c r="J7" s="64" t="s">
        <v>317</v>
      </c>
      <c r="K7" s="64" t="s">
        <v>317</v>
      </c>
      <c r="L7" s="64" t="s">
        <v>317</v>
      </c>
      <c r="M7" s="64" t="s">
        <v>317</v>
      </c>
      <c r="N7" s="64" t="s">
        <v>340</v>
      </c>
      <c r="O7" s="64" t="s">
        <v>340</v>
      </c>
      <c r="P7" s="64" t="s">
        <v>340</v>
      </c>
      <c r="Q7" s="64" t="s">
        <v>340</v>
      </c>
      <c r="R7" s="64" t="s">
        <v>340</v>
      </c>
    </row>
    <row r="8" spans="1:18" x14ac:dyDescent="0.3">
      <c r="A8" s="4" t="s">
        <v>36</v>
      </c>
      <c r="B8" s="4" t="s">
        <v>37</v>
      </c>
      <c r="C8" s="4" t="s">
        <v>38</v>
      </c>
      <c r="D8" s="4" t="s">
        <v>304</v>
      </c>
      <c r="E8" s="4" t="s">
        <v>40</v>
      </c>
      <c r="F8" s="64" t="s">
        <v>318</v>
      </c>
      <c r="G8" s="64" t="s">
        <v>318</v>
      </c>
      <c r="H8" s="64" t="s">
        <v>318</v>
      </c>
      <c r="I8" s="64" t="s">
        <v>318</v>
      </c>
      <c r="J8" s="64" t="s">
        <v>318</v>
      </c>
      <c r="K8" s="64" t="s">
        <v>318</v>
      </c>
      <c r="L8" s="64" t="s">
        <v>318</v>
      </c>
      <c r="M8" s="64" t="s">
        <v>318</v>
      </c>
      <c r="N8" s="64" t="s">
        <v>313</v>
      </c>
      <c r="O8" s="64" t="s">
        <v>313</v>
      </c>
      <c r="P8" s="64" t="s">
        <v>313</v>
      </c>
      <c r="Q8" s="64" t="s">
        <v>313</v>
      </c>
      <c r="R8" s="64" t="s">
        <v>313</v>
      </c>
    </row>
    <row r="9" spans="1:18" x14ac:dyDescent="0.3">
      <c r="A9" s="5">
        <v>1</v>
      </c>
      <c r="B9" s="6" t="s">
        <v>44</v>
      </c>
      <c r="C9" s="3" t="s">
        <v>2</v>
      </c>
      <c r="D9" s="7">
        <v>1</v>
      </c>
      <c r="E9" s="7" t="s">
        <v>42</v>
      </c>
      <c r="F9" s="29">
        <f>D9*(1+MOC!E2)</f>
        <v>1.06</v>
      </c>
      <c r="G9" s="29"/>
      <c r="H9" s="29"/>
      <c r="I9" s="29"/>
      <c r="J9" s="29"/>
      <c r="K9" s="29"/>
      <c r="L9" s="29"/>
      <c r="M9" s="29"/>
      <c r="N9" s="29">
        <v>1</v>
      </c>
      <c r="O9" s="29"/>
      <c r="P9" s="29"/>
      <c r="Q9" s="29">
        <v>1</v>
      </c>
      <c r="R9" s="29">
        <v>1</v>
      </c>
    </row>
    <row r="10" spans="1:18" x14ac:dyDescent="0.3">
      <c r="A10" s="5">
        <v>2</v>
      </c>
      <c r="B10" s="6" t="s">
        <v>45</v>
      </c>
      <c r="C10" s="3" t="s">
        <v>3</v>
      </c>
      <c r="D10" s="7">
        <v>0.5</v>
      </c>
      <c r="E10" s="7" t="s">
        <v>42</v>
      </c>
      <c r="F10" s="29">
        <f>D10*(1+MOC!E3)</f>
        <v>0.53</v>
      </c>
      <c r="G10" s="29"/>
      <c r="H10" s="29"/>
      <c r="I10" s="29"/>
      <c r="J10" s="29"/>
      <c r="K10" s="29"/>
      <c r="L10" s="29"/>
      <c r="M10" s="29"/>
      <c r="N10" s="29">
        <v>1</v>
      </c>
      <c r="O10" s="29"/>
      <c r="P10" s="29"/>
      <c r="Q10" s="29">
        <v>1</v>
      </c>
      <c r="R10" s="29">
        <v>1</v>
      </c>
    </row>
    <row r="11" spans="1:18" x14ac:dyDescent="0.3">
      <c r="A11" s="5">
        <v>3</v>
      </c>
      <c r="B11" s="6" t="s">
        <v>46</v>
      </c>
      <c r="C11" s="3" t="s">
        <v>4</v>
      </c>
      <c r="D11" s="7">
        <v>0.25</v>
      </c>
      <c r="E11" s="7" t="s">
        <v>42</v>
      </c>
      <c r="F11" s="29">
        <f>D11*(1+MOC!E4)</f>
        <v>0.26500000000000001</v>
      </c>
      <c r="G11" s="29"/>
      <c r="H11" s="29"/>
      <c r="I11" s="29"/>
      <c r="J11" s="29"/>
      <c r="K11" s="29"/>
      <c r="L11" s="29"/>
      <c r="M11" s="29"/>
      <c r="N11" s="29"/>
      <c r="O11" s="29">
        <v>1</v>
      </c>
      <c r="P11" s="29"/>
      <c r="Q11" s="29">
        <v>1</v>
      </c>
      <c r="R11" s="29">
        <v>1</v>
      </c>
    </row>
    <row r="12" spans="1:18" x14ac:dyDescent="0.3">
      <c r="A12" s="5">
        <v>4</v>
      </c>
      <c r="B12" s="6" t="s">
        <v>47</v>
      </c>
      <c r="C12" s="3" t="s">
        <v>5</v>
      </c>
      <c r="D12" s="7">
        <f>100/1000</f>
        <v>0.1</v>
      </c>
      <c r="E12" s="7" t="s">
        <v>42</v>
      </c>
      <c r="F12" s="29">
        <f>D12*(1+MOC!E5)</f>
        <v>0.10600000000000001</v>
      </c>
      <c r="G12" s="29"/>
      <c r="H12" s="29"/>
      <c r="I12" s="29"/>
      <c r="J12" s="29"/>
      <c r="K12" s="29"/>
      <c r="L12" s="29"/>
      <c r="M12" s="29"/>
      <c r="N12" s="29"/>
      <c r="O12" s="29">
        <v>1</v>
      </c>
      <c r="P12" s="29"/>
      <c r="Q12" s="29">
        <v>1</v>
      </c>
      <c r="R12" s="29">
        <v>1</v>
      </c>
    </row>
    <row r="13" spans="1:18" x14ac:dyDescent="0.3">
      <c r="A13" s="5">
        <v>5</v>
      </c>
      <c r="B13" s="6" t="s">
        <v>48</v>
      </c>
      <c r="C13" s="3" t="s">
        <v>6</v>
      </c>
      <c r="D13" s="7">
        <v>1</v>
      </c>
      <c r="E13" s="7" t="s">
        <v>42</v>
      </c>
      <c r="F13" s="29"/>
      <c r="G13" s="29">
        <f>D13*(1+MOC!E6)</f>
        <v>1.06</v>
      </c>
      <c r="H13" s="29"/>
      <c r="I13" s="29"/>
      <c r="J13" s="29"/>
      <c r="K13" s="29"/>
      <c r="L13" s="29"/>
      <c r="M13" s="29"/>
      <c r="N13" s="29">
        <v>1</v>
      </c>
      <c r="O13" s="29"/>
      <c r="P13" s="29"/>
      <c r="Q13" s="29">
        <v>1</v>
      </c>
      <c r="R13" s="29">
        <v>1</v>
      </c>
    </row>
    <row r="14" spans="1:18" x14ac:dyDescent="0.3">
      <c r="A14" s="5">
        <v>6</v>
      </c>
      <c r="B14" s="6" t="s">
        <v>49</v>
      </c>
      <c r="C14" s="3" t="s">
        <v>7</v>
      </c>
      <c r="D14" s="7">
        <v>0.5</v>
      </c>
      <c r="E14" s="7" t="s">
        <v>42</v>
      </c>
      <c r="F14" s="29"/>
      <c r="G14" s="29">
        <f>D14*(1+MOC!E7)</f>
        <v>0.53</v>
      </c>
      <c r="H14" s="29"/>
      <c r="I14" s="29"/>
      <c r="J14" s="29"/>
      <c r="K14" s="29"/>
      <c r="L14" s="29"/>
      <c r="M14" s="29"/>
      <c r="N14" s="29">
        <v>1</v>
      </c>
      <c r="O14" s="29"/>
      <c r="P14" s="29"/>
      <c r="Q14" s="29">
        <v>1</v>
      </c>
      <c r="R14" s="29">
        <v>1</v>
      </c>
    </row>
    <row r="15" spans="1:18" x14ac:dyDescent="0.3">
      <c r="A15" s="5">
        <v>7</v>
      </c>
      <c r="B15" s="6" t="s">
        <v>50</v>
      </c>
      <c r="C15" s="3" t="s">
        <v>8</v>
      </c>
      <c r="D15" s="7">
        <v>0.25</v>
      </c>
      <c r="E15" s="7" t="s">
        <v>42</v>
      </c>
      <c r="F15" s="29"/>
      <c r="G15" s="29">
        <f>D15*(1+MOC!E8)</f>
        <v>0.26500000000000001</v>
      </c>
      <c r="H15" s="29"/>
      <c r="I15" s="29"/>
      <c r="J15" s="29"/>
      <c r="K15" s="29"/>
      <c r="L15" s="29"/>
      <c r="M15" s="29"/>
      <c r="N15" s="29"/>
      <c r="O15" s="29">
        <v>1</v>
      </c>
      <c r="P15" s="29"/>
      <c r="Q15" s="29">
        <v>1</v>
      </c>
      <c r="R15" s="29">
        <v>1</v>
      </c>
    </row>
    <row r="16" spans="1:18" x14ac:dyDescent="0.3">
      <c r="A16" s="5">
        <v>8</v>
      </c>
      <c r="B16" s="6" t="s">
        <v>51</v>
      </c>
      <c r="C16" s="3" t="s">
        <v>9</v>
      </c>
      <c r="D16" s="7">
        <f>100/1000</f>
        <v>0.1</v>
      </c>
      <c r="E16" s="7" t="s">
        <v>42</v>
      </c>
      <c r="F16" s="29"/>
      <c r="G16" s="29">
        <f>D16*(1+MOC!E9)</f>
        <v>0.10600000000000001</v>
      </c>
      <c r="H16" s="29"/>
      <c r="I16" s="29"/>
      <c r="J16" s="29"/>
      <c r="K16" s="29"/>
      <c r="L16" s="29"/>
      <c r="M16" s="29"/>
      <c r="N16" s="29"/>
      <c r="O16" s="29">
        <v>1</v>
      </c>
      <c r="P16" s="29"/>
      <c r="Q16" s="29">
        <v>1</v>
      </c>
      <c r="R16" s="29">
        <v>1</v>
      </c>
    </row>
    <row r="17" spans="1:18" x14ac:dyDescent="0.3">
      <c r="A17" s="5">
        <v>9</v>
      </c>
      <c r="B17" s="6" t="s">
        <v>52</v>
      </c>
      <c r="C17" s="3" t="s">
        <v>10</v>
      </c>
      <c r="D17" s="7">
        <v>1</v>
      </c>
      <c r="E17" s="7" t="s">
        <v>42</v>
      </c>
      <c r="F17" s="29"/>
      <c r="G17" s="29"/>
      <c r="H17" s="29">
        <f>D17*(1+MOC!E10)</f>
        <v>1.06</v>
      </c>
      <c r="I17" s="29"/>
      <c r="J17" s="29"/>
      <c r="K17" s="29"/>
      <c r="L17" s="29"/>
      <c r="M17" s="29"/>
      <c r="N17" s="29">
        <v>1</v>
      </c>
      <c r="O17" s="29"/>
      <c r="P17" s="29"/>
      <c r="Q17" s="29">
        <v>1</v>
      </c>
      <c r="R17" s="29">
        <v>1</v>
      </c>
    </row>
    <row r="18" spans="1:18" x14ac:dyDescent="0.3">
      <c r="A18" s="5">
        <v>10</v>
      </c>
      <c r="B18" s="6" t="s">
        <v>53</v>
      </c>
      <c r="C18" s="3" t="s">
        <v>11</v>
      </c>
      <c r="D18" s="7">
        <v>0.5</v>
      </c>
      <c r="E18" s="7" t="s">
        <v>42</v>
      </c>
      <c r="F18" s="29"/>
      <c r="G18" s="29"/>
      <c r="H18" s="29">
        <f>D18*(1+MOC!E11)</f>
        <v>0.53</v>
      </c>
      <c r="I18" s="29"/>
      <c r="J18" s="29"/>
      <c r="K18" s="29"/>
      <c r="L18" s="29"/>
      <c r="M18" s="29"/>
      <c r="N18" s="29">
        <v>1</v>
      </c>
      <c r="O18" s="29"/>
      <c r="P18" s="29"/>
      <c r="Q18" s="29">
        <v>1</v>
      </c>
      <c r="R18" s="29">
        <v>1</v>
      </c>
    </row>
    <row r="19" spans="1:18" x14ac:dyDescent="0.3">
      <c r="A19" s="5">
        <v>11</v>
      </c>
      <c r="B19" s="6" t="s">
        <v>54</v>
      </c>
      <c r="C19" s="3" t="s">
        <v>12</v>
      </c>
      <c r="D19" s="7">
        <v>0.25</v>
      </c>
      <c r="E19" s="7" t="s">
        <v>42</v>
      </c>
      <c r="F19" s="29"/>
      <c r="G19" s="29"/>
      <c r="H19" s="29">
        <f>D19*(1+MOC!E12)</f>
        <v>0.26500000000000001</v>
      </c>
      <c r="I19" s="29"/>
      <c r="J19" s="29"/>
      <c r="K19" s="29"/>
      <c r="L19" s="29"/>
      <c r="M19" s="29"/>
      <c r="N19" s="29"/>
      <c r="O19" s="29">
        <v>1</v>
      </c>
      <c r="P19" s="29"/>
      <c r="Q19" s="29">
        <v>1</v>
      </c>
      <c r="R19" s="29">
        <v>1</v>
      </c>
    </row>
    <row r="20" spans="1:18" x14ac:dyDescent="0.3">
      <c r="A20" s="5">
        <v>12</v>
      </c>
      <c r="B20" s="6" t="s">
        <v>55</v>
      </c>
      <c r="C20" s="3" t="s">
        <v>13</v>
      </c>
      <c r="D20" s="7">
        <f>100/1000</f>
        <v>0.1</v>
      </c>
      <c r="E20" s="7" t="s">
        <v>42</v>
      </c>
      <c r="F20" s="29"/>
      <c r="G20" s="29"/>
      <c r="H20" s="29">
        <f>D20*(1+MOC!E13)</f>
        <v>0.10600000000000001</v>
      </c>
      <c r="I20" s="29"/>
      <c r="J20" s="29"/>
      <c r="K20" s="29"/>
      <c r="L20" s="29"/>
      <c r="M20" s="29"/>
      <c r="N20" s="29"/>
      <c r="O20" s="29">
        <v>1</v>
      </c>
      <c r="P20" s="29"/>
      <c r="Q20" s="29">
        <v>1</v>
      </c>
      <c r="R20" s="29">
        <v>1</v>
      </c>
    </row>
    <row r="21" spans="1:18" x14ac:dyDescent="0.3">
      <c r="A21" s="5">
        <v>13</v>
      </c>
      <c r="B21" s="6" t="s">
        <v>56</v>
      </c>
      <c r="C21" s="3" t="s">
        <v>14</v>
      </c>
      <c r="D21" s="7">
        <v>1</v>
      </c>
      <c r="E21" s="7" t="s">
        <v>42</v>
      </c>
      <c r="F21" s="29"/>
      <c r="G21" s="29"/>
      <c r="H21" s="29"/>
      <c r="I21" s="29">
        <f>D21*(1+MOC!E14)</f>
        <v>1.06</v>
      </c>
      <c r="J21" s="29"/>
      <c r="K21" s="29"/>
      <c r="L21" s="29"/>
      <c r="M21" s="29"/>
      <c r="N21" s="29">
        <v>1</v>
      </c>
      <c r="O21" s="29"/>
      <c r="P21" s="29"/>
      <c r="Q21" s="29">
        <v>1</v>
      </c>
      <c r="R21" s="29">
        <v>1</v>
      </c>
    </row>
    <row r="22" spans="1:18" x14ac:dyDescent="0.3">
      <c r="A22" s="5">
        <v>14</v>
      </c>
      <c r="B22" s="6" t="s">
        <v>57</v>
      </c>
      <c r="C22" s="3" t="s">
        <v>15</v>
      </c>
      <c r="D22" s="7">
        <v>0.5</v>
      </c>
      <c r="E22" s="7" t="s">
        <v>42</v>
      </c>
      <c r="F22" s="29"/>
      <c r="G22" s="29"/>
      <c r="H22" s="29"/>
      <c r="I22" s="29">
        <f>D22*(1+MOC!E15)</f>
        <v>0.53</v>
      </c>
      <c r="J22" s="29"/>
      <c r="K22" s="29"/>
      <c r="L22" s="29"/>
      <c r="M22" s="29"/>
      <c r="N22" s="29">
        <v>1</v>
      </c>
      <c r="O22" s="29"/>
      <c r="P22" s="29"/>
      <c r="Q22" s="29">
        <v>1</v>
      </c>
      <c r="R22" s="29">
        <v>1</v>
      </c>
    </row>
    <row r="23" spans="1:18" x14ac:dyDescent="0.3">
      <c r="A23" s="5">
        <v>15</v>
      </c>
      <c r="B23" s="6" t="s">
        <v>58</v>
      </c>
      <c r="C23" s="3" t="s">
        <v>16</v>
      </c>
      <c r="D23" s="7">
        <v>0.25</v>
      </c>
      <c r="E23" s="7" t="s">
        <v>42</v>
      </c>
      <c r="F23" s="29"/>
      <c r="G23" s="29"/>
      <c r="H23" s="29"/>
      <c r="I23" s="29">
        <f>D23*(1+MOC!E16)</f>
        <v>0.26500000000000001</v>
      </c>
      <c r="J23" s="29"/>
      <c r="K23" s="29"/>
      <c r="L23" s="29"/>
      <c r="M23" s="29"/>
      <c r="N23" s="29"/>
      <c r="O23" s="29">
        <v>1</v>
      </c>
      <c r="P23" s="29"/>
      <c r="Q23" s="29">
        <v>1</v>
      </c>
      <c r="R23" s="29">
        <v>1</v>
      </c>
    </row>
    <row r="24" spans="1:18" x14ac:dyDescent="0.3">
      <c r="A24" s="5">
        <v>16</v>
      </c>
      <c r="B24" s="6" t="s">
        <v>59</v>
      </c>
      <c r="C24" s="3" t="s">
        <v>17</v>
      </c>
      <c r="D24" s="7">
        <f>100/1000</f>
        <v>0.1</v>
      </c>
      <c r="E24" s="7" t="s">
        <v>42</v>
      </c>
      <c r="F24" s="29"/>
      <c r="G24" s="29"/>
      <c r="H24" s="29"/>
      <c r="I24" s="29">
        <f>D24*(1+MOC!E17)</f>
        <v>0.10600000000000001</v>
      </c>
      <c r="J24" s="29"/>
      <c r="K24" s="29"/>
      <c r="L24" s="29"/>
      <c r="M24" s="29"/>
      <c r="N24" s="29"/>
      <c r="O24" s="29">
        <v>1</v>
      </c>
      <c r="P24" s="29"/>
      <c r="Q24" s="29">
        <v>1</v>
      </c>
      <c r="R24" s="29">
        <v>1</v>
      </c>
    </row>
    <row r="25" spans="1:18" x14ac:dyDescent="0.3">
      <c r="A25" s="5">
        <v>17</v>
      </c>
      <c r="B25" s="6" t="s">
        <v>60</v>
      </c>
      <c r="C25" s="3" t="s">
        <v>18</v>
      </c>
      <c r="D25" s="7">
        <v>1</v>
      </c>
      <c r="E25" s="7" t="s">
        <v>42</v>
      </c>
      <c r="F25" s="29"/>
      <c r="G25" s="29"/>
      <c r="H25" s="29"/>
      <c r="I25" s="29"/>
      <c r="J25" s="29">
        <f>D25*(1+MOC!E18)</f>
        <v>1.03</v>
      </c>
      <c r="K25" s="29"/>
      <c r="L25" s="29"/>
      <c r="M25" s="29"/>
      <c r="N25" s="29">
        <v>1</v>
      </c>
      <c r="O25" s="29"/>
      <c r="P25" s="29"/>
      <c r="Q25" s="29">
        <v>1</v>
      </c>
      <c r="R25" s="29">
        <v>1</v>
      </c>
    </row>
    <row r="26" spans="1:18" x14ac:dyDescent="0.3">
      <c r="A26" s="5">
        <v>18</v>
      </c>
      <c r="B26" s="6" t="s">
        <v>61</v>
      </c>
      <c r="C26" s="3" t="s">
        <v>19</v>
      </c>
      <c r="D26" s="7">
        <v>0.5</v>
      </c>
      <c r="E26" s="7" t="s">
        <v>42</v>
      </c>
      <c r="F26" s="29"/>
      <c r="G26" s="29"/>
      <c r="H26" s="29"/>
      <c r="I26" s="29"/>
      <c r="J26" s="29">
        <f>D26*(1+MOC!E19)</f>
        <v>0.51500000000000001</v>
      </c>
      <c r="K26" s="29"/>
      <c r="L26" s="29"/>
      <c r="M26" s="29"/>
      <c r="N26" s="29">
        <v>1</v>
      </c>
      <c r="O26" s="29"/>
      <c r="P26" s="29"/>
      <c r="Q26" s="29">
        <v>1</v>
      </c>
      <c r="R26" s="29">
        <v>1</v>
      </c>
    </row>
    <row r="27" spans="1:18" x14ac:dyDescent="0.3">
      <c r="A27" s="5">
        <v>19</v>
      </c>
      <c r="B27" s="6" t="s">
        <v>62</v>
      </c>
      <c r="C27" s="3" t="s">
        <v>20</v>
      </c>
      <c r="D27" s="7">
        <v>0.25</v>
      </c>
      <c r="E27" s="7" t="s">
        <v>42</v>
      </c>
      <c r="F27" s="29"/>
      <c r="G27" s="29"/>
      <c r="H27" s="29"/>
      <c r="I27" s="29"/>
      <c r="J27" s="29">
        <f>D27*(1+MOC!E20)</f>
        <v>0.25750000000000001</v>
      </c>
      <c r="K27" s="29"/>
      <c r="L27" s="29"/>
      <c r="M27" s="29"/>
      <c r="N27" s="29"/>
      <c r="O27" s="29">
        <v>1</v>
      </c>
      <c r="P27" s="29"/>
      <c r="Q27" s="29">
        <v>1</v>
      </c>
      <c r="R27" s="29">
        <v>1</v>
      </c>
    </row>
    <row r="28" spans="1:18" x14ac:dyDescent="0.3">
      <c r="A28" s="5">
        <v>20</v>
      </c>
      <c r="B28" s="6" t="s">
        <v>63</v>
      </c>
      <c r="C28" s="3" t="s">
        <v>21</v>
      </c>
      <c r="D28" s="7">
        <f>100/1000</f>
        <v>0.1</v>
      </c>
      <c r="E28" s="7" t="s">
        <v>42</v>
      </c>
      <c r="F28" s="29"/>
      <c r="G28" s="29"/>
      <c r="H28" s="29"/>
      <c r="I28" s="29"/>
      <c r="J28" s="29">
        <f>D28*(1+MOC!E21)</f>
        <v>0.10300000000000001</v>
      </c>
      <c r="K28" s="29"/>
      <c r="L28" s="29"/>
      <c r="M28" s="29"/>
      <c r="N28" s="29"/>
      <c r="O28" s="29">
        <v>1</v>
      </c>
      <c r="P28" s="29"/>
      <c r="Q28" s="29">
        <v>1</v>
      </c>
      <c r="R28" s="29">
        <v>1</v>
      </c>
    </row>
    <row r="29" spans="1:18" x14ac:dyDescent="0.3">
      <c r="A29" s="5">
        <v>21</v>
      </c>
      <c r="B29" s="6" t="s">
        <v>64</v>
      </c>
      <c r="C29" s="3" t="s">
        <v>22</v>
      </c>
      <c r="D29" s="7">
        <v>1</v>
      </c>
      <c r="E29" s="7" t="s">
        <v>42</v>
      </c>
      <c r="F29" s="29"/>
      <c r="G29" s="29"/>
      <c r="H29" s="29"/>
      <c r="I29" s="29"/>
      <c r="J29" s="29"/>
      <c r="K29" s="29">
        <f>D29*(1+MOC!E22)</f>
        <v>1.03</v>
      </c>
      <c r="L29" s="29"/>
      <c r="M29" s="29"/>
      <c r="N29" s="29">
        <v>1</v>
      </c>
      <c r="O29" s="29"/>
      <c r="P29" s="29"/>
      <c r="Q29" s="29">
        <v>1</v>
      </c>
      <c r="R29" s="29">
        <v>1</v>
      </c>
    </row>
    <row r="30" spans="1:18" x14ac:dyDescent="0.3">
      <c r="A30" s="5">
        <v>22</v>
      </c>
      <c r="B30" s="6" t="s">
        <v>65</v>
      </c>
      <c r="C30" s="3" t="s">
        <v>23</v>
      </c>
      <c r="D30" s="7">
        <v>0.5</v>
      </c>
      <c r="E30" s="7" t="s">
        <v>42</v>
      </c>
      <c r="F30" s="29"/>
      <c r="G30" s="29"/>
      <c r="H30" s="29"/>
      <c r="I30" s="29"/>
      <c r="J30" s="29"/>
      <c r="K30" s="29">
        <f>D30*(1+MOC!E23)</f>
        <v>0.51500000000000001</v>
      </c>
      <c r="L30" s="29"/>
      <c r="M30" s="29"/>
      <c r="N30" s="29">
        <v>1</v>
      </c>
      <c r="O30" s="29"/>
      <c r="P30" s="29"/>
      <c r="Q30" s="29">
        <v>1</v>
      </c>
      <c r="R30" s="29">
        <v>1</v>
      </c>
    </row>
    <row r="31" spans="1:18" x14ac:dyDescent="0.3">
      <c r="A31" s="5">
        <v>23</v>
      </c>
      <c r="B31" s="6" t="s">
        <v>66</v>
      </c>
      <c r="C31" s="3" t="s">
        <v>24</v>
      </c>
      <c r="D31" s="7">
        <v>0.25</v>
      </c>
      <c r="E31" s="7" t="s">
        <v>42</v>
      </c>
      <c r="F31" s="29"/>
      <c r="G31" s="29"/>
      <c r="H31" s="29"/>
      <c r="I31" s="29"/>
      <c r="J31" s="29"/>
      <c r="K31" s="29">
        <f>D31*(1+MOC!E24)</f>
        <v>0.25750000000000001</v>
      </c>
      <c r="L31" s="29"/>
      <c r="M31" s="29"/>
      <c r="N31" s="29"/>
      <c r="O31" s="29">
        <v>1</v>
      </c>
      <c r="P31" s="29"/>
      <c r="Q31" s="29">
        <v>1</v>
      </c>
      <c r="R31" s="29">
        <v>1</v>
      </c>
    </row>
    <row r="32" spans="1:18" x14ac:dyDescent="0.3">
      <c r="A32" s="5">
        <v>24</v>
      </c>
      <c r="B32" s="6" t="s">
        <v>67</v>
      </c>
      <c r="C32" s="3" t="s">
        <v>25</v>
      </c>
      <c r="D32" s="7">
        <f>100/1000</f>
        <v>0.1</v>
      </c>
      <c r="E32" s="7" t="s">
        <v>42</v>
      </c>
      <c r="F32" s="29"/>
      <c r="G32" s="29"/>
      <c r="H32" s="29"/>
      <c r="I32" s="29"/>
      <c r="J32" s="29"/>
      <c r="K32" s="29">
        <f>D32*(1+MOC!E25)</f>
        <v>0.10300000000000001</v>
      </c>
      <c r="L32" s="29"/>
      <c r="M32" s="29"/>
      <c r="N32" s="29"/>
      <c r="O32" s="29">
        <v>1</v>
      </c>
      <c r="P32" s="29"/>
      <c r="Q32" s="29">
        <v>1</v>
      </c>
      <c r="R32" s="29">
        <v>1</v>
      </c>
    </row>
    <row r="33" spans="1:18" x14ac:dyDescent="0.3">
      <c r="A33" s="5">
        <v>25</v>
      </c>
      <c r="B33" s="6" t="s">
        <v>68</v>
      </c>
      <c r="C33" s="3" t="s">
        <v>26</v>
      </c>
      <c r="D33" s="7">
        <v>1</v>
      </c>
      <c r="E33" s="7" t="s">
        <v>42</v>
      </c>
      <c r="F33" s="29"/>
      <c r="G33" s="29"/>
      <c r="H33" s="29"/>
      <c r="I33" s="29"/>
      <c r="J33" s="29"/>
      <c r="K33" s="29"/>
      <c r="L33" s="29">
        <f>D33*(1+MOC!E26)</f>
        <v>1.03</v>
      </c>
      <c r="M33" s="29"/>
      <c r="N33" s="29">
        <v>1</v>
      </c>
      <c r="O33" s="29"/>
      <c r="P33" s="29"/>
      <c r="Q33" s="29">
        <v>1</v>
      </c>
      <c r="R33" s="29">
        <v>1</v>
      </c>
    </row>
    <row r="34" spans="1:18" x14ac:dyDescent="0.3">
      <c r="A34" s="5">
        <v>26</v>
      </c>
      <c r="B34" s="6" t="s">
        <v>69</v>
      </c>
      <c r="C34" s="3" t="s">
        <v>27</v>
      </c>
      <c r="D34" s="7">
        <v>0.5</v>
      </c>
      <c r="E34" s="7" t="s">
        <v>42</v>
      </c>
      <c r="F34" s="29"/>
      <c r="G34" s="29"/>
      <c r="H34" s="29"/>
      <c r="I34" s="29"/>
      <c r="J34" s="29"/>
      <c r="K34" s="29"/>
      <c r="L34" s="29">
        <f>D34*(1+MOC!E27)</f>
        <v>0.51500000000000001</v>
      </c>
      <c r="M34" s="29"/>
      <c r="N34" s="29">
        <v>1</v>
      </c>
      <c r="O34" s="29"/>
      <c r="P34" s="29"/>
      <c r="Q34" s="29">
        <v>1</v>
      </c>
      <c r="R34" s="29">
        <v>1</v>
      </c>
    </row>
    <row r="35" spans="1:18" x14ac:dyDescent="0.3">
      <c r="A35" s="5">
        <v>27</v>
      </c>
      <c r="B35" s="6" t="s">
        <v>70</v>
      </c>
      <c r="C35" s="3" t="s">
        <v>28</v>
      </c>
      <c r="D35" s="7">
        <v>0.25</v>
      </c>
      <c r="E35" s="7" t="s">
        <v>42</v>
      </c>
      <c r="F35" s="29"/>
      <c r="G35" s="29"/>
      <c r="H35" s="29"/>
      <c r="I35" s="29"/>
      <c r="J35" s="29"/>
      <c r="K35" s="29"/>
      <c r="L35" s="29">
        <f>D35*(1+MOC!E28)</f>
        <v>0.25750000000000001</v>
      </c>
      <c r="M35" s="29"/>
      <c r="N35" s="29"/>
      <c r="O35" s="29">
        <v>1</v>
      </c>
      <c r="P35" s="29"/>
      <c r="Q35" s="29">
        <v>1</v>
      </c>
      <c r="R35" s="29">
        <v>1</v>
      </c>
    </row>
    <row r="36" spans="1:18" x14ac:dyDescent="0.3">
      <c r="A36" s="5">
        <v>28</v>
      </c>
      <c r="B36" s="6" t="s">
        <v>71</v>
      </c>
      <c r="C36" s="3" t="s">
        <v>29</v>
      </c>
      <c r="D36" s="7">
        <f>100/1000</f>
        <v>0.1</v>
      </c>
      <c r="E36" s="7" t="s">
        <v>42</v>
      </c>
      <c r="F36" s="29"/>
      <c r="G36" s="29"/>
      <c r="H36" s="29"/>
      <c r="I36" s="29"/>
      <c r="J36" s="29"/>
      <c r="K36" s="29"/>
      <c r="L36" s="29">
        <f>D36*(1+MOC!E29)</f>
        <v>0.10300000000000001</v>
      </c>
      <c r="M36" s="29"/>
      <c r="N36" s="29"/>
      <c r="O36" s="29">
        <v>1</v>
      </c>
      <c r="P36" s="29"/>
      <c r="Q36" s="29">
        <v>1</v>
      </c>
      <c r="R36" s="29">
        <v>1</v>
      </c>
    </row>
    <row r="37" spans="1:18" x14ac:dyDescent="0.3">
      <c r="A37" s="5">
        <v>29</v>
      </c>
      <c r="B37" s="6" t="s">
        <v>72</v>
      </c>
      <c r="C37" s="3" t="s">
        <v>32</v>
      </c>
      <c r="D37" s="7">
        <v>1</v>
      </c>
      <c r="E37" s="7" t="s">
        <v>42</v>
      </c>
      <c r="F37" s="29"/>
      <c r="G37" s="29"/>
      <c r="H37" s="29"/>
      <c r="I37" s="29"/>
      <c r="J37" s="29"/>
      <c r="K37" s="29"/>
      <c r="L37" s="29"/>
      <c r="M37" s="29">
        <f>D37*(1+MOC!E30)</f>
        <v>1.06</v>
      </c>
      <c r="N37" s="29">
        <v>1</v>
      </c>
      <c r="O37" s="29"/>
      <c r="P37" s="29"/>
      <c r="Q37" s="29">
        <v>1</v>
      </c>
      <c r="R37" s="29">
        <v>1</v>
      </c>
    </row>
    <row r="38" spans="1:18" x14ac:dyDescent="0.3">
      <c r="A38" s="5">
        <v>30</v>
      </c>
      <c r="B38" s="6" t="s">
        <v>73</v>
      </c>
      <c r="C38" s="3" t="s">
        <v>33</v>
      </c>
      <c r="D38" s="7">
        <v>0.5</v>
      </c>
      <c r="E38" s="7" t="s">
        <v>42</v>
      </c>
      <c r="F38" s="29"/>
      <c r="G38" s="29"/>
      <c r="H38" s="29"/>
      <c r="I38" s="29"/>
      <c r="J38" s="29"/>
      <c r="K38" s="29"/>
      <c r="L38" s="29"/>
      <c r="M38" s="29">
        <f>D38*(1+MOC!E31)</f>
        <v>0.53</v>
      </c>
      <c r="N38" s="29">
        <v>1</v>
      </c>
      <c r="O38" s="29"/>
      <c r="P38" s="29"/>
      <c r="Q38" s="29">
        <v>1</v>
      </c>
      <c r="R38" s="29">
        <v>1</v>
      </c>
    </row>
    <row r="39" spans="1:18" x14ac:dyDescent="0.3">
      <c r="A39" s="5">
        <v>31</v>
      </c>
      <c r="B39" s="6" t="s">
        <v>74</v>
      </c>
      <c r="C39" s="3" t="s">
        <v>34</v>
      </c>
      <c r="D39" s="7">
        <v>0.25</v>
      </c>
      <c r="E39" s="7" t="s">
        <v>42</v>
      </c>
      <c r="F39" s="29"/>
      <c r="G39" s="29"/>
      <c r="H39" s="29"/>
      <c r="I39" s="29"/>
      <c r="J39" s="29"/>
      <c r="K39" s="29"/>
      <c r="L39" s="29"/>
      <c r="M39" s="29">
        <f>D39*(1+MOC!E32)</f>
        <v>0.26500000000000001</v>
      </c>
      <c r="N39" s="29"/>
      <c r="O39" s="29">
        <v>1</v>
      </c>
      <c r="P39" s="29"/>
      <c r="Q39" s="29">
        <v>1</v>
      </c>
      <c r="R39" s="29">
        <v>1</v>
      </c>
    </row>
    <row r="40" spans="1:18" x14ac:dyDescent="0.3">
      <c r="A40" s="5">
        <v>32</v>
      </c>
      <c r="B40" s="6" t="s">
        <v>75</v>
      </c>
      <c r="C40" s="3" t="s">
        <v>35</v>
      </c>
      <c r="D40" s="7">
        <f>100/1000</f>
        <v>0.1</v>
      </c>
      <c r="E40" s="7" t="s">
        <v>42</v>
      </c>
      <c r="F40" s="29"/>
      <c r="G40" s="29"/>
      <c r="H40" s="29"/>
      <c r="I40" s="29"/>
      <c r="J40" s="29"/>
      <c r="K40" s="29"/>
      <c r="L40" s="29"/>
      <c r="M40" s="29">
        <f>D40*(1+MOC!E33)</f>
        <v>0.10600000000000001</v>
      </c>
      <c r="N40" s="29"/>
      <c r="O40" s="29">
        <v>1</v>
      </c>
      <c r="P40" s="29"/>
      <c r="Q40" s="29">
        <v>1</v>
      </c>
      <c r="R40" s="29">
        <v>1</v>
      </c>
    </row>
    <row r="41" spans="1:18" x14ac:dyDescent="0.3">
      <c r="A41" s="5">
        <v>33</v>
      </c>
      <c r="B41" s="6" t="s">
        <v>76</v>
      </c>
      <c r="C41" s="3" t="s">
        <v>31</v>
      </c>
      <c r="D41" s="7">
        <f>125/1000</f>
        <v>0.125</v>
      </c>
      <c r="E41" s="7" t="s">
        <v>41</v>
      </c>
      <c r="F41" s="29">
        <f>(16/1000)*(1+MOC!E2)</f>
        <v>1.6960000000000003E-2</v>
      </c>
      <c r="G41" s="29">
        <f>(16/1000)*(1+MOC!E6)</f>
        <v>1.6960000000000003E-2</v>
      </c>
      <c r="H41" s="29">
        <f>(16/1000)*(1+MOC!E10)</f>
        <v>1.6960000000000003E-2</v>
      </c>
      <c r="I41" s="29">
        <f>(16/1000)*(1+MOC!E14)</f>
        <v>1.6960000000000003E-2</v>
      </c>
      <c r="J41" s="29">
        <f>(16/1000)*(1+MOC!E18)</f>
        <v>1.6480000000000002E-2</v>
      </c>
      <c r="K41" s="29">
        <f>(16/1000)*(1+MOC!E22)</f>
        <v>1.6480000000000002E-2</v>
      </c>
      <c r="L41" s="29"/>
      <c r="M41" s="29">
        <f>(16/1000)*(1+MOC!E30)</f>
        <v>1.6960000000000003E-2</v>
      </c>
      <c r="N41" s="29"/>
      <c r="O41" s="29"/>
      <c r="P41" s="29">
        <v>1</v>
      </c>
      <c r="Q41" s="29">
        <v>1</v>
      </c>
      <c r="R41" s="29">
        <v>1</v>
      </c>
    </row>
    <row r="42" spans="1:18" x14ac:dyDescent="0.3">
      <c r="A42" s="5">
        <v>34</v>
      </c>
      <c r="B42" s="6" t="s">
        <v>77</v>
      </c>
      <c r="C42" s="3" t="s">
        <v>30</v>
      </c>
      <c r="D42" s="7">
        <f>250/1000</f>
        <v>0.25</v>
      </c>
      <c r="E42" s="7" t="s">
        <v>41</v>
      </c>
      <c r="F42" s="29">
        <f>(32/1000)*(1+MOC!E2)</f>
        <v>3.3920000000000006E-2</v>
      </c>
      <c r="G42" s="29">
        <f>(32/1000)*(1+MOC!E6)</f>
        <v>3.3920000000000006E-2</v>
      </c>
      <c r="H42" s="29">
        <f>(32/1000)*(1+MOC!E10)</f>
        <v>3.3920000000000006E-2</v>
      </c>
      <c r="I42" s="29">
        <f>(32/1000)*(1+MOC!E14)</f>
        <v>3.3920000000000006E-2</v>
      </c>
      <c r="J42" s="29">
        <f>(32/1000)*(1+MOC!E18)</f>
        <v>3.2960000000000003E-2</v>
      </c>
      <c r="K42" s="29">
        <f>(32/1000)*(1+MOC!E22)</f>
        <v>3.2960000000000003E-2</v>
      </c>
      <c r="L42" s="29"/>
      <c r="M42" s="29">
        <f>(32/1000)*(1+MOC!E30)</f>
        <v>3.3920000000000006E-2</v>
      </c>
      <c r="N42" s="29"/>
      <c r="O42" s="29"/>
      <c r="P42" s="29">
        <v>1</v>
      </c>
      <c r="Q42" s="29">
        <v>1</v>
      </c>
      <c r="R42" s="29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71945-D3F8-47DA-A8A1-018A3CAEE01C}">
  <dimension ref="A3:S41"/>
  <sheetViews>
    <sheetView workbookViewId="0">
      <pane xSplit="5" ySplit="2" topLeftCell="H6" activePane="bottomRight" state="frozen"/>
      <selection activeCell="H8" sqref="H8"/>
      <selection pane="topRight" activeCell="H8" sqref="H8"/>
      <selection pane="bottomLeft" activeCell="H8" sqref="H8"/>
      <selection pane="bottomRight" activeCell="I20" sqref="I20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5.5546875" style="1" bestFit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14.109375" style="1" bestFit="1" customWidth="1"/>
    <col min="12" max="12" width="10.6640625" style="1" bestFit="1" customWidth="1"/>
    <col min="13" max="13" width="12.6640625" style="1" bestFit="1" customWidth="1"/>
    <col min="14" max="14" width="14.33203125" style="1" bestFit="1" customWidth="1"/>
    <col min="15" max="15" width="17.109375" style="1" bestFit="1" customWidth="1"/>
    <col min="16" max="16" width="6.109375" style="1" bestFit="1" customWidth="1"/>
    <col min="17" max="17" width="8.5546875" style="1" bestFit="1" customWidth="1"/>
    <col min="18" max="18" width="6" style="1" bestFit="1" customWidth="1"/>
    <col min="19" max="19" width="7.6640625" style="1" bestFit="1" customWidth="1"/>
    <col min="20" max="20" width="13" style="1" customWidth="1"/>
    <col min="21" max="16384" width="11.44140625" style="1"/>
  </cols>
  <sheetData>
    <row r="3" spans="1:19" x14ac:dyDescent="0.3">
      <c r="E3" s="4" t="s">
        <v>36</v>
      </c>
      <c r="F3" s="64">
        <v>1</v>
      </c>
      <c r="G3" s="64">
        <v>2</v>
      </c>
      <c r="H3" s="64">
        <v>3</v>
      </c>
      <c r="I3" s="64">
        <v>4</v>
      </c>
      <c r="J3" s="64">
        <v>5</v>
      </c>
      <c r="K3" s="64">
        <v>6</v>
      </c>
      <c r="L3" s="64">
        <v>7</v>
      </c>
      <c r="M3" s="64">
        <v>8</v>
      </c>
      <c r="N3" s="64">
        <v>9</v>
      </c>
      <c r="O3" s="64">
        <v>10</v>
      </c>
      <c r="P3" s="64">
        <v>11</v>
      </c>
      <c r="Q3" s="64">
        <v>12</v>
      </c>
      <c r="R3" s="64">
        <v>13</v>
      </c>
    </row>
    <row r="4" spans="1:19" x14ac:dyDescent="0.3">
      <c r="E4" s="4" t="s">
        <v>37</v>
      </c>
      <c r="F4" s="64" t="s">
        <v>315</v>
      </c>
      <c r="G4" s="64" t="s">
        <v>322</v>
      </c>
      <c r="H4" s="64" t="s">
        <v>326</v>
      </c>
      <c r="I4" s="64" t="s">
        <v>328</v>
      </c>
      <c r="J4" s="64" t="s">
        <v>330</v>
      </c>
      <c r="K4" s="64" t="s">
        <v>332</v>
      </c>
      <c r="L4" s="64" t="s">
        <v>334</v>
      </c>
      <c r="M4" s="64" t="s">
        <v>336</v>
      </c>
      <c r="N4" s="64" t="s">
        <v>338</v>
      </c>
      <c r="O4" s="64" t="s">
        <v>341</v>
      </c>
      <c r="P4" s="64" t="s">
        <v>343</v>
      </c>
      <c r="Q4" s="64" t="s">
        <v>344</v>
      </c>
      <c r="R4" s="64" t="s">
        <v>346</v>
      </c>
    </row>
    <row r="5" spans="1:19" x14ac:dyDescent="0.3">
      <c r="E5" s="4" t="s">
        <v>38</v>
      </c>
      <c r="F5" s="64" t="s">
        <v>316</v>
      </c>
      <c r="G5" s="64" t="s">
        <v>323</v>
      </c>
      <c r="H5" s="64" t="s">
        <v>327</v>
      </c>
      <c r="I5" s="64" t="s">
        <v>329</v>
      </c>
      <c r="J5" s="64" t="s">
        <v>331</v>
      </c>
      <c r="K5" s="64" t="s">
        <v>333</v>
      </c>
      <c r="L5" s="64" t="s">
        <v>335</v>
      </c>
      <c r="M5" s="64" t="s">
        <v>337</v>
      </c>
      <c r="N5" s="64" t="s">
        <v>339</v>
      </c>
      <c r="O5" s="64" t="s">
        <v>342</v>
      </c>
      <c r="P5" s="64" t="s">
        <v>41</v>
      </c>
      <c r="Q5" s="64" t="s">
        <v>345</v>
      </c>
      <c r="R5" s="64" t="s">
        <v>42</v>
      </c>
    </row>
    <row r="6" spans="1:19" x14ac:dyDescent="0.3">
      <c r="A6" s="2" t="s">
        <v>348</v>
      </c>
      <c r="E6" s="4" t="s">
        <v>39</v>
      </c>
      <c r="F6" s="64" t="s">
        <v>317</v>
      </c>
      <c r="G6" s="64" t="s">
        <v>317</v>
      </c>
      <c r="H6" s="64" t="s">
        <v>317</v>
      </c>
      <c r="I6" s="64" t="s">
        <v>317</v>
      </c>
      <c r="J6" s="64" t="s">
        <v>317</v>
      </c>
      <c r="K6" s="64" t="s">
        <v>317</v>
      </c>
      <c r="L6" s="64" t="s">
        <v>317</v>
      </c>
      <c r="M6" s="64" t="s">
        <v>317</v>
      </c>
      <c r="N6" s="64" t="s">
        <v>340</v>
      </c>
      <c r="O6" s="64" t="s">
        <v>340</v>
      </c>
      <c r="P6" s="64" t="s">
        <v>340</v>
      </c>
      <c r="Q6" s="64" t="s">
        <v>340</v>
      </c>
      <c r="R6" s="64" t="s">
        <v>340</v>
      </c>
    </row>
    <row r="7" spans="1:19" x14ac:dyDescent="0.3">
      <c r="A7" s="4" t="s">
        <v>36</v>
      </c>
      <c r="B7" s="4" t="s">
        <v>37</v>
      </c>
      <c r="C7" s="4" t="s">
        <v>38</v>
      </c>
      <c r="D7" s="4" t="s">
        <v>304</v>
      </c>
      <c r="E7" s="4" t="s">
        <v>40</v>
      </c>
      <c r="F7" s="64" t="s">
        <v>318</v>
      </c>
      <c r="G7" s="64" t="s">
        <v>318</v>
      </c>
      <c r="H7" s="64" t="s">
        <v>318</v>
      </c>
      <c r="I7" s="64" t="s">
        <v>318</v>
      </c>
      <c r="J7" s="64" t="s">
        <v>318</v>
      </c>
      <c r="K7" s="64" t="s">
        <v>318</v>
      </c>
      <c r="L7" s="64" t="s">
        <v>318</v>
      </c>
      <c r="M7" s="64" t="s">
        <v>318</v>
      </c>
      <c r="N7" s="64" t="s">
        <v>313</v>
      </c>
      <c r="O7" s="64" t="s">
        <v>313</v>
      </c>
      <c r="P7" s="64" t="s">
        <v>313</v>
      </c>
      <c r="Q7" s="64" t="s">
        <v>313</v>
      </c>
      <c r="R7" s="64" t="s">
        <v>313</v>
      </c>
      <c r="S7" s="64" t="s">
        <v>349</v>
      </c>
    </row>
    <row r="8" spans="1:19" x14ac:dyDescent="0.3">
      <c r="A8" s="5">
        <v>1</v>
      </c>
      <c r="B8" s="6" t="s">
        <v>44</v>
      </c>
      <c r="C8" s="3" t="s">
        <v>2</v>
      </c>
      <c r="D8" s="7">
        <v>1</v>
      </c>
      <c r="E8" s="7" t="s">
        <v>42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46"/>
    </row>
    <row r="9" spans="1:19" x14ac:dyDescent="0.3">
      <c r="A9" s="5">
        <v>2</v>
      </c>
      <c r="B9" s="6" t="s">
        <v>45</v>
      </c>
      <c r="C9" s="3" t="s">
        <v>3</v>
      </c>
      <c r="D9" s="7">
        <v>0.5</v>
      </c>
      <c r="E9" s="7" t="s">
        <v>42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46"/>
    </row>
    <row r="10" spans="1:19" x14ac:dyDescent="0.3">
      <c r="A10" s="5">
        <v>3</v>
      </c>
      <c r="B10" s="6" t="s">
        <v>46</v>
      </c>
      <c r="C10" s="3" t="s">
        <v>4</v>
      </c>
      <c r="D10" s="7">
        <v>0.25</v>
      </c>
      <c r="E10" s="7" t="s">
        <v>42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46"/>
    </row>
    <row r="11" spans="1:19" x14ac:dyDescent="0.3">
      <c r="A11" s="5">
        <v>4</v>
      </c>
      <c r="B11" s="6" t="s">
        <v>47</v>
      </c>
      <c r="C11" s="3" t="s">
        <v>5</v>
      </c>
      <c r="D11" s="7">
        <f>100/1000</f>
        <v>0.1</v>
      </c>
      <c r="E11" s="7" t="s">
        <v>42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46"/>
    </row>
    <row r="12" spans="1:19" x14ac:dyDescent="0.3">
      <c r="A12" s="5">
        <v>5</v>
      </c>
      <c r="B12" s="6" t="s">
        <v>48</v>
      </c>
      <c r="C12" s="3" t="s">
        <v>6</v>
      </c>
      <c r="D12" s="7">
        <v>1</v>
      </c>
      <c r="E12" s="7" t="s">
        <v>42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46"/>
    </row>
    <row r="13" spans="1:19" x14ac:dyDescent="0.3">
      <c r="A13" s="5">
        <v>6</v>
      </c>
      <c r="B13" s="6" t="s">
        <v>49</v>
      </c>
      <c r="C13" s="3" t="s">
        <v>7</v>
      </c>
      <c r="D13" s="7">
        <v>0.5</v>
      </c>
      <c r="E13" s="7" t="s">
        <v>42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46"/>
    </row>
    <row r="14" spans="1:19" x14ac:dyDescent="0.3">
      <c r="A14" s="5">
        <v>7</v>
      </c>
      <c r="B14" s="6" t="s">
        <v>50</v>
      </c>
      <c r="C14" s="3" t="s">
        <v>8</v>
      </c>
      <c r="D14" s="7">
        <v>0.25</v>
      </c>
      <c r="E14" s="7" t="s">
        <v>42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46"/>
    </row>
    <row r="15" spans="1:19" x14ac:dyDescent="0.3">
      <c r="A15" s="5">
        <v>8</v>
      </c>
      <c r="B15" s="6" t="s">
        <v>51</v>
      </c>
      <c r="C15" s="3" t="s">
        <v>9</v>
      </c>
      <c r="D15" s="7">
        <f>100/1000</f>
        <v>0.1</v>
      </c>
      <c r="E15" s="7" t="s">
        <v>42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46"/>
    </row>
    <row r="16" spans="1:19" x14ac:dyDescent="0.3">
      <c r="A16" s="5">
        <v>9</v>
      </c>
      <c r="B16" s="6" t="s">
        <v>52</v>
      </c>
      <c r="C16" s="3" t="s">
        <v>10</v>
      </c>
      <c r="D16" s="7">
        <v>1</v>
      </c>
      <c r="E16" s="7" t="s">
        <v>42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46"/>
    </row>
    <row r="17" spans="1:19" x14ac:dyDescent="0.3">
      <c r="A17" s="5">
        <v>10</v>
      </c>
      <c r="B17" s="6" t="s">
        <v>53</v>
      </c>
      <c r="C17" s="3" t="s">
        <v>11</v>
      </c>
      <c r="D17" s="7">
        <v>0.5</v>
      </c>
      <c r="E17" s="7" t="s">
        <v>42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46"/>
    </row>
    <row r="18" spans="1:19" x14ac:dyDescent="0.3">
      <c r="A18" s="5">
        <v>11</v>
      </c>
      <c r="B18" s="6" t="s">
        <v>54</v>
      </c>
      <c r="C18" s="3" t="s">
        <v>12</v>
      </c>
      <c r="D18" s="7">
        <v>0.25</v>
      </c>
      <c r="E18" s="7" t="s">
        <v>42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46"/>
    </row>
    <row r="19" spans="1:19" x14ac:dyDescent="0.3">
      <c r="A19" s="5">
        <v>12</v>
      </c>
      <c r="B19" s="6" t="s">
        <v>55</v>
      </c>
      <c r="C19" s="3" t="s">
        <v>13</v>
      </c>
      <c r="D19" s="7">
        <f>100/1000</f>
        <v>0.1</v>
      </c>
      <c r="E19" s="7" t="s">
        <v>42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46"/>
    </row>
    <row r="20" spans="1:19" x14ac:dyDescent="0.3">
      <c r="A20" s="5">
        <v>13</v>
      </c>
      <c r="B20" s="6" t="s">
        <v>56</v>
      </c>
      <c r="C20" s="3" t="s">
        <v>14</v>
      </c>
      <c r="D20" s="7">
        <v>1</v>
      </c>
      <c r="E20" s="7" t="s">
        <v>42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46"/>
    </row>
    <row r="21" spans="1:19" x14ac:dyDescent="0.3">
      <c r="A21" s="5">
        <v>14</v>
      </c>
      <c r="B21" s="6" t="s">
        <v>57</v>
      </c>
      <c r="C21" s="3" t="s">
        <v>15</v>
      </c>
      <c r="D21" s="7">
        <v>0.5</v>
      </c>
      <c r="E21" s="7" t="s">
        <v>42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46"/>
    </row>
    <row r="22" spans="1:19" x14ac:dyDescent="0.3">
      <c r="A22" s="5">
        <v>15</v>
      </c>
      <c r="B22" s="6" t="s">
        <v>58</v>
      </c>
      <c r="C22" s="3" t="s">
        <v>16</v>
      </c>
      <c r="D22" s="7">
        <v>0.25</v>
      </c>
      <c r="E22" s="7" t="s">
        <v>42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46"/>
    </row>
    <row r="23" spans="1:19" x14ac:dyDescent="0.3">
      <c r="A23" s="5">
        <v>16</v>
      </c>
      <c r="B23" s="6" t="s">
        <v>59</v>
      </c>
      <c r="C23" s="3" t="s">
        <v>17</v>
      </c>
      <c r="D23" s="7">
        <f>100/1000</f>
        <v>0.1</v>
      </c>
      <c r="E23" s="7" t="s">
        <v>42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46"/>
    </row>
    <row r="24" spans="1:19" x14ac:dyDescent="0.3">
      <c r="A24" s="5">
        <v>17</v>
      </c>
      <c r="B24" s="6" t="s">
        <v>60</v>
      </c>
      <c r="C24" s="3" t="s">
        <v>18</v>
      </c>
      <c r="D24" s="7">
        <v>1</v>
      </c>
      <c r="E24" s="7" t="s">
        <v>42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46"/>
    </row>
    <row r="25" spans="1:19" x14ac:dyDescent="0.3">
      <c r="A25" s="5">
        <v>18</v>
      </c>
      <c r="B25" s="6" t="s">
        <v>61</v>
      </c>
      <c r="C25" s="3" t="s">
        <v>19</v>
      </c>
      <c r="D25" s="7">
        <v>0.5</v>
      </c>
      <c r="E25" s="7" t="s">
        <v>42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46"/>
    </row>
    <row r="26" spans="1:19" x14ac:dyDescent="0.3">
      <c r="A26" s="5">
        <v>19</v>
      </c>
      <c r="B26" s="6" t="s">
        <v>62</v>
      </c>
      <c r="C26" s="3" t="s">
        <v>20</v>
      </c>
      <c r="D26" s="7">
        <v>0.25</v>
      </c>
      <c r="E26" s="7" t="s">
        <v>42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46"/>
    </row>
    <row r="27" spans="1:19" x14ac:dyDescent="0.3">
      <c r="A27" s="5">
        <v>20</v>
      </c>
      <c r="B27" s="6" t="s">
        <v>63</v>
      </c>
      <c r="C27" s="3" t="s">
        <v>21</v>
      </c>
      <c r="D27" s="7">
        <f>100/1000</f>
        <v>0.1</v>
      </c>
      <c r="E27" s="7" t="s">
        <v>42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46"/>
    </row>
    <row r="28" spans="1:19" x14ac:dyDescent="0.3">
      <c r="A28" s="5">
        <v>21</v>
      </c>
      <c r="B28" s="6" t="s">
        <v>64</v>
      </c>
      <c r="C28" s="3" t="s">
        <v>22</v>
      </c>
      <c r="D28" s="7">
        <v>1</v>
      </c>
      <c r="E28" s="7" t="s">
        <v>42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46"/>
    </row>
    <row r="29" spans="1:19" x14ac:dyDescent="0.3">
      <c r="A29" s="5">
        <v>22</v>
      </c>
      <c r="B29" s="6" t="s">
        <v>65</v>
      </c>
      <c r="C29" s="3" t="s">
        <v>23</v>
      </c>
      <c r="D29" s="7">
        <v>0.5</v>
      </c>
      <c r="E29" s="7" t="s">
        <v>42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46"/>
    </row>
    <row r="30" spans="1:19" x14ac:dyDescent="0.3">
      <c r="A30" s="5">
        <v>23</v>
      </c>
      <c r="B30" s="6" t="s">
        <v>66</v>
      </c>
      <c r="C30" s="3" t="s">
        <v>24</v>
      </c>
      <c r="D30" s="7">
        <v>0.25</v>
      </c>
      <c r="E30" s="7" t="s">
        <v>42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46"/>
    </row>
    <row r="31" spans="1:19" x14ac:dyDescent="0.3">
      <c r="A31" s="5">
        <v>24</v>
      </c>
      <c r="B31" s="6" t="s">
        <v>67</v>
      </c>
      <c r="C31" s="3" t="s">
        <v>25</v>
      </c>
      <c r="D31" s="7">
        <f>100/1000</f>
        <v>0.1</v>
      </c>
      <c r="E31" s="7" t="s">
        <v>42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46"/>
    </row>
    <row r="32" spans="1:19" x14ac:dyDescent="0.3">
      <c r="A32" s="5">
        <v>25</v>
      </c>
      <c r="B32" s="6" t="s">
        <v>68</v>
      </c>
      <c r="C32" s="3" t="s">
        <v>26</v>
      </c>
      <c r="D32" s="7">
        <v>1</v>
      </c>
      <c r="E32" s="7" t="s">
        <v>42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46"/>
    </row>
    <row r="33" spans="1:19" x14ac:dyDescent="0.3">
      <c r="A33" s="5">
        <v>26</v>
      </c>
      <c r="B33" s="6" t="s">
        <v>69</v>
      </c>
      <c r="C33" s="3" t="s">
        <v>27</v>
      </c>
      <c r="D33" s="7">
        <v>0.5</v>
      </c>
      <c r="E33" s="7" t="s">
        <v>42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46"/>
    </row>
    <row r="34" spans="1:19" x14ac:dyDescent="0.3">
      <c r="A34" s="5">
        <v>27</v>
      </c>
      <c r="B34" s="6" t="s">
        <v>70</v>
      </c>
      <c r="C34" s="3" t="s">
        <v>28</v>
      </c>
      <c r="D34" s="7">
        <v>0.25</v>
      </c>
      <c r="E34" s="7" t="s">
        <v>42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46"/>
    </row>
    <row r="35" spans="1:19" x14ac:dyDescent="0.3">
      <c r="A35" s="5">
        <v>28</v>
      </c>
      <c r="B35" s="6" t="s">
        <v>71</v>
      </c>
      <c r="C35" s="3" t="s">
        <v>29</v>
      </c>
      <c r="D35" s="7">
        <f>100/1000</f>
        <v>0.1</v>
      </c>
      <c r="E35" s="7" t="s">
        <v>42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46"/>
    </row>
    <row r="36" spans="1:19" x14ac:dyDescent="0.3">
      <c r="A36" s="5">
        <v>29</v>
      </c>
      <c r="B36" s="6" t="s">
        <v>72</v>
      </c>
      <c r="C36" s="3" t="s">
        <v>32</v>
      </c>
      <c r="D36" s="7">
        <v>1</v>
      </c>
      <c r="E36" s="7" t="s">
        <v>42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46"/>
    </row>
    <row r="37" spans="1:19" x14ac:dyDescent="0.3">
      <c r="A37" s="5">
        <v>30</v>
      </c>
      <c r="B37" s="6" t="s">
        <v>73</v>
      </c>
      <c r="C37" s="3" t="s">
        <v>33</v>
      </c>
      <c r="D37" s="7">
        <v>0.5</v>
      </c>
      <c r="E37" s="7" t="s">
        <v>42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46"/>
    </row>
    <row r="38" spans="1:19" x14ac:dyDescent="0.3">
      <c r="A38" s="5">
        <v>31</v>
      </c>
      <c r="B38" s="6" t="s">
        <v>74</v>
      </c>
      <c r="C38" s="3" t="s">
        <v>34</v>
      </c>
      <c r="D38" s="7">
        <v>0.25</v>
      </c>
      <c r="E38" s="7" t="s">
        <v>42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46"/>
    </row>
    <row r="39" spans="1:19" x14ac:dyDescent="0.3">
      <c r="A39" s="5">
        <v>32</v>
      </c>
      <c r="B39" s="6" t="s">
        <v>75</v>
      </c>
      <c r="C39" s="3" t="s">
        <v>35</v>
      </c>
      <c r="D39" s="7">
        <f>100/1000</f>
        <v>0.1</v>
      </c>
      <c r="E39" s="7" t="s">
        <v>42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46"/>
    </row>
    <row r="40" spans="1:19" x14ac:dyDescent="0.3">
      <c r="A40" s="5">
        <v>33</v>
      </c>
      <c r="B40" s="6" t="s">
        <v>76</v>
      </c>
      <c r="C40" s="3" t="s">
        <v>31</v>
      </c>
      <c r="D40" s="7">
        <f>125/1000</f>
        <v>0.125</v>
      </c>
      <c r="E40" s="7" t="s">
        <v>41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6"/>
    </row>
    <row r="41" spans="1:19" x14ac:dyDescent="0.3">
      <c r="A41" s="5">
        <v>34</v>
      </c>
      <c r="B41" s="6" t="s">
        <v>77</v>
      </c>
      <c r="C41" s="3" t="s">
        <v>30</v>
      </c>
      <c r="D41" s="7">
        <f>250/1000</f>
        <v>0.25</v>
      </c>
      <c r="E41" s="7" t="s">
        <v>41</v>
      </c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4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2467-1FDD-4E6B-9EA2-5EB704FC48A8}">
  <dimension ref="A3:J42"/>
  <sheetViews>
    <sheetView workbookViewId="0">
      <pane xSplit="5" ySplit="8" topLeftCell="F9" activePane="bottomRight" state="frozen"/>
      <selection activeCell="H8" sqref="H8"/>
      <selection pane="topRight" activeCell="H8" sqref="H8"/>
      <selection pane="bottomLeft" activeCell="H8" sqref="H8"/>
      <selection pane="bottomRight" activeCell="A48" sqref="A48:C91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7.6640625" style="1" bestFit="1" customWidth="1"/>
    <col min="12" max="12" width="13" style="1" customWidth="1"/>
    <col min="13" max="16384" width="11.44140625" style="1"/>
  </cols>
  <sheetData>
    <row r="3" spans="1:10" x14ac:dyDescent="0.3">
      <c r="E3" s="4" t="s">
        <v>1</v>
      </c>
      <c r="F3" s="67" t="e">
        <f>#REF!</f>
        <v>#REF!</v>
      </c>
      <c r="G3" s="67" t="e">
        <f>#REF!</f>
        <v>#REF!</v>
      </c>
      <c r="H3" s="67"/>
      <c r="I3" s="67"/>
      <c r="J3" s="67"/>
    </row>
    <row r="4" spans="1:10" x14ac:dyDescent="0.3">
      <c r="E4" s="4" t="s">
        <v>36</v>
      </c>
      <c r="F4" s="4">
        <v>1</v>
      </c>
      <c r="G4" s="4">
        <v>2</v>
      </c>
      <c r="H4" s="64"/>
      <c r="I4" s="64"/>
      <c r="J4" s="64"/>
    </row>
    <row r="5" spans="1:10" x14ac:dyDescent="0.3">
      <c r="E5" s="4" t="s">
        <v>37</v>
      </c>
      <c r="F5" s="4" t="s">
        <v>319</v>
      </c>
      <c r="G5" s="4" t="s">
        <v>324</v>
      </c>
      <c r="H5" s="64"/>
      <c r="I5" s="64"/>
      <c r="J5" s="64"/>
    </row>
    <row r="6" spans="1:10" x14ac:dyDescent="0.3">
      <c r="E6" s="4" t="s">
        <v>38</v>
      </c>
      <c r="F6" s="4" t="s">
        <v>320</v>
      </c>
      <c r="G6" s="4" t="s">
        <v>325</v>
      </c>
      <c r="H6" s="64"/>
      <c r="I6" s="64"/>
      <c r="J6" s="64"/>
    </row>
    <row r="7" spans="1:10" x14ac:dyDescent="0.3">
      <c r="A7" s="2" t="s">
        <v>347</v>
      </c>
      <c r="E7" s="4" t="s">
        <v>39</v>
      </c>
      <c r="F7" s="68">
        <v>0.5</v>
      </c>
      <c r="G7" s="68">
        <v>0.5</v>
      </c>
      <c r="H7" s="64"/>
      <c r="I7" s="64"/>
      <c r="J7" s="64"/>
    </row>
    <row r="8" spans="1:10" x14ac:dyDescent="0.3">
      <c r="A8" s="4" t="s">
        <v>36</v>
      </c>
      <c r="B8" s="4" t="s">
        <v>37</v>
      </c>
      <c r="C8" s="4" t="s">
        <v>38</v>
      </c>
      <c r="D8" s="4" t="s">
        <v>304</v>
      </c>
      <c r="E8" s="4" t="s">
        <v>40</v>
      </c>
      <c r="F8" s="64" t="s">
        <v>350</v>
      </c>
      <c r="G8" s="64" t="s">
        <v>350</v>
      </c>
      <c r="H8" s="64"/>
      <c r="I8" s="64"/>
      <c r="J8" s="64"/>
    </row>
    <row r="9" spans="1:10" x14ac:dyDescent="0.3">
      <c r="A9" s="5">
        <v>1</v>
      </c>
      <c r="B9" s="6" t="s">
        <v>44</v>
      </c>
      <c r="C9" s="3" t="s">
        <v>2</v>
      </c>
      <c r="D9" s="7">
        <v>1</v>
      </c>
      <c r="E9" s="7" t="s">
        <v>350</v>
      </c>
      <c r="F9" s="5">
        <v>5</v>
      </c>
      <c r="G9" s="5">
        <v>5</v>
      </c>
      <c r="H9" s="29"/>
      <c r="I9" s="29"/>
      <c r="J9" s="29"/>
    </row>
    <row r="10" spans="1:10" x14ac:dyDescent="0.3">
      <c r="A10" s="5">
        <v>2</v>
      </c>
      <c r="B10" s="6" t="s">
        <v>45</v>
      </c>
      <c r="C10" s="3" t="s">
        <v>3</v>
      </c>
      <c r="D10" s="7">
        <v>0.5</v>
      </c>
      <c r="E10" s="7" t="s">
        <v>350</v>
      </c>
      <c r="F10" s="5">
        <v>5</v>
      </c>
      <c r="G10" s="5">
        <v>5</v>
      </c>
      <c r="H10" s="29"/>
      <c r="I10" s="29"/>
      <c r="J10" s="29"/>
    </row>
    <row r="11" spans="1:10" x14ac:dyDescent="0.3">
      <c r="A11" s="5">
        <v>3</v>
      </c>
      <c r="B11" s="6" t="s">
        <v>46</v>
      </c>
      <c r="C11" s="3" t="s">
        <v>4</v>
      </c>
      <c r="D11" s="7">
        <v>0.25</v>
      </c>
      <c r="E11" s="7" t="s">
        <v>350</v>
      </c>
      <c r="F11" s="5">
        <v>3</v>
      </c>
      <c r="G11" s="5">
        <v>3</v>
      </c>
      <c r="H11" s="29"/>
      <c r="I11" s="29"/>
      <c r="J11" s="29"/>
    </row>
    <row r="12" spans="1:10" x14ac:dyDescent="0.3">
      <c r="A12" s="5">
        <v>4</v>
      </c>
      <c r="B12" s="6" t="s">
        <v>47</v>
      </c>
      <c r="C12" s="3" t="s">
        <v>5</v>
      </c>
      <c r="D12" s="7">
        <f>100/1000</f>
        <v>0.1</v>
      </c>
      <c r="E12" s="7" t="s">
        <v>350</v>
      </c>
      <c r="F12" s="5">
        <v>3</v>
      </c>
      <c r="G12" s="5">
        <v>3</v>
      </c>
      <c r="H12" s="29"/>
      <c r="I12" s="29"/>
      <c r="J12" s="29"/>
    </row>
    <row r="13" spans="1:10" x14ac:dyDescent="0.3">
      <c r="A13" s="5">
        <v>5</v>
      </c>
      <c r="B13" s="6" t="s">
        <v>48</v>
      </c>
      <c r="C13" s="3" t="s">
        <v>6</v>
      </c>
      <c r="D13" s="7">
        <v>1</v>
      </c>
      <c r="E13" s="7" t="s">
        <v>350</v>
      </c>
      <c r="F13" s="5">
        <v>5</v>
      </c>
      <c r="G13" s="5">
        <v>5</v>
      </c>
      <c r="H13" s="29"/>
      <c r="I13" s="29"/>
      <c r="J13" s="29"/>
    </row>
    <row r="14" spans="1:10" x14ac:dyDescent="0.3">
      <c r="A14" s="5">
        <v>6</v>
      </c>
      <c r="B14" s="6" t="s">
        <v>49</v>
      </c>
      <c r="C14" s="3" t="s">
        <v>7</v>
      </c>
      <c r="D14" s="7">
        <v>0.5</v>
      </c>
      <c r="E14" s="7" t="s">
        <v>350</v>
      </c>
      <c r="F14" s="5">
        <v>5</v>
      </c>
      <c r="G14" s="5">
        <v>5</v>
      </c>
      <c r="H14" s="29"/>
      <c r="I14" s="29"/>
      <c r="J14" s="29"/>
    </row>
    <row r="15" spans="1:10" x14ac:dyDescent="0.3">
      <c r="A15" s="5">
        <v>7</v>
      </c>
      <c r="B15" s="6" t="s">
        <v>50</v>
      </c>
      <c r="C15" s="3" t="s">
        <v>8</v>
      </c>
      <c r="D15" s="7">
        <v>0.25</v>
      </c>
      <c r="E15" s="7" t="s">
        <v>350</v>
      </c>
      <c r="F15" s="5">
        <v>3</v>
      </c>
      <c r="G15" s="5">
        <v>3</v>
      </c>
      <c r="H15" s="29"/>
      <c r="I15" s="29"/>
      <c r="J15" s="29"/>
    </row>
    <row r="16" spans="1:10" x14ac:dyDescent="0.3">
      <c r="A16" s="5">
        <v>8</v>
      </c>
      <c r="B16" s="6" t="s">
        <v>51</v>
      </c>
      <c r="C16" s="3" t="s">
        <v>9</v>
      </c>
      <c r="D16" s="7">
        <f>100/1000</f>
        <v>0.1</v>
      </c>
      <c r="E16" s="7" t="s">
        <v>350</v>
      </c>
      <c r="F16" s="5">
        <v>3</v>
      </c>
      <c r="G16" s="5">
        <v>3</v>
      </c>
      <c r="H16" s="29"/>
      <c r="I16" s="29"/>
      <c r="J16" s="29"/>
    </row>
    <row r="17" spans="1:10" x14ac:dyDescent="0.3">
      <c r="A17" s="5">
        <v>9</v>
      </c>
      <c r="B17" s="6" t="s">
        <v>52</v>
      </c>
      <c r="C17" s="3" t="s">
        <v>10</v>
      </c>
      <c r="D17" s="7">
        <v>1</v>
      </c>
      <c r="E17" s="7" t="s">
        <v>350</v>
      </c>
      <c r="F17" s="5">
        <v>5</v>
      </c>
      <c r="G17" s="5">
        <v>5</v>
      </c>
      <c r="H17" s="29"/>
      <c r="I17" s="29"/>
      <c r="J17" s="29"/>
    </row>
    <row r="18" spans="1:10" x14ac:dyDescent="0.3">
      <c r="A18" s="5">
        <v>10</v>
      </c>
      <c r="B18" s="6" t="s">
        <v>53</v>
      </c>
      <c r="C18" s="3" t="s">
        <v>11</v>
      </c>
      <c r="D18" s="7">
        <v>0.5</v>
      </c>
      <c r="E18" s="7" t="s">
        <v>350</v>
      </c>
      <c r="F18" s="5">
        <v>5</v>
      </c>
      <c r="G18" s="5">
        <v>5</v>
      </c>
      <c r="H18" s="29"/>
      <c r="I18" s="29"/>
      <c r="J18" s="29"/>
    </row>
    <row r="19" spans="1:10" x14ac:dyDescent="0.3">
      <c r="A19" s="5">
        <v>11</v>
      </c>
      <c r="B19" s="6" t="s">
        <v>54</v>
      </c>
      <c r="C19" s="3" t="s">
        <v>12</v>
      </c>
      <c r="D19" s="7">
        <v>0.25</v>
      </c>
      <c r="E19" s="7" t="s">
        <v>350</v>
      </c>
      <c r="F19" s="5">
        <v>3</v>
      </c>
      <c r="G19" s="5">
        <v>3</v>
      </c>
      <c r="H19" s="29"/>
      <c r="I19" s="29"/>
      <c r="J19" s="29"/>
    </row>
    <row r="20" spans="1:10" x14ac:dyDescent="0.3">
      <c r="A20" s="5">
        <v>12</v>
      </c>
      <c r="B20" s="6" t="s">
        <v>55</v>
      </c>
      <c r="C20" s="3" t="s">
        <v>13</v>
      </c>
      <c r="D20" s="7">
        <f>100/1000</f>
        <v>0.1</v>
      </c>
      <c r="E20" s="7" t="s">
        <v>350</v>
      </c>
      <c r="F20" s="5">
        <v>3</v>
      </c>
      <c r="G20" s="5">
        <v>3</v>
      </c>
      <c r="H20" s="29"/>
      <c r="I20" s="29"/>
      <c r="J20" s="29"/>
    </row>
    <row r="21" spans="1:10" x14ac:dyDescent="0.3">
      <c r="A21" s="5">
        <v>13</v>
      </c>
      <c r="B21" s="6" t="s">
        <v>56</v>
      </c>
      <c r="C21" s="3" t="s">
        <v>14</v>
      </c>
      <c r="D21" s="7">
        <v>1</v>
      </c>
      <c r="E21" s="7" t="s">
        <v>350</v>
      </c>
      <c r="F21" s="5">
        <v>5</v>
      </c>
      <c r="G21" s="5">
        <v>5</v>
      </c>
      <c r="H21" s="29"/>
      <c r="I21" s="29"/>
      <c r="J21" s="29"/>
    </row>
    <row r="22" spans="1:10" x14ac:dyDescent="0.3">
      <c r="A22" s="5">
        <v>14</v>
      </c>
      <c r="B22" s="6" t="s">
        <v>57</v>
      </c>
      <c r="C22" s="3" t="s">
        <v>15</v>
      </c>
      <c r="D22" s="7">
        <v>0.5</v>
      </c>
      <c r="E22" s="7" t="s">
        <v>350</v>
      </c>
      <c r="F22" s="5">
        <v>5</v>
      </c>
      <c r="G22" s="5">
        <v>5</v>
      </c>
      <c r="H22" s="29"/>
      <c r="I22" s="29"/>
      <c r="J22" s="29"/>
    </row>
    <row r="23" spans="1:10" x14ac:dyDescent="0.3">
      <c r="A23" s="5">
        <v>15</v>
      </c>
      <c r="B23" s="6" t="s">
        <v>58</v>
      </c>
      <c r="C23" s="3" t="s">
        <v>16</v>
      </c>
      <c r="D23" s="7">
        <v>0.25</v>
      </c>
      <c r="E23" s="7" t="s">
        <v>350</v>
      </c>
      <c r="F23" s="5">
        <v>3</v>
      </c>
      <c r="G23" s="5">
        <v>3</v>
      </c>
      <c r="H23" s="29"/>
      <c r="I23" s="29"/>
      <c r="J23" s="29"/>
    </row>
    <row r="24" spans="1:10" x14ac:dyDescent="0.3">
      <c r="A24" s="5">
        <v>16</v>
      </c>
      <c r="B24" s="6" t="s">
        <v>59</v>
      </c>
      <c r="C24" s="3" t="s">
        <v>17</v>
      </c>
      <c r="D24" s="7">
        <f>100/1000</f>
        <v>0.1</v>
      </c>
      <c r="E24" s="7" t="s">
        <v>350</v>
      </c>
      <c r="F24" s="5">
        <v>3</v>
      </c>
      <c r="G24" s="5">
        <v>3</v>
      </c>
      <c r="H24" s="29"/>
      <c r="I24" s="29"/>
      <c r="J24" s="29"/>
    </row>
    <row r="25" spans="1:10" x14ac:dyDescent="0.3">
      <c r="A25" s="5">
        <v>17</v>
      </c>
      <c r="B25" s="6" t="s">
        <v>60</v>
      </c>
      <c r="C25" s="3" t="s">
        <v>18</v>
      </c>
      <c r="D25" s="7">
        <v>1</v>
      </c>
      <c r="E25" s="7" t="s">
        <v>350</v>
      </c>
      <c r="F25" s="5">
        <v>5</v>
      </c>
      <c r="G25" s="5">
        <v>5</v>
      </c>
      <c r="H25" s="29"/>
      <c r="I25" s="29"/>
      <c r="J25" s="29"/>
    </row>
    <row r="26" spans="1:10" x14ac:dyDescent="0.3">
      <c r="A26" s="5">
        <v>18</v>
      </c>
      <c r="B26" s="6" t="s">
        <v>61</v>
      </c>
      <c r="C26" s="3" t="s">
        <v>19</v>
      </c>
      <c r="D26" s="7">
        <v>0.5</v>
      </c>
      <c r="E26" s="7" t="s">
        <v>350</v>
      </c>
      <c r="F26" s="5">
        <v>5</v>
      </c>
      <c r="G26" s="5">
        <v>5</v>
      </c>
      <c r="H26" s="29"/>
      <c r="I26" s="29"/>
      <c r="J26" s="29"/>
    </row>
    <row r="27" spans="1:10" x14ac:dyDescent="0.3">
      <c r="A27" s="5">
        <v>19</v>
      </c>
      <c r="B27" s="6" t="s">
        <v>62</v>
      </c>
      <c r="C27" s="3" t="s">
        <v>20</v>
      </c>
      <c r="D27" s="7">
        <v>0.25</v>
      </c>
      <c r="E27" s="7" t="s">
        <v>350</v>
      </c>
      <c r="F27" s="5">
        <v>3</v>
      </c>
      <c r="G27" s="5">
        <v>3</v>
      </c>
      <c r="H27" s="29"/>
      <c r="I27" s="29"/>
      <c r="J27" s="29"/>
    </row>
    <row r="28" spans="1:10" x14ac:dyDescent="0.3">
      <c r="A28" s="5">
        <v>20</v>
      </c>
      <c r="B28" s="6" t="s">
        <v>63</v>
      </c>
      <c r="C28" s="3" t="s">
        <v>21</v>
      </c>
      <c r="D28" s="7">
        <f>100/1000</f>
        <v>0.1</v>
      </c>
      <c r="E28" s="7" t="s">
        <v>350</v>
      </c>
      <c r="F28" s="5">
        <v>3</v>
      </c>
      <c r="G28" s="5">
        <v>3</v>
      </c>
      <c r="H28" s="29"/>
      <c r="I28" s="29"/>
      <c r="J28" s="29"/>
    </row>
    <row r="29" spans="1:10" x14ac:dyDescent="0.3">
      <c r="A29" s="5">
        <v>21</v>
      </c>
      <c r="B29" s="6" t="s">
        <v>64</v>
      </c>
      <c r="C29" s="3" t="s">
        <v>22</v>
      </c>
      <c r="D29" s="7">
        <v>1</v>
      </c>
      <c r="E29" s="7" t="s">
        <v>350</v>
      </c>
      <c r="F29" s="5">
        <v>5</v>
      </c>
      <c r="G29" s="5">
        <v>5</v>
      </c>
      <c r="H29" s="29"/>
      <c r="I29" s="29"/>
      <c r="J29" s="29"/>
    </row>
    <row r="30" spans="1:10" x14ac:dyDescent="0.3">
      <c r="A30" s="5">
        <v>22</v>
      </c>
      <c r="B30" s="6" t="s">
        <v>65</v>
      </c>
      <c r="C30" s="3" t="s">
        <v>23</v>
      </c>
      <c r="D30" s="7">
        <v>0.5</v>
      </c>
      <c r="E30" s="7" t="s">
        <v>350</v>
      </c>
      <c r="F30" s="5">
        <v>5</v>
      </c>
      <c r="G30" s="5">
        <v>5</v>
      </c>
      <c r="H30" s="29"/>
      <c r="I30" s="29"/>
      <c r="J30" s="29"/>
    </row>
    <row r="31" spans="1:10" x14ac:dyDescent="0.3">
      <c r="A31" s="5">
        <v>23</v>
      </c>
      <c r="B31" s="6" t="s">
        <v>66</v>
      </c>
      <c r="C31" s="3" t="s">
        <v>24</v>
      </c>
      <c r="D31" s="7">
        <v>0.25</v>
      </c>
      <c r="E31" s="7" t="s">
        <v>350</v>
      </c>
      <c r="F31" s="5">
        <v>3</v>
      </c>
      <c r="G31" s="5">
        <v>3</v>
      </c>
      <c r="H31" s="29"/>
      <c r="I31" s="29"/>
      <c r="J31" s="29"/>
    </row>
    <row r="32" spans="1:10" x14ac:dyDescent="0.3">
      <c r="A32" s="5">
        <v>24</v>
      </c>
      <c r="B32" s="6" t="s">
        <v>67</v>
      </c>
      <c r="C32" s="3" t="s">
        <v>25</v>
      </c>
      <c r="D32" s="7">
        <f>100/1000</f>
        <v>0.1</v>
      </c>
      <c r="E32" s="7" t="s">
        <v>350</v>
      </c>
      <c r="F32" s="5">
        <v>3</v>
      </c>
      <c r="G32" s="5">
        <v>3</v>
      </c>
      <c r="H32" s="29"/>
      <c r="I32" s="29"/>
      <c r="J32" s="29"/>
    </row>
    <row r="33" spans="1:10" x14ac:dyDescent="0.3">
      <c r="A33" s="5">
        <v>25</v>
      </c>
      <c r="B33" s="6" t="s">
        <v>68</v>
      </c>
      <c r="C33" s="3" t="s">
        <v>26</v>
      </c>
      <c r="D33" s="7">
        <v>1</v>
      </c>
      <c r="E33" s="7" t="s">
        <v>350</v>
      </c>
      <c r="F33" s="5">
        <v>5</v>
      </c>
      <c r="G33" s="5">
        <v>5</v>
      </c>
      <c r="H33" s="29"/>
      <c r="I33" s="29"/>
      <c r="J33" s="29"/>
    </row>
    <row r="34" spans="1:10" x14ac:dyDescent="0.3">
      <c r="A34" s="5">
        <v>26</v>
      </c>
      <c r="B34" s="6" t="s">
        <v>69</v>
      </c>
      <c r="C34" s="3" t="s">
        <v>27</v>
      </c>
      <c r="D34" s="7">
        <v>0.5</v>
      </c>
      <c r="E34" s="7" t="s">
        <v>350</v>
      </c>
      <c r="F34" s="5">
        <v>5</v>
      </c>
      <c r="G34" s="5">
        <v>5</v>
      </c>
      <c r="H34" s="29"/>
      <c r="I34" s="29"/>
      <c r="J34" s="29"/>
    </row>
    <row r="35" spans="1:10" x14ac:dyDescent="0.3">
      <c r="A35" s="5">
        <v>27</v>
      </c>
      <c r="B35" s="6" t="s">
        <v>70</v>
      </c>
      <c r="C35" s="3" t="s">
        <v>28</v>
      </c>
      <c r="D35" s="7">
        <v>0.25</v>
      </c>
      <c r="E35" s="7" t="s">
        <v>350</v>
      </c>
      <c r="F35" s="5">
        <v>3</v>
      </c>
      <c r="G35" s="5">
        <v>3</v>
      </c>
      <c r="H35" s="29"/>
      <c r="I35" s="29"/>
      <c r="J35" s="29"/>
    </row>
    <row r="36" spans="1:10" x14ac:dyDescent="0.3">
      <c r="A36" s="5">
        <v>28</v>
      </c>
      <c r="B36" s="6" t="s">
        <v>71</v>
      </c>
      <c r="C36" s="3" t="s">
        <v>29</v>
      </c>
      <c r="D36" s="7">
        <f>100/1000</f>
        <v>0.1</v>
      </c>
      <c r="E36" s="7" t="s">
        <v>350</v>
      </c>
      <c r="F36" s="5">
        <v>3</v>
      </c>
      <c r="G36" s="5">
        <v>3</v>
      </c>
      <c r="H36" s="29"/>
      <c r="I36" s="29"/>
      <c r="J36" s="29"/>
    </row>
    <row r="37" spans="1:10" x14ac:dyDescent="0.3">
      <c r="A37" s="5">
        <v>29</v>
      </c>
      <c r="B37" s="6" t="s">
        <v>72</v>
      </c>
      <c r="C37" s="3" t="s">
        <v>32</v>
      </c>
      <c r="D37" s="7">
        <v>1</v>
      </c>
      <c r="E37" s="7" t="s">
        <v>350</v>
      </c>
      <c r="F37" s="5">
        <v>5</v>
      </c>
      <c r="G37" s="5">
        <v>5</v>
      </c>
      <c r="H37" s="29"/>
      <c r="I37" s="29"/>
      <c r="J37" s="29"/>
    </row>
    <row r="38" spans="1:10" x14ac:dyDescent="0.3">
      <c r="A38" s="5">
        <v>30</v>
      </c>
      <c r="B38" s="6" t="s">
        <v>73</v>
      </c>
      <c r="C38" s="3" t="s">
        <v>33</v>
      </c>
      <c r="D38" s="7">
        <v>0.5</v>
      </c>
      <c r="E38" s="7" t="s">
        <v>350</v>
      </c>
      <c r="F38" s="5">
        <v>5</v>
      </c>
      <c r="G38" s="5">
        <v>5</v>
      </c>
      <c r="H38" s="29"/>
      <c r="I38" s="29"/>
      <c r="J38" s="29"/>
    </row>
    <row r="39" spans="1:10" x14ac:dyDescent="0.3">
      <c r="A39" s="5">
        <v>31</v>
      </c>
      <c r="B39" s="6" t="s">
        <v>74</v>
      </c>
      <c r="C39" s="3" t="s">
        <v>34</v>
      </c>
      <c r="D39" s="7">
        <v>0.25</v>
      </c>
      <c r="E39" s="7" t="s">
        <v>350</v>
      </c>
      <c r="F39" s="5">
        <v>3</v>
      </c>
      <c r="G39" s="5">
        <v>3</v>
      </c>
      <c r="H39" s="29"/>
      <c r="I39" s="29"/>
      <c r="J39" s="29"/>
    </row>
    <row r="40" spans="1:10" x14ac:dyDescent="0.3">
      <c r="A40" s="5">
        <v>32</v>
      </c>
      <c r="B40" s="6" t="s">
        <v>75</v>
      </c>
      <c r="C40" s="3" t="s">
        <v>35</v>
      </c>
      <c r="D40" s="7">
        <f>100/1000</f>
        <v>0.1</v>
      </c>
      <c r="E40" s="7" t="s">
        <v>350</v>
      </c>
      <c r="F40" s="5">
        <v>3</v>
      </c>
      <c r="G40" s="5">
        <v>3</v>
      </c>
      <c r="H40" s="29"/>
      <c r="I40" s="29"/>
      <c r="J40" s="29"/>
    </row>
    <row r="41" spans="1:10" x14ac:dyDescent="0.3">
      <c r="A41" s="5">
        <v>33</v>
      </c>
      <c r="B41" s="6" t="s">
        <v>76</v>
      </c>
      <c r="C41" s="3" t="s">
        <v>31</v>
      </c>
      <c r="D41" s="7">
        <f>125/1000</f>
        <v>0.125</v>
      </c>
      <c r="E41" s="7" t="s">
        <v>350</v>
      </c>
      <c r="F41" s="5">
        <v>6</v>
      </c>
      <c r="G41" s="5">
        <v>6</v>
      </c>
      <c r="H41" s="29"/>
      <c r="I41" s="29"/>
      <c r="J41" s="29"/>
    </row>
    <row r="42" spans="1:10" x14ac:dyDescent="0.3">
      <c r="A42" s="5">
        <v>34</v>
      </c>
      <c r="B42" s="6" t="s">
        <v>77</v>
      </c>
      <c r="C42" s="3" t="s">
        <v>30</v>
      </c>
      <c r="D42" s="7">
        <f>250/1000</f>
        <v>0.25</v>
      </c>
      <c r="E42" s="7" t="s">
        <v>350</v>
      </c>
      <c r="F42" s="5">
        <v>6</v>
      </c>
      <c r="G42" s="5">
        <v>6</v>
      </c>
      <c r="H42" s="29"/>
      <c r="I42" s="29"/>
      <c r="J42" s="29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F63B9-8CAB-4E95-8B4D-FB75AEE84367}">
  <dimension ref="A3:K41"/>
  <sheetViews>
    <sheetView workbookViewId="0">
      <pane xSplit="5" ySplit="2" topLeftCell="F3" activePane="bottomRight" state="frozen"/>
      <selection activeCell="H8" sqref="H8"/>
      <selection pane="topRight" activeCell="H8" sqref="H8"/>
      <selection pane="bottomLeft" activeCell="H8" sqref="H8"/>
      <selection pane="bottomRight" activeCell="F8" sqref="F8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11.44140625" style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11.88671875" style="1" bestFit="1" customWidth="1"/>
    <col min="11" max="11" width="7.6640625" style="1" bestFit="1" customWidth="1"/>
    <col min="12" max="12" width="13" style="1" customWidth="1"/>
    <col min="13" max="16384" width="11.44140625" style="1"/>
  </cols>
  <sheetData>
    <row r="3" spans="1:11" x14ac:dyDescent="0.3">
      <c r="E3" s="4" t="s">
        <v>36</v>
      </c>
      <c r="F3" s="64">
        <v>1</v>
      </c>
      <c r="G3" s="64">
        <v>2</v>
      </c>
      <c r="H3" s="64"/>
      <c r="I3" s="64"/>
      <c r="J3" s="64"/>
    </row>
    <row r="4" spans="1:11" x14ac:dyDescent="0.3">
      <c r="E4" s="4" t="s">
        <v>37</v>
      </c>
      <c r="F4" s="4" t="s">
        <v>319</v>
      </c>
      <c r="G4" s="4" t="s">
        <v>324</v>
      </c>
      <c r="H4" s="64"/>
      <c r="I4" s="64"/>
      <c r="J4" s="64"/>
    </row>
    <row r="5" spans="1:11" x14ac:dyDescent="0.3">
      <c r="E5" s="4" t="s">
        <v>38</v>
      </c>
      <c r="F5" s="4" t="s">
        <v>320</v>
      </c>
      <c r="G5" s="4" t="s">
        <v>325</v>
      </c>
      <c r="H5" s="64"/>
      <c r="I5" s="64"/>
      <c r="J5" s="64"/>
    </row>
    <row r="6" spans="1:11" x14ac:dyDescent="0.3">
      <c r="A6" s="2" t="s">
        <v>348</v>
      </c>
      <c r="E6" s="4" t="s">
        <v>39</v>
      </c>
      <c r="F6" s="68">
        <v>0.5</v>
      </c>
      <c r="G6" s="68">
        <v>0.5</v>
      </c>
      <c r="H6" s="64"/>
      <c r="I6" s="64"/>
      <c r="J6" s="64"/>
    </row>
    <row r="7" spans="1:11" x14ac:dyDescent="0.3">
      <c r="A7" s="4" t="s">
        <v>36</v>
      </c>
      <c r="B7" s="4" t="s">
        <v>37</v>
      </c>
      <c r="C7" s="4" t="s">
        <v>38</v>
      </c>
      <c r="D7" s="4" t="s">
        <v>304</v>
      </c>
      <c r="E7" s="4" t="s">
        <v>40</v>
      </c>
      <c r="F7" s="64" t="s">
        <v>350</v>
      </c>
      <c r="G7" s="64" t="s">
        <v>350</v>
      </c>
      <c r="H7" s="64"/>
      <c r="I7" s="64"/>
      <c r="J7" s="64"/>
      <c r="K7" s="64" t="s">
        <v>349</v>
      </c>
    </row>
    <row r="8" spans="1:11" x14ac:dyDescent="0.3">
      <c r="A8" s="5">
        <v>1</v>
      </c>
      <c r="B8" s="6" t="s">
        <v>44</v>
      </c>
      <c r="C8" s="3" t="s">
        <v>2</v>
      </c>
      <c r="D8" s="7">
        <v>1</v>
      </c>
      <c r="E8" s="7" t="s">
        <v>350</v>
      </c>
      <c r="F8" s="29"/>
      <c r="G8" s="29"/>
      <c r="H8" s="29"/>
      <c r="I8" s="29"/>
      <c r="J8" s="29"/>
      <c r="K8" s="46"/>
    </row>
    <row r="9" spans="1:11" x14ac:dyDescent="0.3">
      <c r="A9" s="5">
        <v>2</v>
      </c>
      <c r="B9" s="6" t="s">
        <v>45</v>
      </c>
      <c r="C9" s="3" t="s">
        <v>3</v>
      </c>
      <c r="D9" s="7">
        <v>0.5</v>
      </c>
      <c r="E9" s="7" t="s">
        <v>350</v>
      </c>
      <c r="F9" s="29"/>
      <c r="G9" s="29"/>
      <c r="H9" s="29"/>
      <c r="I9" s="29"/>
      <c r="J9" s="29"/>
      <c r="K9" s="46"/>
    </row>
    <row r="10" spans="1:11" x14ac:dyDescent="0.3">
      <c r="A10" s="5">
        <v>3</v>
      </c>
      <c r="B10" s="6" t="s">
        <v>46</v>
      </c>
      <c r="C10" s="3" t="s">
        <v>4</v>
      </c>
      <c r="D10" s="7">
        <v>0.25</v>
      </c>
      <c r="E10" s="7" t="s">
        <v>350</v>
      </c>
      <c r="F10" s="29"/>
      <c r="G10" s="29"/>
      <c r="H10" s="29"/>
      <c r="I10" s="29"/>
      <c r="J10" s="29"/>
      <c r="K10" s="46"/>
    </row>
    <row r="11" spans="1:11" x14ac:dyDescent="0.3">
      <c r="A11" s="5">
        <v>4</v>
      </c>
      <c r="B11" s="6" t="s">
        <v>47</v>
      </c>
      <c r="C11" s="3" t="s">
        <v>5</v>
      </c>
      <c r="D11" s="7">
        <f>100/1000</f>
        <v>0.1</v>
      </c>
      <c r="E11" s="7" t="s">
        <v>350</v>
      </c>
      <c r="F11" s="29"/>
      <c r="G11" s="29"/>
      <c r="H11" s="29"/>
      <c r="I11" s="29"/>
      <c r="J11" s="29"/>
      <c r="K11" s="46"/>
    </row>
    <row r="12" spans="1:11" x14ac:dyDescent="0.3">
      <c r="A12" s="5">
        <v>5</v>
      </c>
      <c r="B12" s="6" t="s">
        <v>48</v>
      </c>
      <c r="C12" s="3" t="s">
        <v>6</v>
      </c>
      <c r="D12" s="7">
        <v>1</v>
      </c>
      <c r="E12" s="7" t="s">
        <v>350</v>
      </c>
      <c r="F12" s="29"/>
      <c r="G12" s="29"/>
      <c r="H12" s="29"/>
      <c r="I12" s="29"/>
      <c r="J12" s="29"/>
      <c r="K12" s="46"/>
    </row>
    <row r="13" spans="1:11" x14ac:dyDescent="0.3">
      <c r="A13" s="5">
        <v>6</v>
      </c>
      <c r="B13" s="6" t="s">
        <v>49</v>
      </c>
      <c r="C13" s="3" t="s">
        <v>7</v>
      </c>
      <c r="D13" s="7">
        <v>0.5</v>
      </c>
      <c r="E13" s="7" t="s">
        <v>350</v>
      </c>
      <c r="F13" s="29"/>
      <c r="G13" s="29"/>
      <c r="H13" s="29"/>
      <c r="I13" s="29"/>
      <c r="J13" s="29"/>
      <c r="K13" s="46"/>
    </row>
    <row r="14" spans="1:11" x14ac:dyDescent="0.3">
      <c r="A14" s="5">
        <v>7</v>
      </c>
      <c r="B14" s="6" t="s">
        <v>50</v>
      </c>
      <c r="C14" s="3" t="s">
        <v>8</v>
      </c>
      <c r="D14" s="7">
        <v>0.25</v>
      </c>
      <c r="E14" s="7" t="s">
        <v>350</v>
      </c>
      <c r="F14" s="29"/>
      <c r="G14" s="29"/>
      <c r="H14" s="29"/>
      <c r="I14" s="29"/>
      <c r="J14" s="29"/>
      <c r="K14" s="46"/>
    </row>
    <row r="15" spans="1:11" x14ac:dyDescent="0.3">
      <c r="A15" s="5">
        <v>8</v>
      </c>
      <c r="B15" s="6" t="s">
        <v>51</v>
      </c>
      <c r="C15" s="3" t="s">
        <v>9</v>
      </c>
      <c r="D15" s="7">
        <f>100/1000</f>
        <v>0.1</v>
      </c>
      <c r="E15" s="7" t="s">
        <v>350</v>
      </c>
      <c r="F15" s="29"/>
      <c r="G15" s="29"/>
      <c r="H15" s="29"/>
      <c r="I15" s="29"/>
      <c r="J15" s="29"/>
      <c r="K15" s="46"/>
    </row>
    <row r="16" spans="1:11" x14ac:dyDescent="0.3">
      <c r="A16" s="5">
        <v>9</v>
      </c>
      <c r="B16" s="6" t="s">
        <v>52</v>
      </c>
      <c r="C16" s="3" t="s">
        <v>10</v>
      </c>
      <c r="D16" s="7">
        <v>1</v>
      </c>
      <c r="E16" s="7" t="s">
        <v>350</v>
      </c>
      <c r="F16" s="29"/>
      <c r="G16" s="29"/>
      <c r="H16" s="29"/>
      <c r="I16" s="29"/>
      <c r="J16" s="29"/>
      <c r="K16" s="46"/>
    </row>
    <row r="17" spans="1:11" x14ac:dyDescent="0.3">
      <c r="A17" s="5">
        <v>10</v>
      </c>
      <c r="B17" s="6" t="s">
        <v>53</v>
      </c>
      <c r="C17" s="3" t="s">
        <v>11</v>
      </c>
      <c r="D17" s="7">
        <v>0.5</v>
      </c>
      <c r="E17" s="7" t="s">
        <v>350</v>
      </c>
      <c r="F17" s="29"/>
      <c r="G17" s="29"/>
      <c r="H17" s="29"/>
      <c r="I17" s="29"/>
      <c r="J17" s="29"/>
      <c r="K17" s="46"/>
    </row>
    <row r="18" spans="1:11" x14ac:dyDescent="0.3">
      <c r="A18" s="5">
        <v>11</v>
      </c>
      <c r="B18" s="6" t="s">
        <v>54</v>
      </c>
      <c r="C18" s="3" t="s">
        <v>12</v>
      </c>
      <c r="D18" s="7">
        <v>0.25</v>
      </c>
      <c r="E18" s="7" t="s">
        <v>350</v>
      </c>
      <c r="F18" s="29"/>
      <c r="G18" s="29"/>
      <c r="H18" s="29"/>
      <c r="I18" s="29"/>
      <c r="J18" s="29"/>
      <c r="K18" s="46"/>
    </row>
    <row r="19" spans="1:11" x14ac:dyDescent="0.3">
      <c r="A19" s="5">
        <v>12</v>
      </c>
      <c r="B19" s="6" t="s">
        <v>55</v>
      </c>
      <c r="C19" s="3" t="s">
        <v>13</v>
      </c>
      <c r="D19" s="7">
        <f>100/1000</f>
        <v>0.1</v>
      </c>
      <c r="E19" s="7" t="s">
        <v>350</v>
      </c>
      <c r="F19" s="29"/>
      <c r="G19" s="29"/>
      <c r="H19" s="29"/>
      <c r="I19" s="29"/>
      <c r="J19" s="29"/>
      <c r="K19" s="46"/>
    </row>
    <row r="20" spans="1:11" x14ac:dyDescent="0.3">
      <c r="A20" s="5">
        <v>13</v>
      </c>
      <c r="B20" s="6" t="s">
        <v>56</v>
      </c>
      <c r="C20" s="3" t="s">
        <v>14</v>
      </c>
      <c r="D20" s="7">
        <v>1</v>
      </c>
      <c r="E20" s="7" t="s">
        <v>350</v>
      </c>
      <c r="F20" s="29"/>
      <c r="G20" s="29"/>
      <c r="H20" s="29"/>
      <c r="I20" s="29"/>
      <c r="J20" s="29"/>
      <c r="K20" s="46"/>
    </row>
    <row r="21" spans="1:11" x14ac:dyDescent="0.3">
      <c r="A21" s="5">
        <v>14</v>
      </c>
      <c r="B21" s="6" t="s">
        <v>57</v>
      </c>
      <c r="C21" s="3" t="s">
        <v>15</v>
      </c>
      <c r="D21" s="7">
        <v>0.5</v>
      </c>
      <c r="E21" s="7" t="s">
        <v>350</v>
      </c>
      <c r="F21" s="29"/>
      <c r="G21" s="29"/>
      <c r="H21" s="29"/>
      <c r="I21" s="29"/>
      <c r="J21" s="29"/>
      <c r="K21" s="46"/>
    </row>
    <row r="22" spans="1:11" x14ac:dyDescent="0.3">
      <c r="A22" s="5">
        <v>15</v>
      </c>
      <c r="B22" s="6" t="s">
        <v>58</v>
      </c>
      <c r="C22" s="3" t="s">
        <v>16</v>
      </c>
      <c r="D22" s="7">
        <v>0.25</v>
      </c>
      <c r="E22" s="7" t="s">
        <v>350</v>
      </c>
      <c r="F22" s="29"/>
      <c r="G22" s="29"/>
      <c r="H22" s="29"/>
      <c r="I22" s="29"/>
      <c r="J22" s="29"/>
      <c r="K22" s="46"/>
    </row>
    <row r="23" spans="1:11" x14ac:dyDescent="0.3">
      <c r="A23" s="5">
        <v>16</v>
      </c>
      <c r="B23" s="6" t="s">
        <v>59</v>
      </c>
      <c r="C23" s="3" t="s">
        <v>17</v>
      </c>
      <c r="D23" s="7">
        <f>100/1000</f>
        <v>0.1</v>
      </c>
      <c r="E23" s="7" t="s">
        <v>350</v>
      </c>
      <c r="F23" s="29"/>
      <c r="G23" s="29"/>
      <c r="H23" s="29"/>
      <c r="I23" s="29"/>
      <c r="J23" s="29"/>
      <c r="K23" s="46"/>
    </row>
    <row r="24" spans="1:11" x14ac:dyDescent="0.3">
      <c r="A24" s="5">
        <v>17</v>
      </c>
      <c r="B24" s="6" t="s">
        <v>60</v>
      </c>
      <c r="C24" s="3" t="s">
        <v>18</v>
      </c>
      <c r="D24" s="7">
        <v>1</v>
      </c>
      <c r="E24" s="7" t="s">
        <v>350</v>
      </c>
      <c r="F24" s="29"/>
      <c r="G24" s="29"/>
      <c r="H24" s="29"/>
      <c r="I24" s="29"/>
      <c r="J24" s="29"/>
      <c r="K24" s="46"/>
    </row>
    <row r="25" spans="1:11" x14ac:dyDescent="0.3">
      <c r="A25" s="5">
        <v>18</v>
      </c>
      <c r="B25" s="6" t="s">
        <v>61</v>
      </c>
      <c r="C25" s="3" t="s">
        <v>19</v>
      </c>
      <c r="D25" s="7">
        <v>0.5</v>
      </c>
      <c r="E25" s="7" t="s">
        <v>350</v>
      </c>
      <c r="F25" s="29"/>
      <c r="G25" s="29"/>
      <c r="H25" s="29"/>
      <c r="I25" s="29"/>
      <c r="J25" s="29"/>
      <c r="K25" s="46"/>
    </row>
    <row r="26" spans="1:11" x14ac:dyDescent="0.3">
      <c r="A26" s="5">
        <v>19</v>
      </c>
      <c r="B26" s="6" t="s">
        <v>62</v>
      </c>
      <c r="C26" s="3" t="s">
        <v>20</v>
      </c>
      <c r="D26" s="7">
        <v>0.25</v>
      </c>
      <c r="E26" s="7" t="s">
        <v>350</v>
      </c>
      <c r="F26" s="29"/>
      <c r="G26" s="29"/>
      <c r="H26" s="29"/>
      <c r="I26" s="29"/>
      <c r="J26" s="29"/>
      <c r="K26" s="46"/>
    </row>
    <row r="27" spans="1:11" x14ac:dyDescent="0.3">
      <c r="A27" s="5">
        <v>20</v>
      </c>
      <c r="B27" s="6" t="s">
        <v>63</v>
      </c>
      <c r="C27" s="3" t="s">
        <v>21</v>
      </c>
      <c r="D27" s="7">
        <f>100/1000</f>
        <v>0.1</v>
      </c>
      <c r="E27" s="7" t="s">
        <v>350</v>
      </c>
      <c r="F27" s="29"/>
      <c r="G27" s="29"/>
      <c r="H27" s="29"/>
      <c r="I27" s="29"/>
      <c r="J27" s="29"/>
      <c r="K27" s="46"/>
    </row>
    <row r="28" spans="1:11" x14ac:dyDescent="0.3">
      <c r="A28" s="5">
        <v>21</v>
      </c>
      <c r="B28" s="6" t="s">
        <v>64</v>
      </c>
      <c r="C28" s="3" t="s">
        <v>22</v>
      </c>
      <c r="D28" s="7">
        <v>1</v>
      </c>
      <c r="E28" s="7" t="s">
        <v>350</v>
      </c>
      <c r="F28" s="29"/>
      <c r="G28" s="29"/>
      <c r="H28" s="29"/>
      <c r="I28" s="29"/>
      <c r="J28" s="29"/>
      <c r="K28" s="46"/>
    </row>
    <row r="29" spans="1:11" x14ac:dyDescent="0.3">
      <c r="A29" s="5">
        <v>22</v>
      </c>
      <c r="B29" s="6" t="s">
        <v>65</v>
      </c>
      <c r="C29" s="3" t="s">
        <v>23</v>
      </c>
      <c r="D29" s="7">
        <v>0.5</v>
      </c>
      <c r="E29" s="7" t="s">
        <v>350</v>
      </c>
      <c r="F29" s="29"/>
      <c r="G29" s="29"/>
      <c r="H29" s="29"/>
      <c r="I29" s="29"/>
      <c r="J29" s="29"/>
      <c r="K29" s="46"/>
    </row>
    <row r="30" spans="1:11" x14ac:dyDescent="0.3">
      <c r="A30" s="5">
        <v>23</v>
      </c>
      <c r="B30" s="6" t="s">
        <v>66</v>
      </c>
      <c r="C30" s="3" t="s">
        <v>24</v>
      </c>
      <c r="D30" s="7">
        <v>0.25</v>
      </c>
      <c r="E30" s="7" t="s">
        <v>350</v>
      </c>
      <c r="F30" s="29"/>
      <c r="G30" s="29"/>
      <c r="H30" s="29"/>
      <c r="I30" s="29"/>
      <c r="J30" s="29"/>
      <c r="K30" s="46"/>
    </row>
    <row r="31" spans="1:11" x14ac:dyDescent="0.3">
      <c r="A31" s="5">
        <v>24</v>
      </c>
      <c r="B31" s="6" t="s">
        <v>67</v>
      </c>
      <c r="C31" s="3" t="s">
        <v>25</v>
      </c>
      <c r="D31" s="7">
        <f>100/1000</f>
        <v>0.1</v>
      </c>
      <c r="E31" s="7" t="s">
        <v>350</v>
      </c>
      <c r="F31" s="29"/>
      <c r="G31" s="29"/>
      <c r="H31" s="29"/>
      <c r="I31" s="29"/>
      <c r="J31" s="29"/>
      <c r="K31" s="46"/>
    </row>
    <row r="32" spans="1:11" x14ac:dyDescent="0.3">
      <c r="A32" s="5">
        <v>25</v>
      </c>
      <c r="B32" s="6" t="s">
        <v>68</v>
      </c>
      <c r="C32" s="3" t="s">
        <v>26</v>
      </c>
      <c r="D32" s="7">
        <v>1</v>
      </c>
      <c r="E32" s="7" t="s">
        <v>350</v>
      </c>
      <c r="F32" s="29"/>
      <c r="G32" s="29"/>
      <c r="H32" s="29"/>
      <c r="I32" s="29"/>
      <c r="J32" s="29"/>
      <c r="K32" s="46"/>
    </row>
    <row r="33" spans="1:11" x14ac:dyDescent="0.3">
      <c r="A33" s="5">
        <v>26</v>
      </c>
      <c r="B33" s="6" t="s">
        <v>69</v>
      </c>
      <c r="C33" s="3" t="s">
        <v>27</v>
      </c>
      <c r="D33" s="7">
        <v>0.5</v>
      </c>
      <c r="E33" s="7" t="s">
        <v>350</v>
      </c>
      <c r="F33" s="29"/>
      <c r="G33" s="29"/>
      <c r="H33" s="29"/>
      <c r="I33" s="29"/>
      <c r="J33" s="29"/>
      <c r="K33" s="46"/>
    </row>
    <row r="34" spans="1:11" x14ac:dyDescent="0.3">
      <c r="A34" s="5">
        <v>27</v>
      </c>
      <c r="B34" s="6" t="s">
        <v>70</v>
      </c>
      <c r="C34" s="3" t="s">
        <v>28</v>
      </c>
      <c r="D34" s="7">
        <v>0.25</v>
      </c>
      <c r="E34" s="7" t="s">
        <v>350</v>
      </c>
      <c r="F34" s="29"/>
      <c r="G34" s="29"/>
      <c r="H34" s="29"/>
      <c r="I34" s="29"/>
      <c r="J34" s="29"/>
      <c r="K34" s="46"/>
    </row>
    <row r="35" spans="1:11" x14ac:dyDescent="0.3">
      <c r="A35" s="5">
        <v>28</v>
      </c>
      <c r="B35" s="6" t="s">
        <v>71</v>
      </c>
      <c r="C35" s="3" t="s">
        <v>29</v>
      </c>
      <c r="D35" s="7">
        <f>100/1000</f>
        <v>0.1</v>
      </c>
      <c r="E35" s="7" t="s">
        <v>350</v>
      </c>
      <c r="F35" s="29"/>
      <c r="G35" s="29"/>
      <c r="H35" s="29"/>
      <c r="I35" s="29"/>
      <c r="J35" s="29"/>
      <c r="K35" s="46"/>
    </row>
    <row r="36" spans="1:11" x14ac:dyDescent="0.3">
      <c r="A36" s="5">
        <v>29</v>
      </c>
      <c r="B36" s="6" t="s">
        <v>72</v>
      </c>
      <c r="C36" s="3" t="s">
        <v>32</v>
      </c>
      <c r="D36" s="7">
        <v>1</v>
      </c>
      <c r="E36" s="7" t="s">
        <v>350</v>
      </c>
      <c r="F36" s="29"/>
      <c r="G36" s="29"/>
      <c r="H36" s="29"/>
      <c r="I36" s="29"/>
      <c r="J36" s="29"/>
      <c r="K36" s="46"/>
    </row>
    <row r="37" spans="1:11" x14ac:dyDescent="0.3">
      <c r="A37" s="5">
        <v>30</v>
      </c>
      <c r="B37" s="6" t="s">
        <v>73</v>
      </c>
      <c r="C37" s="3" t="s">
        <v>33</v>
      </c>
      <c r="D37" s="7">
        <v>0.5</v>
      </c>
      <c r="E37" s="7" t="s">
        <v>350</v>
      </c>
      <c r="F37" s="29"/>
      <c r="G37" s="29"/>
      <c r="H37" s="29"/>
      <c r="I37" s="29"/>
      <c r="J37" s="29"/>
      <c r="K37" s="46"/>
    </row>
    <row r="38" spans="1:11" x14ac:dyDescent="0.3">
      <c r="A38" s="5">
        <v>31</v>
      </c>
      <c r="B38" s="6" t="s">
        <v>74</v>
      </c>
      <c r="C38" s="3" t="s">
        <v>34</v>
      </c>
      <c r="D38" s="7">
        <v>0.25</v>
      </c>
      <c r="E38" s="7" t="s">
        <v>350</v>
      </c>
      <c r="F38" s="29"/>
      <c r="G38" s="29"/>
      <c r="H38" s="29"/>
      <c r="I38" s="29"/>
      <c r="J38" s="29"/>
      <c r="K38" s="46"/>
    </row>
    <row r="39" spans="1:11" x14ac:dyDescent="0.3">
      <c r="A39" s="5">
        <v>32</v>
      </c>
      <c r="B39" s="6" t="s">
        <v>75</v>
      </c>
      <c r="C39" s="3" t="s">
        <v>35</v>
      </c>
      <c r="D39" s="7">
        <f>100/1000</f>
        <v>0.1</v>
      </c>
      <c r="E39" s="7" t="s">
        <v>350</v>
      </c>
      <c r="F39" s="29"/>
      <c r="G39" s="29"/>
      <c r="H39" s="29"/>
      <c r="I39" s="29"/>
      <c r="J39" s="29"/>
      <c r="K39" s="46"/>
    </row>
    <row r="40" spans="1:11" x14ac:dyDescent="0.3">
      <c r="A40" s="5">
        <v>33</v>
      </c>
      <c r="B40" s="6" t="s">
        <v>76</v>
      </c>
      <c r="C40" s="3" t="s">
        <v>31</v>
      </c>
      <c r="D40" s="7">
        <f>125/1000</f>
        <v>0.125</v>
      </c>
      <c r="E40" s="7" t="s">
        <v>350</v>
      </c>
      <c r="F40" s="29"/>
      <c r="G40" s="29"/>
      <c r="H40" s="29"/>
      <c r="I40" s="29"/>
      <c r="J40" s="29"/>
      <c r="K40" s="46"/>
    </row>
    <row r="41" spans="1:11" x14ac:dyDescent="0.3">
      <c r="A41" s="5">
        <v>34</v>
      </c>
      <c r="B41" s="6" t="s">
        <v>77</v>
      </c>
      <c r="C41" s="3" t="s">
        <v>30</v>
      </c>
      <c r="D41" s="7">
        <f>250/1000</f>
        <v>0.25</v>
      </c>
      <c r="E41" s="7" t="s">
        <v>350</v>
      </c>
      <c r="F41" s="29"/>
      <c r="G41" s="29"/>
      <c r="H41" s="29"/>
      <c r="I41" s="29"/>
      <c r="J41" s="29"/>
      <c r="K41" s="46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75054-2E08-4A98-956A-B5010DB1BD83}">
  <dimension ref="A1:AC88"/>
  <sheetViews>
    <sheetView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B5" sqref="B5"/>
    </sheetView>
  </sheetViews>
  <sheetFormatPr baseColWidth="10" defaultColWidth="11.44140625" defaultRowHeight="14.4" x14ac:dyDescent="0.3"/>
  <cols>
    <col min="1" max="1" width="6.88671875" style="1" customWidth="1"/>
    <col min="2" max="2" width="45.33203125" style="1" customWidth="1"/>
    <col min="3" max="3" width="9.5546875" style="1" bestFit="1" customWidth="1"/>
    <col min="4" max="4" width="22.44140625" style="1" customWidth="1"/>
    <col min="5" max="5" width="13.5546875" style="1" customWidth="1"/>
    <col min="6" max="6" width="18.5546875" style="1" customWidth="1"/>
    <col min="7" max="7" width="15.5546875" style="1" bestFit="1" customWidth="1"/>
    <col min="8" max="8" width="10.6640625" style="1" bestFit="1" customWidth="1"/>
    <col min="9" max="9" width="12.109375" style="1" bestFit="1" customWidth="1"/>
    <col min="10" max="10" width="8.88671875" style="1" bestFit="1" customWidth="1"/>
    <col min="11" max="11" width="11.88671875" style="1" bestFit="1" customWidth="1"/>
    <col min="12" max="12" width="14.109375" style="1" bestFit="1" customWidth="1"/>
    <col min="13" max="13" width="10.6640625" style="1" bestFit="1" customWidth="1"/>
    <col min="14" max="14" width="12.6640625" style="1" bestFit="1" customWidth="1"/>
    <col min="15" max="15" width="14.33203125" style="1" bestFit="1" customWidth="1"/>
    <col min="16" max="16" width="17.109375" style="1" bestFit="1" customWidth="1"/>
    <col min="17" max="17" width="12.33203125" style="1" customWidth="1"/>
    <col min="18" max="18" width="8.5546875" style="1" bestFit="1" customWidth="1"/>
    <col min="19" max="19" width="8.6640625" style="1" customWidth="1"/>
    <col min="20" max="20" width="9.44140625" style="1" customWidth="1"/>
    <col min="21" max="21" width="13" style="1" customWidth="1"/>
    <col min="22" max="16384" width="11.44140625" style="1"/>
  </cols>
  <sheetData>
    <row r="1" spans="1:29" x14ac:dyDescent="0.3">
      <c r="A1" s="2" t="s">
        <v>213</v>
      </c>
    </row>
    <row r="2" spans="1:29" x14ac:dyDescent="0.3">
      <c r="A2" s="2"/>
      <c r="D2" s="16" t="s">
        <v>36</v>
      </c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</row>
    <row r="3" spans="1:29" x14ac:dyDescent="0.3">
      <c r="A3" s="2"/>
      <c r="D3" s="16" t="s">
        <v>37</v>
      </c>
      <c r="E3" s="18" t="s">
        <v>157</v>
      </c>
      <c r="F3" s="18" t="s">
        <v>158</v>
      </c>
      <c r="G3" s="18" t="s">
        <v>159</v>
      </c>
      <c r="H3" s="18" t="s">
        <v>160</v>
      </c>
      <c r="I3" s="18" t="s">
        <v>161</v>
      </c>
      <c r="J3" s="18" t="s">
        <v>162</v>
      </c>
      <c r="K3" s="18" t="s">
        <v>163</v>
      </c>
      <c r="L3" s="18" t="s">
        <v>164</v>
      </c>
      <c r="M3" s="18" t="s">
        <v>165</v>
      </c>
      <c r="N3" s="18" t="s">
        <v>166</v>
      </c>
      <c r="O3" s="18" t="s">
        <v>167</v>
      </c>
      <c r="P3" s="18" t="s">
        <v>168</v>
      </c>
      <c r="Q3" s="18" t="s">
        <v>169</v>
      </c>
      <c r="R3" s="18" t="s">
        <v>170</v>
      </c>
      <c r="S3" s="18" t="s">
        <v>171</v>
      </c>
      <c r="T3" s="18" t="s">
        <v>172</v>
      </c>
      <c r="U3" s="18" t="s">
        <v>173</v>
      </c>
      <c r="V3" s="18" t="s">
        <v>174</v>
      </c>
      <c r="W3" s="18" t="s">
        <v>175</v>
      </c>
      <c r="X3" s="18" t="s">
        <v>176</v>
      </c>
      <c r="Y3" s="18" t="s">
        <v>177</v>
      </c>
      <c r="Z3" s="18" t="s">
        <v>178</v>
      </c>
      <c r="AA3" s="18" t="s">
        <v>179</v>
      </c>
      <c r="AB3" s="17" t="s">
        <v>180</v>
      </c>
    </row>
    <row r="4" spans="1:29" ht="43.2" x14ac:dyDescent="0.3">
      <c r="B4" s="41" t="s">
        <v>268</v>
      </c>
      <c r="D4" s="21" t="s">
        <v>38</v>
      </c>
      <c r="E4" s="20" t="s">
        <v>181</v>
      </c>
      <c r="F4" s="20" t="s">
        <v>187</v>
      </c>
      <c r="G4" s="20" t="s">
        <v>183</v>
      </c>
      <c r="H4" s="20" t="s">
        <v>184</v>
      </c>
      <c r="I4" s="20" t="s">
        <v>185</v>
      </c>
      <c r="J4" s="20" t="s">
        <v>186</v>
      </c>
      <c r="K4" s="20" t="s">
        <v>188</v>
      </c>
      <c r="L4" s="20" t="s">
        <v>189</v>
      </c>
      <c r="M4" s="20" t="s">
        <v>190</v>
      </c>
      <c r="N4" s="20" t="s">
        <v>191</v>
      </c>
      <c r="O4" s="20" t="s">
        <v>192</v>
      </c>
      <c r="P4" s="20" t="s">
        <v>193</v>
      </c>
      <c r="Q4" s="20" t="s">
        <v>194</v>
      </c>
      <c r="R4" s="20" t="s">
        <v>195</v>
      </c>
      <c r="S4" s="20" t="s">
        <v>196</v>
      </c>
      <c r="T4" s="20" t="s">
        <v>0</v>
      </c>
      <c r="U4" s="20" t="s">
        <v>197</v>
      </c>
      <c r="V4" s="20" t="s">
        <v>198</v>
      </c>
      <c r="W4" s="20" t="s">
        <v>199</v>
      </c>
      <c r="X4" s="20" t="s">
        <v>200</v>
      </c>
      <c r="Y4" s="20" t="s">
        <v>201</v>
      </c>
      <c r="Z4" s="20" t="s">
        <v>202</v>
      </c>
      <c r="AA4" s="20" t="s">
        <v>212</v>
      </c>
      <c r="AB4" s="20" t="s">
        <v>203</v>
      </c>
    </row>
    <row r="5" spans="1:29" x14ac:dyDescent="0.3">
      <c r="D5" s="16" t="s">
        <v>39</v>
      </c>
      <c r="E5" s="19" t="s">
        <v>182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204</v>
      </c>
      <c r="L5" s="19" t="s">
        <v>204</v>
      </c>
      <c r="M5" s="19" t="s">
        <v>204</v>
      </c>
      <c r="N5" s="19" t="s">
        <v>204</v>
      </c>
      <c r="O5" s="19" t="s">
        <v>204</v>
      </c>
      <c r="P5" s="19" t="s">
        <v>205</v>
      </c>
      <c r="Q5" s="19" t="s">
        <v>205</v>
      </c>
      <c r="R5" s="19" t="s">
        <v>205</v>
      </c>
      <c r="S5" s="19" t="s">
        <v>205</v>
      </c>
      <c r="T5" s="19" t="s">
        <v>205</v>
      </c>
      <c r="U5" s="19" t="s">
        <v>205</v>
      </c>
      <c r="V5" s="19" t="s">
        <v>205</v>
      </c>
      <c r="W5" s="19" t="s">
        <v>206</v>
      </c>
      <c r="X5" s="19" t="s">
        <v>206</v>
      </c>
      <c r="Y5" s="19" t="s">
        <v>206</v>
      </c>
      <c r="Z5" s="19" t="s">
        <v>206</v>
      </c>
      <c r="AA5" s="19" t="s">
        <v>206</v>
      </c>
      <c r="AB5" s="19" t="s">
        <v>206</v>
      </c>
      <c r="AC5" s="19" t="s">
        <v>239</v>
      </c>
    </row>
    <row r="6" spans="1:29" x14ac:dyDescent="0.3">
      <c r="A6" s="11" t="s">
        <v>78</v>
      </c>
      <c r="B6" s="11" t="s">
        <v>207</v>
      </c>
      <c r="C6" s="11" t="s">
        <v>1</v>
      </c>
      <c r="D6" s="11" t="s">
        <v>215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9">
        <v>61</v>
      </c>
      <c r="B7" s="9" t="s">
        <v>156</v>
      </c>
      <c r="C7" s="10">
        <f>MECI!C2</f>
        <v>6457</v>
      </c>
      <c r="D7" s="10" t="s">
        <v>214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v>50</v>
      </c>
      <c r="X7" s="15">
        <v>30</v>
      </c>
      <c r="Y7" s="15">
        <v>60</v>
      </c>
      <c r="Z7" s="15">
        <v>25</v>
      </c>
      <c r="AA7" s="15">
        <v>18</v>
      </c>
      <c r="AB7" s="15">
        <v>36</v>
      </c>
      <c r="AC7" s="15">
        <f>SUM(E7:AB7)</f>
        <v>219</v>
      </c>
    </row>
    <row r="8" spans="1:29" x14ac:dyDescent="0.3">
      <c r="A8" s="9">
        <v>62</v>
      </c>
      <c r="B8" s="9" t="s">
        <v>155</v>
      </c>
      <c r="C8" s="10">
        <f>MECI!C3</f>
        <v>25460</v>
      </c>
      <c r="D8" s="10" t="s">
        <v>241</v>
      </c>
      <c r="E8" s="12">
        <v>2</v>
      </c>
      <c r="F8" s="12">
        <v>2</v>
      </c>
      <c r="G8" s="12">
        <v>4</v>
      </c>
      <c r="H8" s="12">
        <v>3</v>
      </c>
      <c r="I8" s="12">
        <v>2</v>
      </c>
      <c r="J8" s="12">
        <v>2</v>
      </c>
      <c r="K8" s="12">
        <v>2</v>
      </c>
      <c r="L8" s="12">
        <v>5</v>
      </c>
      <c r="M8" s="12">
        <v>2</v>
      </c>
      <c r="N8" s="12">
        <v>1</v>
      </c>
      <c r="O8" s="12">
        <v>3</v>
      </c>
      <c r="P8" s="12">
        <v>2</v>
      </c>
      <c r="Q8" s="12">
        <v>2</v>
      </c>
      <c r="R8" s="12">
        <v>3</v>
      </c>
      <c r="S8" s="12">
        <v>3</v>
      </c>
      <c r="T8" s="12">
        <v>4</v>
      </c>
      <c r="U8" s="12">
        <v>2</v>
      </c>
      <c r="V8" s="12">
        <v>5</v>
      </c>
      <c r="W8" s="12">
        <f>15-7</f>
        <v>8</v>
      </c>
      <c r="X8" s="12">
        <f>8-6</f>
        <v>2</v>
      </c>
      <c r="Y8" s="12">
        <f>20-10</f>
        <v>10</v>
      </c>
      <c r="Z8" s="12">
        <f>12-10</f>
        <v>2</v>
      </c>
      <c r="AA8" s="12">
        <f>6-4</f>
        <v>2</v>
      </c>
      <c r="AB8" s="12">
        <f>18-11</f>
        <v>7</v>
      </c>
      <c r="AC8" s="15">
        <f t="shared" ref="AC8:AC71" si="0">SUM(E8:AB8)</f>
        <v>80</v>
      </c>
    </row>
    <row r="9" spans="1:29" x14ac:dyDescent="0.3">
      <c r="A9" s="9">
        <v>63111</v>
      </c>
      <c r="B9" s="9" t="s">
        <v>79</v>
      </c>
      <c r="C9" s="10">
        <f>MECI!C4</f>
        <v>8450</v>
      </c>
      <c r="D9" s="10" t="s">
        <v>216</v>
      </c>
      <c r="E9" s="15"/>
      <c r="F9" s="15"/>
      <c r="G9" s="15"/>
      <c r="H9" s="15"/>
      <c r="I9" s="15"/>
      <c r="J9" s="15"/>
      <c r="K9" s="15"/>
      <c r="L9" s="15">
        <v>10</v>
      </c>
      <c r="M9" s="15"/>
      <c r="N9" s="15"/>
      <c r="O9" s="15">
        <v>50</v>
      </c>
      <c r="P9" s="15"/>
      <c r="Q9" s="15"/>
      <c r="R9" s="15">
        <v>12</v>
      </c>
      <c r="S9" s="15"/>
      <c r="T9" s="15"/>
      <c r="U9" s="15"/>
      <c r="V9" s="15">
        <v>10</v>
      </c>
      <c r="W9" s="15"/>
      <c r="X9" s="15"/>
      <c r="Y9" s="15"/>
      <c r="Z9" s="15"/>
      <c r="AA9" s="15"/>
      <c r="AB9" s="15"/>
      <c r="AC9" s="15">
        <f t="shared" si="0"/>
        <v>82</v>
      </c>
    </row>
    <row r="10" spans="1:29" x14ac:dyDescent="0.3">
      <c r="A10" s="9">
        <v>63112</v>
      </c>
      <c r="B10" s="9" t="s">
        <v>80</v>
      </c>
      <c r="C10" s="10">
        <f>MECI!C5</f>
        <v>8320</v>
      </c>
      <c r="D10" s="10" t="s">
        <v>240</v>
      </c>
      <c r="E10" s="15"/>
      <c r="F10" s="15"/>
      <c r="G10" s="15"/>
      <c r="H10" s="15"/>
      <c r="I10" s="15"/>
      <c r="J10" s="15"/>
      <c r="K10" s="15"/>
      <c r="L10" s="15">
        <v>8</v>
      </c>
      <c r="M10" s="15">
        <v>4</v>
      </c>
      <c r="N10" s="15"/>
      <c r="O10" s="15"/>
      <c r="P10" s="15"/>
      <c r="Q10" s="15"/>
      <c r="R10" s="15">
        <v>4</v>
      </c>
      <c r="S10" s="15">
        <v>6</v>
      </c>
      <c r="T10" s="15"/>
      <c r="U10" s="15"/>
      <c r="V10" s="15"/>
      <c r="W10" s="15"/>
      <c r="X10" s="15"/>
      <c r="Y10" s="15"/>
      <c r="Z10" s="15"/>
      <c r="AA10" s="15"/>
      <c r="AB10" s="15"/>
      <c r="AC10" s="15">
        <f t="shared" si="0"/>
        <v>22</v>
      </c>
    </row>
    <row r="11" spans="1:29" x14ac:dyDescent="0.3">
      <c r="A11" s="9">
        <v>6312</v>
      </c>
      <c r="B11" s="9" t="s">
        <v>81</v>
      </c>
      <c r="C11" s="10">
        <f>MECI!C6</f>
        <v>0</v>
      </c>
      <c r="D11" s="10" t="s">
        <v>217</v>
      </c>
      <c r="E11" s="15">
        <v>1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>
        <f t="shared" si="0"/>
        <v>1</v>
      </c>
    </row>
    <row r="12" spans="1:29" x14ac:dyDescent="0.3">
      <c r="A12" s="9">
        <v>6313</v>
      </c>
      <c r="B12" s="9" t="s">
        <v>82</v>
      </c>
      <c r="C12" s="10">
        <f>MECI!C7</f>
        <v>854</v>
      </c>
      <c r="D12" s="10" t="s">
        <v>216</v>
      </c>
      <c r="E12" s="15"/>
      <c r="F12" s="15"/>
      <c r="G12" s="15"/>
      <c r="H12" s="15"/>
      <c r="I12" s="15"/>
      <c r="J12" s="15"/>
      <c r="K12" s="15"/>
      <c r="L12" s="15">
        <v>10</v>
      </c>
      <c r="M12" s="15"/>
      <c r="N12" s="15"/>
      <c r="O12" s="15">
        <v>50</v>
      </c>
      <c r="P12" s="15"/>
      <c r="Q12" s="15"/>
      <c r="R12" s="15">
        <v>12</v>
      </c>
      <c r="S12" s="15"/>
      <c r="T12" s="15"/>
      <c r="U12" s="15"/>
      <c r="V12" s="15">
        <v>10</v>
      </c>
      <c r="W12" s="15"/>
      <c r="X12" s="15"/>
      <c r="Y12" s="15"/>
      <c r="Z12" s="15"/>
      <c r="AA12" s="15"/>
      <c r="AB12" s="15"/>
      <c r="AC12" s="15">
        <f t="shared" si="0"/>
        <v>82</v>
      </c>
    </row>
    <row r="13" spans="1:29" x14ac:dyDescent="0.3">
      <c r="A13" s="9">
        <v>6314</v>
      </c>
      <c r="B13" s="9" t="s">
        <v>83</v>
      </c>
      <c r="C13" s="10">
        <f>MECI!C8</f>
        <v>645</v>
      </c>
      <c r="D13" s="10" t="s">
        <v>220</v>
      </c>
      <c r="E13" s="15"/>
      <c r="F13" s="15"/>
      <c r="G13" s="15"/>
      <c r="H13" s="15"/>
      <c r="I13" s="15"/>
      <c r="J13" s="15"/>
      <c r="K13" s="15"/>
      <c r="L13" s="15">
        <v>30</v>
      </c>
      <c r="M13" s="15"/>
      <c r="N13" s="15"/>
      <c r="O13" s="15">
        <v>80</v>
      </c>
      <c r="P13" s="15"/>
      <c r="Q13" s="15"/>
      <c r="R13" s="15">
        <v>26</v>
      </c>
      <c r="S13" s="15"/>
      <c r="T13" s="15"/>
      <c r="U13" s="15"/>
      <c r="V13" s="15">
        <v>25</v>
      </c>
      <c r="W13" s="15"/>
      <c r="X13" s="15"/>
      <c r="Y13" s="15"/>
      <c r="Z13" s="15"/>
      <c r="AA13" s="15"/>
      <c r="AB13" s="15"/>
      <c r="AC13" s="15">
        <f t="shared" si="0"/>
        <v>161</v>
      </c>
    </row>
    <row r="14" spans="1:29" x14ac:dyDescent="0.3">
      <c r="A14" s="9">
        <v>6315</v>
      </c>
      <c r="B14" s="9" t="s">
        <v>84</v>
      </c>
      <c r="C14" s="10">
        <f>MECI!C9</f>
        <v>0</v>
      </c>
      <c r="D14" s="10" t="s">
        <v>217</v>
      </c>
      <c r="E14" s="15">
        <v>1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>
        <f t="shared" si="0"/>
        <v>1</v>
      </c>
    </row>
    <row r="15" spans="1:29" x14ac:dyDescent="0.3">
      <c r="A15" s="9">
        <v>6321</v>
      </c>
      <c r="B15" s="9" t="s">
        <v>85</v>
      </c>
      <c r="C15" s="10">
        <f>MECI!C10</f>
        <v>0</v>
      </c>
      <c r="D15" s="10" t="s">
        <v>217</v>
      </c>
      <c r="E15" s="15">
        <v>1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>
        <f t="shared" si="0"/>
        <v>1</v>
      </c>
    </row>
    <row r="16" spans="1:29" x14ac:dyDescent="0.3">
      <c r="A16" s="9">
        <v>6322</v>
      </c>
      <c r="B16" s="9" t="s">
        <v>86</v>
      </c>
      <c r="C16" s="10">
        <f>MECI!C11</f>
        <v>1526</v>
      </c>
      <c r="D16" s="10" t="s">
        <v>221</v>
      </c>
      <c r="E16" s="15"/>
      <c r="F16" s="15">
        <v>1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>
        <f t="shared" si="0"/>
        <v>1</v>
      </c>
    </row>
    <row r="17" spans="1:29" x14ac:dyDescent="0.3">
      <c r="A17" s="9">
        <v>6323</v>
      </c>
      <c r="B17" s="9" t="s">
        <v>87</v>
      </c>
      <c r="C17" s="10">
        <f>MECI!C12</f>
        <v>4560</v>
      </c>
      <c r="D17" s="10" t="s">
        <v>222</v>
      </c>
      <c r="E17" s="15"/>
      <c r="F17" s="15"/>
      <c r="G17" s="15"/>
      <c r="H17" s="15">
        <v>1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>
        <f t="shared" si="0"/>
        <v>1</v>
      </c>
    </row>
    <row r="18" spans="1:29" x14ac:dyDescent="0.3">
      <c r="A18" s="9">
        <v>6324</v>
      </c>
      <c r="B18" s="9" t="s">
        <v>88</v>
      </c>
      <c r="C18" s="10">
        <f>MECI!C13</f>
        <v>1450</v>
      </c>
      <c r="D18" s="10" t="s">
        <v>223</v>
      </c>
      <c r="E18" s="15"/>
      <c r="F18" s="15"/>
      <c r="G18" s="15"/>
      <c r="H18" s="15"/>
      <c r="I18" s="15"/>
      <c r="J18" s="15"/>
      <c r="K18" s="15"/>
      <c r="L18" s="15"/>
      <c r="M18" s="15">
        <v>1</v>
      </c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>
        <f t="shared" si="0"/>
        <v>1</v>
      </c>
    </row>
    <row r="19" spans="1:29" x14ac:dyDescent="0.3">
      <c r="A19" s="9">
        <v>6325</v>
      </c>
      <c r="B19" s="9" t="s">
        <v>89</v>
      </c>
      <c r="C19" s="10">
        <f>MECI!C14</f>
        <v>0</v>
      </c>
      <c r="D19" s="10" t="s">
        <v>217</v>
      </c>
      <c r="E19" s="15">
        <v>1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>
        <f t="shared" si="0"/>
        <v>1</v>
      </c>
    </row>
    <row r="20" spans="1:29" x14ac:dyDescent="0.3">
      <c r="A20" s="9">
        <v>6326</v>
      </c>
      <c r="B20" s="9" t="s">
        <v>90</v>
      </c>
      <c r="C20" s="10">
        <f>MECI!C15</f>
        <v>0</v>
      </c>
      <c r="D20" s="10" t="s">
        <v>217</v>
      </c>
      <c r="E20" s="15">
        <v>1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>
        <f t="shared" si="0"/>
        <v>1</v>
      </c>
    </row>
    <row r="21" spans="1:29" x14ac:dyDescent="0.3">
      <c r="A21" s="9">
        <v>6327</v>
      </c>
      <c r="B21" s="9" t="s">
        <v>91</v>
      </c>
      <c r="C21" s="10">
        <f>MECI!C16</f>
        <v>2650</v>
      </c>
      <c r="D21" s="10" t="s">
        <v>224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>
        <v>1</v>
      </c>
      <c r="T21" s="15"/>
      <c r="U21" s="15"/>
      <c r="V21" s="15"/>
      <c r="W21" s="15"/>
      <c r="X21" s="15"/>
      <c r="Y21" s="15"/>
      <c r="Z21" s="15"/>
      <c r="AA21" s="15"/>
      <c r="AB21" s="15"/>
      <c r="AC21" s="15">
        <f t="shared" si="0"/>
        <v>1</v>
      </c>
    </row>
    <row r="22" spans="1:29" x14ac:dyDescent="0.3">
      <c r="A22" s="9">
        <v>6329</v>
      </c>
      <c r="B22" s="9" t="s">
        <v>92</v>
      </c>
      <c r="C22" s="10">
        <f>MECI!C17</f>
        <v>0</v>
      </c>
      <c r="D22" s="10" t="s">
        <v>217</v>
      </c>
      <c r="E22" s="15">
        <v>1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>
        <f t="shared" si="0"/>
        <v>1</v>
      </c>
    </row>
    <row r="23" spans="1:29" x14ac:dyDescent="0.3">
      <c r="A23" s="9">
        <v>63421</v>
      </c>
      <c r="B23" s="9" t="s">
        <v>93</v>
      </c>
      <c r="C23" s="10">
        <f>MECI!C18</f>
        <v>0</v>
      </c>
      <c r="D23" s="10" t="s">
        <v>217</v>
      </c>
      <c r="E23" s="15">
        <v>1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>
        <f t="shared" si="0"/>
        <v>1</v>
      </c>
    </row>
    <row r="24" spans="1:29" x14ac:dyDescent="0.3">
      <c r="A24" s="9">
        <v>63432</v>
      </c>
      <c r="B24" s="9" t="s">
        <v>94</v>
      </c>
      <c r="C24" s="10">
        <f>MECI!C19</f>
        <v>0</v>
      </c>
      <c r="D24" s="10" t="s">
        <v>217</v>
      </c>
      <c r="E24" s="15">
        <v>1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>
        <f t="shared" si="0"/>
        <v>1</v>
      </c>
    </row>
    <row r="25" spans="1:29" x14ac:dyDescent="0.3">
      <c r="A25" s="9">
        <v>6343</v>
      </c>
      <c r="B25" s="9" t="s">
        <v>95</v>
      </c>
      <c r="C25" s="10">
        <f>MECI!C20</f>
        <v>0</v>
      </c>
      <c r="D25" s="10" t="s">
        <v>217</v>
      </c>
      <c r="E25" s="15">
        <v>1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>
        <f t="shared" si="0"/>
        <v>1</v>
      </c>
    </row>
    <row r="26" spans="1:29" x14ac:dyDescent="0.3">
      <c r="A26" s="9">
        <v>6344</v>
      </c>
      <c r="B26" s="9" t="s">
        <v>96</v>
      </c>
      <c r="C26" s="10">
        <f>MECI!C21</f>
        <v>0</v>
      </c>
      <c r="D26" s="10" t="s">
        <v>217</v>
      </c>
      <c r="E26" s="15">
        <v>1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>
        <f t="shared" si="0"/>
        <v>1</v>
      </c>
    </row>
    <row r="27" spans="1:29" x14ac:dyDescent="0.3">
      <c r="A27" s="9">
        <v>6345</v>
      </c>
      <c r="B27" s="9" t="s">
        <v>97</v>
      </c>
      <c r="C27" s="10">
        <f>MECI!C22</f>
        <v>0</v>
      </c>
      <c r="D27" s="10" t="s">
        <v>217</v>
      </c>
      <c r="E27" s="15">
        <v>1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>
        <f t="shared" si="0"/>
        <v>1</v>
      </c>
    </row>
    <row r="28" spans="1:29" x14ac:dyDescent="0.3">
      <c r="A28" s="9">
        <v>6351</v>
      </c>
      <c r="B28" s="9" t="s">
        <v>98</v>
      </c>
      <c r="C28" s="10">
        <f>MECI!C23</f>
        <v>0</v>
      </c>
      <c r="D28" s="10" t="s">
        <v>217</v>
      </c>
      <c r="E28" s="15">
        <v>1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>
        <f t="shared" si="0"/>
        <v>1</v>
      </c>
    </row>
    <row r="29" spans="1:29" x14ac:dyDescent="0.3">
      <c r="A29" s="9">
        <v>6352</v>
      </c>
      <c r="B29" s="9" t="s">
        <v>99</v>
      </c>
      <c r="C29" s="10">
        <f>MECI!C24</f>
        <v>0</v>
      </c>
      <c r="D29" s="10" t="s">
        <v>217</v>
      </c>
      <c r="E29" s="15">
        <v>1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>
        <f t="shared" si="0"/>
        <v>1</v>
      </c>
    </row>
    <row r="30" spans="1:29" x14ac:dyDescent="0.3">
      <c r="A30" s="9">
        <v>6353</v>
      </c>
      <c r="B30" s="9" t="s">
        <v>100</v>
      </c>
      <c r="C30" s="10">
        <f>MECI!C25</f>
        <v>0</v>
      </c>
      <c r="D30" s="10" t="s">
        <v>217</v>
      </c>
      <c r="E30" s="15">
        <v>1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>
        <f t="shared" si="0"/>
        <v>1</v>
      </c>
    </row>
    <row r="31" spans="1:29" x14ac:dyDescent="0.3">
      <c r="A31" s="9">
        <v>6354</v>
      </c>
      <c r="B31" s="9" t="s">
        <v>101</v>
      </c>
      <c r="C31" s="10">
        <f>MECI!C26</f>
        <v>0</v>
      </c>
      <c r="D31" s="10" t="s">
        <v>217</v>
      </c>
      <c r="E31" s="15">
        <v>1</v>
      </c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>
        <f t="shared" si="0"/>
        <v>1</v>
      </c>
    </row>
    <row r="32" spans="1:29" x14ac:dyDescent="0.3">
      <c r="A32" s="9">
        <v>6355</v>
      </c>
      <c r="B32" s="9" t="s">
        <v>102</v>
      </c>
      <c r="C32" s="10">
        <f>MECI!C27</f>
        <v>0</v>
      </c>
      <c r="D32" s="10" t="s">
        <v>217</v>
      </c>
      <c r="E32" s="15">
        <v>1</v>
      </c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>
        <f t="shared" si="0"/>
        <v>1</v>
      </c>
    </row>
    <row r="33" spans="1:29" x14ac:dyDescent="0.3">
      <c r="A33" s="9">
        <v>6356</v>
      </c>
      <c r="B33" s="9" t="s">
        <v>103</v>
      </c>
      <c r="C33" s="10">
        <f>MECI!C28</f>
        <v>4560</v>
      </c>
      <c r="D33" s="10" t="s">
        <v>225</v>
      </c>
      <c r="E33" s="15"/>
      <c r="F33" s="15"/>
      <c r="G33" s="15"/>
      <c r="H33" s="15"/>
      <c r="I33" s="15">
        <v>5</v>
      </c>
      <c r="J33" s="15"/>
      <c r="K33" s="15"/>
      <c r="L33" s="15">
        <v>2</v>
      </c>
      <c r="M33" s="15"/>
      <c r="N33" s="15"/>
      <c r="O33" s="15">
        <v>4</v>
      </c>
      <c r="P33" s="15"/>
      <c r="Q33" s="15"/>
      <c r="R33" s="15">
        <v>2</v>
      </c>
      <c r="S33" s="15">
        <v>5</v>
      </c>
      <c r="T33" s="15">
        <v>6</v>
      </c>
      <c r="U33" s="15">
        <v>3</v>
      </c>
      <c r="V33" s="15">
        <v>2</v>
      </c>
      <c r="W33" s="15">
        <v>2</v>
      </c>
      <c r="X33" s="15">
        <v>3</v>
      </c>
      <c r="Y33" s="15">
        <v>4</v>
      </c>
      <c r="Z33" s="15">
        <v>1</v>
      </c>
      <c r="AA33" s="15">
        <v>4</v>
      </c>
      <c r="AB33" s="15">
        <v>2</v>
      </c>
      <c r="AC33" s="15">
        <f t="shared" si="0"/>
        <v>45</v>
      </c>
    </row>
    <row r="34" spans="1:29" x14ac:dyDescent="0.3">
      <c r="A34" s="9">
        <v>6361</v>
      </c>
      <c r="B34" s="9" t="s">
        <v>104</v>
      </c>
      <c r="C34" s="10">
        <f>MECI!C29</f>
        <v>1560</v>
      </c>
      <c r="D34" s="10" t="s">
        <v>226</v>
      </c>
      <c r="E34" s="13">
        <v>15</v>
      </c>
      <c r="F34" s="13">
        <v>14</v>
      </c>
      <c r="G34" s="13">
        <v>8</v>
      </c>
      <c r="H34" s="13">
        <v>10</v>
      </c>
      <c r="I34" s="13">
        <v>9</v>
      </c>
      <c r="J34" s="13">
        <v>7</v>
      </c>
      <c r="K34" s="13">
        <v>16</v>
      </c>
      <c r="L34" s="13">
        <v>15</v>
      </c>
      <c r="M34" s="13">
        <v>8</v>
      </c>
      <c r="N34" s="13">
        <v>12</v>
      </c>
      <c r="O34" s="13">
        <v>20</v>
      </c>
      <c r="P34" s="13">
        <v>7</v>
      </c>
      <c r="Q34" s="13">
        <v>11</v>
      </c>
      <c r="R34" s="13">
        <v>10</v>
      </c>
      <c r="S34" s="13">
        <v>18</v>
      </c>
      <c r="T34" s="13">
        <v>24</v>
      </c>
      <c r="U34" s="13">
        <v>12</v>
      </c>
      <c r="V34" s="13">
        <v>21</v>
      </c>
      <c r="W34" s="13">
        <v>50</v>
      </c>
      <c r="X34" s="13">
        <v>65</v>
      </c>
      <c r="Y34" s="13">
        <v>37</v>
      </c>
      <c r="Z34" s="13">
        <v>80</v>
      </c>
      <c r="AA34" s="13">
        <v>48</v>
      </c>
      <c r="AB34" s="13">
        <v>56</v>
      </c>
      <c r="AC34" s="15">
        <f t="shared" si="0"/>
        <v>573</v>
      </c>
    </row>
    <row r="35" spans="1:29" x14ac:dyDescent="0.3">
      <c r="A35" s="9">
        <v>6362</v>
      </c>
      <c r="B35" s="9" t="s">
        <v>105</v>
      </c>
      <c r="C35" s="10">
        <f>MECI!C30</f>
        <v>456</v>
      </c>
      <c r="D35" s="10" t="s">
        <v>227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22">
        <v>0.2</v>
      </c>
      <c r="U35" s="15"/>
      <c r="V35" s="22">
        <v>0.04</v>
      </c>
      <c r="W35" s="22">
        <v>0.09</v>
      </c>
      <c r="X35" s="22">
        <v>0.15</v>
      </c>
      <c r="Y35" s="22">
        <v>0.23</v>
      </c>
      <c r="Z35" s="22">
        <v>0.18</v>
      </c>
      <c r="AA35" s="22">
        <v>7.0000000000000007E-2</v>
      </c>
      <c r="AB35" s="22">
        <v>0.04</v>
      </c>
      <c r="AC35" s="23">
        <f t="shared" si="0"/>
        <v>1</v>
      </c>
    </row>
    <row r="36" spans="1:29" x14ac:dyDescent="0.3">
      <c r="A36" s="9">
        <v>6363</v>
      </c>
      <c r="B36" s="9" t="s">
        <v>106</v>
      </c>
      <c r="C36" s="10">
        <f>MECI!C31</f>
        <v>365</v>
      </c>
      <c r="D36" s="10" t="s">
        <v>242</v>
      </c>
      <c r="E36" s="12">
        <v>2</v>
      </c>
      <c r="F36" s="12">
        <v>2</v>
      </c>
      <c r="G36" s="12">
        <v>4</v>
      </c>
      <c r="H36" s="12">
        <v>3</v>
      </c>
      <c r="I36" s="12">
        <v>2</v>
      </c>
      <c r="J36" s="12">
        <v>2</v>
      </c>
      <c r="K36" s="12">
        <v>2</v>
      </c>
      <c r="L36" s="12">
        <v>5</v>
      </c>
      <c r="M36" s="12">
        <v>2</v>
      </c>
      <c r="N36" s="12">
        <v>1</v>
      </c>
      <c r="O36" s="12">
        <v>3</v>
      </c>
      <c r="P36" s="12">
        <v>2</v>
      </c>
      <c r="Q36" s="12">
        <v>2</v>
      </c>
      <c r="R36" s="12">
        <v>3</v>
      </c>
      <c r="S36" s="12">
        <v>3</v>
      </c>
      <c r="T36" s="12">
        <v>4</v>
      </c>
      <c r="U36" s="12">
        <v>2</v>
      </c>
      <c r="V36" s="12">
        <v>5</v>
      </c>
      <c r="W36" s="12">
        <v>15</v>
      </c>
      <c r="X36" s="12">
        <v>8</v>
      </c>
      <c r="Y36" s="12">
        <v>20</v>
      </c>
      <c r="Z36" s="12">
        <v>12</v>
      </c>
      <c r="AA36" s="12">
        <v>6</v>
      </c>
      <c r="AB36" s="12">
        <v>18</v>
      </c>
      <c r="AC36" s="15">
        <f t="shared" si="0"/>
        <v>128</v>
      </c>
    </row>
    <row r="37" spans="1:29" x14ac:dyDescent="0.3">
      <c r="A37" s="9">
        <v>6364</v>
      </c>
      <c r="B37" s="9" t="s">
        <v>107</v>
      </c>
      <c r="C37" s="10">
        <f>MECI!C32</f>
        <v>845</v>
      </c>
      <c r="D37" s="10" t="s">
        <v>228</v>
      </c>
      <c r="E37" s="15">
        <v>2</v>
      </c>
      <c r="F37" s="15">
        <v>2</v>
      </c>
      <c r="G37" s="15">
        <v>3</v>
      </c>
      <c r="H37" s="15">
        <v>3</v>
      </c>
      <c r="I37" s="15">
        <v>1</v>
      </c>
      <c r="J37" s="15">
        <v>2</v>
      </c>
      <c r="K37" s="15">
        <v>2</v>
      </c>
      <c r="L37" s="15">
        <v>4</v>
      </c>
      <c r="M37" s="15">
        <v>2</v>
      </c>
      <c r="N37" s="15">
        <v>1</v>
      </c>
      <c r="O37" s="15">
        <v>2</v>
      </c>
      <c r="P37" s="15">
        <v>2</v>
      </c>
      <c r="Q37" s="15">
        <v>2</v>
      </c>
      <c r="R37" s="15">
        <v>3</v>
      </c>
      <c r="S37" s="15">
        <v>3</v>
      </c>
      <c r="T37" s="15">
        <v>3</v>
      </c>
      <c r="U37" s="15">
        <v>1</v>
      </c>
      <c r="V37" s="15">
        <v>4</v>
      </c>
      <c r="W37" s="15">
        <v>1</v>
      </c>
      <c r="X37" s="15">
        <v>1</v>
      </c>
      <c r="Y37" s="15">
        <v>1</v>
      </c>
      <c r="Z37" s="15">
        <v>1</v>
      </c>
      <c r="AA37" s="15">
        <v>1</v>
      </c>
      <c r="AB37" s="15">
        <v>1</v>
      </c>
      <c r="AC37" s="15">
        <f t="shared" si="0"/>
        <v>48</v>
      </c>
    </row>
    <row r="38" spans="1:29" x14ac:dyDescent="0.3">
      <c r="A38" s="9">
        <v>6365</v>
      </c>
      <c r="B38" s="9" t="s">
        <v>108</v>
      </c>
      <c r="C38" s="10">
        <f>MECI!C33</f>
        <v>726</v>
      </c>
      <c r="D38" s="10" t="s">
        <v>229</v>
      </c>
      <c r="E38" s="15">
        <v>2</v>
      </c>
      <c r="F38" s="15">
        <v>2</v>
      </c>
      <c r="G38" s="15">
        <v>3</v>
      </c>
      <c r="H38" s="15">
        <v>3</v>
      </c>
      <c r="I38" s="15">
        <v>2</v>
      </c>
      <c r="J38" s="15">
        <v>2</v>
      </c>
      <c r="K38" s="15">
        <v>2</v>
      </c>
      <c r="L38" s="15">
        <v>5</v>
      </c>
      <c r="M38" s="15">
        <v>2</v>
      </c>
      <c r="N38" s="15">
        <v>1</v>
      </c>
      <c r="O38" s="15">
        <v>3</v>
      </c>
      <c r="P38" s="15">
        <v>2</v>
      </c>
      <c r="Q38" s="15">
        <v>2</v>
      </c>
      <c r="R38" s="15">
        <v>3</v>
      </c>
      <c r="S38" s="15">
        <v>3</v>
      </c>
      <c r="T38" s="15">
        <v>3</v>
      </c>
      <c r="U38" s="15">
        <v>1</v>
      </c>
      <c r="V38" s="15">
        <v>5</v>
      </c>
      <c r="W38" s="15">
        <v>1</v>
      </c>
      <c r="X38" s="15">
        <v>1</v>
      </c>
      <c r="Y38" s="15">
        <v>1</v>
      </c>
      <c r="Z38" s="15">
        <v>1</v>
      </c>
      <c r="AA38" s="15">
        <v>1</v>
      </c>
      <c r="AB38" s="15">
        <v>1</v>
      </c>
      <c r="AC38" s="15">
        <f t="shared" si="0"/>
        <v>52</v>
      </c>
    </row>
    <row r="39" spans="1:29" x14ac:dyDescent="0.3">
      <c r="A39" s="9">
        <v>6366</v>
      </c>
      <c r="B39" s="9" t="s">
        <v>109</v>
      </c>
      <c r="C39" s="10">
        <f>MECI!C34</f>
        <v>0</v>
      </c>
      <c r="D39" s="10" t="s">
        <v>217</v>
      </c>
      <c r="E39" s="15">
        <v>1</v>
      </c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>
        <f t="shared" si="0"/>
        <v>1</v>
      </c>
    </row>
    <row r="40" spans="1:29" x14ac:dyDescent="0.3">
      <c r="A40" s="9">
        <v>6367</v>
      </c>
      <c r="B40" s="9" t="s">
        <v>110</v>
      </c>
      <c r="C40" s="10">
        <f>MECI!C35</f>
        <v>210</v>
      </c>
      <c r="D40" s="10" t="s">
        <v>230</v>
      </c>
      <c r="E40" s="22">
        <v>0.5</v>
      </c>
      <c r="F40" s="22">
        <v>0.15</v>
      </c>
      <c r="G40" s="15"/>
      <c r="H40" s="15"/>
      <c r="I40" s="15"/>
      <c r="J40" s="15"/>
      <c r="K40" s="22">
        <v>0.2</v>
      </c>
      <c r="L40" s="15"/>
      <c r="M40" s="15"/>
      <c r="N40" s="15"/>
      <c r="O40" s="15"/>
      <c r="P40" s="22">
        <v>0.15</v>
      </c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23">
        <f t="shared" si="0"/>
        <v>1</v>
      </c>
    </row>
    <row r="41" spans="1:29" x14ac:dyDescent="0.3">
      <c r="A41" s="9">
        <v>6371</v>
      </c>
      <c r="B41" s="9" t="s">
        <v>111</v>
      </c>
      <c r="C41" s="10">
        <f>MECI!C36</f>
        <v>4256</v>
      </c>
      <c r="D41" s="10" t="s">
        <v>231</v>
      </c>
      <c r="E41" s="15"/>
      <c r="F41" s="15"/>
      <c r="G41" s="15"/>
      <c r="H41" s="15"/>
      <c r="I41" s="15"/>
      <c r="J41" s="15"/>
      <c r="K41" s="22">
        <v>0.1</v>
      </c>
      <c r="L41" s="22">
        <v>0.35</v>
      </c>
      <c r="M41" s="22">
        <v>0.5</v>
      </c>
      <c r="N41" s="22">
        <v>0.05</v>
      </c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23">
        <f t="shared" si="0"/>
        <v>1</v>
      </c>
    </row>
    <row r="42" spans="1:29" x14ac:dyDescent="0.3">
      <c r="A42" s="9">
        <v>6372</v>
      </c>
      <c r="B42" s="9" t="s">
        <v>112</v>
      </c>
      <c r="C42" s="10">
        <f>MECI!C37</f>
        <v>546</v>
      </c>
      <c r="D42" s="10" t="s">
        <v>232</v>
      </c>
      <c r="E42" s="15"/>
      <c r="F42" s="15"/>
      <c r="G42" s="15"/>
      <c r="H42" s="15"/>
      <c r="I42" s="15"/>
      <c r="J42" s="15"/>
      <c r="K42" s="15">
        <v>1</v>
      </c>
      <c r="L42" s="15">
        <v>2</v>
      </c>
      <c r="M42" s="15">
        <v>10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>
        <f t="shared" si="0"/>
        <v>13</v>
      </c>
    </row>
    <row r="43" spans="1:29" x14ac:dyDescent="0.3">
      <c r="A43" s="9">
        <v>6373</v>
      </c>
      <c r="B43" s="9" t="s">
        <v>113</v>
      </c>
      <c r="C43" s="10">
        <f>MECI!C38</f>
        <v>0</v>
      </c>
      <c r="D43" s="10" t="s">
        <v>217</v>
      </c>
      <c r="E43" s="15">
        <v>1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>
        <f t="shared" si="0"/>
        <v>1</v>
      </c>
    </row>
    <row r="44" spans="1:29" x14ac:dyDescent="0.3">
      <c r="A44" s="9">
        <v>638</v>
      </c>
      <c r="B44" s="9" t="s">
        <v>114</v>
      </c>
      <c r="C44" s="10">
        <f>MECI!C39</f>
        <v>0</v>
      </c>
      <c r="D44" s="10" t="s">
        <v>217</v>
      </c>
      <c r="E44" s="15">
        <v>1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>
        <f t="shared" si="0"/>
        <v>1</v>
      </c>
    </row>
    <row r="45" spans="1:29" x14ac:dyDescent="0.3">
      <c r="A45" s="9">
        <v>6391</v>
      </c>
      <c r="B45" s="9" t="s">
        <v>115</v>
      </c>
      <c r="C45" s="10">
        <f>MECI!C40</f>
        <v>0</v>
      </c>
      <c r="D45" s="10" t="s">
        <v>217</v>
      </c>
      <c r="E45" s="15">
        <v>1</v>
      </c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>
        <f t="shared" si="0"/>
        <v>1</v>
      </c>
    </row>
    <row r="46" spans="1:29" x14ac:dyDescent="0.3">
      <c r="A46" s="9">
        <v>6392</v>
      </c>
      <c r="B46" s="9" t="s">
        <v>116</v>
      </c>
      <c r="C46" s="10">
        <f>MECI!C41</f>
        <v>365</v>
      </c>
      <c r="D46" s="10" t="s">
        <v>224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>
        <v>1</v>
      </c>
      <c r="T46" s="15"/>
      <c r="U46" s="15"/>
      <c r="V46" s="15"/>
      <c r="W46" s="15"/>
      <c r="X46" s="15"/>
      <c r="Y46" s="15"/>
      <c r="Z46" s="15"/>
      <c r="AA46" s="15"/>
      <c r="AB46" s="15"/>
      <c r="AC46" s="15">
        <f t="shared" si="0"/>
        <v>1</v>
      </c>
    </row>
    <row r="47" spans="1:29" x14ac:dyDescent="0.3">
      <c r="A47" s="9">
        <v>6411</v>
      </c>
      <c r="B47" s="9" t="s">
        <v>117</v>
      </c>
      <c r="C47" s="10">
        <f>MECI!C42</f>
        <v>0</v>
      </c>
      <c r="D47" s="10" t="s">
        <v>217</v>
      </c>
      <c r="E47" s="15">
        <v>1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>
        <f t="shared" si="0"/>
        <v>1</v>
      </c>
    </row>
    <row r="48" spans="1:29" x14ac:dyDescent="0.3">
      <c r="A48" s="9">
        <v>6412</v>
      </c>
      <c r="B48" s="9" t="s">
        <v>118</v>
      </c>
      <c r="C48" s="10">
        <f>MECI!C43</f>
        <v>4563</v>
      </c>
      <c r="D48" s="10" t="s">
        <v>233</v>
      </c>
      <c r="E48" s="15"/>
      <c r="F48" s="15"/>
      <c r="G48" s="15"/>
      <c r="H48" s="15"/>
      <c r="I48" s="15"/>
      <c r="J48" s="15">
        <v>1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>
        <f t="shared" si="0"/>
        <v>1</v>
      </c>
    </row>
    <row r="49" spans="1:29" x14ac:dyDescent="0.3">
      <c r="A49" s="9">
        <v>6413</v>
      </c>
      <c r="B49" s="9" t="s">
        <v>119</v>
      </c>
      <c r="C49" s="10">
        <f>MECI!C44</f>
        <v>0</v>
      </c>
      <c r="D49" s="10" t="s">
        <v>217</v>
      </c>
      <c r="E49" s="15">
        <v>1</v>
      </c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>
        <f t="shared" si="0"/>
        <v>1</v>
      </c>
    </row>
    <row r="50" spans="1:29" x14ac:dyDescent="0.3">
      <c r="A50" s="9">
        <v>6414</v>
      </c>
      <c r="B50" s="9" t="s">
        <v>120</v>
      </c>
      <c r="C50" s="10">
        <f>MECI!C45</f>
        <v>0</v>
      </c>
      <c r="D50" s="10" t="s">
        <v>217</v>
      </c>
      <c r="E50" s="15">
        <v>1</v>
      </c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>
        <f t="shared" si="0"/>
        <v>1</v>
      </c>
    </row>
    <row r="51" spans="1:29" x14ac:dyDescent="0.3">
      <c r="A51" s="9">
        <v>6415</v>
      </c>
      <c r="B51" s="9" t="s">
        <v>121</v>
      </c>
      <c r="C51" s="10">
        <f>MECI!C46</f>
        <v>0</v>
      </c>
      <c r="D51" s="10" t="s">
        <v>217</v>
      </c>
      <c r="E51" s="15">
        <v>1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>
        <f t="shared" si="0"/>
        <v>1</v>
      </c>
    </row>
    <row r="52" spans="1:29" x14ac:dyDescent="0.3">
      <c r="A52" s="9">
        <v>6416</v>
      </c>
      <c r="B52" s="9" t="s">
        <v>122</v>
      </c>
      <c r="C52" s="10">
        <f>MECI!C47</f>
        <v>0</v>
      </c>
      <c r="D52" s="10" t="s">
        <v>217</v>
      </c>
      <c r="E52" s="15">
        <v>1</v>
      </c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>
        <f t="shared" si="0"/>
        <v>1</v>
      </c>
    </row>
    <row r="53" spans="1:29" x14ac:dyDescent="0.3">
      <c r="A53" s="9">
        <v>6419</v>
      </c>
      <c r="B53" s="9" t="s">
        <v>123</v>
      </c>
      <c r="C53" s="10">
        <f>MECI!C48</f>
        <v>0</v>
      </c>
      <c r="D53" s="10" t="s">
        <v>217</v>
      </c>
      <c r="E53" s="15">
        <v>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>
        <f t="shared" si="0"/>
        <v>1</v>
      </c>
    </row>
    <row r="54" spans="1:29" x14ac:dyDescent="0.3">
      <c r="A54" s="9">
        <v>642</v>
      </c>
      <c r="B54" s="9" t="s">
        <v>124</v>
      </c>
      <c r="C54" s="10">
        <f>MECI!C49</f>
        <v>0</v>
      </c>
      <c r="D54" s="10" t="s">
        <v>217</v>
      </c>
      <c r="E54" s="15">
        <v>1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f t="shared" si="0"/>
        <v>1</v>
      </c>
    </row>
    <row r="55" spans="1:29" x14ac:dyDescent="0.3">
      <c r="A55" s="9">
        <v>6431</v>
      </c>
      <c r="B55" s="9" t="s">
        <v>125</v>
      </c>
      <c r="C55" s="10">
        <f>MECI!C50</f>
        <v>4563</v>
      </c>
      <c r="D55" s="10" t="s">
        <v>211</v>
      </c>
      <c r="E55" s="13">
        <v>12</v>
      </c>
      <c r="F55" s="13">
        <v>10</v>
      </c>
      <c r="G55" s="13">
        <v>20</v>
      </c>
      <c r="H55" s="13">
        <v>18</v>
      </c>
      <c r="I55" s="13">
        <v>16</v>
      </c>
      <c r="J55" s="13">
        <v>15</v>
      </c>
      <c r="K55" s="13">
        <v>14</v>
      </c>
      <c r="L55" s="13">
        <v>20</v>
      </c>
      <c r="M55" s="13">
        <v>16</v>
      </c>
      <c r="N55" s="13">
        <v>14</v>
      </c>
      <c r="O55" s="13">
        <v>120</v>
      </c>
      <c r="P55" s="13">
        <v>16</v>
      </c>
      <c r="Q55" s="13">
        <v>14</v>
      </c>
      <c r="R55" s="13">
        <v>13</v>
      </c>
      <c r="S55" s="13">
        <v>15</v>
      </c>
      <c r="T55" s="13">
        <v>18</v>
      </c>
      <c r="U55" s="13">
        <v>16</v>
      </c>
      <c r="V55" s="13">
        <v>80</v>
      </c>
      <c r="W55" s="13">
        <v>60</v>
      </c>
      <c r="X55" s="13">
        <v>45</v>
      </c>
      <c r="Y55" s="13">
        <v>26</v>
      </c>
      <c r="Z55" s="13">
        <v>32</v>
      </c>
      <c r="AA55" s="13">
        <v>20</v>
      </c>
      <c r="AB55" s="13">
        <v>36</v>
      </c>
      <c r="AC55" s="15">
        <f t="shared" si="0"/>
        <v>666</v>
      </c>
    </row>
    <row r="56" spans="1:29" x14ac:dyDescent="0.3">
      <c r="A56" s="9">
        <v>6432</v>
      </c>
      <c r="B56" s="9" t="s">
        <v>126</v>
      </c>
      <c r="C56" s="10">
        <f>MECI!C51</f>
        <v>1456</v>
      </c>
      <c r="D56" s="10" t="s">
        <v>211</v>
      </c>
      <c r="E56" s="13">
        <v>12</v>
      </c>
      <c r="F56" s="13">
        <v>10</v>
      </c>
      <c r="G56" s="13">
        <v>20</v>
      </c>
      <c r="H56" s="13">
        <v>18</v>
      </c>
      <c r="I56" s="13">
        <v>16</v>
      </c>
      <c r="J56" s="13">
        <v>15</v>
      </c>
      <c r="K56" s="13">
        <v>14</v>
      </c>
      <c r="L56" s="13">
        <v>20</v>
      </c>
      <c r="M56" s="13">
        <v>16</v>
      </c>
      <c r="N56" s="13">
        <v>14</v>
      </c>
      <c r="O56" s="13">
        <v>120</v>
      </c>
      <c r="P56" s="13">
        <v>16</v>
      </c>
      <c r="Q56" s="13">
        <v>14</v>
      </c>
      <c r="R56" s="13">
        <v>13</v>
      </c>
      <c r="S56" s="13">
        <v>15</v>
      </c>
      <c r="T56" s="13">
        <v>18</v>
      </c>
      <c r="U56" s="13">
        <v>16</v>
      </c>
      <c r="V56" s="13">
        <v>80</v>
      </c>
      <c r="W56" s="13">
        <v>60</v>
      </c>
      <c r="X56" s="13">
        <v>45</v>
      </c>
      <c r="Y56" s="13">
        <v>26</v>
      </c>
      <c r="Z56" s="13">
        <v>32</v>
      </c>
      <c r="AA56" s="13">
        <v>20</v>
      </c>
      <c r="AB56" s="13">
        <v>36</v>
      </c>
      <c r="AC56" s="15">
        <f t="shared" si="0"/>
        <v>666</v>
      </c>
    </row>
    <row r="57" spans="1:29" x14ac:dyDescent="0.3">
      <c r="A57" s="9">
        <v>6433</v>
      </c>
      <c r="B57" s="9" t="s">
        <v>127</v>
      </c>
      <c r="C57" s="10">
        <f>MECI!C52</f>
        <v>456</v>
      </c>
      <c r="D57" s="10" t="s">
        <v>217</v>
      </c>
      <c r="E57" s="15">
        <v>1</v>
      </c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>
        <f t="shared" si="0"/>
        <v>1</v>
      </c>
    </row>
    <row r="58" spans="1:29" x14ac:dyDescent="0.3">
      <c r="A58" s="9">
        <v>6434</v>
      </c>
      <c r="B58" s="9" t="s">
        <v>128</v>
      </c>
      <c r="C58" s="10">
        <f>MECI!C53</f>
        <v>0</v>
      </c>
      <c r="D58" s="10" t="s">
        <v>217</v>
      </c>
      <c r="E58" s="15">
        <v>1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>
        <f t="shared" si="0"/>
        <v>1</v>
      </c>
    </row>
    <row r="59" spans="1:29" x14ac:dyDescent="0.3">
      <c r="A59" s="9">
        <v>6439</v>
      </c>
      <c r="B59" s="9" t="s">
        <v>129</v>
      </c>
      <c r="C59" s="10">
        <f>MECI!C54</f>
        <v>321</v>
      </c>
      <c r="D59" s="10" t="s">
        <v>211</v>
      </c>
      <c r="E59" s="13">
        <v>12</v>
      </c>
      <c r="F59" s="13">
        <v>10</v>
      </c>
      <c r="G59" s="13">
        <v>20</v>
      </c>
      <c r="H59" s="13">
        <v>18</v>
      </c>
      <c r="I59" s="13">
        <v>16</v>
      </c>
      <c r="J59" s="13">
        <v>15</v>
      </c>
      <c r="K59" s="13">
        <v>14</v>
      </c>
      <c r="L59" s="13">
        <v>20</v>
      </c>
      <c r="M59" s="13">
        <v>16</v>
      </c>
      <c r="N59" s="13">
        <v>14</v>
      </c>
      <c r="O59" s="13">
        <v>120</v>
      </c>
      <c r="P59" s="13">
        <v>16</v>
      </c>
      <c r="Q59" s="13">
        <v>14</v>
      </c>
      <c r="R59" s="13">
        <v>13</v>
      </c>
      <c r="S59" s="13">
        <v>15</v>
      </c>
      <c r="T59" s="13">
        <v>18</v>
      </c>
      <c r="U59" s="13">
        <v>16</v>
      </c>
      <c r="V59" s="13">
        <v>80</v>
      </c>
      <c r="W59" s="13">
        <v>60</v>
      </c>
      <c r="X59" s="13">
        <v>45</v>
      </c>
      <c r="Y59" s="13">
        <v>26</v>
      </c>
      <c r="Z59" s="13">
        <v>32</v>
      </c>
      <c r="AA59" s="13">
        <v>20</v>
      </c>
      <c r="AB59" s="13">
        <v>36</v>
      </c>
      <c r="AC59" s="15">
        <f t="shared" si="0"/>
        <v>666</v>
      </c>
    </row>
    <row r="60" spans="1:29" x14ac:dyDescent="0.3">
      <c r="A60" s="9">
        <v>6442</v>
      </c>
      <c r="B60" s="9" t="s">
        <v>130</v>
      </c>
      <c r="C60" s="10">
        <f>MECI!C55</f>
        <v>0</v>
      </c>
      <c r="D60" s="10" t="s">
        <v>217</v>
      </c>
      <c r="E60" s="15">
        <v>1</v>
      </c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>
        <f t="shared" si="0"/>
        <v>1</v>
      </c>
    </row>
    <row r="61" spans="1:29" x14ac:dyDescent="0.3">
      <c r="A61" s="9">
        <v>6443</v>
      </c>
      <c r="B61" s="9" t="s">
        <v>131</v>
      </c>
      <c r="C61" s="10">
        <f>MECI!C56</f>
        <v>0</v>
      </c>
      <c r="D61" s="10" t="s">
        <v>217</v>
      </c>
      <c r="E61" s="15">
        <v>1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>
        <f t="shared" si="0"/>
        <v>1</v>
      </c>
    </row>
    <row r="62" spans="1:29" x14ac:dyDescent="0.3">
      <c r="A62" s="9">
        <v>6451</v>
      </c>
      <c r="B62" s="9" t="s">
        <v>132</v>
      </c>
      <c r="C62" s="10">
        <f>MECI!C57</f>
        <v>0</v>
      </c>
      <c r="D62" s="10" t="s">
        <v>217</v>
      </c>
      <c r="E62" s="15">
        <v>1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>
        <f t="shared" si="0"/>
        <v>1</v>
      </c>
    </row>
    <row r="63" spans="1:29" x14ac:dyDescent="0.3">
      <c r="A63" s="9">
        <v>6452</v>
      </c>
      <c r="B63" s="9" t="s">
        <v>133</v>
      </c>
      <c r="C63" s="10">
        <f>MECI!C58</f>
        <v>1456</v>
      </c>
      <c r="D63" s="10" t="s">
        <v>222</v>
      </c>
      <c r="E63" s="15"/>
      <c r="F63" s="15"/>
      <c r="G63" s="15"/>
      <c r="H63" s="15">
        <v>1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>
        <f t="shared" si="0"/>
        <v>1</v>
      </c>
    </row>
    <row r="64" spans="1:29" x14ac:dyDescent="0.3">
      <c r="A64" s="9">
        <v>6453</v>
      </c>
      <c r="B64" s="9" t="s">
        <v>134</v>
      </c>
      <c r="C64" s="10">
        <f>MECI!C59</f>
        <v>0</v>
      </c>
      <c r="D64" s="10" t="s">
        <v>217</v>
      </c>
      <c r="E64" s="15">
        <v>1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f t="shared" si="0"/>
        <v>1</v>
      </c>
    </row>
    <row r="65" spans="1:29" x14ac:dyDescent="0.3">
      <c r="A65" s="9">
        <v>6454</v>
      </c>
      <c r="B65" s="9" t="s">
        <v>135</v>
      </c>
      <c r="C65" s="10">
        <f>MECI!C60</f>
        <v>0</v>
      </c>
      <c r="D65" s="10" t="s">
        <v>217</v>
      </c>
      <c r="E65" s="15">
        <v>1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>
        <f t="shared" si="0"/>
        <v>1</v>
      </c>
    </row>
    <row r="66" spans="1:29" x14ac:dyDescent="0.3">
      <c r="A66" s="9">
        <v>651</v>
      </c>
      <c r="B66" s="9" t="s">
        <v>136</v>
      </c>
      <c r="C66" s="10">
        <f>MECI!C61</f>
        <v>654</v>
      </c>
      <c r="D66" s="10" t="s">
        <v>234</v>
      </c>
      <c r="E66" s="15">
        <v>2</v>
      </c>
      <c r="F66" s="15">
        <v>3</v>
      </c>
      <c r="G66" s="15">
        <v>1</v>
      </c>
      <c r="H66" s="15">
        <v>4</v>
      </c>
      <c r="I66" s="15">
        <v>8</v>
      </c>
      <c r="J66" s="15">
        <v>3</v>
      </c>
      <c r="K66" s="15">
        <v>2</v>
      </c>
      <c r="L66" s="15">
        <v>4</v>
      </c>
      <c r="M66" s="15">
        <v>3</v>
      </c>
      <c r="N66" s="15">
        <v>2</v>
      </c>
      <c r="O66" s="15">
        <v>8</v>
      </c>
      <c r="P66" s="15">
        <v>3</v>
      </c>
      <c r="Q66" s="15">
        <v>4</v>
      </c>
      <c r="R66" s="15">
        <v>3</v>
      </c>
      <c r="S66" s="15">
        <v>8</v>
      </c>
      <c r="T66" s="15">
        <v>12</v>
      </c>
      <c r="U66" s="15">
        <v>5</v>
      </c>
      <c r="V66" s="15">
        <v>6</v>
      </c>
      <c r="W66" s="15">
        <v>18</v>
      </c>
      <c r="X66" s="15">
        <v>20</v>
      </c>
      <c r="Y66" s="15">
        <v>15</v>
      </c>
      <c r="Z66" s="15">
        <v>25</v>
      </c>
      <c r="AA66" s="15">
        <v>14</v>
      </c>
      <c r="AB66" s="15">
        <v>22</v>
      </c>
      <c r="AC66" s="15">
        <f t="shared" si="0"/>
        <v>195</v>
      </c>
    </row>
    <row r="67" spans="1:29" x14ac:dyDescent="0.3">
      <c r="A67" s="9">
        <v>652</v>
      </c>
      <c r="B67" s="9" t="s">
        <v>137</v>
      </c>
      <c r="C67" s="10">
        <f>MECI!C62</f>
        <v>0</v>
      </c>
      <c r="D67" s="10" t="s">
        <v>217</v>
      </c>
      <c r="E67" s="15">
        <v>1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>
        <f t="shared" si="0"/>
        <v>1</v>
      </c>
    </row>
    <row r="68" spans="1:29" x14ac:dyDescent="0.3">
      <c r="A68" s="9">
        <v>653</v>
      </c>
      <c r="B68" s="9" t="s">
        <v>138</v>
      </c>
      <c r="C68" s="10">
        <f>MECI!C63</f>
        <v>126</v>
      </c>
      <c r="D68" s="10" t="s">
        <v>235</v>
      </c>
      <c r="E68" s="15">
        <v>3</v>
      </c>
      <c r="F68" s="15">
        <v>1</v>
      </c>
      <c r="G68" s="15">
        <v>1</v>
      </c>
      <c r="H68" s="15">
        <v>2</v>
      </c>
      <c r="I68" s="15">
        <v>1</v>
      </c>
      <c r="J68" s="15">
        <v>1</v>
      </c>
      <c r="K68" s="15">
        <v>4</v>
      </c>
      <c r="L68" s="15"/>
      <c r="M68" s="15">
        <v>1</v>
      </c>
      <c r="N68" s="15"/>
      <c r="O68" s="15"/>
      <c r="P68" s="15">
        <v>3</v>
      </c>
      <c r="Q68" s="15"/>
      <c r="R68" s="15">
        <v>2</v>
      </c>
      <c r="S68" s="15">
        <v>3</v>
      </c>
      <c r="T68" s="15">
        <v>1</v>
      </c>
      <c r="U68" s="15">
        <v>4</v>
      </c>
      <c r="V68" s="15"/>
      <c r="W68" s="15"/>
      <c r="X68" s="15"/>
      <c r="Y68" s="15"/>
      <c r="Z68" s="15"/>
      <c r="AA68" s="15"/>
      <c r="AB68" s="15"/>
      <c r="AC68" s="15">
        <f t="shared" si="0"/>
        <v>27</v>
      </c>
    </row>
    <row r="69" spans="1:29" x14ac:dyDescent="0.3">
      <c r="A69" s="9">
        <v>654</v>
      </c>
      <c r="B69" s="9" t="s">
        <v>139</v>
      </c>
      <c r="C69" s="10">
        <f>MECI!C64</f>
        <v>456</v>
      </c>
      <c r="D69" s="10" t="s">
        <v>222</v>
      </c>
      <c r="E69" s="15"/>
      <c r="F69" s="15"/>
      <c r="G69" s="15"/>
      <c r="H69" s="15">
        <v>1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>
        <f t="shared" si="0"/>
        <v>1</v>
      </c>
    </row>
    <row r="70" spans="1:29" x14ac:dyDescent="0.3">
      <c r="A70" s="9">
        <v>65511</v>
      </c>
      <c r="B70" s="9" t="s">
        <v>140</v>
      </c>
      <c r="C70" s="10">
        <f>MECI!C65</f>
        <v>0</v>
      </c>
      <c r="D70" s="10" t="s">
        <v>217</v>
      </c>
      <c r="E70" s="15">
        <v>1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>
        <f t="shared" si="0"/>
        <v>1</v>
      </c>
    </row>
    <row r="71" spans="1:29" x14ac:dyDescent="0.3">
      <c r="A71" s="9">
        <v>65512</v>
      </c>
      <c r="B71" s="9" t="s">
        <v>141</v>
      </c>
      <c r="C71" s="10">
        <f>MECI!C66</f>
        <v>0</v>
      </c>
      <c r="D71" s="10" t="s">
        <v>217</v>
      </c>
      <c r="E71" s="15">
        <v>1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>
        <f t="shared" si="0"/>
        <v>1</v>
      </c>
    </row>
    <row r="72" spans="1:29" x14ac:dyDescent="0.3">
      <c r="A72" s="9">
        <v>65513</v>
      </c>
      <c r="B72" s="9" t="s">
        <v>142</v>
      </c>
      <c r="C72" s="10">
        <f>MECI!C67</f>
        <v>0</v>
      </c>
      <c r="D72" s="10" t="s">
        <v>217</v>
      </c>
      <c r="E72" s="15">
        <v>1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>
        <f t="shared" ref="AC72:AC86" si="1">SUM(E72:AB72)</f>
        <v>1</v>
      </c>
    </row>
    <row r="73" spans="1:29" x14ac:dyDescent="0.3">
      <c r="A73" s="9">
        <v>65514</v>
      </c>
      <c r="B73" s="9" t="s">
        <v>143</v>
      </c>
      <c r="C73" s="10">
        <f>MECI!C68</f>
        <v>0</v>
      </c>
      <c r="D73" s="10" t="s">
        <v>217</v>
      </c>
      <c r="E73" s="15">
        <v>1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>
        <f t="shared" si="1"/>
        <v>1</v>
      </c>
    </row>
    <row r="74" spans="1:29" x14ac:dyDescent="0.3">
      <c r="A74" s="9">
        <v>65515</v>
      </c>
      <c r="B74" s="9" t="s">
        <v>144</v>
      </c>
      <c r="C74" s="10">
        <f>MECI!C69</f>
        <v>0</v>
      </c>
      <c r="D74" s="10" t="s">
        <v>217</v>
      </c>
      <c r="E74" s="15">
        <v>1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>
        <f t="shared" si="1"/>
        <v>1</v>
      </c>
    </row>
    <row r="75" spans="1:29" x14ac:dyDescent="0.3">
      <c r="A75" s="9">
        <v>65516</v>
      </c>
      <c r="B75" s="9" t="s">
        <v>145</v>
      </c>
      <c r="C75" s="10">
        <f>MECI!C70</f>
        <v>0</v>
      </c>
      <c r="D75" s="10" t="s">
        <v>217</v>
      </c>
      <c r="E75" s="15">
        <v>1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>
        <f t="shared" si="1"/>
        <v>1</v>
      </c>
    </row>
    <row r="76" spans="1:29" x14ac:dyDescent="0.3">
      <c r="A76" s="9">
        <v>65521</v>
      </c>
      <c r="B76" s="9" t="s">
        <v>146</v>
      </c>
      <c r="C76" s="10">
        <f>MECI!C71</f>
        <v>0</v>
      </c>
      <c r="D76" s="10" t="s">
        <v>217</v>
      </c>
      <c r="E76" s="15">
        <v>1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>
        <f t="shared" si="1"/>
        <v>1</v>
      </c>
    </row>
    <row r="77" spans="1:29" x14ac:dyDescent="0.3">
      <c r="A77" s="9">
        <v>65522</v>
      </c>
      <c r="B77" s="9" t="s">
        <v>147</v>
      </c>
      <c r="C77" s="10">
        <f>MECI!C72</f>
        <v>0</v>
      </c>
      <c r="D77" s="10" t="s">
        <v>217</v>
      </c>
      <c r="E77" s="15">
        <v>1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>
        <f t="shared" si="1"/>
        <v>1</v>
      </c>
    </row>
    <row r="78" spans="1:29" x14ac:dyDescent="0.3">
      <c r="A78" s="9">
        <v>65523</v>
      </c>
      <c r="B78" s="9" t="s">
        <v>148</v>
      </c>
      <c r="C78" s="10">
        <f>MECI!C73</f>
        <v>0</v>
      </c>
      <c r="D78" s="10" t="s">
        <v>217</v>
      </c>
      <c r="E78" s="15">
        <v>1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>
        <f t="shared" si="1"/>
        <v>1</v>
      </c>
    </row>
    <row r="79" spans="1:29" x14ac:dyDescent="0.3">
      <c r="A79" s="9">
        <v>65524</v>
      </c>
      <c r="B79" s="9" t="s">
        <v>149</v>
      </c>
      <c r="C79" s="10">
        <f>MECI!C74</f>
        <v>0</v>
      </c>
      <c r="D79" s="10" t="s">
        <v>217</v>
      </c>
      <c r="E79" s="15">
        <v>1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>
        <f t="shared" si="1"/>
        <v>1</v>
      </c>
    </row>
    <row r="80" spans="1:29" x14ac:dyDescent="0.3">
      <c r="A80" s="9">
        <v>65525</v>
      </c>
      <c r="B80" s="9" t="s">
        <v>150</v>
      </c>
      <c r="C80" s="10">
        <f>MECI!C75</f>
        <v>0</v>
      </c>
      <c r="D80" s="10" t="s">
        <v>217</v>
      </c>
      <c r="E80" s="15">
        <v>1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>
        <f t="shared" si="1"/>
        <v>1</v>
      </c>
    </row>
    <row r="81" spans="1:29" x14ac:dyDescent="0.3">
      <c r="A81" s="9">
        <v>656</v>
      </c>
      <c r="B81" s="9" t="s">
        <v>151</v>
      </c>
      <c r="C81" s="10">
        <f>MECI!C76</f>
        <v>456</v>
      </c>
      <c r="D81" s="10" t="s">
        <v>227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2">
        <v>0.25</v>
      </c>
      <c r="P81" s="15"/>
      <c r="Q81" s="15"/>
      <c r="R81" s="15"/>
      <c r="S81" s="22">
        <v>0.1</v>
      </c>
      <c r="T81" s="22">
        <v>0.15</v>
      </c>
      <c r="U81" s="22">
        <v>0.12</v>
      </c>
      <c r="V81" s="22">
        <v>0.26</v>
      </c>
      <c r="W81" s="22">
        <v>0.03</v>
      </c>
      <c r="X81" s="22">
        <v>0.04</v>
      </c>
      <c r="Y81" s="22">
        <v>0.03</v>
      </c>
      <c r="Z81" s="22">
        <v>0.01</v>
      </c>
      <c r="AA81" s="22">
        <v>0.01</v>
      </c>
      <c r="AB81" s="15"/>
      <c r="AC81" s="23">
        <f t="shared" si="1"/>
        <v>1</v>
      </c>
    </row>
    <row r="82" spans="1:29" x14ac:dyDescent="0.3">
      <c r="A82" s="9">
        <v>658</v>
      </c>
      <c r="B82" s="9" t="s">
        <v>152</v>
      </c>
      <c r="C82" s="10">
        <f>MECI!C77</f>
        <v>126</v>
      </c>
      <c r="D82" s="10" t="s">
        <v>227</v>
      </c>
      <c r="E82" s="15"/>
      <c r="F82" s="22">
        <v>0.05</v>
      </c>
      <c r="G82" s="22">
        <v>0.08</v>
      </c>
      <c r="H82" s="15"/>
      <c r="I82" s="15"/>
      <c r="J82" s="15"/>
      <c r="K82" s="15"/>
      <c r="L82" s="15"/>
      <c r="M82" s="15"/>
      <c r="N82" s="15"/>
      <c r="O82" s="15"/>
      <c r="P82" s="22">
        <v>0.16</v>
      </c>
      <c r="Q82" s="15"/>
      <c r="R82" s="15"/>
      <c r="S82" s="22">
        <v>0.12</v>
      </c>
      <c r="T82" s="15"/>
      <c r="U82" s="22">
        <v>0.3</v>
      </c>
      <c r="V82" s="22">
        <v>0.05</v>
      </c>
      <c r="W82" s="22">
        <v>0.04</v>
      </c>
      <c r="X82" s="22">
        <v>0.08</v>
      </c>
      <c r="Y82" s="22">
        <v>0.03</v>
      </c>
      <c r="Z82" s="22">
        <v>0.06</v>
      </c>
      <c r="AA82" s="22">
        <v>0.02</v>
      </c>
      <c r="AB82" s="22">
        <v>0.01</v>
      </c>
      <c r="AC82" s="23">
        <f t="shared" si="1"/>
        <v>1</v>
      </c>
    </row>
    <row r="83" spans="1:29" x14ac:dyDescent="0.3">
      <c r="A83" s="9">
        <v>6591</v>
      </c>
      <c r="B83" s="9" t="s">
        <v>153</v>
      </c>
      <c r="C83" s="10">
        <f>MECI!C78</f>
        <v>0</v>
      </c>
      <c r="D83" s="10" t="s">
        <v>217</v>
      </c>
      <c r="E83" s="15">
        <v>1</v>
      </c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>
        <f t="shared" si="1"/>
        <v>1</v>
      </c>
    </row>
    <row r="84" spans="1:29" x14ac:dyDescent="0.3">
      <c r="A84" s="9">
        <v>6592</v>
      </c>
      <c r="B84" s="9" t="s">
        <v>154</v>
      </c>
      <c r="C84" s="10">
        <f>MECI!C79</f>
        <v>0</v>
      </c>
      <c r="D84" s="10" t="s">
        <v>217</v>
      </c>
      <c r="E84" s="15">
        <v>1</v>
      </c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f t="shared" si="1"/>
        <v>1</v>
      </c>
    </row>
    <row r="85" spans="1:29" x14ac:dyDescent="0.3">
      <c r="A85" s="9">
        <v>33</v>
      </c>
      <c r="B85" s="9" t="s">
        <v>208</v>
      </c>
      <c r="C85" s="10">
        <f>MECI!C80</f>
        <v>2650</v>
      </c>
      <c r="D85" s="10" t="s">
        <v>237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>
        <v>4</v>
      </c>
      <c r="P85" s="15"/>
      <c r="Q85" s="15"/>
      <c r="R85" s="15"/>
      <c r="S85" s="15">
        <v>3</v>
      </c>
      <c r="T85" s="15">
        <v>3</v>
      </c>
      <c r="U85" s="15"/>
      <c r="V85" s="15">
        <v>5</v>
      </c>
      <c r="W85" s="15">
        <v>10</v>
      </c>
      <c r="X85" s="15">
        <v>15</v>
      </c>
      <c r="Y85" s="15">
        <v>8</v>
      </c>
      <c r="Z85" s="15">
        <v>12</v>
      </c>
      <c r="AA85" s="15">
        <v>18</v>
      </c>
      <c r="AB85" s="15">
        <v>10</v>
      </c>
      <c r="AC85" s="15">
        <f t="shared" si="1"/>
        <v>88</v>
      </c>
    </row>
    <row r="86" spans="1:29" x14ac:dyDescent="0.3">
      <c r="A86" s="9">
        <v>33</v>
      </c>
      <c r="B86" s="9" t="s">
        <v>209</v>
      </c>
      <c r="C86" s="10">
        <f>MECI!C81</f>
        <v>1340</v>
      </c>
      <c r="D86" s="10" t="s">
        <v>236</v>
      </c>
      <c r="E86" s="15"/>
      <c r="F86" s="15"/>
      <c r="G86" s="15"/>
      <c r="H86" s="15"/>
      <c r="I86" s="15">
        <v>8</v>
      </c>
      <c r="J86" s="15"/>
      <c r="K86" s="15"/>
      <c r="L86" s="15">
        <v>2</v>
      </c>
      <c r="M86" s="15"/>
      <c r="N86" s="15"/>
      <c r="O86" s="15"/>
      <c r="P86" s="15"/>
      <c r="Q86" s="15">
        <v>2</v>
      </c>
      <c r="R86" s="15">
        <v>4</v>
      </c>
      <c r="S86" s="15"/>
      <c r="T86" s="15"/>
      <c r="U86" s="15"/>
      <c r="V86" s="15">
        <v>7</v>
      </c>
      <c r="W86" s="15"/>
      <c r="X86" s="15"/>
      <c r="Y86" s="15"/>
      <c r="Z86" s="15"/>
      <c r="AA86" s="15"/>
      <c r="AB86" s="15"/>
      <c r="AC86" s="15">
        <f t="shared" si="1"/>
        <v>23</v>
      </c>
    </row>
    <row r="88" spans="1:29" x14ac:dyDescent="0.3">
      <c r="C88" s="40">
        <f>SUM(C7:C86)</f>
        <v>92884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BE00-1BB9-4E5C-93BB-D9C1438E50F5}">
  <dimension ref="A1:AC95"/>
  <sheetViews>
    <sheetView tabSelected="1" workbookViewId="0">
      <pane xSplit="4" ySplit="6" topLeftCell="V9" activePane="bottomRight" state="frozen"/>
      <selection pane="topRight" activeCell="E1" sqref="E1"/>
      <selection pane="bottomLeft" activeCell="A7" sqref="A7"/>
      <selection pane="bottomRight" activeCell="C6" sqref="C6"/>
    </sheetView>
  </sheetViews>
  <sheetFormatPr baseColWidth="10" defaultColWidth="11.44140625" defaultRowHeight="14.4" x14ac:dyDescent="0.3"/>
  <cols>
    <col min="1" max="1" width="6.88671875" style="1" customWidth="1"/>
    <col min="2" max="2" width="45.33203125" style="1" customWidth="1"/>
    <col min="3" max="3" width="9.5546875" style="1" bestFit="1" customWidth="1"/>
    <col min="4" max="4" width="22.44140625" style="1" customWidth="1"/>
    <col min="5" max="5" width="13.5546875" style="1" customWidth="1"/>
    <col min="6" max="6" width="18.5546875" style="1" customWidth="1"/>
    <col min="7" max="7" width="15.5546875" style="1" bestFit="1" customWidth="1"/>
    <col min="8" max="8" width="10.6640625" style="1" bestFit="1" customWidth="1"/>
    <col min="9" max="9" width="12.109375" style="1" bestFit="1" customWidth="1"/>
    <col min="10" max="10" width="8.88671875" style="1" bestFit="1" customWidth="1"/>
    <col min="11" max="11" width="11.88671875" style="1" bestFit="1" customWidth="1"/>
    <col min="12" max="12" width="14.109375" style="1" bestFit="1" customWidth="1"/>
    <col min="13" max="13" width="10.6640625" style="1" bestFit="1" customWidth="1"/>
    <col min="14" max="14" width="12.6640625" style="1" bestFit="1" customWidth="1"/>
    <col min="15" max="15" width="14.33203125" style="1" bestFit="1" customWidth="1"/>
    <col min="16" max="16" width="17.109375" style="1" bestFit="1" customWidth="1"/>
    <col min="17" max="17" width="12.33203125" style="1" customWidth="1"/>
    <col min="18" max="18" width="8.5546875" style="1" bestFit="1" customWidth="1"/>
    <col min="19" max="19" width="8.6640625" style="1" customWidth="1"/>
    <col min="20" max="20" width="9.44140625" style="1" customWidth="1"/>
    <col min="21" max="21" width="13" style="1" customWidth="1"/>
    <col min="22" max="16384" width="11.44140625" style="1"/>
  </cols>
  <sheetData>
    <row r="1" spans="1:29" x14ac:dyDescent="0.3">
      <c r="A1" s="2" t="s">
        <v>213</v>
      </c>
    </row>
    <row r="2" spans="1:29" x14ac:dyDescent="0.3">
      <c r="A2" s="2"/>
      <c r="D2" s="16" t="s">
        <v>36</v>
      </c>
      <c r="E2" s="17">
        <v>1</v>
      </c>
      <c r="F2" s="17">
        <v>2</v>
      </c>
      <c r="G2" s="17">
        <v>3</v>
      </c>
      <c r="H2" s="17">
        <v>4</v>
      </c>
      <c r="I2" s="17">
        <v>5</v>
      </c>
      <c r="J2" s="17">
        <v>6</v>
      </c>
      <c r="K2" s="17">
        <v>7</v>
      </c>
      <c r="L2" s="17">
        <v>8</v>
      </c>
      <c r="M2" s="17">
        <v>9</v>
      </c>
      <c r="N2" s="17">
        <v>10</v>
      </c>
      <c r="O2" s="17">
        <v>11</v>
      </c>
      <c r="P2" s="17">
        <v>12</v>
      </c>
      <c r="Q2" s="17">
        <v>13</v>
      </c>
      <c r="R2" s="17">
        <v>14</v>
      </c>
      <c r="S2" s="17">
        <v>15</v>
      </c>
      <c r="T2" s="17">
        <v>16</v>
      </c>
      <c r="U2" s="17">
        <v>17</v>
      </c>
      <c r="V2" s="17">
        <v>18</v>
      </c>
      <c r="W2" s="17">
        <v>19</v>
      </c>
      <c r="X2" s="17">
        <v>20</v>
      </c>
      <c r="Y2" s="17">
        <v>21</v>
      </c>
      <c r="Z2" s="17">
        <v>22</v>
      </c>
      <c r="AA2" s="17">
        <v>23</v>
      </c>
      <c r="AB2" s="17">
        <v>24</v>
      </c>
    </row>
    <row r="3" spans="1:29" x14ac:dyDescent="0.3">
      <c r="A3" s="2"/>
      <c r="D3" s="16" t="s">
        <v>37</v>
      </c>
      <c r="E3" s="18" t="s">
        <v>157</v>
      </c>
      <c r="F3" s="18" t="s">
        <v>158</v>
      </c>
      <c r="G3" s="18" t="s">
        <v>159</v>
      </c>
      <c r="H3" s="18" t="s">
        <v>160</v>
      </c>
      <c r="I3" s="18" t="s">
        <v>161</v>
      </c>
      <c r="J3" s="18" t="s">
        <v>162</v>
      </c>
      <c r="K3" s="18" t="s">
        <v>163</v>
      </c>
      <c r="L3" s="18" t="s">
        <v>164</v>
      </c>
      <c r="M3" s="18" t="s">
        <v>165</v>
      </c>
      <c r="N3" s="18" t="s">
        <v>166</v>
      </c>
      <c r="O3" s="18" t="s">
        <v>167</v>
      </c>
      <c r="P3" s="18" t="s">
        <v>168</v>
      </c>
      <c r="Q3" s="18" t="s">
        <v>169</v>
      </c>
      <c r="R3" s="18" t="s">
        <v>170</v>
      </c>
      <c r="S3" s="18" t="s">
        <v>171</v>
      </c>
      <c r="T3" s="18" t="s">
        <v>172</v>
      </c>
      <c r="U3" s="18" t="s">
        <v>173</v>
      </c>
      <c r="V3" s="18" t="s">
        <v>174</v>
      </c>
      <c r="W3" s="18" t="s">
        <v>175</v>
      </c>
      <c r="X3" s="18" t="s">
        <v>176</v>
      </c>
      <c r="Y3" s="18" t="s">
        <v>177</v>
      </c>
      <c r="Z3" s="18" t="s">
        <v>178</v>
      </c>
      <c r="AA3" s="18" t="s">
        <v>179</v>
      </c>
      <c r="AB3" s="17" t="s">
        <v>180</v>
      </c>
    </row>
    <row r="4" spans="1:29" ht="43.2" x14ac:dyDescent="0.3">
      <c r="B4" s="41" t="s">
        <v>269</v>
      </c>
      <c r="D4" s="21" t="s">
        <v>38</v>
      </c>
      <c r="E4" s="20" t="s">
        <v>181</v>
      </c>
      <c r="F4" s="20" t="s">
        <v>187</v>
      </c>
      <c r="G4" s="20" t="s">
        <v>183</v>
      </c>
      <c r="H4" s="20" t="s">
        <v>184</v>
      </c>
      <c r="I4" s="20" t="s">
        <v>185</v>
      </c>
      <c r="J4" s="20" t="s">
        <v>186</v>
      </c>
      <c r="K4" s="20" t="s">
        <v>188</v>
      </c>
      <c r="L4" s="20" t="s">
        <v>189</v>
      </c>
      <c r="M4" s="20" t="s">
        <v>190</v>
      </c>
      <c r="N4" s="20" t="s">
        <v>191</v>
      </c>
      <c r="O4" s="20" t="s">
        <v>192</v>
      </c>
      <c r="P4" s="20" t="s">
        <v>193</v>
      </c>
      <c r="Q4" s="20" t="s">
        <v>194</v>
      </c>
      <c r="R4" s="20" t="s">
        <v>195</v>
      </c>
      <c r="S4" s="20" t="s">
        <v>196</v>
      </c>
      <c r="T4" s="20" t="s">
        <v>0</v>
      </c>
      <c r="U4" s="20" t="s">
        <v>197</v>
      </c>
      <c r="V4" s="20" t="s">
        <v>198</v>
      </c>
      <c r="W4" s="20" t="s">
        <v>199</v>
      </c>
      <c r="X4" s="20" t="s">
        <v>200</v>
      </c>
      <c r="Y4" s="20" t="s">
        <v>201</v>
      </c>
      <c r="Z4" s="20" t="s">
        <v>202</v>
      </c>
      <c r="AA4" s="20" t="s">
        <v>212</v>
      </c>
      <c r="AB4" s="20" t="s">
        <v>203</v>
      </c>
    </row>
    <row r="5" spans="1:29" x14ac:dyDescent="0.3">
      <c r="D5" s="16" t="s">
        <v>39</v>
      </c>
      <c r="E5" s="19" t="s">
        <v>182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204</v>
      </c>
      <c r="L5" s="19" t="s">
        <v>204</v>
      </c>
      <c r="M5" s="19" t="s">
        <v>204</v>
      </c>
      <c r="N5" s="19" t="s">
        <v>204</v>
      </c>
      <c r="O5" s="19" t="s">
        <v>204</v>
      </c>
      <c r="P5" s="19" t="s">
        <v>205</v>
      </c>
      <c r="Q5" s="19" t="s">
        <v>205</v>
      </c>
      <c r="R5" s="19" t="s">
        <v>205</v>
      </c>
      <c r="S5" s="19" t="s">
        <v>205</v>
      </c>
      <c r="T5" s="19" t="s">
        <v>205</v>
      </c>
      <c r="U5" s="19" t="s">
        <v>205</v>
      </c>
      <c r="V5" s="19" t="s">
        <v>205</v>
      </c>
      <c r="W5" s="19" t="s">
        <v>206</v>
      </c>
      <c r="X5" s="19" t="s">
        <v>206</v>
      </c>
      <c r="Y5" s="19" t="s">
        <v>206</v>
      </c>
      <c r="Z5" s="19" t="s">
        <v>206</v>
      </c>
      <c r="AA5" s="19" t="s">
        <v>206</v>
      </c>
      <c r="AB5" s="19" t="s">
        <v>206</v>
      </c>
      <c r="AC5" s="19" t="s">
        <v>239</v>
      </c>
    </row>
    <row r="6" spans="1:29" x14ac:dyDescent="0.3">
      <c r="A6" s="11" t="s">
        <v>78</v>
      </c>
      <c r="B6" s="11" t="s">
        <v>207</v>
      </c>
      <c r="C6" s="11" t="s">
        <v>1</v>
      </c>
      <c r="D6" s="11" t="s">
        <v>215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 x14ac:dyDescent="0.3">
      <c r="A7" s="9">
        <v>61</v>
      </c>
      <c r="B7" s="9" t="s">
        <v>156</v>
      </c>
      <c r="C7" s="10"/>
      <c r="D7" s="10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</row>
    <row r="8" spans="1:29" x14ac:dyDescent="0.3">
      <c r="A8" s="9">
        <v>62</v>
      </c>
      <c r="B8" s="9" t="s">
        <v>155</v>
      </c>
      <c r="C8" s="10"/>
      <c r="D8" s="10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</row>
    <row r="9" spans="1:29" x14ac:dyDescent="0.3">
      <c r="A9" s="9">
        <v>63111</v>
      </c>
      <c r="B9" s="9" t="s">
        <v>79</v>
      </c>
      <c r="C9" s="10"/>
      <c r="D9" s="10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</row>
    <row r="10" spans="1:29" x14ac:dyDescent="0.3">
      <c r="A10" s="9">
        <v>63112</v>
      </c>
      <c r="B10" s="9" t="s">
        <v>80</v>
      </c>
      <c r="C10" s="10"/>
      <c r="D10" s="10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</row>
    <row r="11" spans="1:29" x14ac:dyDescent="0.3">
      <c r="A11" s="9">
        <v>6312</v>
      </c>
      <c r="B11" s="9" t="s">
        <v>81</v>
      </c>
      <c r="C11" s="10"/>
      <c r="D11" s="10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</row>
    <row r="12" spans="1:29" x14ac:dyDescent="0.3">
      <c r="A12" s="9">
        <v>6313</v>
      </c>
      <c r="B12" s="9" t="s">
        <v>82</v>
      </c>
      <c r="C12" s="10"/>
      <c r="D12" s="10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</row>
    <row r="13" spans="1:29" x14ac:dyDescent="0.3">
      <c r="A13" s="9">
        <v>6314</v>
      </c>
      <c r="B13" s="9" t="s">
        <v>83</v>
      </c>
      <c r="C13" s="10"/>
      <c r="D13" s="10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</row>
    <row r="14" spans="1:29" x14ac:dyDescent="0.3">
      <c r="A14" s="9">
        <v>6315</v>
      </c>
      <c r="B14" s="9" t="s">
        <v>84</v>
      </c>
      <c r="C14" s="10"/>
      <c r="D14" s="10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</row>
    <row r="15" spans="1:29" x14ac:dyDescent="0.3">
      <c r="A15" s="9">
        <v>6321</v>
      </c>
      <c r="B15" s="9" t="s">
        <v>85</v>
      </c>
      <c r="C15" s="10"/>
      <c r="D15" s="10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</row>
    <row r="16" spans="1:29" x14ac:dyDescent="0.3">
      <c r="A16" s="9">
        <v>6322</v>
      </c>
      <c r="B16" s="9" t="s">
        <v>86</v>
      </c>
      <c r="C16" s="10"/>
      <c r="D16" s="10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</row>
    <row r="17" spans="1:29" x14ac:dyDescent="0.3">
      <c r="A17" s="9">
        <v>6323</v>
      </c>
      <c r="B17" s="9" t="s">
        <v>87</v>
      </c>
      <c r="C17" s="10"/>
      <c r="D17" s="10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</row>
    <row r="18" spans="1:29" x14ac:dyDescent="0.3">
      <c r="A18" s="9">
        <v>6324</v>
      </c>
      <c r="B18" s="9" t="s">
        <v>88</v>
      </c>
      <c r="C18" s="10"/>
      <c r="D18" s="10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</row>
    <row r="19" spans="1:29" x14ac:dyDescent="0.3">
      <c r="A19" s="9">
        <v>6325</v>
      </c>
      <c r="B19" s="9" t="s">
        <v>89</v>
      </c>
      <c r="C19" s="10"/>
      <c r="D19" s="10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</row>
    <row r="20" spans="1:29" x14ac:dyDescent="0.3">
      <c r="A20" s="9">
        <v>6326</v>
      </c>
      <c r="B20" s="9" t="s">
        <v>90</v>
      </c>
      <c r="C20" s="10"/>
      <c r="D20" s="10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</row>
    <row r="21" spans="1:29" x14ac:dyDescent="0.3">
      <c r="A21" s="9">
        <v>6327</v>
      </c>
      <c r="B21" s="9" t="s">
        <v>91</v>
      </c>
      <c r="C21" s="10"/>
      <c r="D21" s="10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</row>
    <row r="22" spans="1:29" x14ac:dyDescent="0.3">
      <c r="A22" s="9">
        <v>6329</v>
      </c>
      <c r="B22" s="9" t="s">
        <v>92</v>
      </c>
      <c r="C22" s="10"/>
      <c r="D22" s="10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</row>
    <row r="23" spans="1:29" x14ac:dyDescent="0.3">
      <c r="A23" s="9">
        <v>63421</v>
      </c>
      <c r="B23" s="9" t="s">
        <v>93</v>
      </c>
      <c r="C23" s="10"/>
      <c r="D23" s="10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</row>
    <row r="24" spans="1:29" x14ac:dyDescent="0.3">
      <c r="A24" s="9">
        <v>63432</v>
      </c>
      <c r="B24" s="9" t="s">
        <v>94</v>
      </c>
      <c r="C24" s="10"/>
      <c r="D24" s="10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</row>
    <row r="25" spans="1:29" x14ac:dyDescent="0.3">
      <c r="A25" s="9">
        <v>6343</v>
      </c>
      <c r="B25" s="9" t="s">
        <v>95</v>
      </c>
      <c r="C25" s="10"/>
      <c r="D25" s="10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</row>
    <row r="26" spans="1:29" x14ac:dyDescent="0.3">
      <c r="A26" s="9">
        <v>6344</v>
      </c>
      <c r="B26" s="9" t="s">
        <v>96</v>
      </c>
      <c r="C26" s="10"/>
      <c r="D26" s="10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</row>
    <row r="27" spans="1:29" x14ac:dyDescent="0.3">
      <c r="A27" s="9">
        <v>6345</v>
      </c>
      <c r="B27" s="9" t="s">
        <v>97</v>
      </c>
      <c r="C27" s="10"/>
      <c r="D27" s="10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</row>
    <row r="28" spans="1:29" x14ac:dyDescent="0.3">
      <c r="A28" s="9">
        <v>6351</v>
      </c>
      <c r="B28" s="9" t="s">
        <v>98</v>
      </c>
      <c r="C28" s="10"/>
      <c r="D28" s="10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</row>
    <row r="29" spans="1:29" x14ac:dyDescent="0.3">
      <c r="A29" s="9">
        <v>6352</v>
      </c>
      <c r="B29" s="9" t="s">
        <v>99</v>
      </c>
      <c r="C29" s="10"/>
      <c r="D29" s="10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</row>
    <row r="30" spans="1:29" x14ac:dyDescent="0.3">
      <c r="A30" s="9">
        <v>6353</v>
      </c>
      <c r="B30" s="9" t="s">
        <v>100</v>
      </c>
      <c r="C30" s="10"/>
      <c r="D30" s="10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</row>
    <row r="31" spans="1:29" x14ac:dyDescent="0.3">
      <c r="A31" s="9">
        <v>6354</v>
      </c>
      <c r="B31" s="9" t="s">
        <v>101</v>
      </c>
      <c r="C31" s="10"/>
      <c r="D31" s="10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</row>
    <row r="32" spans="1:29" x14ac:dyDescent="0.3">
      <c r="A32" s="9">
        <v>6355</v>
      </c>
      <c r="B32" s="9" t="s">
        <v>102</v>
      </c>
      <c r="C32" s="10"/>
      <c r="D32" s="10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</row>
    <row r="33" spans="1:29" x14ac:dyDescent="0.3">
      <c r="A33" s="9">
        <v>6356</v>
      </c>
      <c r="B33" s="9" t="s">
        <v>103</v>
      </c>
      <c r="C33" s="10"/>
      <c r="D33" s="10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</row>
    <row r="34" spans="1:29" x14ac:dyDescent="0.3">
      <c r="A34" s="9">
        <v>6361</v>
      </c>
      <c r="B34" s="9" t="s">
        <v>104</v>
      </c>
      <c r="C34" s="10"/>
      <c r="D34" s="10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</row>
    <row r="35" spans="1:29" x14ac:dyDescent="0.3">
      <c r="A35" s="9">
        <v>6362</v>
      </c>
      <c r="B35" s="9" t="s">
        <v>105</v>
      </c>
      <c r="C35" s="10"/>
      <c r="D35" s="10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3"/>
    </row>
    <row r="36" spans="1:29" x14ac:dyDescent="0.3">
      <c r="A36" s="9">
        <v>6363</v>
      </c>
      <c r="B36" s="9" t="s">
        <v>106</v>
      </c>
      <c r="C36" s="10"/>
      <c r="D36" s="10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</row>
    <row r="37" spans="1:29" x14ac:dyDescent="0.3">
      <c r="A37" s="9">
        <v>6364</v>
      </c>
      <c r="B37" s="9" t="s">
        <v>107</v>
      </c>
      <c r="C37" s="10"/>
      <c r="D37" s="10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</row>
    <row r="38" spans="1:29" x14ac:dyDescent="0.3">
      <c r="A38" s="9">
        <v>6365</v>
      </c>
      <c r="B38" s="9" t="s">
        <v>108</v>
      </c>
      <c r="C38" s="10"/>
      <c r="D38" s="10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</row>
    <row r="39" spans="1:29" x14ac:dyDescent="0.3">
      <c r="A39" s="9">
        <v>6366</v>
      </c>
      <c r="B39" s="9" t="s">
        <v>109</v>
      </c>
      <c r="C39" s="10"/>
      <c r="D39" s="10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</row>
    <row r="40" spans="1:29" x14ac:dyDescent="0.3">
      <c r="A40" s="9">
        <v>6367</v>
      </c>
      <c r="B40" s="9" t="s">
        <v>110</v>
      </c>
      <c r="C40" s="10"/>
      <c r="D40" s="10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</row>
    <row r="41" spans="1:29" x14ac:dyDescent="0.3">
      <c r="A41" s="9">
        <v>6371</v>
      </c>
      <c r="B41" s="9" t="s">
        <v>111</v>
      </c>
      <c r="C41" s="10"/>
      <c r="D41" s="10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3"/>
    </row>
    <row r="42" spans="1:29" x14ac:dyDescent="0.3">
      <c r="A42" s="9">
        <v>6372</v>
      </c>
      <c r="B42" s="9" t="s">
        <v>112</v>
      </c>
      <c r="C42" s="10"/>
      <c r="D42" s="10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</row>
    <row r="43" spans="1:29" x14ac:dyDescent="0.3">
      <c r="A43" s="9">
        <v>6373</v>
      </c>
      <c r="B43" s="9" t="s">
        <v>113</v>
      </c>
      <c r="C43" s="10"/>
      <c r="D43" s="10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</row>
    <row r="44" spans="1:29" x14ac:dyDescent="0.3">
      <c r="A44" s="9">
        <v>638</v>
      </c>
      <c r="B44" s="9" t="s">
        <v>114</v>
      </c>
      <c r="C44" s="10"/>
      <c r="D44" s="10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</row>
    <row r="45" spans="1:29" x14ac:dyDescent="0.3">
      <c r="A45" s="9">
        <v>6391</v>
      </c>
      <c r="B45" s="9" t="s">
        <v>115</v>
      </c>
      <c r="C45" s="10"/>
      <c r="D45" s="10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</row>
    <row r="46" spans="1:29" x14ac:dyDescent="0.3">
      <c r="A46" s="9">
        <v>6392</v>
      </c>
      <c r="B46" s="9" t="s">
        <v>116</v>
      </c>
      <c r="C46" s="10"/>
      <c r="D46" s="10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</row>
    <row r="47" spans="1:29" x14ac:dyDescent="0.3">
      <c r="A47" s="9">
        <v>6411</v>
      </c>
      <c r="B47" s="9" t="s">
        <v>117</v>
      </c>
      <c r="C47" s="10"/>
      <c r="D47" s="10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</row>
    <row r="48" spans="1:29" x14ac:dyDescent="0.3">
      <c r="A48" s="9">
        <v>6412</v>
      </c>
      <c r="B48" s="9" t="s">
        <v>118</v>
      </c>
      <c r="C48" s="10"/>
      <c r="D48" s="10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</row>
    <row r="49" spans="1:29" x14ac:dyDescent="0.3">
      <c r="A49" s="9">
        <v>6413</v>
      </c>
      <c r="B49" s="9" t="s">
        <v>119</v>
      </c>
      <c r="C49" s="10"/>
      <c r="D49" s="10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</row>
    <row r="50" spans="1:29" x14ac:dyDescent="0.3">
      <c r="A50" s="9">
        <v>6414</v>
      </c>
      <c r="B50" s="9" t="s">
        <v>120</v>
      </c>
      <c r="C50" s="10"/>
      <c r="D50" s="10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</row>
    <row r="51" spans="1:29" x14ac:dyDescent="0.3">
      <c r="A51" s="9">
        <v>6415</v>
      </c>
      <c r="B51" s="9" t="s">
        <v>121</v>
      </c>
      <c r="C51" s="10"/>
      <c r="D51" s="10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</row>
    <row r="52" spans="1:29" x14ac:dyDescent="0.3">
      <c r="A52" s="9">
        <v>6416</v>
      </c>
      <c r="B52" s="9" t="s">
        <v>122</v>
      </c>
      <c r="C52" s="10"/>
      <c r="D52" s="10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</row>
    <row r="53" spans="1:29" x14ac:dyDescent="0.3">
      <c r="A53" s="9">
        <v>6419</v>
      </c>
      <c r="B53" s="9" t="s">
        <v>123</v>
      </c>
      <c r="C53" s="10"/>
      <c r="D53" s="10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</row>
    <row r="54" spans="1:29" x14ac:dyDescent="0.3">
      <c r="A54" s="9">
        <v>642</v>
      </c>
      <c r="B54" s="9" t="s">
        <v>124</v>
      </c>
      <c r="C54" s="10"/>
      <c r="D54" s="10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</row>
    <row r="55" spans="1:29" x14ac:dyDescent="0.3">
      <c r="A55" s="9">
        <v>6431</v>
      </c>
      <c r="B55" s="9" t="s">
        <v>125</v>
      </c>
      <c r="C55" s="10"/>
      <c r="D55" s="10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</row>
    <row r="56" spans="1:29" x14ac:dyDescent="0.3">
      <c r="A56" s="9">
        <v>6432</v>
      </c>
      <c r="B56" s="9" t="s">
        <v>126</v>
      </c>
      <c r="C56" s="10"/>
      <c r="D56" s="10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</row>
    <row r="57" spans="1:29" x14ac:dyDescent="0.3">
      <c r="A57" s="9">
        <v>6433</v>
      </c>
      <c r="B57" s="9" t="s">
        <v>127</v>
      </c>
      <c r="C57" s="10"/>
      <c r="D57" s="10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</row>
    <row r="58" spans="1:29" x14ac:dyDescent="0.3">
      <c r="A58" s="9">
        <v>6434</v>
      </c>
      <c r="B58" s="9" t="s">
        <v>128</v>
      </c>
      <c r="C58" s="10"/>
      <c r="D58" s="10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</row>
    <row r="59" spans="1:29" x14ac:dyDescent="0.3">
      <c r="A59" s="9">
        <v>6439</v>
      </c>
      <c r="B59" s="9" t="s">
        <v>129</v>
      </c>
      <c r="C59" s="10"/>
      <c r="D59" s="10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</row>
    <row r="60" spans="1:29" x14ac:dyDescent="0.3">
      <c r="A60" s="9">
        <v>6442</v>
      </c>
      <c r="B60" s="9" t="s">
        <v>130</v>
      </c>
      <c r="C60" s="10"/>
      <c r="D60" s="10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</row>
    <row r="61" spans="1:29" x14ac:dyDescent="0.3">
      <c r="A61" s="9">
        <v>6443</v>
      </c>
      <c r="B61" s="9" t="s">
        <v>131</v>
      </c>
      <c r="C61" s="10"/>
      <c r="D61" s="10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</row>
    <row r="62" spans="1:29" x14ac:dyDescent="0.3">
      <c r="A62" s="9">
        <v>6451</v>
      </c>
      <c r="B62" s="9" t="s">
        <v>132</v>
      </c>
      <c r="C62" s="10"/>
      <c r="D62" s="10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</row>
    <row r="63" spans="1:29" x14ac:dyDescent="0.3">
      <c r="A63" s="9">
        <v>6452</v>
      </c>
      <c r="B63" s="9" t="s">
        <v>133</v>
      </c>
      <c r="C63" s="10"/>
      <c r="D63" s="10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</row>
    <row r="64" spans="1:29" x14ac:dyDescent="0.3">
      <c r="A64" s="9">
        <v>6453</v>
      </c>
      <c r="B64" s="9" t="s">
        <v>134</v>
      </c>
      <c r="C64" s="10"/>
      <c r="D64" s="10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</row>
    <row r="65" spans="1:29" x14ac:dyDescent="0.3">
      <c r="A65" s="9">
        <v>6454</v>
      </c>
      <c r="B65" s="9" t="s">
        <v>135</v>
      </c>
      <c r="C65" s="10"/>
      <c r="D65" s="10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</row>
    <row r="66" spans="1:29" x14ac:dyDescent="0.3">
      <c r="A66" s="9">
        <v>651</v>
      </c>
      <c r="B66" s="9" t="s">
        <v>136</v>
      </c>
      <c r="C66" s="10"/>
      <c r="D66" s="10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</row>
    <row r="67" spans="1:29" x14ac:dyDescent="0.3">
      <c r="A67" s="9">
        <v>652</v>
      </c>
      <c r="B67" s="9" t="s">
        <v>137</v>
      </c>
      <c r="C67" s="10"/>
      <c r="D67" s="10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</row>
    <row r="68" spans="1:29" x14ac:dyDescent="0.3">
      <c r="A68" s="9">
        <v>653</v>
      </c>
      <c r="B68" s="9" t="s">
        <v>138</v>
      </c>
      <c r="C68" s="10"/>
      <c r="D68" s="10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</row>
    <row r="69" spans="1:29" x14ac:dyDescent="0.3">
      <c r="A69" s="9">
        <v>654</v>
      </c>
      <c r="B69" s="9" t="s">
        <v>139</v>
      </c>
      <c r="C69" s="10"/>
      <c r="D69" s="10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</row>
    <row r="70" spans="1:29" x14ac:dyDescent="0.3">
      <c r="A70" s="9">
        <v>65511</v>
      </c>
      <c r="B70" s="9" t="s">
        <v>140</v>
      </c>
      <c r="C70" s="10"/>
      <c r="D70" s="1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</row>
    <row r="71" spans="1:29" x14ac:dyDescent="0.3">
      <c r="A71" s="9">
        <v>65512</v>
      </c>
      <c r="B71" s="9" t="s">
        <v>141</v>
      </c>
      <c r="C71" s="10"/>
      <c r="D71" s="10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</row>
    <row r="72" spans="1:29" x14ac:dyDescent="0.3">
      <c r="A72" s="9">
        <v>65513</v>
      </c>
      <c r="B72" s="9" t="s">
        <v>142</v>
      </c>
      <c r="C72" s="10"/>
      <c r="D72" s="10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</row>
    <row r="73" spans="1:29" x14ac:dyDescent="0.3">
      <c r="A73" s="9">
        <v>65514</v>
      </c>
      <c r="B73" s="9" t="s">
        <v>143</v>
      </c>
      <c r="C73" s="10"/>
      <c r="D73" s="10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</row>
    <row r="74" spans="1:29" x14ac:dyDescent="0.3">
      <c r="A74" s="9">
        <v>65515</v>
      </c>
      <c r="B74" s="9" t="s">
        <v>144</v>
      </c>
      <c r="C74" s="10"/>
      <c r="D74" s="10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</row>
    <row r="75" spans="1:29" x14ac:dyDescent="0.3">
      <c r="A75" s="9">
        <v>65516</v>
      </c>
      <c r="B75" s="9" t="s">
        <v>145</v>
      </c>
      <c r="C75" s="10"/>
      <c r="D75" s="10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</row>
    <row r="76" spans="1:29" x14ac:dyDescent="0.3">
      <c r="A76" s="9">
        <v>65521</v>
      </c>
      <c r="B76" s="9" t="s">
        <v>146</v>
      </c>
      <c r="C76" s="10"/>
      <c r="D76" s="10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</row>
    <row r="77" spans="1:29" x14ac:dyDescent="0.3">
      <c r="A77" s="9">
        <v>65522</v>
      </c>
      <c r="B77" s="9" t="s">
        <v>147</v>
      </c>
      <c r="C77" s="10"/>
      <c r="D77" s="10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 spans="1:29" x14ac:dyDescent="0.3">
      <c r="A78" s="9">
        <v>65523</v>
      </c>
      <c r="B78" s="9" t="s">
        <v>148</v>
      </c>
      <c r="C78" s="10"/>
      <c r="D78" s="10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</row>
    <row r="79" spans="1:29" x14ac:dyDescent="0.3">
      <c r="A79" s="9">
        <v>65524</v>
      </c>
      <c r="B79" s="9" t="s">
        <v>149</v>
      </c>
      <c r="C79" s="10"/>
      <c r="D79" s="10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</row>
    <row r="80" spans="1:29" x14ac:dyDescent="0.3">
      <c r="A80" s="9">
        <v>65525</v>
      </c>
      <c r="B80" s="9" t="s">
        <v>150</v>
      </c>
      <c r="C80" s="10"/>
      <c r="D80" s="1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 spans="1:29" x14ac:dyDescent="0.3">
      <c r="A81" s="9">
        <v>656</v>
      </c>
      <c r="B81" s="9" t="s">
        <v>151</v>
      </c>
      <c r="C81" s="10"/>
      <c r="D81" s="10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3"/>
    </row>
    <row r="82" spans="1:29" x14ac:dyDescent="0.3">
      <c r="A82" s="9">
        <v>658</v>
      </c>
      <c r="B82" s="9" t="s">
        <v>152</v>
      </c>
      <c r="C82" s="10"/>
      <c r="D82" s="10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3"/>
    </row>
    <row r="83" spans="1:29" x14ac:dyDescent="0.3">
      <c r="A83" s="9">
        <v>6591</v>
      </c>
      <c r="B83" s="9" t="s">
        <v>153</v>
      </c>
      <c r="C83" s="10"/>
      <c r="D83" s="10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29" x14ac:dyDescent="0.3">
      <c r="A84" s="9">
        <v>6592</v>
      </c>
      <c r="B84" s="9" t="s">
        <v>154</v>
      </c>
      <c r="C84" s="10"/>
      <c r="D84" s="10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29" x14ac:dyDescent="0.3">
      <c r="A85" s="9">
        <v>33</v>
      </c>
      <c r="B85" s="9" t="s">
        <v>208</v>
      </c>
      <c r="C85" s="10"/>
      <c r="D85" s="10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 spans="1:29" x14ac:dyDescent="0.3">
      <c r="A86" s="9">
        <v>33</v>
      </c>
      <c r="B86" s="9" t="s">
        <v>209</v>
      </c>
      <c r="C86" s="10"/>
      <c r="D86" s="10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</row>
    <row r="87" spans="1:29" x14ac:dyDescent="0.3"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spans="1:29" x14ac:dyDescent="0.3">
      <c r="C88" s="45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</row>
    <row r="89" spans="1:29" x14ac:dyDescent="0.3"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</row>
    <row r="90" spans="1:29" x14ac:dyDescent="0.3"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</row>
    <row r="92" spans="1:29" x14ac:dyDescent="0.3">
      <c r="C92" s="1" t="s">
        <v>270</v>
      </c>
      <c r="D92" s="48">
        <f>SUM(E88:J88)</f>
        <v>0</v>
      </c>
      <c r="E92" s="49" t="e">
        <f>D92/$D$95</f>
        <v>#DIV/0!</v>
      </c>
    </row>
    <row r="93" spans="1:29" x14ac:dyDescent="0.3">
      <c r="C93" s="1" t="s">
        <v>271</v>
      </c>
      <c r="D93" s="48">
        <f>SUM(K88:O88)</f>
        <v>0</v>
      </c>
      <c r="E93" s="49" t="e">
        <f>D93/$D$95</f>
        <v>#DIV/0!</v>
      </c>
    </row>
    <row r="94" spans="1:29" x14ac:dyDescent="0.3">
      <c r="C94" s="1" t="s">
        <v>272</v>
      </c>
      <c r="D94" s="48">
        <f>SUM(P88:AB88)</f>
        <v>0</v>
      </c>
      <c r="E94" s="49" t="e">
        <f>D94/$D$95</f>
        <v>#DIV/0!</v>
      </c>
    </row>
    <row r="95" spans="1:29" x14ac:dyDescent="0.3">
      <c r="C95" s="1" t="s">
        <v>239</v>
      </c>
      <c r="D95" s="48">
        <f>SUM(D92:D94)</f>
        <v>0</v>
      </c>
      <c r="E95" s="49" t="e">
        <f>SUM(E92:E94)</f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737B-D888-4BD4-A01D-2DDBAE2D11C3}">
  <dimension ref="A1:O14"/>
  <sheetViews>
    <sheetView workbookViewId="0">
      <selection activeCell="K10" sqref="K10"/>
    </sheetView>
  </sheetViews>
  <sheetFormatPr baseColWidth="10" defaultColWidth="11.44140625" defaultRowHeight="14.4" x14ac:dyDescent="0.3"/>
  <cols>
    <col min="1" max="1" width="7.88671875" style="14" customWidth="1"/>
    <col min="2" max="2" width="6.88671875" style="14" customWidth="1"/>
    <col min="3" max="3" width="34.33203125" style="14" customWidth="1"/>
    <col min="4" max="4" width="8.5546875" style="14" customWidth="1"/>
    <col min="5" max="5" width="11.44140625" style="14"/>
    <col min="6" max="6" width="18.33203125" style="14" bestFit="1" customWidth="1"/>
    <col min="7" max="16384" width="11.44140625" style="14"/>
  </cols>
  <sheetData>
    <row r="1" spans="1:15" x14ac:dyDescent="0.3">
      <c r="A1" s="2" t="s">
        <v>244</v>
      </c>
    </row>
    <row r="2" spans="1:15" x14ac:dyDescent="0.3">
      <c r="F2" s="16" t="s">
        <v>36</v>
      </c>
      <c r="G2" s="17">
        <v>19</v>
      </c>
      <c r="H2" s="17">
        <v>20</v>
      </c>
      <c r="I2" s="17">
        <v>21</v>
      </c>
      <c r="J2" s="17">
        <v>22</v>
      </c>
      <c r="K2" s="17">
        <v>23</v>
      </c>
      <c r="L2" s="17">
        <v>24</v>
      </c>
    </row>
    <row r="3" spans="1:15" x14ac:dyDescent="0.3">
      <c r="F3" s="16" t="s">
        <v>37</v>
      </c>
      <c r="G3" s="18" t="s">
        <v>175</v>
      </c>
      <c r="H3" s="18" t="s">
        <v>176</v>
      </c>
      <c r="I3" s="18" t="s">
        <v>177</v>
      </c>
      <c r="J3" s="18" t="s">
        <v>178</v>
      </c>
      <c r="K3" s="18" t="s">
        <v>179</v>
      </c>
      <c r="L3" s="17" t="s">
        <v>180</v>
      </c>
    </row>
    <row r="4" spans="1:15" ht="28.8" x14ac:dyDescent="0.3">
      <c r="C4" s="41" t="s">
        <v>277</v>
      </c>
      <c r="F4" s="21" t="s">
        <v>38</v>
      </c>
      <c r="G4" s="20" t="s">
        <v>199</v>
      </c>
      <c r="H4" s="20" t="s">
        <v>200</v>
      </c>
      <c r="I4" s="20" t="s">
        <v>201</v>
      </c>
      <c r="J4" s="20" t="s">
        <v>202</v>
      </c>
      <c r="K4" s="20" t="s">
        <v>212</v>
      </c>
      <c r="L4" s="20" t="s">
        <v>203</v>
      </c>
    </row>
    <row r="5" spans="1:15" x14ac:dyDescent="0.3">
      <c r="F5" s="16" t="s">
        <v>39</v>
      </c>
      <c r="G5" s="19" t="s">
        <v>206</v>
      </c>
      <c r="H5" s="19" t="s">
        <v>206</v>
      </c>
      <c r="I5" s="19" t="s">
        <v>206</v>
      </c>
      <c r="J5" s="19" t="s">
        <v>206</v>
      </c>
      <c r="K5" s="19" t="s">
        <v>206</v>
      </c>
      <c r="L5" s="19" t="s">
        <v>206</v>
      </c>
      <c r="M5" s="19" t="s">
        <v>246</v>
      </c>
      <c r="O5" s="19" t="s">
        <v>263</v>
      </c>
    </row>
    <row r="6" spans="1:15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245</v>
      </c>
      <c r="G6" s="25"/>
      <c r="H6" s="25"/>
      <c r="I6" s="25"/>
      <c r="J6" s="25"/>
      <c r="K6" s="25"/>
      <c r="L6" s="25"/>
      <c r="M6" s="25"/>
      <c r="O6" s="25"/>
    </row>
    <row r="7" spans="1:15" x14ac:dyDescent="0.3">
      <c r="A7" s="5">
        <v>12</v>
      </c>
      <c r="B7" s="6" t="s">
        <v>168</v>
      </c>
      <c r="C7" s="3" t="s">
        <v>193</v>
      </c>
      <c r="D7" s="7" t="s">
        <v>205</v>
      </c>
      <c r="E7" s="7">
        <f>'P1B-ECI-CC'!P88</f>
        <v>0</v>
      </c>
      <c r="F7" s="7" t="s">
        <v>247</v>
      </c>
      <c r="G7" s="27">
        <v>0.15</v>
      </c>
      <c r="H7" s="27">
        <v>0.1</v>
      </c>
      <c r="I7" s="27">
        <v>0.25</v>
      </c>
      <c r="J7" s="27">
        <v>0.12</v>
      </c>
      <c r="K7" s="27">
        <v>0.16</v>
      </c>
      <c r="L7" s="27">
        <v>0.22</v>
      </c>
      <c r="M7" s="26">
        <f>SUM(G7:L7)</f>
        <v>1</v>
      </c>
      <c r="O7" s="50" t="e">
        <f t="shared" ref="O7:O13" si="0">E7/$E$14</f>
        <v>#DIV/0!</v>
      </c>
    </row>
    <row r="8" spans="1:15" x14ac:dyDescent="0.3">
      <c r="A8" s="5">
        <v>13</v>
      </c>
      <c r="B8" s="6" t="s">
        <v>169</v>
      </c>
      <c r="C8" s="3" t="s">
        <v>194</v>
      </c>
      <c r="D8" s="7" t="s">
        <v>205</v>
      </c>
      <c r="E8" s="7">
        <f>'P1B-ECI-CC'!Q88</f>
        <v>0</v>
      </c>
      <c r="F8" s="7" t="s">
        <v>248</v>
      </c>
      <c r="G8" s="52">
        <v>5</v>
      </c>
      <c r="H8" s="52">
        <v>6</v>
      </c>
      <c r="I8" s="52">
        <v>8</v>
      </c>
      <c r="J8" s="52">
        <v>4</v>
      </c>
      <c r="K8" s="52">
        <v>15</v>
      </c>
      <c r="L8" s="52">
        <v>16</v>
      </c>
      <c r="M8" s="25">
        <f>SUM(G8:L8)</f>
        <v>54</v>
      </c>
      <c r="O8" s="50" t="e">
        <f t="shared" si="0"/>
        <v>#DIV/0!</v>
      </c>
    </row>
    <row r="9" spans="1:15" x14ac:dyDescent="0.3">
      <c r="A9" s="5">
        <v>14</v>
      </c>
      <c r="B9" s="6" t="s">
        <v>170</v>
      </c>
      <c r="C9" s="3" t="s">
        <v>195</v>
      </c>
      <c r="D9" s="7" t="s">
        <v>205</v>
      </c>
      <c r="E9" s="7">
        <f>'P1B-ECI-CC'!R88</f>
        <v>0</v>
      </c>
      <c r="F9" s="7" t="s">
        <v>252</v>
      </c>
      <c r="G9" s="52"/>
      <c r="H9" s="52"/>
      <c r="I9" s="52">
        <v>12</v>
      </c>
      <c r="J9" s="52"/>
      <c r="K9" s="52">
        <v>10</v>
      </c>
      <c r="L9" s="52">
        <v>8</v>
      </c>
      <c r="M9" s="25">
        <f t="shared" ref="M9:M13" si="1">SUM(G9:L9)</f>
        <v>30</v>
      </c>
      <c r="O9" s="51" t="e">
        <f t="shared" si="0"/>
        <v>#DIV/0!</v>
      </c>
    </row>
    <row r="10" spans="1:15" x14ac:dyDescent="0.3">
      <c r="A10" s="5">
        <v>15</v>
      </c>
      <c r="B10" s="6" t="s">
        <v>171</v>
      </c>
      <c r="C10" s="3" t="s">
        <v>196</v>
      </c>
      <c r="D10" s="7" t="s">
        <v>205</v>
      </c>
      <c r="E10" s="7">
        <f>'P1B-ECI-CC'!S88</f>
        <v>0</v>
      </c>
      <c r="F10" s="7" t="s">
        <v>249</v>
      </c>
      <c r="G10" s="52"/>
      <c r="H10" s="52">
        <v>12</v>
      </c>
      <c r="I10" s="52"/>
      <c r="J10" s="52">
        <v>6</v>
      </c>
      <c r="K10" s="52">
        <v>20</v>
      </c>
      <c r="L10" s="52"/>
      <c r="M10" s="25">
        <f t="shared" si="1"/>
        <v>38</v>
      </c>
      <c r="O10" s="51" t="e">
        <f t="shared" si="0"/>
        <v>#DIV/0!</v>
      </c>
    </row>
    <row r="11" spans="1:15" x14ac:dyDescent="0.3">
      <c r="A11" s="5">
        <v>16</v>
      </c>
      <c r="B11" s="6" t="s">
        <v>172</v>
      </c>
      <c r="C11" s="3" t="s">
        <v>0</v>
      </c>
      <c r="D11" s="7" t="s">
        <v>205</v>
      </c>
      <c r="E11" s="7">
        <f>'P1B-ECI-CC'!T88</f>
        <v>0</v>
      </c>
      <c r="F11" s="7" t="s">
        <v>250</v>
      </c>
      <c r="G11" s="52">
        <v>25</v>
      </c>
      <c r="H11" s="52"/>
      <c r="I11" s="52"/>
      <c r="J11" s="52">
        <v>18</v>
      </c>
      <c r="K11" s="52">
        <v>22</v>
      </c>
      <c r="L11" s="52"/>
      <c r="M11" s="25">
        <f t="shared" si="1"/>
        <v>65</v>
      </c>
      <c r="O11" s="51" t="e">
        <f t="shared" si="0"/>
        <v>#DIV/0!</v>
      </c>
    </row>
    <row r="12" spans="1:15" x14ac:dyDescent="0.3">
      <c r="A12" s="5">
        <v>17</v>
      </c>
      <c r="B12" s="6" t="s">
        <v>173</v>
      </c>
      <c r="C12" s="3" t="s">
        <v>197</v>
      </c>
      <c r="D12" s="7" t="s">
        <v>205</v>
      </c>
      <c r="E12" s="7">
        <f>'P1B-ECI-CC'!U88</f>
        <v>0</v>
      </c>
      <c r="F12" s="7" t="s">
        <v>247</v>
      </c>
      <c r="G12" s="27">
        <v>0.15</v>
      </c>
      <c r="H12" s="27">
        <v>0.25</v>
      </c>
      <c r="I12" s="27">
        <v>0.05</v>
      </c>
      <c r="J12" s="27">
        <v>0.13</v>
      </c>
      <c r="K12" s="27">
        <v>0.2</v>
      </c>
      <c r="L12" s="27">
        <v>0.22</v>
      </c>
      <c r="M12" s="26">
        <f>SUM(G12:L12)</f>
        <v>1</v>
      </c>
      <c r="O12" s="50" t="e">
        <f t="shared" si="0"/>
        <v>#DIV/0!</v>
      </c>
    </row>
    <row r="13" spans="1:15" x14ac:dyDescent="0.3">
      <c r="A13" s="5">
        <v>18</v>
      </c>
      <c r="B13" s="6" t="s">
        <v>174</v>
      </c>
      <c r="C13" s="3" t="s">
        <v>198</v>
      </c>
      <c r="D13" s="7" t="s">
        <v>205</v>
      </c>
      <c r="E13" s="7">
        <f>'P1B-ECI-CC'!V88</f>
        <v>0</v>
      </c>
      <c r="F13" s="7" t="s">
        <v>251</v>
      </c>
      <c r="G13" s="52">
        <v>10</v>
      </c>
      <c r="H13" s="52">
        <v>5</v>
      </c>
      <c r="I13" s="52">
        <v>8</v>
      </c>
      <c r="J13" s="52">
        <v>4</v>
      </c>
      <c r="K13" s="52">
        <v>12</v>
      </c>
      <c r="L13" s="52">
        <v>16</v>
      </c>
      <c r="M13" s="25">
        <f t="shared" si="1"/>
        <v>55</v>
      </c>
      <c r="O13" s="51" t="e">
        <f t="shared" si="0"/>
        <v>#DIV/0!</v>
      </c>
    </row>
    <row r="14" spans="1:15" x14ac:dyDescent="0.3">
      <c r="E14" s="29">
        <f>SUM(E7:E13)</f>
        <v>0</v>
      </c>
      <c r="O14" s="50" t="e">
        <f>SUM(O7:O13)</f>
        <v>#DIV/0!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E5031-A452-4150-A2D0-03FE8030BAC3}">
  <dimension ref="A1:O16"/>
  <sheetViews>
    <sheetView topLeftCell="B1" workbookViewId="0">
      <selection activeCell="D7" sqref="D7"/>
    </sheetView>
  </sheetViews>
  <sheetFormatPr baseColWidth="10" defaultColWidth="11.44140625" defaultRowHeight="14.4" x14ac:dyDescent="0.3"/>
  <cols>
    <col min="1" max="1" width="7.88671875" style="14" customWidth="1"/>
    <col min="2" max="2" width="6.88671875" style="14" customWidth="1"/>
    <col min="3" max="3" width="34.33203125" style="14" customWidth="1"/>
    <col min="4" max="4" width="8.5546875" style="14" customWidth="1"/>
    <col min="5" max="5" width="11.44140625" style="14"/>
    <col min="6" max="6" width="18.33203125" style="14" bestFit="1" customWidth="1"/>
    <col min="7" max="16384" width="11.44140625" style="14"/>
  </cols>
  <sheetData>
    <row r="1" spans="1:15" x14ac:dyDescent="0.3">
      <c r="A1" s="2" t="s">
        <v>244</v>
      </c>
    </row>
    <row r="2" spans="1:15" x14ac:dyDescent="0.3">
      <c r="A2" s="54" t="s">
        <v>280</v>
      </c>
      <c r="F2" s="16" t="s">
        <v>36</v>
      </c>
      <c r="G2" s="17">
        <v>19</v>
      </c>
      <c r="H2" s="17">
        <v>20</v>
      </c>
      <c r="I2" s="17">
        <v>21</v>
      </c>
      <c r="J2" s="17">
        <v>22</v>
      </c>
      <c r="K2" s="17">
        <v>23</v>
      </c>
      <c r="L2" s="17">
        <v>24</v>
      </c>
    </row>
    <row r="3" spans="1:15" x14ac:dyDescent="0.3">
      <c r="F3" s="16" t="s">
        <v>37</v>
      </c>
      <c r="G3" s="18" t="s">
        <v>175</v>
      </c>
      <c r="H3" s="18" t="s">
        <v>176</v>
      </c>
      <c r="I3" s="18" t="s">
        <v>177</v>
      </c>
      <c r="J3" s="18" t="s">
        <v>178</v>
      </c>
      <c r="K3" s="18" t="s">
        <v>179</v>
      </c>
      <c r="L3" s="17" t="s">
        <v>180</v>
      </c>
    </row>
    <row r="4" spans="1:15" ht="28.8" x14ac:dyDescent="0.3">
      <c r="C4" s="41" t="s">
        <v>279</v>
      </c>
      <c r="F4" s="21" t="s">
        <v>38</v>
      </c>
      <c r="G4" s="20" t="s">
        <v>199</v>
      </c>
      <c r="H4" s="20" t="s">
        <v>200</v>
      </c>
      <c r="I4" s="20" t="s">
        <v>201</v>
      </c>
      <c r="J4" s="20" t="s">
        <v>202</v>
      </c>
      <c r="K4" s="20" t="s">
        <v>212</v>
      </c>
      <c r="L4" s="20" t="s">
        <v>203</v>
      </c>
    </row>
    <row r="5" spans="1:15" x14ac:dyDescent="0.3">
      <c r="F5" s="16" t="s">
        <v>39</v>
      </c>
      <c r="G5" s="19" t="s">
        <v>206</v>
      </c>
      <c r="H5" s="19" t="s">
        <v>206</v>
      </c>
      <c r="I5" s="19" t="s">
        <v>206</v>
      </c>
      <c r="J5" s="19" t="s">
        <v>206</v>
      </c>
      <c r="K5" s="19" t="s">
        <v>206</v>
      </c>
      <c r="L5" s="19" t="s">
        <v>206</v>
      </c>
      <c r="M5" s="19" t="s">
        <v>246</v>
      </c>
      <c r="O5" s="19" t="s">
        <v>263</v>
      </c>
    </row>
    <row r="6" spans="1:15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245</v>
      </c>
      <c r="G6" s="25"/>
      <c r="H6" s="25"/>
      <c r="I6" s="25"/>
      <c r="J6" s="25"/>
      <c r="K6" s="25"/>
      <c r="L6" s="25"/>
      <c r="M6" s="25"/>
      <c r="O6" s="25"/>
    </row>
    <row r="7" spans="1:15" x14ac:dyDescent="0.3">
      <c r="A7" s="5">
        <v>12</v>
      </c>
      <c r="B7" s="6" t="s">
        <v>168</v>
      </c>
      <c r="C7" s="3" t="s">
        <v>193</v>
      </c>
      <c r="D7" s="7" t="s">
        <v>205</v>
      </c>
      <c r="E7" s="7"/>
      <c r="F7" s="7"/>
      <c r="G7" s="28"/>
      <c r="H7" s="28"/>
      <c r="I7" s="28"/>
      <c r="J7" s="28"/>
      <c r="K7" s="28"/>
      <c r="L7" s="28"/>
      <c r="M7" s="53"/>
      <c r="O7" s="50"/>
    </row>
    <row r="8" spans="1:15" x14ac:dyDescent="0.3">
      <c r="A8" s="5">
        <v>13</v>
      </c>
      <c r="B8" s="6" t="s">
        <v>169</v>
      </c>
      <c r="C8" s="3" t="s">
        <v>194</v>
      </c>
      <c r="D8" s="7" t="s">
        <v>205</v>
      </c>
      <c r="E8" s="7"/>
      <c r="F8" s="7"/>
      <c r="G8" s="28"/>
      <c r="H8" s="28"/>
      <c r="I8" s="28"/>
      <c r="J8" s="28"/>
      <c r="K8" s="28"/>
      <c r="L8" s="28"/>
      <c r="M8" s="28"/>
      <c r="O8" s="50"/>
    </row>
    <row r="9" spans="1:15" x14ac:dyDescent="0.3">
      <c r="A9" s="5">
        <v>14</v>
      </c>
      <c r="B9" s="6" t="s">
        <v>170</v>
      </c>
      <c r="C9" s="3" t="s">
        <v>195</v>
      </c>
      <c r="D9" s="7" t="s">
        <v>205</v>
      </c>
      <c r="E9" s="7"/>
      <c r="F9" s="7"/>
      <c r="G9" s="28"/>
      <c r="H9" s="28"/>
      <c r="I9" s="28"/>
      <c r="J9" s="28"/>
      <c r="K9" s="28"/>
      <c r="L9" s="28"/>
      <c r="M9" s="28"/>
      <c r="O9" s="51"/>
    </row>
    <row r="10" spans="1:15" x14ac:dyDescent="0.3">
      <c r="A10" s="5">
        <v>15</v>
      </c>
      <c r="B10" s="6" t="s">
        <v>171</v>
      </c>
      <c r="C10" s="3" t="s">
        <v>196</v>
      </c>
      <c r="D10" s="7" t="s">
        <v>205</v>
      </c>
      <c r="E10" s="7"/>
      <c r="F10" s="7"/>
      <c r="G10" s="28"/>
      <c r="H10" s="28"/>
      <c r="I10" s="28"/>
      <c r="J10" s="28"/>
      <c r="K10" s="57"/>
      <c r="L10" s="28"/>
      <c r="M10" s="28"/>
      <c r="O10" s="51"/>
    </row>
    <row r="11" spans="1:15" x14ac:dyDescent="0.3">
      <c r="A11" s="5">
        <v>16</v>
      </c>
      <c r="B11" s="6" t="s">
        <v>172</v>
      </c>
      <c r="C11" s="3" t="s">
        <v>0</v>
      </c>
      <c r="D11" s="7" t="s">
        <v>205</v>
      </c>
      <c r="E11" s="7"/>
      <c r="F11" s="7"/>
      <c r="G11" s="28"/>
      <c r="H11" s="28"/>
      <c r="I11" s="28"/>
      <c r="J11" s="28"/>
      <c r="K11" s="28"/>
      <c r="L11" s="28"/>
      <c r="M11" s="28"/>
      <c r="O11" s="51"/>
    </row>
    <row r="12" spans="1:15" x14ac:dyDescent="0.3">
      <c r="A12" s="5">
        <v>17</v>
      </c>
      <c r="B12" s="6" t="s">
        <v>173</v>
      </c>
      <c r="C12" s="3" t="s">
        <v>197</v>
      </c>
      <c r="D12" s="7" t="s">
        <v>205</v>
      </c>
      <c r="E12" s="7"/>
      <c r="F12" s="7"/>
      <c r="G12" s="28"/>
      <c r="H12" s="28"/>
      <c r="I12" s="28"/>
      <c r="J12" s="28"/>
      <c r="K12" s="28"/>
      <c r="L12" s="28"/>
      <c r="M12" s="53"/>
      <c r="O12" s="50"/>
    </row>
    <row r="13" spans="1:15" x14ac:dyDescent="0.3">
      <c r="A13" s="5">
        <v>18</v>
      </c>
      <c r="B13" s="6" t="s">
        <v>174</v>
      </c>
      <c r="C13" s="3" t="s">
        <v>198</v>
      </c>
      <c r="D13" s="7" t="s">
        <v>205</v>
      </c>
      <c r="E13" s="7"/>
      <c r="F13" s="7"/>
      <c r="G13" s="28"/>
      <c r="H13" s="28"/>
      <c r="I13" s="28"/>
      <c r="J13" s="28"/>
      <c r="K13" s="28"/>
      <c r="L13" s="28"/>
      <c r="M13" s="28"/>
      <c r="O13" s="51"/>
    </row>
    <row r="14" spans="1:15" x14ac:dyDescent="0.3">
      <c r="E14" s="46"/>
      <c r="G14" s="46"/>
      <c r="H14" s="46"/>
      <c r="I14" s="46"/>
      <c r="J14" s="46"/>
      <c r="K14" s="46"/>
      <c r="L14" s="46"/>
      <c r="M14" s="46"/>
      <c r="O14" s="50"/>
    </row>
    <row r="16" spans="1:15" x14ac:dyDescent="0.3">
      <c r="G16" s="55"/>
      <c r="H16" s="55"/>
      <c r="I16" s="55"/>
      <c r="J16" s="55"/>
      <c r="K16" s="56"/>
      <c r="L16" s="55"/>
      <c r="M16" s="5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F786B-B347-4B79-BBCD-D3355A384999}">
  <dimension ref="A1:AR20"/>
  <sheetViews>
    <sheetView workbookViewId="0">
      <selection activeCell="F14" sqref="F14"/>
    </sheetView>
  </sheetViews>
  <sheetFormatPr baseColWidth="10" defaultColWidth="11.44140625" defaultRowHeight="14.4" x14ac:dyDescent="0.3"/>
  <cols>
    <col min="1" max="5" width="11.44140625" style="14"/>
    <col min="6" max="6" width="20.6640625" style="14" customWidth="1"/>
    <col min="7" max="16384" width="11.44140625" style="14"/>
  </cols>
  <sheetData>
    <row r="1" spans="1:44" x14ac:dyDescent="0.3">
      <c r="A1" s="2" t="s">
        <v>219</v>
      </c>
    </row>
    <row r="2" spans="1:44" x14ac:dyDescent="0.3">
      <c r="F2" s="16" t="s">
        <v>36</v>
      </c>
      <c r="G2" s="20">
        <v>1</v>
      </c>
      <c r="H2" s="20">
        <v>2</v>
      </c>
      <c r="I2" s="20">
        <v>3</v>
      </c>
      <c r="J2" s="20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20">
        <v>10</v>
      </c>
      <c r="Q2" s="20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20">
        <v>17</v>
      </c>
      <c r="X2" s="20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20">
        <v>24</v>
      </c>
      <c r="AE2" s="20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20">
        <v>31</v>
      </c>
      <c r="AL2" s="20">
        <v>32</v>
      </c>
      <c r="AM2" s="20">
        <v>33</v>
      </c>
      <c r="AN2" s="20">
        <v>34</v>
      </c>
    </row>
    <row r="3" spans="1:44" x14ac:dyDescent="0.3">
      <c r="F3" s="16" t="s">
        <v>37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48</v>
      </c>
      <c r="L3" s="20" t="s">
        <v>49</v>
      </c>
      <c r="M3" s="20" t="s">
        <v>50</v>
      </c>
      <c r="N3" s="20" t="s">
        <v>51</v>
      </c>
      <c r="O3" s="20" t="s">
        <v>52</v>
      </c>
      <c r="P3" s="20" t="s">
        <v>53</v>
      </c>
      <c r="Q3" s="20" t="s">
        <v>54</v>
      </c>
      <c r="R3" s="20" t="s">
        <v>55</v>
      </c>
      <c r="S3" s="20" t="s">
        <v>56</v>
      </c>
      <c r="T3" s="20" t="s">
        <v>57</v>
      </c>
      <c r="U3" s="20" t="s">
        <v>58</v>
      </c>
      <c r="V3" s="20" t="s">
        <v>59</v>
      </c>
      <c r="W3" s="20" t="s">
        <v>60</v>
      </c>
      <c r="X3" s="20" t="s">
        <v>61</v>
      </c>
      <c r="Y3" s="20" t="s">
        <v>62</v>
      </c>
      <c r="Z3" s="20" t="s">
        <v>63</v>
      </c>
      <c r="AA3" s="20" t="s">
        <v>64</v>
      </c>
      <c r="AB3" s="20" t="s">
        <v>65</v>
      </c>
      <c r="AC3" s="20" t="s">
        <v>66</v>
      </c>
      <c r="AD3" s="20" t="s">
        <v>67</v>
      </c>
      <c r="AE3" s="20" t="s">
        <v>68</v>
      </c>
      <c r="AF3" s="20" t="s">
        <v>69</v>
      </c>
      <c r="AG3" s="20" t="s">
        <v>70</v>
      </c>
      <c r="AH3" s="20" t="s">
        <v>71</v>
      </c>
      <c r="AI3" s="20" t="s">
        <v>72</v>
      </c>
      <c r="AJ3" s="20" t="s">
        <v>73</v>
      </c>
      <c r="AK3" s="20" t="s">
        <v>74</v>
      </c>
      <c r="AL3" s="20" t="s">
        <v>75</v>
      </c>
      <c r="AM3" s="20" t="s">
        <v>76</v>
      </c>
      <c r="AN3" s="20" t="s">
        <v>77</v>
      </c>
    </row>
    <row r="4" spans="1:44" ht="43.2" x14ac:dyDescent="0.3">
      <c r="B4" s="61" t="s">
        <v>285</v>
      </c>
      <c r="C4" s="62"/>
      <c r="D4" s="63"/>
      <c r="F4" s="21" t="s">
        <v>38</v>
      </c>
      <c r="G4" s="20" t="s">
        <v>2</v>
      </c>
      <c r="H4" s="20" t="s">
        <v>3</v>
      </c>
      <c r="I4" s="20" t="s">
        <v>4</v>
      </c>
      <c r="J4" s="20" t="s">
        <v>5</v>
      </c>
      <c r="K4" s="20" t="s">
        <v>6</v>
      </c>
      <c r="L4" s="20" t="s">
        <v>7</v>
      </c>
      <c r="M4" s="20" t="s">
        <v>8</v>
      </c>
      <c r="N4" s="20" t="s">
        <v>9</v>
      </c>
      <c r="O4" s="20" t="s">
        <v>10</v>
      </c>
      <c r="P4" s="20" t="s">
        <v>11</v>
      </c>
      <c r="Q4" s="20" t="s">
        <v>12</v>
      </c>
      <c r="R4" s="20" t="s">
        <v>13</v>
      </c>
      <c r="S4" s="20" t="s">
        <v>14</v>
      </c>
      <c r="T4" s="20" t="s">
        <v>15</v>
      </c>
      <c r="U4" s="20" t="s">
        <v>16</v>
      </c>
      <c r="V4" s="20" t="s">
        <v>17</v>
      </c>
      <c r="W4" s="20" t="s">
        <v>18</v>
      </c>
      <c r="X4" s="20" t="s">
        <v>19</v>
      </c>
      <c r="Y4" s="20" t="s">
        <v>20</v>
      </c>
      <c r="Z4" s="20" t="s">
        <v>21</v>
      </c>
      <c r="AA4" s="20" t="s">
        <v>22</v>
      </c>
      <c r="AB4" s="20" t="s">
        <v>23</v>
      </c>
      <c r="AC4" s="20" t="s">
        <v>24</v>
      </c>
      <c r="AD4" s="20" t="s">
        <v>25</v>
      </c>
      <c r="AE4" s="20" t="s">
        <v>26</v>
      </c>
      <c r="AF4" s="20" t="s">
        <v>27</v>
      </c>
      <c r="AG4" s="20" t="s">
        <v>28</v>
      </c>
      <c r="AH4" s="20" t="s">
        <v>29</v>
      </c>
      <c r="AI4" s="20" t="s">
        <v>32</v>
      </c>
      <c r="AJ4" s="20" t="s">
        <v>33</v>
      </c>
      <c r="AK4" s="20" t="s">
        <v>34</v>
      </c>
      <c r="AL4" s="20" t="s">
        <v>35</v>
      </c>
      <c r="AM4" s="20" t="s">
        <v>31</v>
      </c>
      <c r="AN4" s="20" t="s">
        <v>30</v>
      </c>
    </row>
    <row r="5" spans="1:44" x14ac:dyDescent="0.3">
      <c r="F5" s="16" t="s">
        <v>40</v>
      </c>
      <c r="G5" s="31" t="s">
        <v>42</v>
      </c>
      <c r="H5" s="31" t="s">
        <v>42</v>
      </c>
      <c r="I5" s="31" t="s">
        <v>42</v>
      </c>
      <c r="J5" s="31" t="s">
        <v>42</v>
      </c>
      <c r="K5" s="31" t="s">
        <v>42</v>
      </c>
      <c r="L5" s="31" t="s">
        <v>42</v>
      </c>
      <c r="M5" s="31" t="s">
        <v>42</v>
      </c>
      <c r="N5" s="31" t="s">
        <v>42</v>
      </c>
      <c r="O5" s="31" t="s">
        <v>42</v>
      </c>
      <c r="P5" s="31" t="s">
        <v>42</v>
      </c>
      <c r="Q5" s="31" t="s">
        <v>42</v>
      </c>
      <c r="R5" s="31" t="s">
        <v>42</v>
      </c>
      <c r="S5" s="31" t="s">
        <v>42</v>
      </c>
      <c r="T5" s="31" t="s">
        <v>42</v>
      </c>
      <c r="U5" s="31" t="s">
        <v>42</v>
      </c>
      <c r="V5" s="31" t="s">
        <v>42</v>
      </c>
      <c r="W5" s="31" t="s">
        <v>42</v>
      </c>
      <c r="X5" s="31" t="s">
        <v>42</v>
      </c>
      <c r="Y5" s="31" t="s">
        <v>42</v>
      </c>
      <c r="Z5" s="31" t="s">
        <v>42</v>
      </c>
      <c r="AA5" s="31" t="s">
        <v>42</v>
      </c>
      <c r="AB5" s="31" t="s">
        <v>42</v>
      </c>
      <c r="AC5" s="31" t="s">
        <v>42</v>
      </c>
      <c r="AD5" s="31" t="s">
        <v>42</v>
      </c>
      <c r="AE5" s="31" t="s">
        <v>42</v>
      </c>
      <c r="AF5" s="31" t="s">
        <v>42</v>
      </c>
      <c r="AG5" s="31" t="s">
        <v>42</v>
      </c>
      <c r="AH5" s="31" t="s">
        <v>42</v>
      </c>
      <c r="AI5" s="31" t="s">
        <v>42</v>
      </c>
      <c r="AJ5" s="31" t="s">
        <v>42</v>
      </c>
      <c r="AK5" s="31" t="s">
        <v>42</v>
      </c>
      <c r="AL5" s="31" t="s">
        <v>42</v>
      </c>
      <c r="AM5" s="31" t="s">
        <v>41</v>
      </c>
      <c r="AN5" s="31" t="s">
        <v>41</v>
      </c>
    </row>
    <row r="6" spans="1:44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254</v>
      </c>
      <c r="G6" s="33">
        <v>20</v>
      </c>
      <c r="H6" s="33">
        <v>18</v>
      </c>
      <c r="I6" s="33">
        <v>25</v>
      </c>
      <c r="J6" s="33">
        <v>16</v>
      </c>
      <c r="K6" s="33">
        <v>15</v>
      </c>
      <c r="L6" s="33">
        <v>8</v>
      </c>
      <c r="M6" s="33">
        <v>10</v>
      </c>
      <c r="N6" s="33">
        <v>12</v>
      </c>
      <c r="O6" s="33">
        <v>25</v>
      </c>
      <c r="P6" s="33">
        <v>30</v>
      </c>
      <c r="Q6" s="33">
        <v>19</v>
      </c>
      <c r="R6" s="33">
        <v>24</v>
      </c>
      <c r="S6" s="33">
        <v>26</v>
      </c>
      <c r="T6" s="33">
        <v>30</v>
      </c>
      <c r="U6" s="33">
        <v>18</v>
      </c>
      <c r="V6" s="33">
        <v>16</v>
      </c>
      <c r="W6" s="33">
        <v>45</v>
      </c>
      <c r="X6" s="33">
        <v>36</v>
      </c>
      <c r="Y6" s="33">
        <v>24</v>
      </c>
      <c r="Z6" s="33">
        <v>16</v>
      </c>
      <c r="AA6" s="33">
        <v>18</v>
      </c>
      <c r="AB6" s="33">
        <v>32</v>
      </c>
      <c r="AC6" s="33">
        <v>10</v>
      </c>
      <c r="AD6" s="33">
        <v>17</v>
      </c>
      <c r="AE6" s="33">
        <v>20</v>
      </c>
      <c r="AF6" s="33">
        <v>19</v>
      </c>
      <c r="AG6" s="33">
        <v>21</v>
      </c>
      <c r="AH6" s="33">
        <v>20</v>
      </c>
      <c r="AI6" s="33">
        <v>18</v>
      </c>
      <c r="AJ6" s="33">
        <v>15</v>
      </c>
      <c r="AK6" s="33">
        <v>30</v>
      </c>
      <c r="AL6" s="33">
        <v>14</v>
      </c>
      <c r="AM6" s="33">
        <v>6</v>
      </c>
      <c r="AN6" s="33">
        <v>10</v>
      </c>
      <c r="AO6" s="31" t="s">
        <v>246</v>
      </c>
      <c r="AQ6" s="31" t="s">
        <v>263</v>
      </c>
    </row>
    <row r="7" spans="1:44" x14ac:dyDescent="0.3">
      <c r="A7" s="5">
        <v>19</v>
      </c>
      <c r="B7" s="6" t="s">
        <v>175</v>
      </c>
      <c r="C7" s="3" t="s">
        <v>199</v>
      </c>
      <c r="D7" s="7" t="s">
        <v>206</v>
      </c>
      <c r="E7" s="28">
        <f>'P1B-ECI-CC'!W88+'P2B-CCAP-CCPR'!G14</f>
        <v>0</v>
      </c>
      <c r="F7" s="24" t="s">
        <v>286</v>
      </c>
      <c r="G7" s="28">
        <v>20</v>
      </c>
      <c r="H7" s="28">
        <v>9</v>
      </c>
      <c r="I7" s="28">
        <v>6.25</v>
      </c>
      <c r="J7" s="28">
        <v>1.6</v>
      </c>
      <c r="K7" s="28">
        <v>15</v>
      </c>
      <c r="L7" s="28">
        <v>4</v>
      </c>
      <c r="M7" s="28">
        <v>2.5</v>
      </c>
      <c r="N7" s="28">
        <v>1.2000000000000002</v>
      </c>
      <c r="O7" s="28">
        <v>25</v>
      </c>
      <c r="P7" s="28">
        <v>15</v>
      </c>
      <c r="Q7" s="28">
        <v>4.75</v>
      </c>
      <c r="R7" s="28">
        <v>2.4000000000000004</v>
      </c>
      <c r="S7" s="28">
        <v>26</v>
      </c>
      <c r="T7" s="28">
        <v>15</v>
      </c>
      <c r="U7" s="28">
        <v>4.5</v>
      </c>
      <c r="V7" s="28">
        <v>1.6</v>
      </c>
      <c r="W7" s="28">
        <v>45</v>
      </c>
      <c r="X7" s="28">
        <v>18</v>
      </c>
      <c r="Y7" s="28">
        <v>6</v>
      </c>
      <c r="Z7" s="28">
        <v>1.6</v>
      </c>
      <c r="AA7" s="28">
        <v>18</v>
      </c>
      <c r="AB7" s="28">
        <v>16</v>
      </c>
      <c r="AC7" s="28">
        <v>2.5</v>
      </c>
      <c r="AD7" s="28">
        <v>1.7000000000000002</v>
      </c>
      <c r="AE7" s="28">
        <v>20</v>
      </c>
      <c r="AF7" s="28">
        <v>9.5</v>
      </c>
      <c r="AG7" s="28">
        <v>5.25</v>
      </c>
      <c r="AH7" s="28">
        <v>2</v>
      </c>
      <c r="AI7" s="28">
        <v>18</v>
      </c>
      <c r="AJ7" s="28">
        <v>7.5</v>
      </c>
      <c r="AK7" s="28">
        <v>7.5</v>
      </c>
      <c r="AL7" s="28">
        <v>1.4000000000000001</v>
      </c>
      <c r="AM7" s="28">
        <v>0.75</v>
      </c>
      <c r="AN7" s="28">
        <v>2.5</v>
      </c>
      <c r="AO7" s="25">
        <f>SUM(G7:AN7)</f>
        <v>336.99999999999994</v>
      </c>
      <c r="AQ7" s="59" t="e">
        <f t="shared" ref="AQ7:AQ12" si="0">E7/$E$13</f>
        <v>#DIV/0!</v>
      </c>
      <c r="AR7" s="14" t="s">
        <v>267</v>
      </c>
    </row>
    <row r="8" spans="1:44" x14ac:dyDescent="0.3">
      <c r="A8" s="5">
        <v>20</v>
      </c>
      <c r="B8" s="6" t="s">
        <v>176</v>
      </c>
      <c r="C8" s="3" t="s">
        <v>200</v>
      </c>
      <c r="D8" s="7" t="s">
        <v>206</v>
      </c>
      <c r="E8" s="28">
        <f>'P1B-ECI-CC'!X88+'P2B-CCAP-CCPR'!H14</f>
        <v>0</v>
      </c>
      <c r="F8" s="24" t="s">
        <v>287</v>
      </c>
      <c r="G8" s="28">
        <v>1.6666666666666667</v>
      </c>
      <c r="H8" s="28">
        <v>1.5</v>
      </c>
      <c r="I8" s="28">
        <v>1.25</v>
      </c>
      <c r="J8" s="28">
        <v>0.8</v>
      </c>
      <c r="K8" s="28">
        <v>1.25</v>
      </c>
      <c r="L8" s="28">
        <v>0.66666666666666663</v>
      </c>
      <c r="M8" s="28">
        <v>0.5</v>
      </c>
      <c r="N8" s="28">
        <v>0.6</v>
      </c>
      <c r="O8" s="28">
        <v>2.0833333333333335</v>
      </c>
      <c r="P8" s="28">
        <v>2.5</v>
      </c>
      <c r="Q8" s="28">
        <v>0.95</v>
      </c>
      <c r="R8" s="28">
        <v>1.2</v>
      </c>
      <c r="S8" s="28">
        <v>2.1666666666666665</v>
      </c>
      <c r="T8" s="28">
        <v>2.5</v>
      </c>
      <c r="U8" s="28">
        <v>0.9</v>
      </c>
      <c r="V8" s="28">
        <v>0.8</v>
      </c>
      <c r="W8" s="28">
        <v>3.75</v>
      </c>
      <c r="X8" s="28">
        <v>3</v>
      </c>
      <c r="Y8" s="28">
        <v>1.2</v>
      </c>
      <c r="Z8" s="28">
        <v>0.8</v>
      </c>
      <c r="AA8" s="28">
        <v>1.5</v>
      </c>
      <c r="AB8" s="28">
        <v>2.6666666666666665</v>
      </c>
      <c r="AC8" s="28">
        <v>0.5</v>
      </c>
      <c r="AD8" s="28">
        <v>0.85</v>
      </c>
      <c r="AE8" s="28">
        <v>1.6666666666666667</v>
      </c>
      <c r="AF8" s="28">
        <v>1.5833333333333333</v>
      </c>
      <c r="AG8" s="28">
        <v>1.05</v>
      </c>
      <c r="AH8" s="28">
        <v>1</v>
      </c>
      <c r="AI8" s="28">
        <v>1.5</v>
      </c>
      <c r="AJ8" s="28">
        <v>1.25</v>
      </c>
      <c r="AK8" s="28">
        <v>1.5</v>
      </c>
      <c r="AL8" s="28">
        <v>0.7</v>
      </c>
      <c r="AM8" s="28">
        <v>0.6</v>
      </c>
      <c r="AN8" s="28">
        <v>1</v>
      </c>
      <c r="AO8" s="25">
        <f t="shared" ref="AO8:AO12" si="1">SUM(G8:AN8)</f>
        <v>47.45</v>
      </c>
      <c r="AQ8" s="59" t="e">
        <f t="shared" si="0"/>
        <v>#DIV/0!</v>
      </c>
      <c r="AR8" s="14" t="s">
        <v>267</v>
      </c>
    </row>
    <row r="9" spans="1:44" x14ac:dyDescent="0.3">
      <c r="A9" s="5">
        <v>21</v>
      </c>
      <c r="B9" s="6" t="s">
        <v>177</v>
      </c>
      <c r="C9" s="3" t="s">
        <v>201</v>
      </c>
      <c r="D9" s="7" t="s">
        <v>206</v>
      </c>
      <c r="E9" s="28">
        <f>'P1B-ECI-CC'!Y88+'P2B-CCAP-CCPR'!I14</f>
        <v>0</v>
      </c>
      <c r="F9" s="24" t="s">
        <v>256</v>
      </c>
      <c r="G9" s="28">
        <v>1.37</v>
      </c>
      <c r="H9" s="28">
        <v>1.35</v>
      </c>
      <c r="I9" s="28">
        <v>1.1499999999999999</v>
      </c>
      <c r="J9" s="28">
        <v>0.78</v>
      </c>
      <c r="K9" s="28">
        <v>1.1000000000000001</v>
      </c>
      <c r="L9" s="28">
        <v>0.68</v>
      </c>
      <c r="M9" s="28">
        <v>0.35</v>
      </c>
      <c r="N9" s="28">
        <v>0.4</v>
      </c>
      <c r="O9" s="28">
        <v>2.1</v>
      </c>
      <c r="P9" s="28">
        <v>2.2999999999999998</v>
      </c>
      <c r="Q9" s="28">
        <v>1.1000000000000001</v>
      </c>
      <c r="R9" s="28">
        <v>0.9</v>
      </c>
      <c r="S9" s="28">
        <v>2.2000000000000002</v>
      </c>
      <c r="T9" s="28">
        <v>2.2999999999999998</v>
      </c>
      <c r="U9" s="28">
        <v>0.87</v>
      </c>
      <c r="V9" s="28">
        <v>0.74</v>
      </c>
      <c r="W9" s="28">
        <v>3.1</v>
      </c>
      <c r="X9" s="28">
        <v>2.9</v>
      </c>
      <c r="Y9" s="28">
        <v>0.8</v>
      </c>
      <c r="Z9" s="28">
        <v>0.6</v>
      </c>
      <c r="AA9" s="28">
        <v>1.3</v>
      </c>
      <c r="AB9" s="28">
        <v>2.6</v>
      </c>
      <c r="AC9" s="28">
        <v>0.4</v>
      </c>
      <c r="AD9" s="28">
        <v>0.75</v>
      </c>
      <c r="AE9" s="28">
        <v>1.1000000000000001</v>
      </c>
      <c r="AF9" s="28">
        <v>1.4</v>
      </c>
      <c r="AG9" s="28">
        <v>0.9</v>
      </c>
      <c r="AH9" s="28">
        <v>0.9</v>
      </c>
      <c r="AI9" s="28">
        <v>1.3</v>
      </c>
      <c r="AJ9" s="28">
        <v>1.1499999999999999</v>
      </c>
      <c r="AK9" s="28">
        <v>1.4</v>
      </c>
      <c r="AL9" s="28">
        <v>0.8</v>
      </c>
      <c r="AM9" s="28">
        <v>0.5</v>
      </c>
      <c r="AN9" s="28">
        <v>0.9</v>
      </c>
      <c r="AO9" s="25">
        <f t="shared" si="1"/>
        <v>42.489999999999988</v>
      </c>
      <c r="AQ9" s="59" t="e">
        <f t="shared" si="0"/>
        <v>#DIV/0!</v>
      </c>
      <c r="AR9" s="14" t="s">
        <v>267</v>
      </c>
    </row>
    <row r="10" spans="1:44" x14ac:dyDescent="0.3">
      <c r="A10" s="5">
        <v>22</v>
      </c>
      <c r="B10" s="6" t="s">
        <v>178</v>
      </c>
      <c r="C10" s="3" t="s">
        <v>202</v>
      </c>
      <c r="D10" s="7" t="s">
        <v>206</v>
      </c>
      <c r="E10" s="28">
        <f>'P1B-ECI-CC'!Z88+'P2B-CCAP-CCPR'!J14</f>
        <v>0</v>
      </c>
      <c r="F10" s="24" t="s">
        <v>257</v>
      </c>
      <c r="G10" s="28">
        <v>1.7</v>
      </c>
      <c r="H10" s="28">
        <v>1.25</v>
      </c>
      <c r="I10" s="28">
        <v>1.05</v>
      </c>
      <c r="J10" s="28">
        <v>0.72</v>
      </c>
      <c r="K10" s="28">
        <v>1.05</v>
      </c>
      <c r="L10" s="28">
        <v>0.54</v>
      </c>
      <c r="M10" s="28">
        <v>0.2</v>
      </c>
      <c r="N10" s="28">
        <v>0.3</v>
      </c>
      <c r="O10" s="28">
        <v>1.9</v>
      </c>
      <c r="P10" s="28">
        <v>1.5</v>
      </c>
      <c r="Q10" s="28">
        <v>0.96</v>
      </c>
      <c r="R10" s="28">
        <v>0.8</v>
      </c>
      <c r="S10" s="28">
        <v>1.8</v>
      </c>
      <c r="T10" s="28">
        <v>2.1</v>
      </c>
      <c r="U10" s="28">
        <v>0.67</v>
      </c>
      <c r="V10" s="28">
        <v>0.68</v>
      </c>
      <c r="W10" s="28">
        <v>3.05</v>
      </c>
      <c r="X10" s="28">
        <v>2.4</v>
      </c>
      <c r="Y10" s="28">
        <v>0.7</v>
      </c>
      <c r="Z10" s="28">
        <v>0.5</v>
      </c>
      <c r="AA10" s="28">
        <v>1.2</v>
      </c>
      <c r="AB10" s="28">
        <v>2.5</v>
      </c>
      <c r="AC10" s="28">
        <v>0.3</v>
      </c>
      <c r="AD10" s="28">
        <v>0.7</v>
      </c>
      <c r="AE10" s="28">
        <v>0.9</v>
      </c>
      <c r="AF10" s="28">
        <v>1.3</v>
      </c>
      <c r="AG10" s="28">
        <v>0.85</v>
      </c>
      <c r="AH10" s="28">
        <v>0.89</v>
      </c>
      <c r="AI10" s="28">
        <v>1.2</v>
      </c>
      <c r="AJ10" s="28">
        <v>1.08</v>
      </c>
      <c r="AK10" s="28">
        <v>1.3</v>
      </c>
      <c r="AL10" s="28">
        <v>0.6</v>
      </c>
      <c r="AM10" s="28">
        <v>0.45</v>
      </c>
      <c r="AN10" s="28">
        <v>0.8</v>
      </c>
      <c r="AO10" s="25">
        <f t="shared" si="1"/>
        <v>37.94</v>
      </c>
      <c r="AQ10" s="59" t="e">
        <f t="shared" si="0"/>
        <v>#DIV/0!</v>
      </c>
      <c r="AR10" s="14" t="s">
        <v>267</v>
      </c>
    </row>
    <row r="11" spans="1:44" x14ac:dyDescent="0.3">
      <c r="A11" s="5">
        <v>23</v>
      </c>
      <c r="B11" s="6" t="s">
        <v>179</v>
      </c>
      <c r="C11" s="3" t="s">
        <v>212</v>
      </c>
      <c r="D11" s="7" t="s">
        <v>206</v>
      </c>
      <c r="E11" s="28">
        <f>'P1B-ECI-CC'!AA88+'P2B-CCAP-CCPR'!K14</f>
        <v>0</v>
      </c>
      <c r="F11" s="24" t="s">
        <v>258</v>
      </c>
      <c r="G11" s="25">
        <v>20</v>
      </c>
      <c r="H11" s="25">
        <v>18</v>
      </c>
      <c r="I11" s="25">
        <v>25</v>
      </c>
      <c r="J11" s="25">
        <v>16</v>
      </c>
      <c r="K11" s="25">
        <v>15</v>
      </c>
      <c r="L11" s="25">
        <v>8</v>
      </c>
      <c r="M11" s="25">
        <v>10</v>
      </c>
      <c r="N11" s="25">
        <v>12</v>
      </c>
      <c r="O11" s="25">
        <v>25</v>
      </c>
      <c r="P11" s="25">
        <v>30</v>
      </c>
      <c r="Q11" s="25">
        <v>19</v>
      </c>
      <c r="R11" s="25">
        <v>24</v>
      </c>
      <c r="S11" s="25">
        <v>26</v>
      </c>
      <c r="T11" s="25">
        <v>30</v>
      </c>
      <c r="U11" s="25">
        <v>18</v>
      </c>
      <c r="V11" s="25">
        <v>16</v>
      </c>
      <c r="W11" s="25">
        <v>45</v>
      </c>
      <c r="X11" s="25">
        <v>36</v>
      </c>
      <c r="Y11" s="25">
        <v>24</v>
      </c>
      <c r="Z11" s="25">
        <v>16</v>
      </c>
      <c r="AA11" s="25">
        <v>18</v>
      </c>
      <c r="AB11" s="25">
        <v>32</v>
      </c>
      <c r="AC11" s="25">
        <v>10</v>
      </c>
      <c r="AD11" s="25">
        <v>17</v>
      </c>
      <c r="AE11" s="25">
        <v>20</v>
      </c>
      <c r="AF11" s="25">
        <v>19</v>
      </c>
      <c r="AG11" s="25">
        <v>21</v>
      </c>
      <c r="AH11" s="25">
        <v>20</v>
      </c>
      <c r="AI11" s="25">
        <v>18</v>
      </c>
      <c r="AJ11" s="25">
        <v>15</v>
      </c>
      <c r="AK11" s="25">
        <v>30</v>
      </c>
      <c r="AL11" s="25">
        <v>14</v>
      </c>
      <c r="AM11" s="25">
        <v>6</v>
      </c>
      <c r="AN11" s="25">
        <v>10</v>
      </c>
      <c r="AO11" s="25">
        <f t="shared" si="1"/>
        <v>683</v>
      </c>
      <c r="AQ11" s="59" t="e">
        <f t="shared" si="0"/>
        <v>#DIV/0!</v>
      </c>
      <c r="AR11" s="14" t="s">
        <v>267</v>
      </c>
    </row>
    <row r="12" spans="1:44" x14ac:dyDescent="0.3">
      <c r="A12" s="5">
        <v>24</v>
      </c>
      <c r="B12" s="6" t="s">
        <v>180</v>
      </c>
      <c r="C12" s="3" t="s">
        <v>203</v>
      </c>
      <c r="D12" s="7" t="s">
        <v>206</v>
      </c>
      <c r="E12" s="28">
        <f>'P1B-ECI-CC'!AB88+'P2B-CCAP-CCPR'!L14</f>
        <v>0</v>
      </c>
      <c r="F12" s="24" t="s">
        <v>259</v>
      </c>
      <c r="G12" s="25">
        <v>20</v>
      </c>
      <c r="H12" s="25">
        <v>18</v>
      </c>
      <c r="I12" s="25">
        <v>25</v>
      </c>
      <c r="J12" s="25">
        <v>16</v>
      </c>
      <c r="K12" s="25">
        <v>15</v>
      </c>
      <c r="L12" s="25">
        <v>8</v>
      </c>
      <c r="M12" s="25">
        <v>10</v>
      </c>
      <c r="N12" s="25">
        <v>12</v>
      </c>
      <c r="O12" s="25">
        <v>25</v>
      </c>
      <c r="P12" s="25">
        <v>30</v>
      </c>
      <c r="Q12" s="25">
        <v>19</v>
      </c>
      <c r="R12" s="25">
        <v>24</v>
      </c>
      <c r="S12" s="25">
        <v>26</v>
      </c>
      <c r="T12" s="25">
        <v>30</v>
      </c>
      <c r="U12" s="25">
        <v>18</v>
      </c>
      <c r="V12" s="25">
        <v>16</v>
      </c>
      <c r="W12" s="25">
        <v>45</v>
      </c>
      <c r="X12" s="25">
        <v>36</v>
      </c>
      <c r="Y12" s="25">
        <v>24</v>
      </c>
      <c r="Z12" s="25">
        <v>16</v>
      </c>
      <c r="AA12" s="25">
        <v>18</v>
      </c>
      <c r="AB12" s="25">
        <v>32</v>
      </c>
      <c r="AC12" s="25">
        <v>10</v>
      </c>
      <c r="AD12" s="25">
        <v>17</v>
      </c>
      <c r="AE12" s="25">
        <v>20</v>
      </c>
      <c r="AF12" s="25">
        <v>19</v>
      </c>
      <c r="AG12" s="25">
        <v>21</v>
      </c>
      <c r="AH12" s="25">
        <v>20</v>
      </c>
      <c r="AI12" s="25">
        <v>18</v>
      </c>
      <c r="AJ12" s="25">
        <v>15</v>
      </c>
      <c r="AK12" s="25">
        <v>30</v>
      </c>
      <c r="AL12" s="25">
        <v>14</v>
      </c>
      <c r="AM12" s="25">
        <v>6</v>
      </c>
      <c r="AN12" s="25">
        <v>10</v>
      </c>
      <c r="AO12" s="25">
        <f t="shared" si="1"/>
        <v>683</v>
      </c>
      <c r="AQ12" s="59" t="e">
        <f t="shared" si="0"/>
        <v>#DIV/0!</v>
      </c>
      <c r="AR12" s="14" t="s">
        <v>267</v>
      </c>
    </row>
    <row r="13" spans="1:44" x14ac:dyDescent="0.3">
      <c r="E13" s="30">
        <f>SUM(E7:E12)</f>
        <v>0</v>
      </c>
      <c r="AQ13" s="58" t="e">
        <f>SUM(AQ7:AQ12)</f>
        <v>#DIV/0!</v>
      </c>
    </row>
    <row r="14" spans="1:44" x14ac:dyDescent="0.3">
      <c r="E14" s="32"/>
    </row>
    <row r="15" spans="1:44" x14ac:dyDescent="0.3">
      <c r="E15" s="32">
        <f>SUM('P1B-ECI-CC'!W88:AB88)+SUM('P2B-CCAP-CCPR'!G14:L14)</f>
        <v>0</v>
      </c>
    </row>
    <row r="17" spans="1:1" x14ac:dyDescent="0.3">
      <c r="A17" s="14" t="s">
        <v>281</v>
      </c>
    </row>
    <row r="18" spans="1:1" x14ac:dyDescent="0.3">
      <c r="A18" s="14" t="s">
        <v>282</v>
      </c>
    </row>
    <row r="19" spans="1:1" x14ac:dyDescent="0.3">
      <c r="A19" s="14" t="s">
        <v>283</v>
      </c>
    </row>
    <row r="20" spans="1:1" x14ac:dyDescent="0.3">
      <c r="A20" s="14" t="s">
        <v>284</v>
      </c>
    </row>
  </sheetData>
  <mergeCells count="1">
    <mergeCell ref="B4:D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10FF-625A-49DD-A8D6-0009729002E7}">
  <dimension ref="A1:AQ54"/>
  <sheetViews>
    <sheetView workbookViewId="0">
      <selection activeCell="A7" sqref="A7"/>
    </sheetView>
  </sheetViews>
  <sheetFormatPr baseColWidth="10" defaultColWidth="11.44140625" defaultRowHeight="14.4" x14ac:dyDescent="0.3"/>
  <cols>
    <col min="1" max="5" width="11.44140625" style="14"/>
    <col min="6" max="6" width="20.6640625" style="14" customWidth="1"/>
    <col min="7" max="7" width="9.6640625" style="14" bestFit="1" customWidth="1"/>
    <col min="8" max="9" width="11.44140625" style="14"/>
    <col min="10" max="10" width="10.6640625" style="14" bestFit="1" customWidth="1"/>
    <col min="11" max="14" width="9.5546875" style="14" bestFit="1" customWidth="1"/>
    <col min="15" max="18" width="11" style="14" bestFit="1" customWidth="1"/>
    <col min="19" max="19" width="10.6640625" style="14" bestFit="1" customWidth="1"/>
    <col min="20" max="20" width="8.5546875" style="14" bestFit="1" customWidth="1"/>
    <col min="21" max="22" width="8.33203125" style="14" bestFit="1" customWidth="1"/>
    <col min="23" max="26" width="10.88671875" style="14" bestFit="1" customWidth="1"/>
    <col min="27" max="16384" width="11.44140625" style="14"/>
  </cols>
  <sheetData>
    <row r="1" spans="1:43" x14ac:dyDescent="0.3">
      <c r="A1" s="2" t="s">
        <v>219</v>
      </c>
    </row>
    <row r="2" spans="1:43" x14ac:dyDescent="0.3">
      <c r="F2" s="16" t="s">
        <v>36</v>
      </c>
      <c r="G2" s="20">
        <v>1</v>
      </c>
      <c r="H2" s="20">
        <v>2</v>
      </c>
      <c r="I2" s="20">
        <v>3</v>
      </c>
      <c r="J2" s="20">
        <v>4</v>
      </c>
      <c r="K2" s="20">
        <v>5</v>
      </c>
      <c r="L2" s="20">
        <v>6</v>
      </c>
      <c r="M2" s="20">
        <v>7</v>
      </c>
      <c r="N2" s="20">
        <v>8</v>
      </c>
      <c r="O2" s="20">
        <v>9</v>
      </c>
      <c r="P2" s="20">
        <v>10</v>
      </c>
      <c r="Q2" s="20">
        <v>11</v>
      </c>
      <c r="R2" s="20">
        <v>12</v>
      </c>
      <c r="S2" s="20">
        <v>13</v>
      </c>
      <c r="T2" s="20">
        <v>14</v>
      </c>
      <c r="U2" s="20">
        <v>15</v>
      </c>
      <c r="V2" s="20">
        <v>16</v>
      </c>
      <c r="W2" s="20">
        <v>17</v>
      </c>
      <c r="X2" s="20">
        <v>18</v>
      </c>
      <c r="Y2" s="20">
        <v>19</v>
      </c>
      <c r="Z2" s="20">
        <v>20</v>
      </c>
      <c r="AA2" s="20">
        <v>21</v>
      </c>
      <c r="AB2" s="20">
        <v>22</v>
      </c>
      <c r="AC2" s="20">
        <v>23</v>
      </c>
      <c r="AD2" s="20">
        <v>24</v>
      </c>
      <c r="AE2" s="20">
        <v>25</v>
      </c>
      <c r="AF2" s="20">
        <v>26</v>
      </c>
      <c r="AG2" s="20">
        <v>27</v>
      </c>
      <c r="AH2" s="20">
        <v>28</v>
      </c>
      <c r="AI2" s="20">
        <v>29</v>
      </c>
      <c r="AJ2" s="20">
        <v>30</v>
      </c>
      <c r="AK2" s="20">
        <v>31</v>
      </c>
      <c r="AL2" s="20">
        <v>32</v>
      </c>
      <c r="AM2" s="20">
        <v>33</v>
      </c>
      <c r="AN2" s="20">
        <v>34</v>
      </c>
    </row>
    <row r="3" spans="1:43" x14ac:dyDescent="0.3">
      <c r="F3" s="16" t="s">
        <v>37</v>
      </c>
      <c r="G3" s="20" t="s">
        <v>44</v>
      </c>
      <c r="H3" s="20" t="s">
        <v>45</v>
      </c>
      <c r="I3" s="20" t="s">
        <v>46</v>
      </c>
      <c r="J3" s="20" t="s">
        <v>47</v>
      </c>
      <c r="K3" s="20" t="s">
        <v>48</v>
      </c>
      <c r="L3" s="20" t="s">
        <v>49</v>
      </c>
      <c r="M3" s="20" t="s">
        <v>50</v>
      </c>
      <c r="N3" s="20" t="s">
        <v>51</v>
      </c>
      <c r="O3" s="20" t="s">
        <v>52</v>
      </c>
      <c r="P3" s="20" t="s">
        <v>53</v>
      </c>
      <c r="Q3" s="20" t="s">
        <v>54</v>
      </c>
      <c r="R3" s="20" t="s">
        <v>55</v>
      </c>
      <c r="S3" s="20" t="s">
        <v>56</v>
      </c>
      <c r="T3" s="20" t="s">
        <v>57</v>
      </c>
      <c r="U3" s="20" t="s">
        <v>58</v>
      </c>
      <c r="V3" s="20" t="s">
        <v>59</v>
      </c>
      <c r="W3" s="20" t="s">
        <v>60</v>
      </c>
      <c r="X3" s="20" t="s">
        <v>61</v>
      </c>
      <c r="Y3" s="20" t="s">
        <v>62</v>
      </c>
      <c r="Z3" s="20" t="s">
        <v>63</v>
      </c>
      <c r="AA3" s="20" t="s">
        <v>64</v>
      </c>
      <c r="AB3" s="20" t="s">
        <v>65</v>
      </c>
      <c r="AC3" s="20" t="s">
        <v>66</v>
      </c>
      <c r="AD3" s="20" t="s">
        <v>67</v>
      </c>
      <c r="AE3" s="20" t="s">
        <v>68</v>
      </c>
      <c r="AF3" s="20" t="s">
        <v>69</v>
      </c>
      <c r="AG3" s="20" t="s">
        <v>70</v>
      </c>
      <c r="AH3" s="20" t="s">
        <v>71</v>
      </c>
      <c r="AI3" s="20" t="s">
        <v>72</v>
      </c>
      <c r="AJ3" s="20" t="s">
        <v>73</v>
      </c>
      <c r="AK3" s="20" t="s">
        <v>74</v>
      </c>
      <c r="AL3" s="20" t="s">
        <v>75</v>
      </c>
      <c r="AM3" s="20" t="s">
        <v>76</v>
      </c>
      <c r="AN3" s="20" t="s">
        <v>77</v>
      </c>
    </row>
    <row r="4" spans="1:43" ht="43.2" x14ac:dyDescent="0.3">
      <c r="B4" s="61" t="s">
        <v>288</v>
      </c>
      <c r="C4" s="62"/>
      <c r="D4" s="63"/>
      <c r="F4" s="21" t="s">
        <v>38</v>
      </c>
      <c r="G4" s="20" t="s">
        <v>2</v>
      </c>
      <c r="H4" s="20" t="s">
        <v>3</v>
      </c>
      <c r="I4" s="20" t="s">
        <v>4</v>
      </c>
      <c r="J4" s="20" t="s">
        <v>5</v>
      </c>
      <c r="K4" s="20" t="s">
        <v>6</v>
      </c>
      <c r="L4" s="20" t="s">
        <v>7</v>
      </c>
      <c r="M4" s="20" t="s">
        <v>8</v>
      </c>
      <c r="N4" s="20" t="s">
        <v>9</v>
      </c>
      <c r="O4" s="20" t="s">
        <v>10</v>
      </c>
      <c r="P4" s="20" t="s">
        <v>11</v>
      </c>
      <c r="Q4" s="20" t="s">
        <v>12</v>
      </c>
      <c r="R4" s="20" t="s">
        <v>13</v>
      </c>
      <c r="S4" s="20" t="s">
        <v>14</v>
      </c>
      <c r="T4" s="20" t="s">
        <v>15</v>
      </c>
      <c r="U4" s="20" t="s">
        <v>16</v>
      </c>
      <c r="V4" s="20" t="s">
        <v>17</v>
      </c>
      <c r="W4" s="20" t="s">
        <v>18</v>
      </c>
      <c r="X4" s="20" t="s">
        <v>19</v>
      </c>
      <c r="Y4" s="20" t="s">
        <v>20</v>
      </c>
      <c r="Z4" s="20" t="s">
        <v>21</v>
      </c>
      <c r="AA4" s="20" t="s">
        <v>22</v>
      </c>
      <c r="AB4" s="20" t="s">
        <v>23</v>
      </c>
      <c r="AC4" s="20" t="s">
        <v>24</v>
      </c>
      <c r="AD4" s="20" t="s">
        <v>25</v>
      </c>
      <c r="AE4" s="20" t="s">
        <v>26</v>
      </c>
      <c r="AF4" s="20" t="s">
        <v>27</v>
      </c>
      <c r="AG4" s="20" t="s">
        <v>28</v>
      </c>
      <c r="AH4" s="20" t="s">
        <v>29</v>
      </c>
      <c r="AI4" s="20" t="s">
        <v>32</v>
      </c>
      <c r="AJ4" s="20" t="s">
        <v>33</v>
      </c>
      <c r="AK4" s="20" t="s">
        <v>34</v>
      </c>
      <c r="AL4" s="20" t="s">
        <v>35</v>
      </c>
      <c r="AM4" s="20" t="s">
        <v>31</v>
      </c>
      <c r="AN4" s="20" t="s">
        <v>30</v>
      </c>
    </row>
    <row r="5" spans="1:43" x14ac:dyDescent="0.3">
      <c r="F5" s="16" t="s">
        <v>40</v>
      </c>
      <c r="G5" s="31" t="s">
        <v>42</v>
      </c>
      <c r="H5" s="31" t="s">
        <v>42</v>
      </c>
      <c r="I5" s="31" t="s">
        <v>42</v>
      </c>
      <c r="J5" s="31" t="s">
        <v>42</v>
      </c>
      <c r="K5" s="31" t="s">
        <v>42</v>
      </c>
      <c r="L5" s="31" t="s">
        <v>42</v>
      </c>
      <c r="M5" s="31" t="s">
        <v>42</v>
      </c>
      <c r="N5" s="31" t="s">
        <v>42</v>
      </c>
      <c r="O5" s="31" t="s">
        <v>42</v>
      </c>
      <c r="P5" s="31" t="s">
        <v>42</v>
      </c>
      <c r="Q5" s="31" t="s">
        <v>42</v>
      </c>
      <c r="R5" s="31" t="s">
        <v>42</v>
      </c>
      <c r="S5" s="31" t="s">
        <v>42</v>
      </c>
      <c r="T5" s="31" t="s">
        <v>42</v>
      </c>
      <c r="U5" s="31" t="s">
        <v>42</v>
      </c>
      <c r="V5" s="31" t="s">
        <v>42</v>
      </c>
      <c r="W5" s="31" t="s">
        <v>42</v>
      </c>
      <c r="X5" s="31" t="s">
        <v>42</v>
      </c>
      <c r="Y5" s="31" t="s">
        <v>42</v>
      </c>
      <c r="Z5" s="31" t="s">
        <v>42</v>
      </c>
      <c r="AA5" s="31" t="s">
        <v>42</v>
      </c>
      <c r="AB5" s="31" t="s">
        <v>42</v>
      </c>
      <c r="AC5" s="31" t="s">
        <v>42</v>
      </c>
      <c r="AD5" s="31" t="s">
        <v>42</v>
      </c>
      <c r="AE5" s="31" t="s">
        <v>42</v>
      </c>
      <c r="AF5" s="31" t="s">
        <v>42</v>
      </c>
      <c r="AG5" s="31" t="s">
        <v>42</v>
      </c>
      <c r="AH5" s="31" t="s">
        <v>42</v>
      </c>
      <c r="AI5" s="31" t="s">
        <v>42</v>
      </c>
      <c r="AJ5" s="31" t="s">
        <v>42</v>
      </c>
      <c r="AK5" s="31" t="s">
        <v>42</v>
      </c>
      <c r="AL5" s="31" t="s">
        <v>42</v>
      </c>
      <c r="AM5" s="31" t="s">
        <v>41</v>
      </c>
      <c r="AN5" s="31" t="s">
        <v>41</v>
      </c>
    </row>
    <row r="6" spans="1:43" x14ac:dyDescent="0.3">
      <c r="A6" s="16" t="s">
        <v>36</v>
      </c>
      <c r="B6" s="16" t="s">
        <v>37</v>
      </c>
      <c r="C6" s="16" t="s">
        <v>38</v>
      </c>
      <c r="D6" s="16" t="s">
        <v>39</v>
      </c>
      <c r="E6" s="16" t="s">
        <v>1</v>
      </c>
      <c r="F6" s="16" t="s">
        <v>254</v>
      </c>
      <c r="G6" s="33">
        <v>20</v>
      </c>
      <c r="H6" s="33">
        <v>18</v>
      </c>
      <c r="I6" s="33">
        <v>25</v>
      </c>
      <c r="J6" s="33">
        <v>16</v>
      </c>
      <c r="K6" s="33">
        <v>15</v>
      </c>
      <c r="L6" s="33">
        <v>8</v>
      </c>
      <c r="M6" s="33">
        <v>10</v>
      </c>
      <c r="N6" s="33">
        <v>12</v>
      </c>
      <c r="O6" s="33">
        <v>25</v>
      </c>
      <c r="P6" s="33">
        <v>30</v>
      </c>
      <c r="Q6" s="33">
        <v>19</v>
      </c>
      <c r="R6" s="33">
        <v>24</v>
      </c>
      <c r="S6" s="33">
        <v>26</v>
      </c>
      <c r="T6" s="33">
        <v>30</v>
      </c>
      <c r="U6" s="33">
        <v>18</v>
      </c>
      <c r="V6" s="33">
        <v>16</v>
      </c>
      <c r="W6" s="33">
        <v>45</v>
      </c>
      <c r="X6" s="33">
        <v>36</v>
      </c>
      <c r="Y6" s="33">
        <v>24</v>
      </c>
      <c r="Z6" s="33">
        <v>16</v>
      </c>
      <c r="AA6" s="33">
        <v>18</v>
      </c>
      <c r="AB6" s="33">
        <v>32</v>
      </c>
      <c r="AC6" s="33">
        <v>10</v>
      </c>
      <c r="AD6" s="33">
        <v>17</v>
      </c>
      <c r="AE6" s="33">
        <v>20</v>
      </c>
      <c r="AF6" s="33">
        <v>19</v>
      </c>
      <c r="AG6" s="33">
        <v>21</v>
      </c>
      <c r="AH6" s="33">
        <v>20</v>
      </c>
      <c r="AI6" s="33">
        <v>18</v>
      </c>
      <c r="AJ6" s="33">
        <v>15</v>
      </c>
      <c r="AK6" s="33">
        <v>30</v>
      </c>
      <c r="AL6" s="33">
        <v>14</v>
      </c>
      <c r="AM6" s="33">
        <v>6</v>
      </c>
      <c r="AN6" s="33">
        <v>10</v>
      </c>
      <c r="AO6" s="31" t="s">
        <v>246</v>
      </c>
      <c r="AQ6" s="31" t="s">
        <v>263</v>
      </c>
    </row>
    <row r="7" spans="1:43" x14ac:dyDescent="0.3">
      <c r="A7" s="5">
        <v>19</v>
      </c>
      <c r="B7" s="6" t="s">
        <v>175</v>
      </c>
      <c r="C7" s="3" t="s">
        <v>199</v>
      </c>
      <c r="D7" s="7" t="s">
        <v>206</v>
      </c>
      <c r="E7" s="28"/>
      <c r="F7" s="24" t="s">
        <v>286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>
        <f>SUM(G7:AN7)</f>
        <v>0</v>
      </c>
      <c r="AQ7" s="59"/>
    </row>
    <row r="8" spans="1:43" x14ac:dyDescent="0.3">
      <c r="A8" s="5">
        <v>20</v>
      </c>
      <c r="B8" s="6" t="s">
        <v>176</v>
      </c>
      <c r="C8" s="3" t="s">
        <v>200</v>
      </c>
      <c r="D8" s="7" t="s">
        <v>206</v>
      </c>
      <c r="E8" s="28"/>
      <c r="F8" s="24" t="s">
        <v>287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>
        <f t="shared" ref="AO8:AO12" si="0">SUM(G8:AN8)</f>
        <v>0</v>
      </c>
      <c r="AQ8" s="59"/>
    </row>
    <row r="9" spans="1:43" x14ac:dyDescent="0.3">
      <c r="A9" s="5">
        <v>21</v>
      </c>
      <c r="B9" s="6" t="s">
        <v>177</v>
      </c>
      <c r="C9" s="3" t="s">
        <v>201</v>
      </c>
      <c r="D9" s="7" t="s">
        <v>206</v>
      </c>
      <c r="E9" s="28"/>
      <c r="F9" s="24" t="s">
        <v>256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>
        <f t="shared" si="0"/>
        <v>0</v>
      </c>
      <c r="AQ9" s="59"/>
    </row>
    <row r="10" spans="1:43" x14ac:dyDescent="0.3">
      <c r="A10" s="5">
        <v>22</v>
      </c>
      <c r="B10" s="6" t="s">
        <v>178</v>
      </c>
      <c r="C10" s="3" t="s">
        <v>202</v>
      </c>
      <c r="D10" s="7" t="s">
        <v>206</v>
      </c>
      <c r="E10" s="28"/>
      <c r="F10" s="24" t="s">
        <v>257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>
        <f t="shared" si="0"/>
        <v>0</v>
      </c>
      <c r="AQ10" s="59"/>
    </row>
    <row r="11" spans="1:43" x14ac:dyDescent="0.3">
      <c r="A11" s="5">
        <v>23</v>
      </c>
      <c r="B11" s="6" t="s">
        <v>179</v>
      </c>
      <c r="C11" s="3" t="s">
        <v>212</v>
      </c>
      <c r="D11" s="7" t="s">
        <v>206</v>
      </c>
      <c r="E11" s="28"/>
      <c r="F11" s="24" t="s">
        <v>258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>
        <f t="shared" si="0"/>
        <v>0</v>
      </c>
      <c r="AQ11" s="59"/>
    </row>
    <row r="12" spans="1:43" x14ac:dyDescent="0.3">
      <c r="A12" s="5">
        <v>24</v>
      </c>
      <c r="B12" s="6" t="s">
        <v>180</v>
      </c>
      <c r="C12" s="3" t="s">
        <v>203</v>
      </c>
      <c r="D12" s="7" t="s">
        <v>206</v>
      </c>
      <c r="E12" s="28"/>
      <c r="F12" s="24" t="s">
        <v>259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>
        <f t="shared" si="0"/>
        <v>0</v>
      </c>
      <c r="AQ12" s="59"/>
    </row>
    <row r="13" spans="1:43" x14ac:dyDescent="0.3">
      <c r="E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>
        <f t="shared" ref="G13:AO13" si="1">SUM(AO7:AO12)</f>
        <v>0</v>
      </c>
      <c r="AQ13" s="58"/>
    </row>
    <row r="14" spans="1:43" x14ac:dyDescent="0.3">
      <c r="E14" s="32"/>
    </row>
    <row r="15" spans="1:43" x14ac:dyDescent="0.3">
      <c r="E15" s="32">
        <f>SUM('P1B-ECI-CC'!W88:AB88)+SUM('P2B-CCAP-CCPR'!G14:L14)</f>
        <v>0</v>
      </c>
      <c r="F15" s="54" t="s">
        <v>289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</row>
    <row r="17" spans="1:1" x14ac:dyDescent="0.3">
      <c r="A17" s="14" t="s">
        <v>281</v>
      </c>
    </row>
    <row r="18" spans="1:1" x14ac:dyDescent="0.3">
      <c r="A18" s="14" t="s">
        <v>282</v>
      </c>
    </row>
    <row r="19" spans="1:1" x14ac:dyDescent="0.3">
      <c r="A19" s="14" t="s">
        <v>283</v>
      </c>
    </row>
    <row r="20" spans="1:1" x14ac:dyDescent="0.3">
      <c r="A20" s="14" t="s">
        <v>284</v>
      </c>
    </row>
    <row r="42" spans="7:7" x14ac:dyDescent="0.3">
      <c r="G42" s="14" t="s">
        <v>290</v>
      </c>
    </row>
    <row r="43" spans="7:7" x14ac:dyDescent="0.3">
      <c r="G43" s="14" t="s">
        <v>291</v>
      </c>
    </row>
    <row r="44" spans="7:7" x14ac:dyDescent="0.3">
      <c r="G44" s="14" t="s">
        <v>292</v>
      </c>
    </row>
    <row r="45" spans="7:7" x14ac:dyDescent="0.3">
      <c r="G45" s="14" t="s">
        <v>293</v>
      </c>
    </row>
    <row r="47" spans="7:7" x14ac:dyDescent="0.3">
      <c r="G47" s="14" t="s">
        <v>294</v>
      </c>
    </row>
    <row r="48" spans="7:7" x14ac:dyDescent="0.3">
      <c r="G48" s="14" t="s">
        <v>295</v>
      </c>
    </row>
    <row r="49" spans="7:9" x14ac:dyDescent="0.3">
      <c r="G49" s="14" t="s">
        <v>296</v>
      </c>
    </row>
    <row r="51" spans="7:9" x14ac:dyDescent="0.3">
      <c r="G51" s="14" t="s">
        <v>297</v>
      </c>
      <c r="H51" s="14">
        <v>12.5</v>
      </c>
      <c r="I51" s="14" t="s">
        <v>278</v>
      </c>
    </row>
    <row r="52" spans="7:9" x14ac:dyDescent="0.3">
      <c r="G52" s="14" t="s">
        <v>298</v>
      </c>
      <c r="H52" s="14">
        <v>25.6</v>
      </c>
      <c r="I52" s="14" t="s">
        <v>301</v>
      </c>
    </row>
    <row r="53" spans="7:9" x14ac:dyDescent="0.3">
      <c r="G53" s="14" t="s">
        <v>299</v>
      </c>
      <c r="H53" s="14">
        <v>14.6</v>
      </c>
      <c r="I53" s="14" t="s">
        <v>302</v>
      </c>
    </row>
    <row r="54" spans="7:9" x14ac:dyDescent="0.3">
      <c r="G54" s="14" t="s">
        <v>300</v>
      </c>
      <c r="H54" s="14">
        <v>17.8</v>
      </c>
      <c r="I54" s="14" t="s">
        <v>301</v>
      </c>
    </row>
  </sheetData>
  <mergeCells count="1">
    <mergeCell ref="B4:D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2FD8-D45B-43B9-B7C5-9C26FA707AA5}">
  <dimension ref="A4:I39"/>
  <sheetViews>
    <sheetView workbookViewId="0">
      <pane xSplit="4" ySplit="5" topLeftCell="E6" activePane="bottomRight" state="frozen"/>
      <selection activeCell="H8" sqref="H8"/>
      <selection pane="topRight" activeCell="H8" sqref="H8"/>
      <selection pane="bottomLeft" activeCell="H8" sqref="H8"/>
      <selection pane="bottomRight" activeCell="G6" sqref="G6"/>
    </sheetView>
  </sheetViews>
  <sheetFormatPr baseColWidth="10" defaultColWidth="11.44140625" defaultRowHeight="14.4" x14ac:dyDescent="0.3"/>
  <cols>
    <col min="1" max="1" width="4.88671875" style="1" customWidth="1"/>
    <col min="2" max="2" width="8.109375" style="1" customWidth="1"/>
    <col min="3" max="3" width="21.33203125" style="1" bestFit="1" customWidth="1"/>
    <col min="4" max="4" width="9.88671875" style="1" customWidth="1"/>
    <col min="5" max="5" width="6" style="1" bestFit="1" customWidth="1"/>
    <col min="6" max="6" width="12.5546875" style="1" customWidth="1"/>
    <col min="7" max="7" width="10.6640625" style="1" bestFit="1" customWidth="1"/>
    <col min="8" max="8" width="12.109375" style="1" bestFit="1" customWidth="1"/>
    <col min="9" max="9" width="8.88671875" style="1" bestFit="1" customWidth="1"/>
    <col min="10" max="10" width="7.6640625" style="1" bestFit="1" customWidth="1"/>
    <col min="11" max="11" width="13" style="1" customWidth="1"/>
    <col min="12" max="16384" width="11.44140625" style="1"/>
  </cols>
  <sheetData>
    <row r="4" spans="1:9" x14ac:dyDescent="0.3">
      <c r="A4" s="2" t="s">
        <v>303</v>
      </c>
    </row>
    <row r="5" spans="1:9" x14ac:dyDescent="0.3">
      <c r="A5" s="4" t="s">
        <v>36</v>
      </c>
      <c r="B5" s="4" t="s">
        <v>37</v>
      </c>
      <c r="C5" s="4" t="s">
        <v>38</v>
      </c>
      <c r="D5" s="4" t="s">
        <v>304</v>
      </c>
      <c r="E5" s="4" t="s">
        <v>40</v>
      </c>
      <c r="F5" s="64" t="s">
        <v>305</v>
      </c>
      <c r="G5" s="64" t="s">
        <v>351</v>
      </c>
      <c r="H5" s="64" t="s">
        <v>272</v>
      </c>
      <c r="I5" s="64" t="s">
        <v>239</v>
      </c>
    </row>
    <row r="6" spans="1:9" x14ac:dyDescent="0.3">
      <c r="A6" s="5">
        <v>1</v>
      </c>
      <c r="B6" s="6" t="s">
        <v>44</v>
      </c>
      <c r="C6" s="3" t="s">
        <v>2</v>
      </c>
      <c r="D6" s="7">
        <v>1</v>
      </c>
      <c r="E6" s="7" t="s">
        <v>42</v>
      </c>
      <c r="F6" s="29"/>
      <c r="G6" s="29"/>
      <c r="H6" s="29"/>
      <c r="I6" s="29"/>
    </row>
    <row r="7" spans="1:9" x14ac:dyDescent="0.3">
      <c r="A7" s="5">
        <v>2</v>
      </c>
      <c r="B7" s="6" t="s">
        <v>45</v>
      </c>
      <c r="C7" s="3" t="s">
        <v>3</v>
      </c>
      <c r="D7" s="7">
        <v>0.5</v>
      </c>
      <c r="E7" s="7" t="s">
        <v>42</v>
      </c>
      <c r="F7" s="29"/>
      <c r="G7" s="29"/>
      <c r="H7" s="29"/>
      <c r="I7" s="29"/>
    </row>
    <row r="8" spans="1:9" x14ac:dyDescent="0.3">
      <c r="A8" s="5">
        <v>3</v>
      </c>
      <c r="B8" s="6" t="s">
        <v>46</v>
      </c>
      <c r="C8" s="3" t="s">
        <v>4</v>
      </c>
      <c r="D8" s="7">
        <v>0.25</v>
      </c>
      <c r="E8" s="7" t="s">
        <v>42</v>
      </c>
      <c r="F8" s="29"/>
      <c r="G8" s="29"/>
      <c r="H8" s="29"/>
      <c r="I8" s="29"/>
    </row>
    <row r="9" spans="1:9" x14ac:dyDescent="0.3">
      <c r="A9" s="5">
        <v>4</v>
      </c>
      <c r="B9" s="6" t="s">
        <v>47</v>
      </c>
      <c r="C9" s="3" t="s">
        <v>5</v>
      </c>
      <c r="D9" s="7">
        <f>100/1000</f>
        <v>0.1</v>
      </c>
      <c r="E9" s="7" t="s">
        <v>42</v>
      </c>
      <c r="F9" s="29"/>
      <c r="G9" s="29"/>
      <c r="H9" s="29"/>
      <c r="I9" s="29"/>
    </row>
    <row r="10" spans="1:9" x14ac:dyDescent="0.3">
      <c r="A10" s="5">
        <v>5</v>
      </c>
      <c r="B10" s="6" t="s">
        <v>48</v>
      </c>
      <c r="C10" s="3" t="s">
        <v>6</v>
      </c>
      <c r="D10" s="7">
        <v>1</v>
      </c>
      <c r="E10" s="7" t="s">
        <v>42</v>
      </c>
      <c r="F10" s="29"/>
      <c r="G10" s="29"/>
      <c r="H10" s="29"/>
      <c r="I10" s="29"/>
    </row>
    <row r="11" spans="1:9" x14ac:dyDescent="0.3">
      <c r="A11" s="5">
        <v>6</v>
      </c>
      <c r="B11" s="6" t="s">
        <v>49</v>
      </c>
      <c r="C11" s="3" t="s">
        <v>7</v>
      </c>
      <c r="D11" s="7">
        <v>0.5</v>
      </c>
      <c r="E11" s="7" t="s">
        <v>42</v>
      </c>
      <c r="F11" s="29"/>
      <c r="G11" s="29"/>
      <c r="H11" s="29"/>
      <c r="I11" s="29"/>
    </row>
    <row r="12" spans="1:9" x14ac:dyDescent="0.3">
      <c r="A12" s="5">
        <v>7</v>
      </c>
      <c r="B12" s="6" t="s">
        <v>50</v>
      </c>
      <c r="C12" s="3" t="s">
        <v>8</v>
      </c>
      <c r="D12" s="7">
        <v>0.25</v>
      </c>
      <c r="E12" s="7" t="s">
        <v>42</v>
      </c>
      <c r="F12" s="29"/>
      <c r="G12" s="29"/>
      <c r="H12" s="29"/>
      <c r="I12" s="29"/>
    </row>
    <row r="13" spans="1:9" x14ac:dyDescent="0.3">
      <c r="A13" s="5">
        <v>8</v>
      </c>
      <c r="B13" s="6" t="s">
        <v>51</v>
      </c>
      <c r="C13" s="3" t="s">
        <v>9</v>
      </c>
      <c r="D13" s="7">
        <f>100/1000</f>
        <v>0.1</v>
      </c>
      <c r="E13" s="7" t="s">
        <v>42</v>
      </c>
      <c r="F13" s="29"/>
      <c r="G13" s="29"/>
      <c r="H13" s="29"/>
      <c r="I13" s="29"/>
    </row>
    <row r="14" spans="1:9" x14ac:dyDescent="0.3">
      <c r="A14" s="5">
        <v>9</v>
      </c>
      <c r="B14" s="6" t="s">
        <v>52</v>
      </c>
      <c r="C14" s="3" t="s">
        <v>10</v>
      </c>
      <c r="D14" s="7">
        <v>1</v>
      </c>
      <c r="E14" s="7" t="s">
        <v>42</v>
      </c>
      <c r="F14" s="29"/>
      <c r="G14" s="29"/>
      <c r="H14" s="29"/>
      <c r="I14" s="29"/>
    </row>
    <row r="15" spans="1:9" x14ac:dyDescent="0.3">
      <c r="A15" s="5">
        <v>10</v>
      </c>
      <c r="B15" s="6" t="s">
        <v>53</v>
      </c>
      <c r="C15" s="3" t="s">
        <v>11</v>
      </c>
      <c r="D15" s="7">
        <v>0.5</v>
      </c>
      <c r="E15" s="7" t="s">
        <v>42</v>
      </c>
      <c r="F15" s="29"/>
      <c r="G15" s="29"/>
      <c r="H15" s="29"/>
      <c r="I15" s="29"/>
    </row>
    <row r="16" spans="1:9" x14ac:dyDescent="0.3">
      <c r="A16" s="5">
        <v>11</v>
      </c>
      <c r="B16" s="6" t="s">
        <v>54</v>
      </c>
      <c r="C16" s="3" t="s">
        <v>12</v>
      </c>
      <c r="D16" s="7">
        <v>0.25</v>
      </c>
      <c r="E16" s="7" t="s">
        <v>42</v>
      </c>
      <c r="F16" s="29"/>
      <c r="G16" s="29"/>
      <c r="H16" s="29"/>
      <c r="I16" s="29"/>
    </row>
    <row r="17" spans="1:9" x14ac:dyDescent="0.3">
      <c r="A17" s="5">
        <v>12</v>
      </c>
      <c r="B17" s="6" t="s">
        <v>55</v>
      </c>
      <c r="C17" s="3" t="s">
        <v>13</v>
      </c>
      <c r="D17" s="7">
        <f>100/1000</f>
        <v>0.1</v>
      </c>
      <c r="E17" s="7" t="s">
        <v>42</v>
      </c>
      <c r="F17" s="29"/>
      <c r="G17" s="29"/>
      <c r="H17" s="29"/>
      <c r="I17" s="29"/>
    </row>
    <row r="18" spans="1:9" x14ac:dyDescent="0.3">
      <c r="A18" s="5">
        <v>13</v>
      </c>
      <c r="B18" s="6" t="s">
        <v>56</v>
      </c>
      <c r="C18" s="3" t="s">
        <v>14</v>
      </c>
      <c r="D18" s="7">
        <v>1</v>
      </c>
      <c r="E18" s="7" t="s">
        <v>42</v>
      </c>
      <c r="F18" s="29"/>
      <c r="G18" s="29"/>
      <c r="H18" s="29"/>
      <c r="I18" s="29"/>
    </row>
    <row r="19" spans="1:9" x14ac:dyDescent="0.3">
      <c r="A19" s="5">
        <v>14</v>
      </c>
      <c r="B19" s="6" t="s">
        <v>57</v>
      </c>
      <c r="C19" s="3" t="s">
        <v>15</v>
      </c>
      <c r="D19" s="7">
        <v>0.5</v>
      </c>
      <c r="E19" s="7" t="s">
        <v>42</v>
      </c>
      <c r="F19" s="29"/>
      <c r="G19" s="29"/>
      <c r="H19" s="29"/>
      <c r="I19" s="29"/>
    </row>
    <row r="20" spans="1:9" x14ac:dyDescent="0.3">
      <c r="A20" s="5">
        <v>15</v>
      </c>
      <c r="B20" s="6" t="s">
        <v>58</v>
      </c>
      <c r="C20" s="3" t="s">
        <v>16</v>
      </c>
      <c r="D20" s="7">
        <v>0.25</v>
      </c>
      <c r="E20" s="7" t="s">
        <v>42</v>
      </c>
      <c r="F20" s="29"/>
      <c r="G20" s="29"/>
      <c r="H20" s="29"/>
      <c r="I20" s="29"/>
    </row>
    <row r="21" spans="1:9" x14ac:dyDescent="0.3">
      <c r="A21" s="5">
        <v>16</v>
      </c>
      <c r="B21" s="6" t="s">
        <v>59</v>
      </c>
      <c r="C21" s="3" t="s">
        <v>17</v>
      </c>
      <c r="D21" s="7">
        <f>100/1000</f>
        <v>0.1</v>
      </c>
      <c r="E21" s="7" t="s">
        <v>42</v>
      </c>
      <c r="F21" s="29"/>
      <c r="G21" s="29"/>
      <c r="H21" s="29"/>
      <c r="I21" s="29"/>
    </row>
    <row r="22" spans="1:9" x14ac:dyDescent="0.3">
      <c r="A22" s="5">
        <v>17</v>
      </c>
      <c r="B22" s="6" t="s">
        <v>60</v>
      </c>
      <c r="C22" s="3" t="s">
        <v>18</v>
      </c>
      <c r="D22" s="7">
        <v>1</v>
      </c>
      <c r="E22" s="7" t="s">
        <v>42</v>
      </c>
      <c r="F22" s="29"/>
      <c r="G22" s="29"/>
      <c r="H22" s="29"/>
      <c r="I22" s="29"/>
    </row>
    <row r="23" spans="1:9" x14ac:dyDescent="0.3">
      <c r="A23" s="5">
        <v>18</v>
      </c>
      <c r="B23" s="6" t="s">
        <v>61</v>
      </c>
      <c r="C23" s="3" t="s">
        <v>19</v>
      </c>
      <c r="D23" s="7">
        <v>0.5</v>
      </c>
      <c r="E23" s="7" t="s">
        <v>42</v>
      </c>
      <c r="F23" s="29"/>
      <c r="G23" s="29"/>
      <c r="H23" s="29"/>
      <c r="I23" s="29"/>
    </row>
    <row r="24" spans="1:9" x14ac:dyDescent="0.3">
      <c r="A24" s="5">
        <v>19</v>
      </c>
      <c r="B24" s="6" t="s">
        <v>62</v>
      </c>
      <c r="C24" s="3" t="s">
        <v>20</v>
      </c>
      <c r="D24" s="7">
        <v>0.25</v>
      </c>
      <c r="E24" s="7" t="s">
        <v>42</v>
      </c>
      <c r="F24" s="29"/>
      <c r="G24" s="29"/>
      <c r="H24" s="29"/>
      <c r="I24" s="29"/>
    </row>
    <row r="25" spans="1:9" x14ac:dyDescent="0.3">
      <c r="A25" s="5">
        <v>20</v>
      </c>
      <c r="B25" s="6" t="s">
        <v>63</v>
      </c>
      <c r="C25" s="3" t="s">
        <v>21</v>
      </c>
      <c r="D25" s="7">
        <f>100/1000</f>
        <v>0.1</v>
      </c>
      <c r="E25" s="7" t="s">
        <v>42</v>
      </c>
      <c r="F25" s="29"/>
      <c r="G25" s="29"/>
      <c r="H25" s="29"/>
      <c r="I25" s="29"/>
    </row>
    <row r="26" spans="1:9" x14ac:dyDescent="0.3">
      <c r="A26" s="5">
        <v>21</v>
      </c>
      <c r="B26" s="6" t="s">
        <v>64</v>
      </c>
      <c r="C26" s="3" t="s">
        <v>22</v>
      </c>
      <c r="D26" s="7">
        <v>1</v>
      </c>
      <c r="E26" s="7" t="s">
        <v>42</v>
      </c>
      <c r="F26" s="29"/>
      <c r="G26" s="29"/>
      <c r="H26" s="29"/>
      <c r="I26" s="29"/>
    </row>
    <row r="27" spans="1:9" x14ac:dyDescent="0.3">
      <c r="A27" s="5">
        <v>22</v>
      </c>
      <c r="B27" s="6" t="s">
        <v>65</v>
      </c>
      <c r="C27" s="3" t="s">
        <v>23</v>
      </c>
      <c r="D27" s="7">
        <v>0.5</v>
      </c>
      <c r="E27" s="7" t="s">
        <v>42</v>
      </c>
      <c r="F27" s="29"/>
      <c r="G27" s="29"/>
      <c r="H27" s="29"/>
      <c r="I27" s="29"/>
    </row>
    <row r="28" spans="1:9" x14ac:dyDescent="0.3">
      <c r="A28" s="5">
        <v>23</v>
      </c>
      <c r="B28" s="6" t="s">
        <v>66</v>
      </c>
      <c r="C28" s="3" t="s">
        <v>24</v>
      </c>
      <c r="D28" s="7">
        <v>0.25</v>
      </c>
      <c r="E28" s="7" t="s">
        <v>42</v>
      </c>
      <c r="F28" s="29"/>
      <c r="G28" s="29"/>
      <c r="H28" s="29"/>
      <c r="I28" s="29"/>
    </row>
    <row r="29" spans="1:9" x14ac:dyDescent="0.3">
      <c r="A29" s="5">
        <v>24</v>
      </c>
      <c r="B29" s="6" t="s">
        <v>67</v>
      </c>
      <c r="C29" s="3" t="s">
        <v>25</v>
      </c>
      <c r="D29" s="7">
        <f>100/1000</f>
        <v>0.1</v>
      </c>
      <c r="E29" s="7" t="s">
        <v>42</v>
      </c>
      <c r="F29" s="29"/>
      <c r="G29" s="29"/>
      <c r="H29" s="29"/>
      <c r="I29" s="29"/>
    </row>
    <row r="30" spans="1:9" x14ac:dyDescent="0.3">
      <c r="A30" s="5">
        <v>25</v>
      </c>
      <c r="B30" s="6" t="s">
        <v>68</v>
      </c>
      <c r="C30" s="3" t="s">
        <v>26</v>
      </c>
      <c r="D30" s="7">
        <v>1</v>
      </c>
      <c r="E30" s="7" t="s">
        <v>42</v>
      </c>
      <c r="F30" s="29"/>
      <c r="G30" s="29"/>
      <c r="H30" s="29"/>
      <c r="I30" s="29"/>
    </row>
    <row r="31" spans="1:9" x14ac:dyDescent="0.3">
      <c r="A31" s="5">
        <v>26</v>
      </c>
      <c r="B31" s="6" t="s">
        <v>69</v>
      </c>
      <c r="C31" s="3" t="s">
        <v>27</v>
      </c>
      <c r="D31" s="7">
        <v>0.5</v>
      </c>
      <c r="E31" s="7" t="s">
        <v>42</v>
      </c>
      <c r="F31" s="29"/>
      <c r="G31" s="29"/>
      <c r="H31" s="29"/>
      <c r="I31" s="29"/>
    </row>
    <row r="32" spans="1:9" x14ac:dyDescent="0.3">
      <c r="A32" s="5">
        <v>27</v>
      </c>
      <c r="B32" s="6" t="s">
        <v>70</v>
      </c>
      <c r="C32" s="3" t="s">
        <v>28</v>
      </c>
      <c r="D32" s="7">
        <v>0.25</v>
      </c>
      <c r="E32" s="7" t="s">
        <v>42</v>
      </c>
      <c r="F32" s="29"/>
      <c r="G32" s="29"/>
      <c r="H32" s="29"/>
      <c r="I32" s="29"/>
    </row>
    <row r="33" spans="1:9" x14ac:dyDescent="0.3">
      <c r="A33" s="5">
        <v>28</v>
      </c>
      <c r="B33" s="6" t="s">
        <v>71</v>
      </c>
      <c r="C33" s="3" t="s">
        <v>29</v>
      </c>
      <c r="D33" s="7">
        <f>100/1000</f>
        <v>0.1</v>
      </c>
      <c r="E33" s="7" t="s">
        <v>42</v>
      </c>
      <c r="F33" s="29"/>
      <c r="G33" s="29"/>
      <c r="H33" s="29"/>
      <c r="I33" s="29"/>
    </row>
    <row r="34" spans="1:9" x14ac:dyDescent="0.3">
      <c r="A34" s="5">
        <v>29</v>
      </c>
      <c r="B34" s="6" t="s">
        <v>72</v>
      </c>
      <c r="C34" s="3" t="s">
        <v>32</v>
      </c>
      <c r="D34" s="7">
        <v>1</v>
      </c>
      <c r="E34" s="7" t="s">
        <v>42</v>
      </c>
      <c r="F34" s="29"/>
      <c r="G34" s="29"/>
      <c r="H34" s="29"/>
      <c r="I34" s="29"/>
    </row>
    <row r="35" spans="1:9" x14ac:dyDescent="0.3">
      <c r="A35" s="5">
        <v>30</v>
      </c>
      <c r="B35" s="6" t="s">
        <v>73</v>
      </c>
      <c r="C35" s="3" t="s">
        <v>33</v>
      </c>
      <c r="D35" s="7">
        <v>0.5</v>
      </c>
      <c r="E35" s="7" t="s">
        <v>42</v>
      </c>
      <c r="F35" s="29"/>
      <c r="G35" s="29"/>
      <c r="H35" s="29"/>
      <c r="I35" s="29"/>
    </row>
    <row r="36" spans="1:9" x14ac:dyDescent="0.3">
      <c r="A36" s="5">
        <v>31</v>
      </c>
      <c r="B36" s="6" t="s">
        <v>74</v>
      </c>
      <c r="C36" s="3" t="s">
        <v>34</v>
      </c>
      <c r="D36" s="7">
        <v>0.25</v>
      </c>
      <c r="E36" s="7" t="s">
        <v>42</v>
      </c>
      <c r="F36" s="29"/>
      <c r="G36" s="29"/>
      <c r="H36" s="29"/>
      <c r="I36" s="29"/>
    </row>
    <row r="37" spans="1:9" x14ac:dyDescent="0.3">
      <c r="A37" s="5">
        <v>32</v>
      </c>
      <c r="B37" s="6" t="s">
        <v>75</v>
      </c>
      <c r="C37" s="3" t="s">
        <v>35</v>
      </c>
      <c r="D37" s="7">
        <f>100/1000</f>
        <v>0.1</v>
      </c>
      <c r="E37" s="7" t="s">
        <v>42</v>
      </c>
      <c r="F37" s="29"/>
      <c r="G37" s="29"/>
      <c r="H37" s="29"/>
      <c r="I37" s="29"/>
    </row>
    <row r="38" spans="1:9" x14ac:dyDescent="0.3">
      <c r="A38" s="5">
        <v>33</v>
      </c>
      <c r="B38" s="6" t="s">
        <v>76</v>
      </c>
      <c r="C38" s="3" t="s">
        <v>31</v>
      </c>
      <c r="D38" s="7">
        <f>125/1000</f>
        <v>0.125</v>
      </c>
      <c r="E38" s="7" t="s">
        <v>41</v>
      </c>
      <c r="F38" s="29"/>
      <c r="G38" s="29"/>
      <c r="H38" s="29"/>
      <c r="I38" s="29"/>
    </row>
    <row r="39" spans="1:9" x14ac:dyDescent="0.3">
      <c r="A39" s="5">
        <v>34</v>
      </c>
      <c r="B39" s="6" t="s">
        <v>77</v>
      </c>
      <c r="C39" s="3" t="s">
        <v>30</v>
      </c>
      <c r="D39" s="7">
        <f>250/1000</f>
        <v>0.25</v>
      </c>
      <c r="E39" s="7" t="s">
        <v>41</v>
      </c>
      <c r="F39" s="29"/>
      <c r="G39" s="29"/>
      <c r="H39" s="29"/>
      <c r="I39" s="2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MODELO</vt:lpstr>
      <vt:lpstr>MOC</vt:lpstr>
      <vt:lpstr>MCC</vt:lpstr>
      <vt:lpstr>MMAT</vt:lpstr>
      <vt:lpstr>MPER</vt:lpstr>
      <vt:lpstr>MECI</vt:lpstr>
      <vt:lpstr>4A CMD</vt:lpstr>
      <vt:lpstr>4B CMD </vt:lpstr>
      <vt:lpstr>5A CPD</vt:lpstr>
      <vt:lpstr>5B CPD</vt:lpstr>
      <vt:lpstr>P1A-ECI-CC</vt:lpstr>
      <vt:lpstr>P1B-ECI-CC</vt:lpstr>
      <vt:lpstr>P2A-CCAP-CCPR</vt:lpstr>
      <vt:lpstr>P2B-CCAP-CCPR</vt:lpstr>
      <vt:lpstr>P3A-CCPR-OC</vt:lpstr>
      <vt:lpstr>P3B-CCPR-OC</vt:lpstr>
      <vt:lpstr>RESUMEN</vt:lpstr>
    </vt:vector>
  </TitlesOfParts>
  <Company>Dixguel03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William Oria</cp:lastModifiedBy>
  <dcterms:created xsi:type="dcterms:W3CDTF">2021-01-01T10:29:42Z</dcterms:created>
  <dcterms:modified xsi:type="dcterms:W3CDTF">2024-09-28T07:27:26Z</dcterms:modified>
</cp:coreProperties>
</file>