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FIIS UNI 2025 02\GE704W 2025 02\Semana 04\"/>
    </mc:Choice>
  </mc:AlternateContent>
  <xr:revisionPtr revIDLastSave="0" documentId="13_ncr:1_{0C3C1142-A95A-49BB-B423-4FD82A8E6C26}" xr6:coauthVersionLast="47" xr6:coauthVersionMax="47" xr10:uidLastSave="{00000000-0000-0000-0000-000000000000}"/>
  <bookViews>
    <workbookView xWindow="-108" yWindow="-108" windowWidth="23256" windowHeight="12456" firstSheet="11" activeTab="16" xr2:uid="{00000000-000D-0000-FFFF-FFFF00000000}"/>
  </bookViews>
  <sheets>
    <sheet name="MODELO" sheetId="20" r:id="rId1"/>
    <sheet name="MOC" sheetId="14" r:id="rId2"/>
    <sheet name="MCC" sheetId="18" r:id="rId3"/>
    <sheet name="MMAT" sheetId="30" r:id="rId4"/>
    <sheet name="MPER" sheetId="31" r:id="rId5"/>
    <sheet name="MECI" sheetId="17" r:id="rId6"/>
    <sheet name="4A CMD" sheetId="27" r:id="rId7"/>
    <sheet name="4B CMD " sheetId="29" r:id="rId8"/>
    <sheet name="5A CPD" sheetId="28" r:id="rId9"/>
    <sheet name="5B CPD" sheetId="33" r:id="rId10"/>
    <sheet name="P1A-ECI-CC" sheetId="15" r:id="rId11"/>
    <sheet name="P1B-ECI-CC" sheetId="22" r:id="rId12"/>
    <sheet name="P2A-CCAP-CCPR" sheetId="19" r:id="rId13"/>
    <sheet name="P2B-CCAP-CCPR" sheetId="23" r:id="rId14"/>
    <sheet name="P3A-CCPR-OC" sheetId="21" r:id="rId15"/>
    <sheet name="P3B-CCPR-OC" sheetId="24" r:id="rId16"/>
    <sheet name="RESUMEN" sheetId="25" r:id="rId17"/>
  </sheets>
  <externalReferences>
    <externalReference r:id="rId18"/>
  </externalReferences>
  <definedNames>
    <definedName name="activo">#REF!</definedName>
    <definedName name="Añitos">#REF!</definedName>
    <definedName name="AÑOS">#REF!</definedName>
    <definedName name="CodNotaDeCredito">#REF!</definedName>
    <definedName name="CodNotaDeDebito">#REF!</definedName>
    <definedName name="FACTBOL">#REF!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lINEAS">#REF!</definedName>
    <definedName name="LISTA_DE_RUCS">OFFSET(#REF!,0,0,COUNTA(#REF!)-1,1)</definedName>
    <definedName name="MESES">#REF!</definedName>
    <definedName name="mesesitos">#REF!</definedName>
    <definedName name="NOTACREDE">#REF!</definedName>
    <definedName name="PRODUCTOS">[1]Data!$A$2:$A$4</definedName>
    <definedName name="Ruc">#REF!</definedName>
    <definedName name="RutaChrome">#REF!</definedName>
    <definedName name="RutaPrincipal">#REF!</definedName>
    <definedName name="RutaRaiz">#REF!</definedName>
    <definedName name="SERIEB">#REF!</definedName>
    <definedName name="SERIEF">#REF!</definedName>
    <definedName name="SERIENC">#REF!</definedName>
    <definedName name="SERIEN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25" l="1"/>
  <c r="I39" i="25" s="1"/>
  <c r="H38" i="25"/>
  <c r="I38" i="25" s="1"/>
  <c r="H37" i="25"/>
  <c r="I37" i="25" s="1"/>
  <c r="H36" i="25"/>
  <c r="I36" i="25" s="1"/>
  <c r="H35" i="25"/>
  <c r="H34" i="25"/>
  <c r="H33" i="25"/>
  <c r="I33" i="25" s="1"/>
  <c r="H32" i="25"/>
  <c r="I32" i="25" s="1"/>
  <c r="H31" i="25"/>
  <c r="I31" i="25" s="1"/>
  <c r="H30" i="25"/>
  <c r="I30" i="25" s="1"/>
  <c r="H29" i="25"/>
  <c r="I29" i="25" s="1"/>
  <c r="H28" i="25"/>
  <c r="I28" i="25" s="1"/>
  <c r="H27" i="25"/>
  <c r="I27" i="25" s="1"/>
  <c r="H26" i="25"/>
  <c r="I26" i="25" s="1"/>
  <c r="H25" i="25"/>
  <c r="H24" i="25"/>
  <c r="I24" i="25" s="1"/>
  <c r="H23" i="25"/>
  <c r="H22" i="25"/>
  <c r="I22" i="25" s="1"/>
  <c r="H21" i="25"/>
  <c r="H20" i="25"/>
  <c r="I20" i="25" s="1"/>
  <c r="H19" i="25"/>
  <c r="I19" i="25" s="1"/>
  <c r="H18" i="25"/>
  <c r="I18" i="25" s="1"/>
  <c r="H17" i="25"/>
  <c r="I17" i="25" s="1"/>
  <c r="H16" i="25"/>
  <c r="I16" i="25" s="1"/>
  <c r="H15" i="25"/>
  <c r="I15" i="25" s="1"/>
  <c r="H14" i="25"/>
  <c r="I14" i="25" s="1"/>
  <c r="H13" i="25"/>
  <c r="I13" i="25" s="1"/>
  <c r="H12" i="25"/>
  <c r="I12" i="25" s="1"/>
  <c r="H11" i="25"/>
  <c r="I11" i="25" s="1"/>
  <c r="H10" i="25"/>
  <c r="H9" i="25"/>
  <c r="I9" i="25" s="1"/>
  <c r="H8" i="25"/>
  <c r="I8" i="25" s="1"/>
  <c r="H7" i="25"/>
  <c r="I7" i="25" s="1"/>
  <c r="H6" i="25"/>
  <c r="I6" i="25" s="1"/>
  <c r="I35" i="25"/>
  <c r="I34" i="25"/>
  <c r="I25" i="25"/>
  <c r="I23" i="25"/>
  <c r="I21" i="25"/>
  <c r="I10" i="25"/>
  <c r="G39" i="25"/>
  <c r="G38" i="25"/>
  <c r="G37" i="25"/>
  <c r="G36" i="25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G6" i="25"/>
  <c r="F39" i="25"/>
  <c r="F38" i="25"/>
  <c r="F37" i="25"/>
  <c r="F36" i="25"/>
  <c r="F35" i="25"/>
  <c r="F34" i="25"/>
  <c r="F33" i="25"/>
  <c r="F32" i="25"/>
  <c r="F31" i="25"/>
  <c r="F30" i="25"/>
  <c r="F29" i="25"/>
  <c r="F28" i="25"/>
  <c r="F27" i="25"/>
  <c r="F26" i="25"/>
  <c r="F25" i="25"/>
  <c r="F24" i="25"/>
  <c r="F23" i="25"/>
  <c r="F22" i="25"/>
  <c r="F21" i="25"/>
  <c r="F20" i="25"/>
  <c r="F19" i="25"/>
  <c r="F18" i="25"/>
  <c r="F17" i="25"/>
  <c r="F16" i="25"/>
  <c r="F15" i="25"/>
  <c r="F14" i="25"/>
  <c r="F13" i="25"/>
  <c r="F12" i="25"/>
  <c r="F11" i="25"/>
  <c r="F10" i="25"/>
  <c r="F9" i="25"/>
  <c r="F8" i="25"/>
  <c r="F7" i="25"/>
  <c r="F6" i="25"/>
  <c r="AN15" i="24"/>
  <c r="AM15" i="24"/>
  <c r="AL15" i="24"/>
  <c r="AK15" i="24"/>
  <c r="AJ15" i="24"/>
  <c r="AI15" i="24"/>
  <c r="AH15" i="24"/>
  <c r="AG15" i="24"/>
  <c r="AF15" i="24"/>
  <c r="AE15" i="24"/>
  <c r="AD15" i="24"/>
  <c r="AC15" i="24"/>
  <c r="AB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AN13" i="24"/>
  <c r="AM13" i="24"/>
  <c r="AL13" i="24"/>
  <c r="AK13" i="24"/>
  <c r="AJ13" i="24"/>
  <c r="AI13" i="24"/>
  <c r="AH13" i="24"/>
  <c r="AG13" i="24"/>
  <c r="AF13" i="24"/>
  <c r="AE13" i="24"/>
  <c r="AD13" i="24"/>
  <c r="AC13" i="24"/>
  <c r="AB13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AN12" i="24"/>
  <c r="AM12" i="24"/>
  <c r="AL12" i="24"/>
  <c r="AK12" i="24"/>
  <c r="AJ12" i="24"/>
  <c r="AI12" i="24"/>
  <c r="AH12" i="24"/>
  <c r="AG12" i="24"/>
  <c r="AF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AO12" i="24" s="1"/>
  <c r="AN11" i="24"/>
  <c r="AM11" i="24"/>
  <c r="AL11" i="24"/>
  <c r="AK11" i="24"/>
  <c r="AJ11" i="24"/>
  <c r="AI11" i="24"/>
  <c r="AH11" i="24"/>
  <c r="AG11" i="24"/>
  <c r="AF11" i="24"/>
  <c r="AE11" i="24"/>
  <c r="AD11" i="24"/>
  <c r="AC11" i="24"/>
  <c r="AB11" i="24"/>
  <c r="AA11" i="24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AO11" i="24" s="1"/>
  <c r="H11" i="24"/>
  <c r="G11" i="24"/>
  <c r="AN10" i="24"/>
  <c r="AM10" i="24"/>
  <c r="AL10" i="24"/>
  <c r="AK10" i="24"/>
  <c r="AJ10" i="24"/>
  <c r="AI10" i="24"/>
  <c r="AH10" i="24"/>
  <c r="AG10" i="24"/>
  <c r="AF10" i="24"/>
  <c r="AE10" i="24"/>
  <c r="AD10" i="24"/>
  <c r="AC10" i="24"/>
  <c r="AB10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AO10" i="24" s="1"/>
  <c r="G10" i="24"/>
  <c r="AN9" i="24"/>
  <c r="AM9" i="24"/>
  <c r="AL9" i="24"/>
  <c r="AK9" i="24"/>
  <c r="AJ9" i="24"/>
  <c r="AI9" i="24"/>
  <c r="AH9" i="24"/>
  <c r="AG9" i="24"/>
  <c r="AF9" i="24"/>
  <c r="AE9" i="24"/>
  <c r="AD9" i="24"/>
  <c r="AC9" i="24"/>
  <c r="AB9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AO9" i="24" s="1"/>
  <c r="AN8" i="24"/>
  <c r="AM8" i="24"/>
  <c r="AL8" i="24"/>
  <c r="AK8" i="24"/>
  <c r="AJ8" i="24"/>
  <c r="AI8" i="24"/>
  <c r="AH8" i="24"/>
  <c r="AG8" i="24"/>
  <c r="AF8" i="24"/>
  <c r="AE8" i="24"/>
  <c r="AD8" i="24"/>
  <c r="AC8" i="24"/>
  <c r="AB8" i="24"/>
  <c r="AA8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G8" i="24"/>
  <c r="AO8" i="24" s="1"/>
  <c r="AN7" i="24"/>
  <c r="AM7" i="24"/>
  <c r="AL7" i="24"/>
  <c r="AK7" i="24"/>
  <c r="AJ7" i="24"/>
  <c r="AI7" i="24"/>
  <c r="AH7" i="24"/>
  <c r="AG7" i="24"/>
  <c r="AF7" i="24"/>
  <c r="AE7" i="24"/>
  <c r="AD7" i="24"/>
  <c r="AC7" i="24"/>
  <c r="AB7" i="24"/>
  <c r="AA7" i="24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H7" i="24"/>
  <c r="G7" i="24"/>
  <c r="E13" i="24"/>
  <c r="E12" i="24"/>
  <c r="E11" i="24"/>
  <c r="E10" i="24"/>
  <c r="E9" i="24"/>
  <c r="E8" i="24"/>
  <c r="E7" i="24"/>
  <c r="L13" i="23"/>
  <c r="K13" i="23"/>
  <c r="J13" i="23"/>
  <c r="M13" i="23" s="1"/>
  <c r="I13" i="23"/>
  <c r="H13" i="23"/>
  <c r="G13" i="23"/>
  <c r="M12" i="23"/>
  <c r="L12" i="23"/>
  <c r="K12" i="23"/>
  <c r="J12" i="23"/>
  <c r="I12" i="23"/>
  <c r="H12" i="23"/>
  <c r="G12" i="23"/>
  <c r="L11" i="23"/>
  <c r="K11" i="23"/>
  <c r="J11" i="23"/>
  <c r="I11" i="23"/>
  <c r="H11" i="23"/>
  <c r="G11" i="23"/>
  <c r="M11" i="23" s="1"/>
  <c r="L10" i="23"/>
  <c r="K10" i="23"/>
  <c r="J10" i="23"/>
  <c r="I10" i="23"/>
  <c r="H10" i="23"/>
  <c r="G10" i="23"/>
  <c r="M10" i="23" s="1"/>
  <c r="L9" i="23"/>
  <c r="K9" i="23"/>
  <c r="J9" i="23"/>
  <c r="J14" i="23" s="1"/>
  <c r="I9" i="23"/>
  <c r="H9" i="23"/>
  <c r="M9" i="23" s="1"/>
  <c r="G9" i="23"/>
  <c r="L8" i="23"/>
  <c r="L14" i="23" s="1"/>
  <c r="K8" i="23"/>
  <c r="J8" i="23"/>
  <c r="I8" i="23"/>
  <c r="I14" i="23" s="1"/>
  <c r="H8" i="23"/>
  <c r="M8" i="23" s="1"/>
  <c r="M14" i="23" s="1"/>
  <c r="G8" i="23"/>
  <c r="G14" i="23" s="1"/>
  <c r="M7" i="23"/>
  <c r="L7" i="23"/>
  <c r="K7" i="23"/>
  <c r="J7" i="23"/>
  <c r="I7" i="23"/>
  <c r="H7" i="23"/>
  <c r="G7" i="23"/>
  <c r="O14" i="23"/>
  <c r="O13" i="23"/>
  <c r="O12" i="23"/>
  <c r="O11" i="23"/>
  <c r="O10" i="23"/>
  <c r="O9" i="23"/>
  <c r="O8" i="23"/>
  <c r="O7" i="23"/>
  <c r="E14" i="23"/>
  <c r="F13" i="23"/>
  <c r="E13" i="23"/>
  <c r="F12" i="23"/>
  <c r="E12" i="23"/>
  <c r="F11" i="23"/>
  <c r="E11" i="23"/>
  <c r="F10" i="23"/>
  <c r="E10" i="23"/>
  <c r="F9" i="23"/>
  <c r="E9" i="23"/>
  <c r="F8" i="23"/>
  <c r="E8" i="23"/>
  <c r="F7" i="23"/>
  <c r="E7" i="23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AC86" i="22" s="1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AC85" i="22" s="1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AC84" i="22" s="1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AC83" i="22" s="1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AC82" i="22" s="1"/>
  <c r="AB81" i="22"/>
  <c r="AA81" i="22"/>
  <c r="Z81" i="22"/>
  <c r="Y81" i="22"/>
  <c r="X81" i="22"/>
  <c r="W81" i="22"/>
  <c r="V81" i="22"/>
  <c r="U81" i="22"/>
  <c r="T81" i="22"/>
  <c r="S81" i="22"/>
  <c r="R81" i="22"/>
  <c r="Q81" i="22"/>
  <c r="P81" i="22"/>
  <c r="O81" i="22"/>
  <c r="N81" i="22"/>
  <c r="M81" i="22"/>
  <c r="L81" i="22"/>
  <c r="K81" i="22"/>
  <c r="J81" i="22"/>
  <c r="I81" i="22"/>
  <c r="H81" i="22"/>
  <c r="G81" i="22"/>
  <c r="F81" i="22"/>
  <c r="E81" i="22"/>
  <c r="AC81" i="22" s="1"/>
  <c r="AB80" i="22"/>
  <c r="AA80" i="22"/>
  <c r="Z80" i="22"/>
  <c r="Y80" i="22"/>
  <c r="X80" i="22"/>
  <c r="W80" i="22"/>
  <c r="V80" i="22"/>
  <c r="U80" i="22"/>
  <c r="T80" i="22"/>
  <c r="S80" i="22"/>
  <c r="R80" i="22"/>
  <c r="Q80" i="22"/>
  <c r="P80" i="22"/>
  <c r="O80" i="22"/>
  <c r="N80" i="22"/>
  <c r="M80" i="22"/>
  <c r="L80" i="22"/>
  <c r="K80" i="22"/>
  <c r="J80" i="22"/>
  <c r="I80" i="22"/>
  <c r="H80" i="22"/>
  <c r="G80" i="22"/>
  <c r="F80" i="22"/>
  <c r="E80" i="22"/>
  <c r="AC80" i="22" s="1"/>
  <c r="AB79" i="22"/>
  <c r="AA79" i="22"/>
  <c r="Z7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AC79" i="22" s="1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AC78" i="22" s="1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AC77" i="22" s="1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AC76" i="22" s="1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AC75" i="22" s="1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AC74" i="22" s="1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AC73" i="22" s="1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AC72" i="22" s="1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AC71" i="22" s="1"/>
  <c r="AB70" i="22"/>
  <c r="AA70" i="22"/>
  <c r="Z70" i="22"/>
  <c r="Y70" i="22"/>
  <c r="X70" i="22"/>
  <c r="W70" i="22"/>
  <c r="V70" i="22"/>
  <c r="U70" i="22"/>
  <c r="T70" i="22"/>
  <c r="S70" i="22"/>
  <c r="R70" i="22"/>
  <c r="Q70" i="22"/>
  <c r="P70" i="22"/>
  <c r="O70" i="22"/>
  <c r="N70" i="22"/>
  <c r="M70" i="22"/>
  <c r="L70" i="22"/>
  <c r="K70" i="22"/>
  <c r="J70" i="22"/>
  <c r="I70" i="22"/>
  <c r="H70" i="22"/>
  <c r="G70" i="22"/>
  <c r="F70" i="22"/>
  <c r="E70" i="22"/>
  <c r="AC70" i="22" s="1"/>
  <c r="AB69" i="22"/>
  <c r="AA69" i="22"/>
  <c r="Z69" i="22"/>
  <c r="Y69" i="22"/>
  <c r="X69" i="22"/>
  <c r="W69" i="22"/>
  <c r="V69" i="22"/>
  <c r="U69" i="22"/>
  <c r="T69" i="22"/>
  <c r="S69" i="22"/>
  <c r="R69" i="22"/>
  <c r="Q69" i="22"/>
  <c r="P69" i="22"/>
  <c r="O69" i="22"/>
  <c r="N69" i="22"/>
  <c r="M69" i="22"/>
  <c r="L69" i="22"/>
  <c r="K69" i="22"/>
  <c r="J69" i="22"/>
  <c r="I69" i="22"/>
  <c r="H69" i="22"/>
  <c r="G69" i="22"/>
  <c r="F69" i="22"/>
  <c r="E69" i="22"/>
  <c r="AC69" i="22" s="1"/>
  <c r="AB68" i="22"/>
  <c r="AA68" i="22"/>
  <c r="Z68" i="22"/>
  <c r="Y68" i="22"/>
  <c r="X68" i="22"/>
  <c r="W68" i="22"/>
  <c r="V68" i="22"/>
  <c r="U68" i="22"/>
  <c r="T68" i="22"/>
  <c r="S68" i="22"/>
  <c r="R68" i="22"/>
  <c r="Q68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AC68" i="22" s="1"/>
  <c r="AB67" i="22"/>
  <c r="AA67" i="22"/>
  <c r="Z67" i="22"/>
  <c r="Y67" i="22"/>
  <c r="X67" i="22"/>
  <c r="W67" i="22"/>
  <c r="V67" i="22"/>
  <c r="U67" i="22"/>
  <c r="T67" i="22"/>
  <c r="S67" i="22"/>
  <c r="R67" i="22"/>
  <c r="Q67" i="22"/>
  <c r="P67" i="22"/>
  <c r="O67" i="22"/>
  <c r="N67" i="22"/>
  <c r="M67" i="22"/>
  <c r="L67" i="22"/>
  <c r="K67" i="22"/>
  <c r="J67" i="22"/>
  <c r="I67" i="22"/>
  <c r="H67" i="22"/>
  <c r="G67" i="22"/>
  <c r="F67" i="22"/>
  <c r="E67" i="22"/>
  <c r="AC67" i="22" s="1"/>
  <c r="AB66" i="22"/>
  <c r="AA66" i="22"/>
  <c r="Z66" i="22"/>
  <c r="Y66" i="22"/>
  <c r="X66" i="22"/>
  <c r="W66" i="22"/>
  <c r="V66" i="22"/>
  <c r="U66" i="22"/>
  <c r="T66" i="22"/>
  <c r="S66" i="22"/>
  <c r="R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AC66" i="22" s="1"/>
  <c r="AB65" i="22"/>
  <c r="AA65" i="22"/>
  <c r="Z65" i="22"/>
  <c r="Y65" i="22"/>
  <c r="X65" i="22"/>
  <c r="W65" i="22"/>
  <c r="V65" i="22"/>
  <c r="U65" i="22"/>
  <c r="T65" i="22"/>
  <c r="S65" i="22"/>
  <c r="R65" i="22"/>
  <c r="Q65" i="22"/>
  <c r="P65" i="22"/>
  <c r="O65" i="22"/>
  <c r="N65" i="22"/>
  <c r="M65" i="22"/>
  <c r="L65" i="22"/>
  <c r="K65" i="22"/>
  <c r="J65" i="22"/>
  <c r="I65" i="22"/>
  <c r="H65" i="22"/>
  <c r="G65" i="22"/>
  <c r="F65" i="22"/>
  <c r="E65" i="22"/>
  <c r="AC65" i="22" s="1"/>
  <c r="AB64" i="22"/>
  <c r="AA64" i="22"/>
  <c r="Z64" i="22"/>
  <c r="Y64" i="22"/>
  <c r="X64" i="22"/>
  <c r="W64" i="22"/>
  <c r="V64" i="22"/>
  <c r="U64" i="22"/>
  <c r="T64" i="22"/>
  <c r="S64" i="22"/>
  <c r="R64" i="22"/>
  <c r="Q64" i="22"/>
  <c r="P64" i="22"/>
  <c r="O64" i="22"/>
  <c r="N64" i="22"/>
  <c r="M64" i="22"/>
  <c r="L64" i="22"/>
  <c r="K64" i="22"/>
  <c r="J64" i="22"/>
  <c r="I64" i="22"/>
  <c r="H64" i="22"/>
  <c r="G64" i="22"/>
  <c r="F64" i="22"/>
  <c r="E64" i="22"/>
  <c r="AC64" i="22" s="1"/>
  <c r="AB63" i="22"/>
  <c r="AA63" i="22"/>
  <c r="Z63" i="22"/>
  <c r="Y63" i="22"/>
  <c r="X63" i="22"/>
  <c r="W63" i="22"/>
  <c r="V63" i="22"/>
  <c r="U63" i="22"/>
  <c r="T63" i="22"/>
  <c r="S63" i="22"/>
  <c r="R63" i="22"/>
  <c r="Q63" i="22"/>
  <c r="P63" i="22"/>
  <c r="O63" i="22"/>
  <c r="N63" i="22"/>
  <c r="M63" i="22"/>
  <c r="L63" i="22"/>
  <c r="K63" i="22"/>
  <c r="J63" i="22"/>
  <c r="I63" i="22"/>
  <c r="H63" i="22"/>
  <c r="G63" i="22"/>
  <c r="F63" i="22"/>
  <c r="E63" i="22"/>
  <c r="AC63" i="22" s="1"/>
  <c r="AB62" i="22"/>
  <c r="AA62" i="22"/>
  <c r="Z62" i="22"/>
  <c r="Y62" i="22"/>
  <c r="X62" i="22"/>
  <c r="W62" i="22"/>
  <c r="V62" i="22"/>
  <c r="U62" i="22"/>
  <c r="T62" i="22"/>
  <c r="S62" i="22"/>
  <c r="R62" i="22"/>
  <c r="Q62" i="22"/>
  <c r="P62" i="22"/>
  <c r="O62" i="22"/>
  <c r="N62" i="22"/>
  <c r="M62" i="22"/>
  <c r="L62" i="22"/>
  <c r="K62" i="22"/>
  <c r="J62" i="22"/>
  <c r="I62" i="22"/>
  <c r="H62" i="22"/>
  <c r="G62" i="22"/>
  <c r="F62" i="22"/>
  <c r="E62" i="22"/>
  <c r="AC62" i="22" s="1"/>
  <c r="AB61" i="22"/>
  <c r="AA61" i="22"/>
  <c r="Z61" i="22"/>
  <c r="Y61" i="22"/>
  <c r="X61" i="22"/>
  <c r="W61" i="22"/>
  <c r="V61" i="22"/>
  <c r="U61" i="22"/>
  <c r="T61" i="22"/>
  <c r="S61" i="22"/>
  <c r="R61" i="22"/>
  <c r="Q61" i="22"/>
  <c r="P61" i="22"/>
  <c r="O61" i="22"/>
  <c r="N61" i="22"/>
  <c r="M61" i="22"/>
  <c r="L61" i="22"/>
  <c r="K61" i="22"/>
  <c r="J61" i="22"/>
  <c r="I61" i="22"/>
  <c r="H61" i="22"/>
  <c r="G61" i="22"/>
  <c r="F61" i="22"/>
  <c r="E61" i="22"/>
  <c r="AC61" i="22" s="1"/>
  <c r="AB60" i="22"/>
  <c r="AA60" i="22"/>
  <c r="Z60" i="22"/>
  <c r="Y60" i="22"/>
  <c r="X60" i="22"/>
  <c r="W60" i="22"/>
  <c r="V60" i="22"/>
  <c r="U60" i="22"/>
  <c r="T60" i="22"/>
  <c r="S60" i="22"/>
  <c r="R60" i="22"/>
  <c r="Q60" i="22"/>
  <c r="P60" i="22"/>
  <c r="O60" i="22"/>
  <c r="N60" i="22"/>
  <c r="M60" i="22"/>
  <c r="L60" i="22"/>
  <c r="K60" i="22"/>
  <c r="J60" i="22"/>
  <c r="I60" i="22"/>
  <c r="H60" i="22"/>
  <c r="G60" i="22"/>
  <c r="F60" i="22"/>
  <c r="E60" i="22"/>
  <c r="AC60" i="22" s="1"/>
  <c r="AB59" i="22"/>
  <c r="AA59" i="22"/>
  <c r="Z59" i="22"/>
  <c r="Y59" i="22"/>
  <c r="X59" i="22"/>
  <c r="W59" i="22"/>
  <c r="V59" i="22"/>
  <c r="U59" i="22"/>
  <c r="T59" i="22"/>
  <c r="S59" i="22"/>
  <c r="R59" i="22"/>
  <c r="Q59" i="22"/>
  <c r="P59" i="22"/>
  <c r="O59" i="22"/>
  <c r="N59" i="22"/>
  <c r="M59" i="22"/>
  <c r="L59" i="22"/>
  <c r="K59" i="22"/>
  <c r="J59" i="22"/>
  <c r="I59" i="22"/>
  <c r="H59" i="22"/>
  <c r="G59" i="22"/>
  <c r="F59" i="22"/>
  <c r="E59" i="22"/>
  <c r="AC59" i="22" s="1"/>
  <c r="AB58" i="22"/>
  <c r="AA58" i="22"/>
  <c r="Z58" i="22"/>
  <c r="Y58" i="22"/>
  <c r="X58" i="22"/>
  <c r="W58" i="22"/>
  <c r="V58" i="22"/>
  <c r="U58" i="22"/>
  <c r="T58" i="22"/>
  <c r="S58" i="22"/>
  <c r="R58" i="22"/>
  <c r="Q58" i="22"/>
  <c r="P58" i="22"/>
  <c r="O58" i="22"/>
  <c r="N58" i="22"/>
  <c r="M58" i="22"/>
  <c r="L58" i="22"/>
  <c r="K58" i="22"/>
  <c r="J58" i="22"/>
  <c r="I58" i="22"/>
  <c r="H58" i="22"/>
  <c r="G58" i="22"/>
  <c r="F58" i="22"/>
  <c r="E58" i="22"/>
  <c r="AC58" i="22" s="1"/>
  <c r="AB57" i="22"/>
  <c r="AA57" i="22"/>
  <c r="Z57" i="22"/>
  <c r="Y57" i="22"/>
  <c r="X57" i="22"/>
  <c r="W57" i="22"/>
  <c r="V57" i="22"/>
  <c r="U57" i="22"/>
  <c r="T57" i="22"/>
  <c r="S57" i="22"/>
  <c r="R57" i="22"/>
  <c r="Q57" i="22"/>
  <c r="P57" i="22"/>
  <c r="O57" i="22"/>
  <c r="N57" i="22"/>
  <c r="M57" i="22"/>
  <c r="L57" i="22"/>
  <c r="K57" i="22"/>
  <c r="J57" i="22"/>
  <c r="I57" i="22"/>
  <c r="H57" i="22"/>
  <c r="G57" i="22"/>
  <c r="F57" i="22"/>
  <c r="E57" i="22"/>
  <c r="AC57" i="22" s="1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AC56" i="22" s="1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AC55" i="22" s="1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AC54" i="22" s="1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AC53" i="22" s="1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AC52" i="22" s="1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AC51" i="22" s="1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AC50" i="22" s="1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AC49" i="22" s="1"/>
  <c r="AB48" i="22"/>
  <c r="AA48" i="22"/>
  <c r="Z48" i="22"/>
  <c r="Y48" i="22"/>
  <c r="X48" i="22"/>
  <c r="W48" i="22"/>
  <c r="V48" i="22"/>
  <c r="U48" i="22"/>
  <c r="T48" i="22"/>
  <c r="S48" i="22"/>
  <c r="R48" i="22"/>
  <c r="Q48" i="22"/>
  <c r="P48" i="22"/>
  <c r="O48" i="22"/>
  <c r="N48" i="22"/>
  <c r="M48" i="22"/>
  <c r="L48" i="22"/>
  <c r="K48" i="22"/>
  <c r="J48" i="22"/>
  <c r="I48" i="22"/>
  <c r="H48" i="22"/>
  <c r="G48" i="22"/>
  <c r="F48" i="22"/>
  <c r="E48" i="22"/>
  <c r="AC48" i="22" s="1"/>
  <c r="AB47" i="22"/>
  <c r="AA47" i="22"/>
  <c r="Z47" i="22"/>
  <c r="Y47" i="22"/>
  <c r="X47" i="22"/>
  <c r="W47" i="22"/>
  <c r="V47" i="22"/>
  <c r="U47" i="22"/>
  <c r="T47" i="22"/>
  <c r="S47" i="22"/>
  <c r="R47" i="22"/>
  <c r="Q47" i="22"/>
  <c r="P47" i="22"/>
  <c r="O47" i="22"/>
  <c r="N47" i="22"/>
  <c r="M47" i="22"/>
  <c r="L47" i="22"/>
  <c r="K47" i="22"/>
  <c r="J47" i="22"/>
  <c r="I47" i="22"/>
  <c r="H47" i="22"/>
  <c r="G47" i="22"/>
  <c r="F47" i="22"/>
  <c r="E47" i="22"/>
  <c r="AC47" i="22" s="1"/>
  <c r="AB46" i="22"/>
  <c r="AA46" i="22"/>
  <c r="Z46" i="22"/>
  <c r="Y46" i="22"/>
  <c r="X46" i="22"/>
  <c r="W46" i="22"/>
  <c r="V46" i="22"/>
  <c r="U46" i="22"/>
  <c r="T46" i="22"/>
  <c r="S46" i="22"/>
  <c r="R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AC46" i="22" s="1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AC45" i="22" s="1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AC44" i="22" s="1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AC43" i="22" s="1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AC42" i="22" s="1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AC41" i="22" s="1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AC40" i="22" s="1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AC39" i="22" s="1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AC38" i="22" s="1"/>
  <c r="AB37" i="22"/>
  <c r="AA37" i="22"/>
  <c r="Z37" i="22"/>
  <c r="Y37" i="22"/>
  <c r="X37" i="22"/>
  <c r="W37" i="22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AC37" i="22" s="1"/>
  <c r="AB36" i="22"/>
  <c r="AA36" i="22"/>
  <c r="Z36" i="22"/>
  <c r="Y36" i="22"/>
  <c r="X36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G36" i="22"/>
  <c r="F36" i="22"/>
  <c r="E36" i="22"/>
  <c r="AC36" i="22" s="1"/>
  <c r="AB35" i="22"/>
  <c r="AA35" i="22"/>
  <c r="Z35" i="22"/>
  <c r="Y35" i="22"/>
  <c r="X35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AC35" i="22" s="1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AC34" i="22" s="1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AC33" i="22" s="1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AC32" i="22" s="1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AC31" i="22" s="1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AC30" i="22" s="1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AC29" i="22" s="1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AC28" i="22" s="1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AC27" i="22" s="1"/>
  <c r="AB26" i="22"/>
  <c r="AA26" i="22"/>
  <c r="Z26" i="22"/>
  <c r="Y26" i="22"/>
  <c r="X26" i="22"/>
  <c r="W26" i="22"/>
  <c r="V26" i="22"/>
  <c r="U26" i="22"/>
  <c r="T26" i="22"/>
  <c r="S26" i="22"/>
  <c r="R26" i="22"/>
  <c r="Q26" i="22"/>
  <c r="P26" i="22"/>
  <c r="O26" i="22"/>
  <c r="N26" i="22"/>
  <c r="M26" i="22"/>
  <c r="L26" i="22"/>
  <c r="K26" i="22"/>
  <c r="J26" i="22"/>
  <c r="I26" i="22"/>
  <c r="H26" i="22"/>
  <c r="G26" i="22"/>
  <c r="F26" i="22"/>
  <c r="E26" i="22"/>
  <c r="AC26" i="22" s="1"/>
  <c r="AB25" i="22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J25" i="22"/>
  <c r="I25" i="22"/>
  <c r="H25" i="22"/>
  <c r="G25" i="22"/>
  <c r="F25" i="22"/>
  <c r="E25" i="22"/>
  <c r="AC25" i="22" s="1"/>
  <c r="AB24" i="22"/>
  <c r="AA24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E24" i="22"/>
  <c r="AC24" i="22" s="1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AC23" i="22" s="1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AC22" i="22" s="1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AC21" i="22" s="1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AC20" i="22" s="1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AC19" i="22" s="1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AC18" i="22" s="1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AC17" i="22" s="1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AC16" i="22" s="1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AC15" i="22" s="1"/>
  <c r="AB14" i="22"/>
  <c r="AA14" i="22"/>
  <c r="Z14" i="22"/>
  <c r="Y14" i="22"/>
  <c r="X14" i="22"/>
  <c r="W14" i="22"/>
  <c r="V14" i="22"/>
  <c r="V88" i="22" s="1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AC14" i="22" s="1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AC13" i="22" s="1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AC12" i="22" s="1"/>
  <c r="AB11" i="22"/>
  <c r="AA11" i="22"/>
  <c r="Z11" i="22"/>
  <c r="Y11" i="22"/>
  <c r="X11" i="22"/>
  <c r="X88" i="22" s="1"/>
  <c r="W11" i="22"/>
  <c r="V11" i="22"/>
  <c r="U11" i="22"/>
  <c r="T11" i="22"/>
  <c r="S11" i="22"/>
  <c r="R11" i="22"/>
  <c r="Q11" i="22"/>
  <c r="Q88" i="22" s="1"/>
  <c r="P11" i="22"/>
  <c r="P88" i="22" s="1"/>
  <c r="O11" i="22"/>
  <c r="N11" i="22"/>
  <c r="M11" i="22"/>
  <c r="L11" i="22"/>
  <c r="K11" i="22"/>
  <c r="J11" i="22"/>
  <c r="I11" i="22"/>
  <c r="H11" i="22"/>
  <c r="G11" i="22"/>
  <c r="F11" i="22"/>
  <c r="E11" i="22"/>
  <c r="AC11" i="22" s="1"/>
  <c r="AB10" i="22"/>
  <c r="AA10" i="22"/>
  <c r="Z10" i="22"/>
  <c r="Y10" i="22"/>
  <c r="Y88" i="22" s="1"/>
  <c r="X10" i="22"/>
  <c r="W10" i="22"/>
  <c r="V10" i="22"/>
  <c r="U10" i="22"/>
  <c r="U88" i="22" s="1"/>
  <c r="T10" i="22"/>
  <c r="S10" i="22"/>
  <c r="R10" i="22"/>
  <c r="Q10" i="22"/>
  <c r="P10" i="22"/>
  <c r="O10" i="22"/>
  <c r="N10" i="22"/>
  <c r="M10" i="22"/>
  <c r="L10" i="22"/>
  <c r="K10" i="22"/>
  <c r="J10" i="22"/>
  <c r="J88" i="22" s="1"/>
  <c r="I10" i="22"/>
  <c r="H10" i="22"/>
  <c r="G10" i="22"/>
  <c r="F10" i="22"/>
  <c r="E10" i="22"/>
  <c r="AC10" i="22" s="1"/>
  <c r="AB9" i="22"/>
  <c r="AA9" i="22"/>
  <c r="Z9" i="22"/>
  <c r="Z88" i="22" s="1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M88" i="22" s="1"/>
  <c r="L9" i="22"/>
  <c r="K9" i="22"/>
  <c r="J9" i="22"/>
  <c r="I9" i="22"/>
  <c r="H9" i="22"/>
  <c r="G9" i="22"/>
  <c r="F9" i="22"/>
  <c r="E9" i="22"/>
  <c r="AC9" i="22" s="1"/>
  <c r="AB8" i="22"/>
  <c r="AB88" i="22" s="1"/>
  <c r="AA8" i="22"/>
  <c r="Z8" i="22"/>
  <c r="Y8" i="22"/>
  <c r="X8" i="22"/>
  <c r="W8" i="22"/>
  <c r="V8" i="22"/>
  <c r="U8" i="22"/>
  <c r="T8" i="22"/>
  <c r="T88" i="22" s="1"/>
  <c r="S8" i="22"/>
  <c r="R8" i="22"/>
  <c r="Q8" i="22"/>
  <c r="P8" i="22"/>
  <c r="O8" i="22"/>
  <c r="N8" i="22"/>
  <c r="N88" i="22" s="1"/>
  <c r="M8" i="22"/>
  <c r="L8" i="22"/>
  <c r="L88" i="22" s="1"/>
  <c r="K8" i="22"/>
  <c r="J8" i="22"/>
  <c r="I8" i="22"/>
  <c r="I88" i="22" s="1"/>
  <c r="H8" i="22"/>
  <c r="G8" i="22"/>
  <c r="F8" i="22"/>
  <c r="F88" i="22" s="1"/>
  <c r="E8" i="22"/>
  <c r="AC8" i="22" s="1"/>
  <c r="AC7" i="22"/>
  <c r="AB7" i="22"/>
  <c r="AA7" i="22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E7" i="22"/>
  <c r="E88" i="22" s="1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R88" i="22"/>
  <c r="H88" i="22"/>
  <c r="C88" i="22"/>
  <c r="C86" i="22"/>
  <c r="C85" i="22"/>
  <c r="C84" i="22"/>
  <c r="C83" i="22"/>
  <c r="C82" i="22"/>
  <c r="C81" i="22"/>
  <c r="C80" i="22"/>
  <c r="C79" i="22"/>
  <c r="C78" i="22"/>
  <c r="C77" i="22"/>
  <c r="C76" i="22"/>
  <c r="C75" i="22"/>
  <c r="C74" i="22"/>
  <c r="C73" i="22"/>
  <c r="C72" i="22"/>
  <c r="C71" i="22"/>
  <c r="C70" i="22"/>
  <c r="C69" i="22"/>
  <c r="C68" i="22"/>
  <c r="C67" i="22"/>
  <c r="C66" i="22"/>
  <c r="C65" i="22"/>
  <c r="C64" i="22"/>
  <c r="C63" i="22"/>
  <c r="C62" i="22"/>
  <c r="C61" i="22"/>
  <c r="C60" i="22"/>
  <c r="C59" i="22"/>
  <c r="C58" i="22"/>
  <c r="C57" i="22"/>
  <c r="C56" i="22"/>
  <c r="C55" i="22"/>
  <c r="C54" i="22"/>
  <c r="C53" i="22"/>
  <c r="C52" i="22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7" i="22"/>
  <c r="K42" i="33"/>
  <c r="J42" i="33"/>
  <c r="I42" i="33"/>
  <c r="H42" i="33"/>
  <c r="G42" i="33"/>
  <c r="F42" i="33"/>
  <c r="G41" i="33"/>
  <c r="K41" i="33" s="1"/>
  <c r="F41" i="33"/>
  <c r="G40" i="33"/>
  <c r="F40" i="33"/>
  <c r="K40" i="33" s="1"/>
  <c r="G39" i="33"/>
  <c r="F39" i="33"/>
  <c r="K39" i="33" s="1"/>
  <c r="K38" i="33"/>
  <c r="G38" i="33"/>
  <c r="F38" i="33"/>
  <c r="G37" i="33"/>
  <c r="F37" i="33"/>
  <c r="K37" i="33" s="1"/>
  <c r="K36" i="33"/>
  <c r="G36" i="33"/>
  <c r="F36" i="33"/>
  <c r="G35" i="33"/>
  <c r="F35" i="33"/>
  <c r="K35" i="33" s="1"/>
  <c r="G34" i="33"/>
  <c r="F34" i="33"/>
  <c r="K34" i="33" s="1"/>
  <c r="K33" i="33"/>
  <c r="G33" i="33"/>
  <c r="F33" i="33"/>
  <c r="K32" i="33"/>
  <c r="G32" i="33"/>
  <c r="F32" i="33"/>
  <c r="G31" i="33"/>
  <c r="F31" i="33"/>
  <c r="K31" i="33" s="1"/>
  <c r="K30" i="33"/>
  <c r="G30" i="33"/>
  <c r="F30" i="33"/>
  <c r="G29" i="33"/>
  <c r="F29" i="33"/>
  <c r="K29" i="33" s="1"/>
  <c r="K28" i="33"/>
  <c r="G28" i="33"/>
  <c r="F28" i="33"/>
  <c r="G27" i="33"/>
  <c r="F27" i="33"/>
  <c r="K27" i="33" s="1"/>
  <c r="G26" i="33"/>
  <c r="F26" i="33"/>
  <c r="K26" i="33" s="1"/>
  <c r="K25" i="33"/>
  <c r="G25" i="33"/>
  <c r="F25" i="33"/>
  <c r="K24" i="33"/>
  <c r="G24" i="33"/>
  <c r="F24" i="33"/>
  <c r="G23" i="33"/>
  <c r="F23" i="33"/>
  <c r="K23" i="33" s="1"/>
  <c r="K22" i="33"/>
  <c r="G22" i="33"/>
  <c r="F22" i="33"/>
  <c r="G21" i="33"/>
  <c r="F21" i="33"/>
  <c r="K21" i="33" s="1"/>
  <c r="K20" i="33"/>
  <c r="G20" i="33"/>
  <c r="F20" i="33"/>
  <c r="G19" i="33"/>
  <c r="K19" i="33" s="1"/>
  <c r="F19" i="33"/>
  <c r="G18" i="33"/>
  <c r="F18" i="33"/>
  <c r="K18" i="33" s="1"/>
  <c r="K17" i="33"/>
  <c r="G17" i="33"/>
  <c r="F17" i="33"/>
  <c r="K16" i="33"/>
  <c r="G16" i="33"/>
  <c r="F16" i="33"/>
  <c r="G15" i="33"/>
  <c r="F15" i="33"/>
  <c r="K15" i="33" s="1"/>
  <c r="K14" i="33"/>
  <c r="G14" i="33"/>
  <c r="F14" i="33"/>
  <c r="G13" i="33"/>
  <c r="F13" i="33"/>
  <c r="K13" i="33" s="1"/>
  <c r="G12" i="33"/>
  <c r="K12" i="33" s="1"/>
  <c r="F12" i="33"/>
  <c r="G11" i="33"/>
  <c r="K11" i="33" s="1"/>
  <c r="F11" i="33"/>
  <c r="G10" i="33"/>
  <c r="F10" i="33"/>
  <c r="K10" i="33" s="1"/>
  <c r="K9" i="33"/>
  <c r="G9" i="33"/>
  <c r="F9" i="33"/>
  <c r="K8" i="33"/>
  <c r="G8" i="33"/>
  <c r="F8" i="33"/>
  <c r="G3" i="28"/>
  <c r="F3" i="28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S41" i="29" s="1"/>
  <c r="R40" i="29"/>
  <c r="Q40" i="29"/>
  <c r="P40" i="29"/>
  <c r="O40" i="29"/>
  <c r="N40" i="29"/>
  <c r="M40" i="29"/>
  <c r="L40" i="29"/>
  <c r="K40" i="29"/>
  <c r="J40" i="29"/>
  <c r="I40" i="29"/>
  <c r="H40" i="29"/>
  <c r="S40" i="29" s="1"/>
  <c r="G40" i="29"/>
  <c r="F40" i="29"/>
  <c r="R39" i="29"/>
  <c r="Q39" i="29"/>
  <c r="P39" i="29"/>
  <c r="O39" i="29"/>
  <c r="N39" i="29"/>
  <c r="M39" i="29"/>
  <c r="L39" i="29"/>
  <c r="K39" i="29"/>
  <c r="J39" i="29"/>
  <c r="I39" i="29"/>
  <c r="H39" i="29"/>
  <c r="S39" i="29" s="1"/>
  <c r="G39" i="29"/>
  <c r="F39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S38" i="29" s="1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S37" i="29" s="1"/>
  <c r="R36" i="29"/>
  <c r="Q36" i="29"/>
  <c r="P36" i="29"/>
  <c r="O36" i="29"/>
  <c r="N36" i="29"/>
  <c r="M36" i="29"/>
  <c r="L36" i="29"/>
  <c r="K36" i="29"/>
  <c r="J36" i="29"/>
  <c r="I36" i="29"/>
  <c r="H36" i="29"/>
  <c r="S36" i="29" s="1"/>
  <c r="G36" i="29"/>
  <c r="F36" i="29"/>
  <c r="R35" i="29"/>
  <c r="Q35" i="29"/>
  <c r="P35" i="29"/>
  <c r="O35" i="29"/>
  <c r="N35" i="29"/>
  <c r="M35" i="29"/>
  <c r="L35" i="29"/>
  <c r="K35" i="29"/>
  <c r="J35" i="29"/>
  <c r="I35" i="29"/>
  <c r="H35" i="29"/>
  <c r="S35" i="29" s="1"/>
  <c r="G35" i="29"/>
  <c r="F35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S34" i="29" s="1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S33" i="29" s="1"/>
  <c r="R32" i="29"/>
  <c r="Q32" i="29"/>
  <c r="P32" i="29"/>
  <c r="O32" i="29"/>
  <c r="N32" i="29"/>
  <c r="M32" i="29"/>
  <c r="L32" i="29"/>
  <c r="K32" i="29"/>
  <c r="J32" i="29"/>
  <c r="I32" i="29"/>
  <c r="H32" i="29"/>
  <c r="S32" i="29" s="1"/>
  <c r="G32" i="29"/>
  <c r="F32" i="29"/>
  <c r="R31" i="29"/>
  <c r="Q31" i="29"/>
  <c r="P31" i="29"/>
  <c r="O31" i="29"/>
  <c r="N31" i="29"/>
  <c r="M31" i="29"/>
  <c r="L31" i="29"/>
  <c r="K31" i="29"/>
  <c r="J31" i="29"/>
  <c r="I31" i="29"/>
  <c r="H31" i="29"/>
  <c r="S31" i="29" s="1"/>
  <c r="G31" i="29"/>
  <c r="F31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S30" i="29" s="1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S29" i="29" s="1"/>
  <c r="R28" i="29"/>
  <c r="Q28" i="29"/>
  <c r="P28" i="29"/>
  <c r="O28" i="29"/>
  <c r="N28" i="29"/>
  <c r="M28" i="29"/>
  <c r="L28" i="29"/>
  <c r="K28" i="29"/>
  <c r="J28" i="29"/>
  <c r="I28" i="29"/>
  <c r="H28" i="29"/>
  <c r="S28" i="29" s="1"/>
  <c r="G28" i="29"/>
  <c r="F28" i="29"/>
  <c r="R27" i="29"/>
  <c r="Q27" i="29"/>
  <c r="P27" i="29"/>
  <c r="O27" i="29"/>
  <c r="N27" i="29"/>
  <c r="M27" i="29"/>
  <c r="L27" i="29"/>
  <c r="K27" i="29"/>
  <c r="J27" i="29"/>
  <c r="I27" i="29"/>
  <c r="H27" i="29"/>
  <c r="S27" i="29" s="1"/>
  <c r="G27" i="29"/>
  <c r="F27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S26" i="29" s="1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S25" i="29" s="1"/>
  <c r="R24" i="29"/>
  <c r="Q24" i="29"/>
  <c r="P24" i="29"/>
  <c r="O24" i="29"/>
  <c r="N24" i="29"/>
  <c r="M24" i="29"/>
  <c r="L24" i="29"/>
  <c r="K24" i="29"/>
  <c r="J24" i="29"/>
  <c r="I24" i="29"/>
  <c r="H24" i="29"/>
  <c r="S24" i="29" s="1"/>
  <c r="G24" i="29"/>
  <c r="F24" i="29"/>
  <c r="R23" i="29"/>
  <c r="Q23" i="29"/>
  <c r="P23" i="29"/>
  <c r="O23" i="29"/>
  <c r="N23" i="29"/>
  <c r="M23" i="29"/>
  <c r="L23" i="29"/>
  <c r="K23" i="29"/>
  <c r="J23" i="29"/>
  <c r="I23" i="29"/>
  <c r="H23" i="29"/>
  <c r="S23" i="29" s="1"/>
  <c r="G23" i="29"/>
  <c r="F23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S22" i="29" s="1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S21" i="29" s="1"/>
  <c r="R20" i="29"/>
  <c r="Q20" i="29"/>
  <c r="P20" i="29"/>
  <c r="O20" i="29"/>
  <c r="N20" i="29"/>
  <c r="M20" i="29"/>
  <c r="L20" i="29"/>
  <c r="K20" i="29"/>
  <c r="J20" i="29"/>
  <c r="I20" i="29"/>
  <c r="H20" i="29"/>
  <c r="S20" i="29" s="1"/>
  <c r="G20" i="29"/>
  <c r="F20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S19" i="29" s="1"/>
  <c r="F19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S18" i="29" s="1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S17" i="29" s="1"/>
  <c r="R16" i="29"/>
  <c r="Q16" i="29"/>
  <c r="P16" i="29"/>
  <c r="O16" i="29"/>
  <c r="N16" i="29"/>
  <c r="M16" i="29"/>
  <c r="L16" i="29"/>
  <c r="K16" i="29"/>
  <c r="J16" i="29"/>
  <c r="I16" i="29"/>
  <c r="H16" i="29"/>
  <c r="G16" i="29"/>
  <c r="S16" i="29" s="1"/>
  <c r="F16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S15" i="29" s="1"/>
  <c r="F15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S14" i="29" s="1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S13" i="29" s="1"/>
  <c r="R12" i="29"/>
  <c r="Q12" i="29"/>
  <c r="P12" i="29"/>
  <c r="O12" i="29"/>
  <c r="N12" i="29"/>
  <c r="M12" i="29"/>
  <c r="L12" i="29"/>
  <c r="K12" i="29"/>
  <c r="J12" i="29"/>
  <c r="I12" i="29"/>
  <c r="H12" i="29"/>
  <c r="G12" i="29"/>
  <c r="S12" i="29" s="1"/>
  <c r="F12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S11" i="29" s="1"/>
  <c r="F11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S10" i="29" s="1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S9" i="29" s="1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D41" i="33"/>
  <c r="D40" i="33"/>
  <c r="D39" i="33"/>
  <c r="D35" i="33"/>
  <c r="D31" i="33"/>
  <c r="D27" i="33"/>
  <c r="D23" i="33"/>
  <c r="D19" i="33"/>
  <c r="D15" i="33"/>
  <c r="D11" i="33"/>
  <c r="M40" i="27"/>
  <c r="M39" i="27"/>
  <c r="M38" i="27"/>
  <c r="M37" i="27"/>
  <c r="L36" i="27"/>
  <c r="L35" i="27"/>
  <c r="L34" i="27"/>
  <c r="L33" i="27"/>
  <c r="K32" i="27"/>
  <c r="K31" i="27"/>
  <c r="K30" i="27"/>
  <c r="K29" i="27"/>
  <c r="J28" i="27"/>
  <c r="J27" i="27"/>
  <c r="J26" i="27"/>
  <c r="J25" i="27"/>
  <c r="I24" i="27"/>
  <c r="I23" i="27"/>
  <c r="I22" i="27"/>
  <c r="I21" i="27"/>
  <c r="H20" i="27"/>
  <c r="H19" i="27"/>
  <c r="H18" i="27"/>
  <c r="H17" i="27"/>
  <c r="G16" i="27"/>
  <c r="G15" i="27"/>
  <c r="G14" i="27"/>
  <c r="G13" i="27"/>
  <c r="M42" i="27"/>
  <c r="M41" i="27"/>
  <c r="K42" i="27"/>
  <c r="K41" i="27"/>
  <c r="J42" i="27"/>
  <c r="J41" i="27"/>
  <c r="I42" i="27"/>
  <c r="I41" i="27"/>
  <c r="H42" i="27"/>
  <c r="H41" i="27"/>
  <c r="G42" i="27"/>
  <c r="G41" i="27"/>
  <c r="F42" i="27"/>
  <c r="F41" i="27"/>
  <c r="F12" i="27"/>
  <c r="F11" i="27"/>
  <c r="F10" i="27"/>
  <c r="F9" i="27"/>
  <c r="F8" i="31"/>
  <c r="E8" i="31"/>
  <c r="F7" i="31"/>
  <c r="E7" i="31"/>
  <c r="F19" i="30"/>
  <c r="F18" i="30"/>
  <c r="D41" i="29"/>
  <c r="D40" i="29"/>
  <c r="D39" i="29"/>
  <c r="D35" i="29"/>
  <c r="D31" i="29"/>
  <c r="D27" i="29"/>
  <c r="D23" i="29"/>
  <c r="D19" i="29"/>
  <c r="D15" i="29"/>
  <c r="D11" i="29"/>
  <c r="D42" i="28"/>
  <c r="D41" i="28"/>
  <c r="D40" i="28"/>
  <c r="D36" i="28"/>
  <c r="D32" i="28"/>
  <c r="D28" i="28"/>
  <c r="D24" i="28"/>
  <c r="D20" i="28"/>
  <c r="D16" i="28"/>
  <c r="D12" i="28"/>
  <c r="D42" i="27"/>
  <c r="D41" i="27"/>
  <c r="D40" i="27"/>
  <c r="D36" i="27"/>
  <c r="D32" i="27"/>
  <c r="D28" i="27"/>
  <c r="D24" i="27"/>
  <c r="D20" i="27"/>
  <c r="D16" i="27"/>
  <c r="D12" i="27"/>
  <c r="D39" i="25"/>
  <c r="D38" i="25"/>
  <c r="D37" i="25"/>
  <c r="D33" i="25"/>
  <c r="D29" i="25"/>
  <c r="D25" i="25"/>
  <c r="D21" i="25"/>
  <c r="D17" i="25"/>
  <c r="D13" i="25"/>
  <c r="D9" i="25"/>
  <c r="M13" i="19"/>
  <c r="M12" i="19"/>
  <c r="M11" i="19"/>
  <c r="M10" i="19"/>
  <c r="M9" i="19"/>
  <c r="M8" i="19"/>
  <c r="M7" i="19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D80" i="17"/>
  <c r="D77" i="17"/>
  <c r="D76" i="17"/>
  <c r="D74" i="17"/>
  <c r="D72" i="17"/>
  <c r="D69" i="17"/>
  <c r="D68" i="17"/>
  <c r="D66" i="17"/>
  <c r="D64" i="17"/>
  <c r="D61" i="17"/>
  <c r="D60" i="17"/>
  <c r="D58" i="17"/>
  <c r="D56" i="17"/>
  <c r="D53" i="17"/>
  <c r="D52" i="17"/>
  <c r="D50" i="17"/>
  <c r="D48" i="17"/>
  <c r="D45" i="17"/>
  <c r="D44" i="17"/>
  <c r="D42" i="17"/>
  <c r="D40" i="17"/>
  <c r="D37" i="17"/>
  <c r="D36" i="17"/>
  <c r="D34" i="17"/>
  <c r="D32" i="17"/>
  <c r="D29" i="17"/>
  <c r="D28" i="17"/>
  <c r="D26" i="17"/>
  <c r="D24" i="17"/>
  <c r="D21" i="17"/>
  <c r="D20" i="17"/>
  <c r="D18" i="17"/>
  <c r="D16" i="17"/>
  <c r="D13" i="17"/>
  <c r="D12" i="17"/>
  <c r="D10" i="17"/>
  <c r="D8" i="17"/>
  <c r="D5" i="17"/>
  <c r="D4" i="17"/>
  <c r="D2" i="17"/>
  <c r="C83" i="17"/>
  <c r="D75" i="17" s="1"/>
  <c r="K4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2" i="14"/>
  <c r="AO12" i="21"/>
  <c r="AO11" i="21"/>
  <c r="AO10" i="21"/>
  <c r="AO9" i="21"/>
  <c r="AO8" i="21"/>
  <c r="AO7" i="21"/>
  <c r="H35" i="14"/>
  <c r="J35" i="14" s="1"/>
  <c r="H34" i="14"/>
  <c r="H33" i="14"/>
  <c r="K33" i="14" s="1"/>
  <c r="H32" i="14"/>
  <c r="H31" i="14"/>
  <c r="K31" i="14" s="1"/>
  <c r="H30" i="14"/>
  <c r="K30" i="14" s="1"/>
  <c r="H29" i="14"/>
  <c r="J29" i="14" s="1"/>
  <c r="H28" i="14"/>
  <c r="J28" i="14" s="1"/>
  <c r="H27" i="14"/>
  <c r="J27" i="14" s="1"/>
  <c r="H26" i="14"/>
  <c r="J26" i="14" s="1"/>
  <c r="H25" i="14"/>
  <c r="K25" i="14" s="1"/>
  <c r="H24" i="14"/>
  <c r="H23" i="14"/>
  <c r="K23" i="14" s="1"/>
  <c r="H22" i="14"/>
  <c r="K22" i="14" s="1"/>
  <c r="H21" i="14"/>
  <c r="J21" i="14" s="1"/>
  <c r="H20" i="14"/>
  <c r="J20" i="14" s="1"/>
  <c r="H19" i="14"/>
  <c r="J19" i="14" s="1"/>
  <c r="H18" i="14"/>
  <c r="H17" i="14"/>
  <c r="K17" i="14" s="1"/>
  <c r="H16" i="14"/>
  <c r="H15" i="14"/>
  <c r="K15" i="14" s="1"/>
  <c r="H14" i="14"/>
  <c r="K14" i="14" s="1"/>
  <c r="H13" i="14"/>
  <c r="J13" i="14" s="1"/>
  <c r="H12" i="14"/>
  <c r="J12" i="14" s="1"/>
  <c r="H11" i="14"/>
  <c r="J11" i="14" s="1"/>
  <c r="H10" i="14"/>
  <c r="H9" i="14"/>
  <c r="K9" i="14" s="1"/>
  <c r="H8" i="14"/>
  <c r="H7" i="14"/>
  <c r="K7" i="14" s="1"/>
  <c r="H6" i="14"/>
  <c r="K6" i="14" s="1"/>
  <c r="H5" i="14"/>
  <c r="J5" i="14" s="1"/>
  <c r="H4" i="14"/>
  <c r="J4" i="14" s="1"/>
  <c r="H3" i="14"/>
  <c r="J3" i="14" s="1"/>
  <c r="H2" i="14"/>
  <c r="AB8" i="15"/>
  <c r="AA8" i="15"/>
  <c r="Z8" i="15"/>
  <c r="Y8" i="15"/>
  <c r="X8" i="15"/>
  <c r="W8" i="15"/>
  <c r="AC86" i="15"/>
  <c r="AC85" i="15"/>
  <c r="AC84" i="15"/>
  <c r="AC83" i="15"/>
  <c r="AC82" i="15"/>
  <c r="AC81" i="15"/>
  <c r="AC80" i="15"/>
  <c r="AC79" i="15"/>
  <c r="AC78" i="15"/>
  <c r="AC77" i="15"/>
  <c r="AC76" i="15"/>
  <c r="AC75" i="15"/>
  <c r="AC74" i="15"/>
  <c r="AC73" i="15"/>
  <c r="AC72" i="15"/>
  <c r="AC71" i="15"/>
  <c r="AC70" i="15"/>
  <c r="AC69" i="15"/>
  <c r="AC68" i="15"/>
  <c r="AC67" i="15"/>
  <c r="AC66" i="15"/>
  <c r="AC65" i="15"/>
  <c r="AC64" i="15"/>
  <c r="AC63" i="15"/>
  <c r="AC62" i="15"/>
  <c r="AC61" i="15"/>
  <c r="AC60" i="15"/>
  <c r="AC59" i="15"/>
  <c r="AC58" i="15"/>
  <c r="AC57" i="15"/>
  <c r="AC56" i="15"/>
  <c r="AC55" i="15"/>
  <c r="AC54" i="15"/>
  <c r="AC53" i="15"/>
  <c r="AC52" i="15"/>
  <c r="AC51" i="15"/>
  <c r="AC50" i="15"/>
  <c r="AC49" i="15"/>
  <c r="AC48" i="15"/>
  <c r="AC47" i="15"/>
  <c r="AC46" i="15"/>
  <c r="AC45" i="15"/>
  <c r="AC44" i="15"/>
  <c r="AC43" i="15"/>
  <c r="AC42" i="15"/>
  <c r="AC41" i="15"/>
  <c r="AC40" i="15"/>
  <c r="AC39" i="15"/>
  <c r="AC38" i="15"/>
  <c r="AC37" i="15"/>
  <c r="AC36" i="15"/>
  <c r="AC35" i="15"/>
  <c r="AC34" i="15"/>
  <c r="AC33" i="15"/>
  <c r="AC32" i="15"/>
  <c r="AC31" i="15"/>
  <c r="AC30" i="15"/>
  <c r="AC29" i="15"/>
  <c r="AC28" i="15"/>
  <c r="AC27" i="15"/>
  <c r="AC26" i="15"/>
  <c r="AC25" i="15"/>
  <c r="AC24" i="15"/>
  <c r="AC23" i="15"/>
  <c r="AC22" i="15"/>
  <c r="AC21" i="15"/>
  <c r="AC20" i="15"/>
  <c r="AC19" i="15"/>
  <c r="AC18" i="15"/>
  <c r="AC17" i="15"/>
  <c r="AC16" i="15"/>
  <c r="AC15" i="15"/>
  <c r="AC14" i="15"/>
  <c r="AC13" i="15"/>
  <c r="AC12" i="15"/>
  <c r="AC11" i="15"/>
  <c r="AC10" i="15"/>
  <c r="AC9" i="15"/>
  <c r="AC7" i="15"/>
  <c r="H14" i="23" l="1"/>
  <c r="K14" i="23"/>
  <c r="G88" i="22"/>
  <c r="O88" i="22"/>
  <c r="W88" i="22"/>
  <c r="AC88" i="22"/>
  <c r="K88" i="22"/>
  <c r="S88" i="22"/>
  <c r="AA88" i="22"/>
  <c r="K27" i="14"/>
  <c r="J30" i="14"/>
  <c r="K3" i="14"/>
  <c r="K19" i="14"/>
  <c r="K26" i="14"/>
  <c r="G7" i="31"/>
  <c r="G8" i="31"/>
  <c r="J2" i="14"/>
  <c r="K2" i="14"/>
  <c r="J10" i="14"/>
  <c r="K10" i="14"/>
  <c r="J18" i="14"/>
  <c r="K18" i="14"/>
  <c r="J34" i="14"/>
  <c r="K34" i="14"/>
  <c r="K28" i="14"/>
  <c r="D6" i="17"/>
  <c r="D14" i="17"/>
  <c r="D22" i="17"/>
  <c r="D30" i="17"/>
  <c r="D38" i="17"/>
  <c r="D46" i="17"/>
  <c r="D54" i="17"/>
  <c r="D62" i="17"/>
  <c r="D70" i="17"/>
  <c r="D78" i="17"/>
  <c r="AC8" i="15"/>
  <c r="J6" i="14"/>
  <c r="K11" i="14"/>
  <c r="D7" i="17"/>
  <c r="D15" i="17"/>
  <c r="D23" i="17"/>
  <c r="D31" i="17"/>
  <c r="D39" i="17"/>
  <c r="D47" i="17"/>
  <c r="D55" i="17"/>
  <c r="D63" i="17"/>
  <c r="D71" i="17"/>
  <c r="D79" i="17"/>
  <c r="J14" i="14"/>
  <c r="K12" i="14"/>
  <c r="K35" i="14"/>
  <c r="J22" i="14"/>
  <c r="D9" i="17"/>
  <c r="D17" i="17"/>
  <c r="D25" i="17"/>
  <c r="D33" i="17"/>
  <c r="D41" i="17"/>
  <c r="D49" i="17"/>
  <c r="D57" i="17"/>
  <c r="D65" i="17"/>
  <c r="D73" i="17"/>
  <c r="D81" i="17"/>
  <c r="K20" i="14"/>
  <c r="D3" i="17"/>
  <c r="D83" i="17" s="1"/>
  <c r="D11" i="17"/>
  <c r="D19" i="17"/>
  <c r="D27" i="17"/>
  <c r="D35" i="17"/>
  <c r="D43" i="17"/>
  <c r="D51" i="17"/>
  <c r="D59" i="17"/>
  <c r="D67" i="17"/>
  <c r="C88" i="15"/>
  <c r="K8" i="14"/>
  <c r="J8" i="14"/>
  <c r="K16" i="14"/>
  <c r="J16" i="14"/>
  <c r="K24" i="14"/>
  <c r="J24" i="14"/>
  <c r="K32" i="14"/>
  <c r="J32" i="14"/>
  <c r="J7" i="14"/>
  <c r="J15" i="14"/>
  <c r="J23" i="14"/>
  <c r="J31" i="14"/>
  <c r="K5" i="14"/>
  <c r="K13" i="14"/>
  <c r="K21" i="14"/>
  <c r="K29" i="14"/>
  <c r="J9" i="14"/>
  <c r="J17" i="14"/>
  <c r="J25" i="14"/>
  <c r="J33" i="14"/>
  <c r="E9" i="19" l="1"/>
  <c r="E11" i="19" l="1"/>
  <c r="E13" i="19"/>
  <c r="D92" i="22"/>
  <c r="D93" i="22"/>
  <c r="E8" i="19"/>
  <c r="E10" i="19"/>
  <c r="E12" i="19"/>
  <c r="D94" i="22"/>
  <c r="E7" i="19"/>
  <c r="D95" i="22" l="1"/>
  <c r="E92" i="22" s="1"/>
  <c r="E14" i="19"/>
  <c r="O9" i="19" s="1"/>
  <c r="O11" i="19" l="1"/>
  <c r="O10" i="19"/>
  <c r="E94" i="22"/>
  <c r="E93" i="22"/>
  <c r="E95" i="22" s="1"/>
  <c r="O8" i="19"/>
  <c r="O13" i="19"/>
  <c r="O12" i="19"/>
  <c r="O7" i="19"/>
  <c r="E11" i="21" l="1"/>
  <c r="E7" i="21"/>
  <c r="E15" i="24"/>
  <c r="E15" i="21"/>
  <c r="O14" i="19"/>
  <c r="E10" i="21"/>
  <c r="E12" i="21"/>
  <c r="E9" i="21"/>
  <c r="E8" i="21"/>
  <c r="E13" i="21" l="1"/>
  <c r="AQ7" i="21" s="1"/>
  <c r="AQ8" i="21" l="1"/>
  <c r="AQ9" i="21"/>
  <c r="AQ12" i="21"/>
  <c r="AQ11" i="21"/>
  <c r="AQ10" i="21"/>
  <c r="AO7" i="24"/>
  <c r="AQ13" i="21" l="1"/>
  <c r="AO13" i="24"/>
</calcChain>
</file>

<file path=xl/sharedStrings.xml><?xml version="1.0" encoding="utf-8"?>
<sst xmlns="http://schemas.openxmlformats.org/spreadsheetml/2006/main" count="1957" uniqueCount="354">
  <si>
    <t>Mantenimiento</t>
  </si>
  <si>
    <t>Costo S/</t>
  </si>
  <si>
    <t>Pecanas peladas 1K</t>
  </si>
  <si>
    <t>Pecanas peladas 1/2K</t>
  </si>
  <si>
    <t>Pecanas peladas 1/4K</t>
  </si>
  <si>
    <t>Pecanas peladas 100 gr</t>
  </si>
  <si>
    <t>Almendras 1k</t>
  </si>
  <si>
    <t>Almendras 1/2k</t>
  </si>
  <si>
    <t>Almendras 1/4k</t>
  </si>
  <si>
    <t>Almendras 100 gr</t>
  </si>
  <si>
    <t>Nuez Pelada 1k</t>
  </si>
  <si>
    <t>Nuez Pelada 1/2k</t>
  </si>
  <si>
    <t>Nuez Pelada 1/4k</t>
  </si>
  <si>
    <t>Nuez Pelada 100gr</t>
  </si>
  <si>
    <t>Castañas 1k</t>
  </si>
  <si>
    <t>Castañas 1/2k</t>
  </si>
  <si>
    <t>Castañas 1/4k</t>
  </si>
  <si>
    <t>Castañas 100gr</t>
  </si>
  <si>
    <t>Pasas rubias 1k</t>
  </si>
  <si>
    <t>Pasas rubias 1/2k</t>
  </si>
  <si>
    <t>Pasas rubias 1/4k</t>
  </si>
  <si>
    <t>Pasas rubias 100gr</t>
  </si>
  <si>
    <t>Pasas morenas 1k</t>
  </si>
  <si>
    <t>Pasas morenas 1/2k</t>
  </si>
  <si>
    <t>Pasas morenas 1/4k</t>
  </si>
  <si>
    <t>Pasas morenas 100gr</t>
  </si>
  <si>
    <t>Guindones 1k</t>
  </si>
  <si>
    <t>Guindones 1/2k</t>
  </si>
  <si>
    <t>Guindones 1/4k</t>
  </si>
  <si>
    <t>Guindones 100gr</t>
  </si>
  <si>
    <t>Mix prod secos 250gr</t>
  </si>
  <si>
    <t>Mix prod secos 125gr</t>
  </si>
  <si>
    <t>Mani tostado 1k</t>
  </si>
  <si>
    <t>Mani tostado 1/2k</t>
  </si>
  <si>
    <t>Mani tostado 1/4k</t>
  </si>
  <si>
    <t>Mani tostado 100gr</t>
  </si>
  <si>
    <t>ID#</t>
  </si>
  <si>
    <t>Code</t>
  </si>
  <si>
    <t>Descripción</t>
  </si>
  <si>
    <t>Tipo</t>
  </si>
  <si>
    <t>UM</t>
  </si>
  <si>
    <t>Taper</t>
  </si>
  <si>
    <t>Bolsa</t>
  </si>
  <si>
    <t>Minutos</t>
  </si>
  <si>
    <t>PT01</t>
  </si>
  <si>
    <t>PT02</t>
  </si>
  <si>
    <t>PT03</t>
  </si>
  <si>
    <t>PT04</t>
  </si>
  <si>
    <t>PT05</t>
  </si>
  <si>
    <t>PT06</t>
  </si>
  <si>
    <t>PT07</t>
  </si>
  <si>
    <t>PT08</t>
  </si>
  <si>
    <t>PT09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</si>
  <si>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</si>
  <si>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</si>
  <si>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</si>
  <si>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</si>
  <si>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</si>
  <si>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</si>
  <si>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</si>
  <si>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</si>
  <si>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</si>
  <si>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</si>
  <si>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</si>
  <si>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</si>
  <si>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</si>
  <si>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</si>
  <si>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</si>
  <si>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</si>
  <si>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</si>
  <si>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PT27</t>
  </si>
  <si>
    <t>PT28</t>
  </si>
  <si>
    <t>PT29</t>
  </si>
  <si>
    <t>PT30</t>
  </si>
  <si>
    <t>PT31</t>
  </si>
  <si>
    <t>PT32</t>
  </si>
  <si>
    <t>PT33</t>
  </si>
  <si>
    <t>PT34</t>
  </si>
  <si>
    <t>#Cta</t>
  </si>
  <si>
    <t>Transporte de carga</t>
  </si>
  <si>
    <t>Transporte de pasajeros</t>
  </si>
  <si>
    <t>Correos</t>
  </si>
  <si>
    <t>Alojamiento</t>
  </si>
  <si>
    <t>Alimentación</t>
  </si>
  <si>
    <t>Otros gastos de viaje</t>
  </si>
  <si>
    <t>Asesoria Administrativa</t>
  </si>
  <si>
    <t>Asesoria Legal y tributaria</t>
  </si>
  <si>
    <t>Asesoria Auditoría y contable</t>
  </si>
  <si>
    <t>Asesoria Mercadotecnia</t>
  </si>
  <si>
    <t>Asesoria Medioambiental</t>
  </si>
  <si>
    <t>Asesoria Investigación y desarrollo</t>
  </si>
  <si>
    <t>Asesoria Producción</t>
  </si>
  <si>
    <t>Asesoria Otros</t>
  </si>
  <si>
    <t>Mantenimiento y reparación de Activos por derecho de uso Financiero</t>
  </si>
  <si>
    <t>Mantenimiento y reparación de Activos por derecho de uso Operativo</t>
  </si>
  <si>
    <t>Mantenimiento y reparaciones de Propiedad, planta y equipo</t>
  </si>
  <si>
    <t>Mantenimiento y reparación de Intangibles</t>
  </si>
  <si>
    <t>Mantenimiento y reparación de Activos biológicos</t>
  </si>
  <si>
    <t>Alquileres de Terrenos</t>
  </si>
  <si>
    <t>Alquileres de Edificaciones</t>
  </si>
  <si>
    <t>Alquileres de Maquinarias y equipos de explotación</t>
  </si>
  <si>
    <t>Alquileres de Equipo de transporte</t>
  </si>
  <si>
    <t>Alquileres de Muebles y enseres</t>
  </si>
  <si>
    <t>Alquileres de Equipos diversos</t>
  </si>
  <si>
    <t>Servicios básicos de Energía eléctrica</t>
  </si>
  <si>
    <t>Servicios básicos de Gas</t>
  </si>
  <si>
    <t>Servicios básicos de Agua</t>
  </si>
  <si>
    <t>Servicios básicos de Teléfono</t>
  </si>
  <si>
    <t>Servicios básicos de Internet</t>
  </si>
  <si>
    <t>Servicios básicos de Radio</t>
  </si>
  <si>
    <t>Servicios básicos de Cable</t>
  </si>
  <si>
    <t>Publicidad</t>
  </si>
  <si>
    <t>Publicaciones</t>
  </si>
  <si>
    <t>Relaciones públicas</t>
  </si>
  <si>
    <t>Servicios de contratistas</t>
  </si>
  <si>
    <t>Otros servicios prestados por terceros Gastos bancarios</t>
  </si>
  <si>
    <t>Otros servicios prestados por terceros Gastos de laboratorio</t>
  </si>
  <si>
    <t>Impuesto general a las ventas y selectivo al consumo</t>
  </si>
  <si>
    <t>Impuesto a las transacciones financieras</t>
  </si>
  <si>
    <t>Impuesto temporal a los activos netos</t>
  </si>
  <si>
    <t>Impuesto a los juegos de casino y máquinas tragamonedas</t>
  </si>
  <si>
    <t>Regalías mineras</t>
  </si>
  <si>
    <t>Cánones</t>
  </si>
  <si>
    <t>Otros gastos por tributos Gobierno Nacional</t>
  </si>
  <si>
    <t>Gastos por Tributos Gobierno regional</t>
  </si>
  <si>
    <t>Impuesto predial</t>
  </si>
  <si>
    <t>Arbitrios municipales y seguridad ciudadana</t>
  </si>
  <si>
    <t>Impuesto al patrimonio vehicular</t>
  </si>
  <si>
    <t>Licencia de funcionamiento</t>
  </si>
  <si>
    <t>Otros gastos por tributos Gobierno Local</t>
  </si>
  <si>
    <t>Contribución al SENCICO</t>
  </si>
  <si>
    <t>Otros gastos por tributos</t>
  </si>
  <si>
    <t>Gastos en deuda tributaria Intereses</t>
  </si>
  <si>
    <t>Gastos en deuda tributaria intereses - fraccionamiento</t>
  </si>
  <si>
    <t>Gastos en deuda tributaria Multas</t>
  </si>
  <si>
    <t>Gastos en deuda tributaria Costas y otros</t>
  </si>
  <si>
    <t>Seguros</t>
  </si>
  <si>
    <t>Regalías</t>
  </si>
  <si>
    <t>Suscripciones</t>
  </si>
  <si>
    <t>Licencias y derechos de vigencia</t>
  </si>
  <si>
    <t>Costo neto de enajenación de activos inmovilizados Inversiones mobiliarias</t>
  </si>
  <si>
    <t>Costo neto de enajenación de activos inmovilizados Propiedades de inversión</t>
  </si>
  <si>
    <t>Costo neto de enajenación de activos inmovilizados Activos por derecho de uso - arrendamiento financiero</t>
  </si>
  <si>
    <t>Costo neto de enajenación de activos inmovilizados Propiedad, planta y equipo</t>
  </si>
  <si>
    <t>Costo neto de enajenación de activos inmovilizados Intangibles</t>
  </si>
  <si>
    <t>Costo neto de enajenación de activos inmovilizados Activos biológicos</t>
  </si>
  <si>
    <t>Operaciones discontinuadas – Abandono de activos Propiedades de inversión</t>
  </si>
  <si>
    <t>Operaciones discontinuadas – Abandono de activos Activos por derecho de uso - Arrendamiento financiero</t>
  </si>
  <si>
    <t>Operaciones discontinuadas – Abandono de activos Propiedad, planta y equipo</t>
  </si>
  <si>
    <t>Operaciones discontinuadas – Abandono de activos Intangibles</t>
  </si>
  <si>
    <t>Operaciones discontinuadas – Abandono de activos Activos biológicos</t>
  </si>
  <si>
    <t>Suministros</t>
  </si>
  <si>
    <t>Gestión medioambiental</t>
  </si>
  <si>
    <t>Otros gastos de gestión Donaciones</t>
  </si>
  <si>
    <t>Otros gastos de gestión Sanciones administrativas</t>
  </si>
  <si>
    <t>Mano de obra indirecta</t>
  </si>
  <si>
    <t>Materiales indirectos</t>
  </si>
  <si>
    <t>CC01</t>
  </si>
  <si>
    <t>CC02</t>
  </si>
  <si>
    <t>CC03</t>
  </si>
  <si>
    <t>CC04</t>
  </si>
  <si>
    <t>CC05</t>
  </si>
  <si>
    <t>CC06</t>
  </si>
  <si>
    <t>CC07</t>
  </si>
  <si>
    <t>CC08</t>
  </si>
  <si>
    <t>CC09</t>
  </si>
  <si>
    <t>CC10</t>
  </si>
  <si>
    <t>CC11</t>
  </si>
  <si>
    <t>CC12</t>
  </si>
  <si>
    <t>CC13</t>
  </si>
  <si>
    <t>CC14</t>
  </si>
  <si>
    <t>CC15</t>
  </si>
  <si>
    <t>CC16</t>
  </si>
  <si>
    <t>CC17</t>
  </si>
  <si>
    <t>CC18</t>
  </si>
  <si>
    <t>CC19</t>
  </si>
  <si>
    <t>CC20</t>
  </si>
  <si>
    <t>CC21</t>
  </si>
  <si>
    <t>CC22</t>
  </si>
  <si>
    <t>CC23</t>
  </si>
  <si>
    <t>CC24</t>
  </si>
  <si>
    <t>Gerencia General</t>
  </si>
  <si>
    <t>AD</t>
  </si>
  <si>
    <t>Recursos Humanos</t>
  </si>
  <si>
    <t>Contabilidad</t>
  </si>
  <si>
    <t>Sistemas</t>
  </si>
  <si>
    <t>Finanzas</t>
  </si>
  <si>
    <t>Gerencia Administración  y Finanzas</t>
  </si>
  <si>
    <t>Gerencia Comecial</t>
  </si>
  <si>
    <t>Ventas</t>
  </si>
  <si>
    <t>Marketing</t>
  </si>
  <si>
    <t>Facturación</t>
  </si>
  <si>
    <t>Almacen Productos Terminados</t>
  </si>
  <si>
    <t>Gerencia Producción</t>
  </si>
  <si>
    <t>Planeamiento y Control Producción</t>
  </si>
  <si>
    <t>Logistica</t>
  </si>
  <si>
    <t>Control de Calidad</t>
  </si>
  <si>
    <t>Seguridad y Salud en el Trabajo</t>
  </si>
  <si>
    <t>Almacen de Materiales</t>
  </si>
  <si>
    <t>Pesado</t>
  </si>
  <si>
    <t>Cocción</t>
  </si>
  <si>
    <t>Selección</t>
  </si>
  <si>
    <t>Secado</t>
  </si>
  <si>
    <t>Empacado</t>
  </si>
  <si>
    <t>VE</t>
  </si>
  <si>
    <t>AP</t>
  </si>
  <si>
    <t>PR</t>
  </si>
  <si>
    <t>Elemento de Costo Indirecto</t>
  </si>
  <si>
    <t>Depreciación maquinaria y equipo</t>
  </si>
  <si>
    <t>Depreciación equipo de procesamiento de datos</t>
  </si>
  <si>
    <t># pers</t>
  </si>
  <si>
    <t>Area M2</t>
  </si>
  <si>
    <t>Sellado</t>
  </si>
  <si>
    <t>P1: COSTEO DEL ELEMENTO DE COSTO INDIRECTO A LOS CENTROS DE COSTOS</t>
  </si>
  <si>
    <t># Vales Salida</t>
  </si>
  <si>
    <t>Criterio Reparto ECI-CC</t>
  </si>
  <si>
    <t># viajes</t>
  </si>
  <si>
    <t>Directo</t>
  </si>
  <si>
    <t>MODELO DE COSTEO DE INDIRECTOS - METODO TRADICIONAL</t>
  </si>
  <si>
    <t>P3: COSTEO DEL ELEMENTO DE COSTO INDIRECTO DE LOS CENTROS PRODUCTIVOS A LOS OBJETOS DE COSTOS</t>
  </si>
  <si>
    <t># vales consumo</t>
  </si>
  <si>
    <t>Directo CC02</t>
  </si>
  <si>
    <t>Directo CC04</t>
  </si>
  <si>
    <t>Directo CC09</t>
  </si>
  <si>
    <t>Directo CC15</t>
  </si>
  <si>
    <t># Equipos alquilados</t>
  </si>
  <si>
    <t>KW Hr</t>
  </si>
  <si>
    <t>% Asignación</t>
  </si>
  <si>
    <t># anexos</t>
  </si>
  <si>
    <t># Pc con internet</t>
  </si>
  <si>
    <t>% Asignacion Gerencias</t>
  </si>
  <si>
    <t>% Asignación Ventas</t>
  </si>
  <si>
    <t># avisos</t>
  </si>
  <si>
    <t>Directo CC06</t>
  </si>
  <si>
    <t># activos</t>
  </si>
  <si>
    <t># suscripciones</t>
  </si>
  <si>
    <t># equipos propios PD</t>
  </si>
  <si>
    <t># equipos propios ME</t>
  </si>
  <si>
    <t>PROCESO 1B: REPARTO PROPORCIONAL DEL ELEMENTO DE COSTO INDIRECTO HACIA LOS CENTROS DE COSTOS</t>
  </si>
  <si>
    <t>TOTAL</t>
  </si>
  <si>
    <t># personas transportadas</t>
  </si>
  <si>
    <t># personas indirectas</t>
  </si>
  <si>
    <t># personas totales</t>
  </si>
  <si>
    <t>PROCESO 2B: REPARTO PROPORCIONAL DEL CENTRO DE COSTO DE APOYO A LOS PRODUCTIVOS</t>
  </si>
  <si>
    <t>P2: COSTEO DE LOS CENTROS DE COSTOS DE APOYO A LA PRODUCCION A LOS PRODUCTIVOS</t>
  </si>
  <si>
    <t>Criterio CCAP-CCPR</t>
  </si>
  <si>
    <t>Total</t>
  </si>
  <si>
    <t>% Dedicación</t>
  </si>
  <si>
    <t># OT emitidas</t>
  </si>
  <si>
    <t># pruebas realizad</t>
  </si>
  <si>
    <t># Hrs Manten</t>
  </si>
  <si>
    <t># vales salida</t>
  </si>
  <si>
    <t># requerimient</t>
  </si>
  <si>
    <t>PROCESO 3B: REPARTO PROPORCIONAL DEL CENTRO DE COSTO PRODUCTIVO HACIA LOS PRODUCTOS</t>
  </si>
  <si>
    <t>Criterio CCCPR-OC</t>
  </si>
  <si>
    <t>Produccion</t>
  </si>
  <si>
    <t>Hrs Selección</t>
  </si>
  <si>
    <t>Hrs Secado</t>
  </si>
  <si>
    <t># bolsas selladas</t>
  </si>
  <si>
    <t># bolsas empacadas</t>
  </si>
  <si>
    <t>Kgs</t>
  </si>
  <si>
    <t>Minu Cooc</t>
  </si>
  <si>
    <t>Hr Cooc</t>
  </si>
  <si>
    <t>%</t>
  </si>
  <si>
    <t>PROCESO 1A: DEFINIR LA MATRIZ DE CONFIGURACION Y DE VALORES DE CRITERIOS DE REPARTO POR CADA ELEMENTO DE COSTO Y CENTRO DE COSTO</t>
  </si>
  <si>
    <t>PROCESO 2A: DEFINIR LA MATRIZ DE CONFIGURACIÓN Y DE VALORES DE CRITERIOS DE REPARTO POR CENTRO DE COSTO DE APOYO A LOS PRODUCTIVOS</t>
  </si>
  <si>
    <t>PROCESO 3A: DEFINIR LA MATRIZ CONFIGURACION Y DE VALORES DE CRITERIOS DE REPARTO DE CENTROS DE COSTOS PRODUCTIVOS HACIA LOS PRODUCTOS</t>
  </si>
  <si>
    <t>RELEVANTE</t>
  </si>
  <si>
    <t>P1A: MATRIZ DE CONFIGURACION Y CRITERIOS DE REPARTO</t>
  </si>
  <si>
    <t>P1B: MATRIZ DE REPARTO PROPORCIONAL</t>
  </si>
  <si>
    <t>GA</t>
  </si>
  <si>
    <t>GV</t>
  </si>
  <si>
    <t>CIF</t>
  </si>
  <si>
    <t>TENER EN CUENTA:</t>
  </si>
  <si>
    <t>SI HACERMOS EL REPARTO DE ECI A CC ENTONCES EN LAS FILAS VAN LOS ECI Y EN LAS COLUMNAS LOS CC</t>
  </si>
  <si>
    <t>SI HACEMOS EL REPARTO DE LOS ECI DE LOS CCAP A LOS CCPR ENTONCES EN LAS FILAS VAN LOS ECI DE LOS CCAP Y EN LAS COLUMNAS LOS CC PROD</t>
  </si>
  <si>
    <t>SI HACEMOS EL REPARTO DE LOS ECI DE LOS CCPROD A LOS OC ENTONCES EN LAS FILAS VAN LOS ECI DE LOS CCPROD Y EN LAS COLUMNAS LOS OC</t>
  </si>
  <si>
    <t>P2A: MATRIZ DE CONFIGURACION Y DE CRITERIOS DE REPARTO</t>
  </si>
  <si>
    <t>T</t>
  </si>
  <si>
    <t>P2B: MATRIZ DE REPARTO PROPORCIONAL</t>
  </si>
  <si>
    <t>METODO DIRECTO DE CC APOYO A PRODUCTIVO</t>
  </si>
  <si>
    <t>DETALLE:</t>
  </si>
  <si>
    <t>LOS COSTOS EN LOS CC PRODUCTIVOS SE CONFORMAN</t>
  </si>
  <si>
    <t>CON LOS COSTOS PROPIOS DEL REPARTIR DEL PROCESO 1</t>
  </si>
  <si>
    <t>MAS LOS COSTOS DE LOS CC APOYO DEL PROCESO 2</t>
  </si>
  <si>
    <t>P3A: MATRIZ DE CONFIGURACION Y CRITERIOS DE REPARTO</t>
  </si>
  <si>
    <t>Kg Pesado</t>
  </si>
  <si>
    <t>Hrs Maquina de cocción</t>
  </si>
  <si>
    <t>P3B: MATRIZ  DE REPARTO PROPORCIONAL</t>
  </si>
  <si>
    <t xml:space="preserve">SISTEMA DE COSTEO </t>
  </si>
  <si>
    <t>SE DEFINE UNA RUTA DE PROCESO</t>
  </si>
  <si>
    <t>SE DEFINE ESTADOS EN LA RUTA DE PROCESO</t>
  </si>
  <si>
    <t>SE DEFINE UNA UNIDAD DE CONTROL Y COSTEO DE LA RUTA</t>
  </si>
  <si>
    <t>LO MAS SENCILLO ES DEFINIR OT CON ESTADOS</t>
  </si>
  <si>
    <t xml:space="preserve">OT TERMINADO </t>
  </si>
  <si>
    <t>OT PROCESO: PUEDE SER PARCIAL O TOTAL (SEMI TERMINADOS)</t>
  </si>
  <si>
    <t>OT101</t>
  </si>
  <si>
    <t>OT102</t>
  </si>
  <si>
    <t>OT103</t>
  </si>
  <si>
    <t>OT104</t>
  </si>
  <si>
    <t>P</t>
  </si>
  <si>
    <t>ST</t>
  </si>
  <si>
    <t>RESUMEN DE COSTOS POR PRODUCTO EN SOLES</t>
  </si>
  <si>
    <t>Kg neto</t>
  </si>
  <si>
    <t>MAESTRO DE MATERIALES</t>
  </si>
  <si>
    <t>MAESTRO DE MANO DE OBRA - PRODUCCION</t>
  </si>
  <si>
    <t>Cto Unit S/</t>
  </si>
  <si>
    <t>NombreApellidos</t>
  </si>
  <si>
    <t>Mes S/</t>
  </si>
  <si>
    <t>Horas mes</t>
  </si>
  <si>
    <t>Tasa MIN S/</t>
  </si>
  <si>
    <t>Und</t>
  </si>
  <si>
    <t>Merma%</t>
  </si>
  <si>
    <t>PP01</t>
  </si>
  <si>
    <t>Pecanas peladas</t>
  </si>
  <si>
    <t>MP</t>
  </si>
  <si>
    <t>Kg</t>
  </si>
  <si>
    <t>YO01</t>
  </si>
  <si>
    <t>Yolanda</t>
  </si>
  <si>
    <t>MOD/GA/GV</t>
  </si>
  <si>
    <t>AL01</t>
  </si>
  <si>
    <t>Almendras</t>
  </si>
  <si>
    <t>JO01</t>
  </si>
  <si>
    <t>Johny</t>
  </si>
  <si>
    <t>NP01</t>
  </si>
  <si>
    <t>Nuez pelada</t>
  </si>
  <si>
    <t>CA01</t>
  </si>
  <si>
    <t>Castañas</t>
  </si>
  <si>
    <t>PR01</t>
  </si>
  <si>
    <t>Pasas rubias</t>
  </si>
  <si>
    <t>PM01</t>
  </si>
  <si>
    <t>Pasas morenas</t>
  </si>
  <si>
    <t>GU01</t>
  </si>
  <si>
    <t>Guindones</t>
  </si>
  <si>
    <t>MT01</t>
  </si>
  <si>
    <t>Mani tostado</t>
  </si>
  <si>
    <t>BO01</t>
  </si>
  <si>
    <t>Bolsa 1Kg, 1/2k</t>
  </si>
  <si>
    <t>MA</t>
  </si>
  <si>
    <t>BO02</t>
  </si>
  <si>
    <t>Bolsa 1/4Kg, 100gr</t>
  </si>
  <si>
    <t>TA01</t>
  </si>
  <si>
    <t>ET01</t>
  </si>
  <si>
    <t>Etiqueta</t>
  </si>
  <si>
    <t>BL01</t>
  </si>
  <si>
    <t>TABLA DE CONSUMO EN CANTIDAD</t>
  </si>
  <si>
    <t>TABLA DE COSTO UNITARIO</t>
  </si>
  <si>
    <t>Total S/</t>
  </si>
  <si>
    <t>Min</t>
  </si>
  <si>
    <t>Costo unitario S/</t>
  </si>
  <si>
    <t>CMD S/</t>
  </si>
  <si>
    <t>CPD S/</t>
  </si>
  <si>
    <t>CIF S/</t>
  </si>
  <si>
    <t>TOTAL 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</si>
</sst>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* #,##0.00\ &quot;€&quot;_-;\-* #,##0.00\ &quot;€&quot;_-;_-* &quot;-&quot;??\ &quot;€&quot;_-;_-@_-"/>
    <numFmt numFmtId="165" formatCode="#,##0.00_ ;[Red]\-#,##0.00\ "/>
    <numFmt numFmtId="166" formatCode="#,##0.0_ ;[Red]\-#,##0.0\ "/>
    <numFmt numFmtId="167" formatCode="#,##0_ ;[Red]\-#,##0\ "/>
    <numFmt numFmtId="168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1" xfId="0" applyFill="1" applyBorder="1"/>
    <xf numFmtId="0" fontId="3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165" fontId="0" fillId="2" borderId="3" xfId="0" applyNumberFormat="1" applyFill="1" applyBorder="1" applyAlignment="1">
      <alignment horizontal="center"/>
    </xf>
    <xf numFmtId="0" fontId="1" fillId="2" borderId="0" xfId="2" applyFill="1"/>
    <xf numFmtId="0" fontId="1" fillId="2" borderId="1" xfId="2" applyFill="1" applyBorder="1"/>
    <xf numFmtId="165" fontId="1" fillId="2" borderId="1" xfId="2" applyNumberFormat="1" applyFill="1" applyBorder="1"/>
    <xf numFmtId="0" fontId="3" fillId="4" borderId="1" xfId="2" applyFont="1" applyFill="1" applyBorder="1"/>
    <xf numFmtId="167" fontId="0" fillId="2" borderId="3" xfId="0" applyNumberForma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0" fontId="4" fillId="2" borderId="0" xfId="0" applyFont="1" applyFill="1"/>
    <xf numFmtId="0" fontId="0" fillId="2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9" fontId="0" fillId="2" borderId="1" xfId="3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9" fontId="4" fillId="2" borderId="1" xfId="3" applyFont="1" applyFill="1" applyBorder="1" applyAlignment="1">
      <alignment horizontal="center"/>
    </xf>
    <xf numFmtId="9" fontId="4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 vertical="center" wrapText="1"/>
    </xf>
    <xf numFmtId="165" fontId="4" fillId="2" borderId="0" xfId="0" applyNumberFormat="1" applyFont="1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5" fontId="2" fillId="2" borderId="1" xfId="2" applyNumberFormat="1" applyFont="1" applyFill="1" applyBorder="1"/>
    <xf numFmtId="10" fontId="3" fillId="4" borderId="1" xfId="2" applyNumberFormat="1" applyFont="1" applyFill="1" applyBorder="1" applyAlignment="1">
      <alignment horizontal="center"/>
    </xf>
    <xf numFmtId="10" fontId="1" fillId="2" borderId="1" xfId="2" applyNumberFormat="1" applyFill="1" applyBorder="1" applyAlignment="1">
      <alignment horizontal="center"/>
    </xf>
    <xf numFmtId="10" fontId="1" fillId="2" borderId="0" xfId="2" applyNumberFormat="1" applyFill="1" applyAlignment="1">
      <alignment horizontal="center"/>
    </xf>
    <xf numFmtId="10" fontId="2" fillId="2" borderId="1" xfId="2" applyNumberFormat="1" applyFont="1" applyFill="1" applyBorder="1" applyAlignment="1">
      <alignment horizontal="center"/>
    </xf>
    <xf numFmtId="165" fontId="0" fillId="2" borderId="1" xfId="0" applyNumberFormat="1" applyFill="1" applyBorder="1"/>
    <xf numFmtId="0" fontId="2" fillId="2" borderId="1" xfId="0" applyFont="1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  <xf numFmtId="165" fontId="0" fillId="2" borderId="0" xfId="0" applyNumberFormat="1" applyFill="1"/>
    <xf numFmtId="165" fontId="2" fillId="2" borderId="1" xfId="0" applyNumberFormat="1" applyFont="1" applyFill="1" applyBorder="1"/>
    <xf numFmtId="165" fontId="2" fillId="2" borderId="1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10" fontId="0" fillId="2" borderId="0" xfId="0" applyNumberFormat="1" applyFill="1" applyAlignment="1">
      <alignment horizontal="center"/>
    </xf>
    <xf numFmtId="168" fontId="4" fillId="2" borderId="1" xfId="3" applyNumberFormat="1" applyFont="1" applyFill="1" applyBorder="1" applyAlignment="1">
      <alignment horizontal="center"/>
    </xf>
    <xf numFmtId="168" fontId="4" fillId="5" borderId="1" xfId="3" applyNumberFormat="1" applyFont="1" applyFill="1" applyBorder="1" applyAlignment="1">
      <alignment horizontal="center"/>
    </xf>
    <xf numFmtId="38" fontId="4" fillId="2" borderId="1" xfId="0" applyNumberFormat="1" applyFont="1" applyFill="1" applyBorder="1" applyAlignment="1">
      <alignment horizontal="center"/>
    </xf>
    <xf numFmtId="0" fontId="6" fillId="2" borderId="0" xfId="0" applyFont="1" applyFill="1"/>
    <xf numFmtId="10" fontId="4" fillId="2" borderId="0" xfId="0" applyNumberFormat="1" applyFont="1" applyFill="1" applyAlignment="1">
      <alignment horizontal="center"/>
    </xf>
    <xf numFmtId="10" fontId="4" fillId="2" borderId="1" xfId="0" applyNumberFormat="1" applyFont="1" applyFill="1" applyBorder="1" applyAlignment="1">
      <alignment horizontal="center"/>
    </xf>
    <xf numFmtId="10" fontId="4" fillId="5" borderId="1" xfId="0" applyNumberFormat="1" applyFont="1" applyFill="1" applyBorder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4" fontId="0" fillId="2" borderId="0" xfId="0" applyNumberFormat="1" applyFill="1"/>
    <xf numFmtId="9" fontId="0" fillId="2" borderId="1" xfId="0" applyNumberForma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10" fontId="1" fillId="0" borderId="1" xfId="2" applyNumberForma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/>
    </xf>
    <xf numFmtId="168" fontId="6" fillId="2" borderId="1" xfId="3" applyNumberFormat="1" applyFont="1" applyFill="1" applyBorder="1" applyAlignment="1">
      <alignment horizontal="center"/>
    </xf>
    <xf numFmtId="165" fontId="6" fillId="2" borderId="1" xfId="3" applyNumberFormat="1" applyFont="1" applyFill="1" applyBorder="1" applyAlignment="1">
      <alignment horizontal="center"/>
    </xf>
  </cellXfs>
  <cellStyles count="4">
    <cellStyle name="Moneda 2" xfId="1" xr:uid="{00000000-0005-0000-0000-000000000000}"/>
    <cellStyle name="Normal" xfId="0" builtinId="0"/>
    <cellStyle name="Normal 6" xfId="2" xr:uid="{BAA5E612-4817-4B9E-B4B9-256B4D209CB1}"/>
    <cellStyle name="Porcentaje" xfId="3" builtinId="5"/>
  </cellStyles>
  <dxfs count="0"/>
  <tableStyles count="1" defaultTableStyle="TableStyleMedium2" defaultPivotStyle="PivotStyleLight16">
    <tableStyle name="Invisible" pivot="0" table="0" count="0" xr9:uid="{14E11D31-574B-420B-AA25-D7067DF46EEA}"/>
  </tableStyles>
  <colors>
    <mruColors>
      <color rgb="FF4A70E8"/>
      <color rgb="FF0000FF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4132</xdr:colOff>
      <xdr:row>22</xdr:row>
      <xdr:rowOff>118824</xdr:rowOff>
    </xdr:from>
    <xdr:to>
      <xdr:col>9</xdr:col>
      <xdr:colOff>169270</xdr:colOff>
      <xdr:row>27</xdr:row>
      <xdr:rowOff>89654</xdr:rowOff>
    </xdr:to>
    <xdr:sp macro="" textlink="">
      <xdr:nvSpPr>
        <xdr:cNvPr id="2" name="CuadroTexto 3">
          <a:extLst>
            <a:ext uri="{FF2B5EF4-FFF2-40B4-BE49-F238E27FC236}">
              <a16:creationId xmlns:a16="http://schemas.microsoft.com/office/drawing/2014/main" id="{954D8380-103A-49E9-9454-8955CF34F569}"/>
            </a:ext>
          </a:extLst>
        </xdr:cNvPr>
        <xdr:cNvSpPr txBox="1"/>
      </xdr:nvSpPr>
      <xdr:spPr>
        <a:xfrm>
          <a:off x="766132" y="4309824"/>
          <a:ext cx="6261138" cy="92333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/>
            <a:t>Proceso 1: Costeo Elemento de costo indirecto a Centro de Costo</a:t>
          </a:r>
        </a:p>
        <a:p>
          <a:r>
            <a:rPr lang="es-PE"/>
            <a:t>Proceso 2: Costeo CC Apoyo Producción a CC Productivo</a:t>
          </a:r>
        </a:p>
        <a:p>
          <a:r>
            <a:rPr lang="es-PE"/>
            <a:t>Proceso 3: Costeo CC Productivo a Objeto de Costo</a:t>
          </a:r>
        </a:p>
      </xdr:txBody>
    </xdr:sp>
    <xdr:clientData/>
  </xdr:twoCellAnchor>
  <xdr:twoCellAnchor editAs="oneCell">
    <xdr:from>
      <xdr:col>0</xdr:col>
      <xdr:colOff>1</xdr:colOff>
      <xdr:row>1</xdr:row>
      <xdr:rowOff>142875</xdr:rowOff>
    </xdr:from>
    <xdr:to>
      <xdr:col>8</xdr:col>
      <xdr:colOff>289561</xdr:colOff>
      <xdr:row>21</xdr:row>
      <xdr:rowOff>91425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45E8E4-FD31-40E9-BD82-2E5D752597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5848"/>
        <a:stretch/>
      </xdr:blipFill>
      <xdr:spPr>
        <a:xfrm>
          <a:off x="1" y="325755"/>
          <a:ext cx="6568440" cy="3606150"/>
        </a:xfrm>
        <a:prstGeom prst="rect">
          <a:avLst/>
        </a:prstGeom>
      </xdr:spPr>
    </xdr:pic>
    <xdr:clientData/>
  </xdr:twoCellAnchor>
  <xdr:twoCellAnchor>
    <xdr:from>
      <xdr:col>8</xdr:col>
      <xdr:colOff>258204</xdr:colOff>
      <xdr:row>1</xdr:row>
      <xdr:rowOff>76200</xdr:rowOff>
    </xdr:from>
    <xdr:to>
      <xdr:col>9</xdr:col>
      <xdr:colOff>126505</xdr:colOff>
      <xdr:row>3</xdr:row>
      <xdr:rowOff>33754</xdr:rowOff>
    </xdr:to>
    <xdr:sp macro="" textlink="">
      <xdr:nvSpPr>
        <xdr:cNvPr id="4" name="CuadroTexto 12">
          <a:extLst>
            <a:ext uri="{FF2B5EF4-FFF2-40B4-BE49-F238E27FC236}">
              <a16:creationId xmlns:a16="http://schemas.microsoft.com/office/drawing/2014/main" id="{2E843E48-0358-4F2A-AA89-9859FC42205D}"/>
            </a:ext>
          </a:extLst>
        </xdr:cNvPr>
        <xdr:cNvSpPr txBox="1"/>
      </xdr:nvSpPr>
      <xdr:spPr>
        <a:xfrm>
          <a:off x="6537084" y="259080"/>
          <a:ext cx="653161" cy="32331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1600" b="1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OC1</a:t>
          </a:r>
        </a:p>
      </xdr:txBody>
    </xdr:sp>
    <xdr:clientData/>
  </xdr:twoCellAnchor>
  <xdr:twoCellAnchor>
    <xdr:from>
      <xdr:col>8</xdr:col>
      <xdr:colOff>338215</xdr:colOff>
      <xdr:row>7</xdr:row>
      <xdr:rowOff>114780</xdr:rowOff>
    </xdr:from>
    <xdr:to>
      <xdr:col>9</xdr:col>
      <xdr:colOff>183656</xdr:colOff>
      <xdr:row>9</xdr:row>
      <xdr:rowOff>72334</xdr:rowOff>
    </xdr:to>
    <xdr:sp macro="" textlink="">
      <xdr:nvSpPr>
        <xdr:cNvPr id="5" name="CuadroTexto 14">
          <a:extLst>
            <a:ext uri="{FF2B5EF4-FFF2-40B4-BE49-F238E27FC236}">
              <a16:creationId xmlns:a16="http://schemas.microsoft.com/office/drawing/2014/main" id="{30E3B869-8DA4-4192-B952-A373E748A803}"/>
            </a:ext>
          </a:extLst>
        </xdr:cNvPr>
        <xdr:cNvSpPr txBox="1"/>
      </xdr:nvSpPr>
      <xdr:spPr>
        <a:xfrm>
          <a:off x="6617095" y="1394940"/>
          <a:ext cx="630301" cy="32331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1600" b="1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OC2</a:t>
          </a:r>
        </a:p>
      </xdr:txBody>
    </xdr:sp>
    <xdr:clientData/>
  </xdr:twoCellAnchor>
  <xdr:twoCellAnchor>
    <xdr:from>
      <xdr:col>8</xdr:col>
      <xdr:colOff>347656</xdr:colOff>
      <xdr:row>14</xdr:row>
      <xdr:rowOff>147526</xdr:rowOff>
    </xdr:from>
    <xdr:to>
      <xdr:col>9</xdr:col>
      <xdr:colOff>193097</xdr:colOff>
      <xdr:row>16</xdr:row>
      <xdr:rowOff>105080</xdr:rowOff>
    </xdr:to>
    <xdr:sp macro="" textlink="">
      <xdr:nvSpPr>
        <xdr:cNvPr id="6" name="CuadroTexto 16">
          <a:extLst>
            <a:ext uri="{FF2B5EF4-FFF2-40B4-BE49-F238E27FC236}">
              <a16:creationId xmlns:a16="http://schemas.microsoft.com/office/drawing/2014/main" id="{462C750C-9767-489C-8B42-17CC29989BAD}"/>
            </a:ext>
          </a:extLst>
        </xdr:cNvPr>
        <xdr:cNvSpPr txBox="1"/>
      </xdr:nvSpPr>
      <xdr:spPr>
        <a:xfrm>
          <a:off x="6626536" y="2707846"/>
          <a:ext cx="630301" cy="32331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1600" b="1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OC3</a:t>
          </a:r>
        </a:p>
      </xdr:txBody>
    </xdr:sp>
    <xdr:clientData/>
  </xdr:twoCellAnchor>
  <xdr:twoCellAnchor editAs="oneCell">
    <xdr:from>
      <xdr:col>7</xdr:col>
      <xdr:colOff>584835</xdr:colOff>
      <xdr:row>3</xdr:row>
      <xdr:rowOff>57708</xdr:rowOff>
    </xdr:from>
    <xdr:to>
      <xdr:col>9</xdr:col>
      <xdr:colOff>687926</xdr:colOff>
      <xdr:row>7</xdr:row>
      <xdr:rowOff>104775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FBFC23C-CF2B-420E-AD3D-A54B28524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8855" y="606348"/>
          <a:ext cx="1672811" cy="778587"/>
        </a:xfrm>
        <a:prstGeom prst="rect">
          <a:avLst/>
        </a:prstGeom>
      </xdr:spPr>
    </xdr:pic>
    <xdr:clientData/>
  </xdr:twoCellAnchor>
  <xdr:twoCellAnchor editAs="oneCell">
    <xdr:from>
      <xdr:col>8</xdr:col>
      <xdr:colOff>475082</xdr:colOff>
      <xdr:row>16</xdr:row>
      <xdr:rowOff>114605</xdr:rowOff>
    </xdr:from>
    <xdr:to>
      <xdr:col>9</xdr:col>
      <xdr:colOff>222989</xdr:colOff>
      <xdr:row>20</xdr:row>
      <xdr:rowOff>95250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E268838-DB4A-4153-94B1-BD71F44C7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53962" y="3040685"/>
          <a:ext cx="532767" cy="71216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123824</xdr:colOff>
      <xdr:row>9</xdr:row>
      <xdr:rowOff>97335</xdr:rowOff>
    </xdr:from>
    <xdr:to>
      <xdr:col>9</xdr:col>
      <xdr:colOff>421027</xdr:colOff>
      <xdr:row>14</xdr:row>
      <xdr:rowOff>127639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AB3DA72-E31B-4D30-B8B5-1A584B8E4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02704" y="1743255"/>
          <a:ext cx="1082063" cy="944704"/>
        </a:xfrm>
        <a:prstGeom prst="rect">
          <a:avLst/>
        </a:prstGeom>
      </xdr:spPr>
    </xdr:pic>
    <xdr:clientData/>
  </xdr:twoCellAnchor>
  <xdr:twoCellAnchor>
    <xdr:from>
      <xdr:col>10</xdr:col>
      <xdr:colOff>499533</xdr:colOff>
      <xdr:row>7</xdr:row>
      <xdr:rowOff>50800</xdr:rowOff>
    </xdr:from>
    <xdr:to>
      <xdr:col>12</xdr:col>
      <xdr:colOff>355600</xdr:colOff>
      <xdr:row>9</xdr:row>
      <xdr:rowOff>127000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20F1E52F-1665-FC38-59A9-36F9937E36A4}"/>
            </a:ext>
          </a:extLst>
        </xdr:cNvPr>
        <xdr:cNvSpPr/>
      </xdr:nvSpPr>
      <xdr:spPr>
        <a:xfrm>
          <a:off x="8373533" y="1354667"/>
          <a:ext cx="1430867" cy="44873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ysClr val="windowText" lastClr="000000"/>
              </a:solidFill>
            </a:rPr>
            <a:t>CMD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11</xdr:col>
      <xdr:colOff>279400</xdr:colOff>
      <xdr:row>5</xdr:row>
      <xdr:rowOff>33867</xdr:rowOff>
    </xdr:from>
    <xdr:ext cx="340671" cy="468013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44934B09-4327-A385-D1A2-A122DFE46334}"/>
            </a:ext>
          </a:extLst>
        </xdr:cNvPr>
        <xdr:cNvSpPr txBox="1"/>
      </xdr:nvSpPr>
      <xdr:spPr>
        <a:xfrm>
          <a:off x="8940800" y="965200"/>
          <a:ext cx="34067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2400" b="1">
              <a:solidFill>
                <a:srgbClr val="FF0000"/>
              </a:solidFill>
            </a:rPr>
            <a:t>4</a:t>
          </a:r>
          <a:endParaRPr lang="es-PE" sz="1100" b="1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567267</xdr:colOff>
      <xdr:row>12</xdr:row>
      <xdr:rowOff>1</xdr:rowOff>
    </xdr:from>
    <xdr:to>
      <xdr:col>12</xdr:col>
      <xdr:colOff>423334</xdr:colOff>
      <xdr:row>14</xdr:row>
      <xdr:rowOff>76201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CAB8950-878C-4230-981E-662CEE18A278}"/>
            </a:ext>
          </a:extLst>
        </xdr:cNvPr>
        <xdr:cNvSpPr/>
      </xdr:nvSpPr>
      <xdr:spPr>
        <a:xfrm>
          <a:off x="8441267" y="2235201"/>
          <a:ext cx="1430867" cy="44873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ysClr val="windowText" lastClr="000000"/>
              </a:solidFill>
            </a:rPr>
            <a:t>CPD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11</xdr:col>
      <xdr:colOff>347134</xdr:colOff>
      <xdr:row>9</xdr:row>
      <xdr:rowOff>169334</xdr:rowOff>
    </xdr:from>
    <xdr:ext cx="340671" cy="468013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EAA9E41-791F-4A56-999F-F84C85BF5F44}"/>
            </a:ext>
          </a:extLst>
        </xdr:cNvPr>
        <xdr:cNvSpPr txBox="1"/>
      </xdr:nvSpPr>
      <xdr:spPr>
        <a:xfrm>
          <a:off x="9008534" y="1845734"/>
          <a:ext cx="34067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2400" b="1">
              <a:solidFill>
                <a:srgbClr val="FF0000"/>
              </a:solidFill>
            </a:rPr>
            <a:t>5</a:t>
          </a:r>
          <a:endParaRPr lang="es-PE" sz="1100" b="1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618067</xdr:colOff>
      <xdr:row>16</xdr:row>
      <xdr:rowOff>135468</xdr:rowOff>
    </xdr:from>
    <xdr:to>
      <xdr:col>12</xdr:col>
      <xdr:colOff>474134</xdr:colOff>
      <xdr:row>19</xdr:row>
      <xdr:rowOff>25401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15006177-1072-4AF6-B61B-A8A9196896FE}"/>
            </a:ext>
          </a:extLst>
        </xdr:cNvPr>
        <xdr:cNvSpPr/>
      </xdr:nvSpPr>
      <xdr:spPr>
        <a:xfrm>
          <a:off x="8492067" y="3115735"/>
          <a:ext cx="1430867" cy="44873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ysClr val="windowText" lastClr="000000"/>
              </a:solidFill>
            </a:rPr>
            <a:t>CSD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11</xdr:col>
      <xdr:colOff>397934</xdr:colOff>
      <xdr:row>14</xdr:row>
      <xdr:rowOff>118535</xdr:rowOff>
    </xdr:from>
    <xdr:ext cx="340671" cy="468013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B02ED7BF-A806-42D8-A0D9-23E42320039A}"/>
            </a:ext>
          </a:extLst>
        </xdr:cNvPr>
        <xdr:cNvSpPr txBox="1"/>
      </xdr:nvSpPr>
      <xdr:spPr>
        <a:xfrm>
          <a:off x="9059334" y="2726268"/>
          <a:ext cx="34067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2400" b="1">
              <a:solidFill>
                <a:srgbClr val="FF0000"/>
              </a:solidFill>
            </a:rPr>
            <a:t>6</a:t>
          </a:r>
          <a:endParaRPr lang="es-PE" sz="1100" b="1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687926</xdr:colOff>
      <xdr:row>5</xdr:row>
      <xdr:rowOff>81242</xdr:rowOff>
    </xdr:from>
    <xdr:to>
      <xdr:col>10</xdr:col>
      <xdr:colOff>499533</xdr:colOff>
      <xdr:row>8</xdr:row>
      <xdr:rowOff>88901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61E3487B-64E3-2357-9209-657988D88443}"/>
            </a:ext>
          </a:extLst>
        </xdr:cNvPr>
        <xdr:cNvCxnSpPr>
          <a:stCxn id="10" idx="1"/>
          <a:endCxn id="7" idx="3"/>
        </xdr:cNvCxnSpPr>
      </xdr:nvCxnSpPr>
      <xdr:spPr>
        <a:xfrm flipH="1" flipV="1">
          <a:off x="7774526" y="1012575"/>
          <a:ext cx="599007" cy="5664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421027</xdr:colOff>
      <xdr:row>8</xdr:row>
      <xdr:rowOff>88901</xdr:rowOff>
    </xdr:from>
    <xdr:to>
      <xdr:col>10</xdr:col>
      <xdr:colOff>499533</xdr:colOff>
      <xdr:row>12</xdr:row>
      <xdr:rowOff>19354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C792F8C9-F031-BCAF-046B-F29B7E2A4A07}"/>
            </a:ext>
          </a:extLst>
        </xdr:cNvPr>
        <xdr:cNvCxnSpPr>
          <a:stCxn id="10" idx="1"/>
          <a:endCxn id="9" idx="3"/>
        </xdr:cNvCxnSpPr>
      </xdr:nvCxnSpPr>
      <xdr:spPr>
        <a:xfrm flipH="1">
          <a:off x="7507627" y="1579034"/>
          <a:ext cx="865906" cy="675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222989</xdr:colOff>
      <xdr:row>8</xdr:row>
      <xdr:rowOff>88901</xdr:rowOff>
    </xdr:from>
    <xdr:to>
      <xdr:col>10</xdr:col>
      <xdr:colOff>499533</xdr:colOff>
      <xdr:row>18</xdr:row>
      <xdr:rowOff>104928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DC77959A-1CF6-C7D7-546F-B125CD09C388}"/>
            </a:ext>
          </a:extLst>
        </xdr:cNvPr>
        <xdr:cNvCxnSpPr>
          <a:stCxn id="10" idx="1"/>
          <a:endCxn id="8" idx="3"/>
        </xdr:cNvCxnSpPr>
      </xdr:nvCxnSpPr>
      <xdr:spPr>
        <a:xfrm flipH="1">
          <a:off x="7309589" y="1579034"/>
          <a:ext cx="1063944" cy="18786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687926</xdr:colOff>
      <xdr:row>5</xdr:row>
      <xdr:rowOff>81242</xdr:rowOff>
    </xdr:from>
    <xdr:to>
      <xdr:col>10</xdr:col>
      <xdr:colOff>567267</xdr:colOff>
      <xdr:row>13</xdr:row>
      <xdr:rowOff>38101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5B460F89-5250-DDD0-6B20-8E769495F78B}"/>
            </a:ext>
          </a:extLst>
        </xdr:cNvPr>
        <xdr:cNvCxnSpPr>
          <a:stCxn id="12" idx="1"/>
          <a:endCxn id="7" idx="3"/>
        </xdr:cNvCxnSpPr>
      </xdr:nvCxnSpPr>
      <xdr:spPr>
        <a:xfrm flipH="1" flipV="1">
          <a:off x="7774526" y="1012575"/>
          <a:ext cx="666741" cy="14469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222989</xdr:colOff>
      <xdr:row>13</xdr:row>
      <xdr:rowOff>38101</xdr:rowOff>
    </xdr:from>
    <xdr:to>
      <xdr:col>10</xdr:col>
      <xdr:colOff>567267</xdr:colOff>
      <xdr:row>18</xdr:row>
      <xdr:rowOff>104928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D25DB992-CC6D-97CA-4B9F-BB5C562D79E5}"/>
            </a:ext>
          </a:extLst>
        </xdr:cNvPr>
        <xdr:cNvCxnSpPr>
          <a:stCxn id="12" idx="1"/>
          <a:endCxn id="8" idx="3"/>
        </xdr:cNvCxnSpPr>
      </xdr:nvCxnSpPr>
      <xdr:spPr>
        <a:xfrm flipH="1">
          <a:off x="7309589" y="2459568"/>
          <a:ext cx="1131678" cy="998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222989</xdr:colOff>
      <xdr:row>13</xdr:row>
      <xdr:rowOff>38101</xdr:rowOff>
    </xdr:from>
    <xdr:to>
      <xdr:col>10</xdr:col>
      <xdr:colOff>567267</xdr:colOff>
      <xdr:row>18</xdr:row>
      <xdr:rowOff>104928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A0AD618E-7F5D-E508-A659-69FE9BE58598}"/>
            </a:ext>
          </a:extLst>
        </xdr:cNvPr>
        <xdr:cNvCxnSpPr>
          <a:stCxn id="12" idx="1"/>
          <a:endCxn id="8" idx="3"/>
        </xdr:cNvCxnSpPr>
      </xdr:nvCxnSpPr>
      <xdr:spPr>
        <a:xfrm flipH="1">
          <a:off x="7309589" y="2459568"/>
          <a:ext cx="1131678" cy="998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687926</xdr:colOff>
      <xdr:row>5</xdr:row>
      <xdr:rowOff>81242</xdr:rowOff>
    </xdr:from>
    <xdr:to>
      <xdr:col>10</xdr:col>
      <xdr:colOff>618067</xdr:colOff>
      <xdr:row>17</xdr:row>
      <xdr:rowOff>173569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E88BC324-2757-6527-4584-785A04840042}"/>
            </a:ext>
          </a:extLst>
        </xdr:cNvPr>
        <xdr:cNvCxnSpPr>
          <a:stCxn id="14" idx="1"/>
          <a:endCxn id="7" idx="3"/>
        </xdr:cNvCxnSpPr>
      </xdr:nvCxnSpPr>
      <xdr:spPr>
        <a:xfrm flipH="1" flipV="1">
          <a:off x="7774526" y="1012575"/>
          <a:ext cx="717541" cy="23275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421027</xdr:colOff>
      <xdr:row>12</xdr:row>
      <xdr:rowOff>19354</xdr:rowOff>
    </xdr:from>
    <xdr:to>
      <xdr:col>10</xdr:col>
      <xdr:colOff>618067</xdr:colOff>
      <xdr:row>17</xdr:row>
      <xdr:rowOff>173569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EE9ECF0B-0F11-C8C2-32FB-F74CF9E82DE0}"/>
            </a:ext>
          </a:extLst>
        </xdr:cNvPr>
        <xdr:cNvCxnSpPr>
          <a:stCxn id="14" idx="1"/>
          <a:endCxn id="9" idx="3"/>
        </xdr:cNvCxnSpPr>
      </xdr:nvCxnSpPr>
      <xdr:spPr>
        <a:xfrm flipH="1" flipV="1">
          <a:off x="7507627" y="2254554"/>
          <a:ext cx="984440" cy="1085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222989</xdr:colOff>
      <xdr:row>17</xdr:row>
      <xdr:rowOff>173569</xdr:rowOff>
    </xdr:from>
    <xdr:to>
      <xdr:col>10</xdr:col>
      <xdr:colOff>618067</xdr:colOff>
      <xdr:row>18</xdr:row>
      <xdr:rowOff>104928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3051F4E8-3B5E-D698-4697-388AE39E79B5}"/>
            </a:ext>
          </a:extLst>
        </xdr:cNvPr>
        <xdr:cNvCxnSpPr>
          <a:stCxn id="14" idx="1"/>
          <a:endCxn id="8" idx="3"/>
        </xdr:cNvCxnSpPr>
      </xdr:nvCxnSpPr>
      <xdr:spPr>
        <a:xfrm flipH="1">
          <a:off x="7309589" y="3340102"/>
          <a:ext cx="1182478" cy="1176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20648</xdr:colOff>
      <xdr:row>0</xdr:row>
      <xdr:rowOff>9525</xdr:rowOff>
    </xdr:from>
    <xdr:to>
      <xdr:col>1</xdr:col>
      <xdr:colOff>350942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787D4E-C081-4C84-8F12-87FBCEBCD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48" y="9525"/>
          <a:ext cx="772254" cy="558165"/>
        </a:xfrm>
        <a:prstGeom prst="rect">
          <a:avLst/>
        </a:prstGeom>
      </xdr:spPr>
    </xdr:pic>
    <xdr:clientData/>
  </xdr:twoCellAnchor>
  <xdr:oneCellAnchor>
    <xdr:from>
      <xdr:col>1</xdr:col>
      <xdr:colOff>676275</xdr:colOff>
      <xdr:row>0</xdr:row>
      <xdr:rowOff>161925</xdr:rowOff>
    </xdr:from>
    <xdr:ext cx="2023439" cy="37414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7DE559D-FF52-4E29-9E0E-964E772711DB}"/>
            </a:ext>
          </a:extLst>
        </xdr:cNvPr>
        <xdr:cNvSpPr txBox="1"/>
      </xdr:nvSpPr>
      <xdr:spPr>
        <a:xfrm>
          <a:off x="1080135" y="161925"/>
          <a:ext cx="202343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800" b="1">
              <a:solidFill>
                <a:schemeClr val="accent6">
                  <a:lumMod val="50000"/>
                </a:schemeClr>
              </a:solidFill>
            </a:rPr>
            <a:t>TABLAS MAESTRAS</a:t>
          </a:r>
        </a:p>
      </xdr:txBody>
    </xdr:sp>
    <xdr:clientData/>
  </xdr:oneCellAnchor>
  <xdr:twoCellAnchor editAs="oneCell">
    <xdr:from>
      <xdr:col>7</xdr:col>
      <xdr:colOff>0</xdr:colOff>
      <xdr:row>30</xdr:row>
      <xdr:rowOff>66674</xdr:rowOff>
    </xdr:from>
    <xdr:to>
      <xdr:col>11</xdr:col>
      <xdr:colOff>92438</xdr:colOff>
      <xdr:row>41</xdr:row>
      <xdr:rowOff>19049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E0B39EA-2855-4FE9-9688-4023255CE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44641" y="5553074"/>
          <a:ext cx="3231878" cy="196405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151969</xdr:rowOff>
    </xdr:from>
    <xdr:to>
      <xdr:col>11</xdr:col>
      <xdr:colOff>70799</xdr:colOff>
      <xdr:row>50</xdr:row>
      <xdr:rowOff>85263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E12E048-B603-4DFC-8993-A2137C5C8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6566" y="7650049"/>
          <a:ext cx="3210239" cy="15792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360774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718B65-5A44-44B2-99E2-6EC670373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48" y="9525"/>
          <a:ext cx="772254" cy="558165"/>
        </a:xfrm>
        <a:prstGeom prst="rect">
          <a:avLst/>
        </a:prstGeom>
      </xdr:spPr>
    </xdr:pic>
    <xdr:clientData/>
  </xdr:twoCellAnchor>
  <xdr:oneCellAnchor>
    <xdr:from>
      <xdr:col>2</xdr:col>
      <xdr:colOff>167640</xdr:colOff>
      <xdr:row>1</xdr:row>
      <xdr:rowOff>55245</xdr:rowOff>
    </xdr:from>
    <xdr:ext cx="2023439" cy="37414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8A20053-C35F-4190-B6D6-D3BE483D7CF4}"/>
            </a:ext>
          </a:extLst>
        </xdr:cNvPr>
        <xdr:cNvSpPr txBox="1"/>
      </xdr:nvSpPr>
      <xdr:spPr>
        <a:xfrm>
          <a:off x="960120" y="238125"/>
          <a:ext cx="202343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800" b="1">
              <a:solidFill>
                <a:schemeClr val="accent6">
                  <a:lumMod val="50000"/>
                </a:schemeClr>
              </a:solidFill>
            </a:rPr>
            <a:t>TABLAS MAESTRAS</a:t>
          </a:r>
        </a:p>
      </xdr:txBody>
    </xdr:sp>
    <xdr:clientData/>
  </xdr:oneCellAnchor>
  <xdr:twoCellAnchor editAs="oneCell">
    <xdr:from>
      <xdr:col>3</xdr:col>
      <xdr:colOff>495301</xdr:colOff>
      <xdr:row>30</xdr:row>
      <xdr:rowOff>66674</xdr:rowOff>
    </xdr:from>
    <xdr:to>
      <xdr:col>8</xdr:col>
      <xdr:colOff>107679</xdr:colOff>
      <xdr:row>41</xdr:row>
      <xdr:rowOff>19049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6967CC0-FBF0-4DCF-9EF7-2A2393DFA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44641" y="5553074"/>
          <a:ext cx="3231878" cy="1964055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657226</xdr:colOff>
      <xdr:row>41</xdr:row>
      <xdr:rowOff>151969</xdr:rowOff>
    </xdr:from>
    <xdr:to>
      <xdr:col>8</xdr:col>
      <xdr:colOff>247965</xdr:colOff>
      <xdr:row>50</xdr:row>
      <xdr:rowOff>85263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DF13B01-9EB5-45DF-9F7C-C815378B5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6566" y="7650049"/>
          <a:ext cx="3210239" cy="15792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463644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E3C5ED-92F8-490B-AFCF-C6645E70B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770349" cy="558165"/>
        </a:xfrm>
        <a:prstGeom prst="rect">
          <a:avLst/>
        </a:prstGeom>
      </xdr:spPr>
    </xdr:pic>
    <xdr:clientData/>
  </xdr:twoCellAnchor>
  <xdr:oneCellAnchor>
    <xdr:from>
      <xdr:col>2</xdr:col>
      <xdr:colOff>285750</xdr:colOff>
      <xdr:row>0</xdr:row>
      <xdr:rowOff>0</xdr:rowOff>
    </xdr:from>
    <xdr:ext cx="5745932" cy="37414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BDD31CC-7507-4661-A1BE-104E056CA125}"/>
            </a:ext>
          </a:extLst>
        </xdr:cNvPr>
        <xdr:cNvSpPr txBox="1"/>
      </xdr:nvSpPr>
      <xdr:spPr>
        <a:xfrm>
          <a:off x="1177290" y="0"/>
          <a:ext cx="574593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800" b="1">
              <a:solidFill>
                <a:schemeClr val="accent6">
                  <a:lumMod val="50000"/>
                </a:schemeClr>
              </a:solidFill>
            </a:rPr>
            <a:t>COSTEO</a:t>
          </a:r>
          <a:r>
            <a:rPr lang="es-PE" sz="1800" b="1" baseline="0">
              <a:solidFill>
                <a:schemeClr val="accent6">
                  <a:lumMod val="50000"/>
                </a:schemeClr>
              </a:solidFill>
            </a:rPr>
            <a:t> DEL MATERIAL DIRECTO POR PRODUCTO (BOLSA)</a:t>
          </a:r>
          <a:endParaRPr lang="es-PE" sz="1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463644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BDCE8B-4F58-481C-BC9A-0320173E7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770349" cy="558165"/>
        </a:xfrm>
        <a:prstGeom prst="rect">
          <a:avLst/>
        </a:prstGeom>
      </xdr:spPr>
    </xdr:pic>
    <xdr:clientData/>
  </xdr:twoCellAnchor>
  <xdr:oneCellAnchor>
    <xdr:from>
      <xdr:col>2</xdr:col>
      <xdr:colOff>285750</xdr:colOff>
      <xdr:row>0</xdr:row>
      <xdr:rowOff>0</xdr:rowOff>
    </xdr:from>
    <xdr:ext cx="5745932" cy="37414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B28A71A-B07D-4281-8ED6-94435DCB0D82}"/>
            </a:ext>
          </a:extLst>
        </xdr:cNvPr>
        <xdr:cNvSpPr txBox="1"/>
      </xdr:nvSpPr>
      <xdr:spPr>
        <a:xfrm>
          <a:off x="1177290" y="0"/>
          <a:ext cx="574593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800" b="1">
              <a:solidFill>
                <a:schemeClr val="accent6">
                  <a:lumMod val="50000"/>
                </a:schemeClr>
              </a:solidFill>
            </a:rPr>
            <a:t>COSTEO</a:t>
          </a:r>
          <a:r>
            <a:rPr lang="es-PE" sz="1800" b="1" baseline="0">
              <a:solidFill>
                <a:schemeClr val="accent6">
                  <a:lumMod val="50000"/>
                </a:schemeClr>
              </a:solidFill>
            </a:rPr>
            <a:t> DEL MATERIAL DIRECTO POR PRODUCTO (BOLSA)</a:t>
          </a:r>
          <a:endParaRPr lang="es-PE" sz="1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463644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CB0A2B-1A18-448B-88DE-8A9A1D5FC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770349" cy="558165"/>
        </a:xfrm>
        <a:prstGeom prst="rect">
          <a:avLst/>
        </a:prstGeom>
      </xdr:spPr>
    </xdr:pic>
    <xdr:clientData/>
  </xdr:twoCellAnchor>
  <xdr:oneCellAnchor>
    <xdr:from>
      <xdr:col>2</xdr:col>
      <xdr:colOff>133350</xdr:colOff>
      <xdr:row>0</xdr:row>
      <xdr:rowOff>47625</xdr:rowOff>
    </xdr:from>
    <xdr:ext cx="6145657" cy="37414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1FBB9A0-22A6-44B6-BBCD-411D8E21C87F}"/>
            </a:ext>
          </a:extLst>
        </xdr:cNvPr>
        <xdr:cNvSpPr txBox="1"/>
      </xdr:nvSpPr>
      <xdr:spPr>
        <a:xfrm>
          <a:off x="1024890" y="47625"/>
          <a:ext cx="61456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800" b="1">
              <a:solidFill>
                <a:schemeClr val="accent6">
                  <a:lumMod val="50000"/>
                </a:schemeClr>
              </a:solidFill>
            </a:rPr>
            <a:t>COSTEO</a:t>
          </a:r>
          <a:r>
            <a:rPr lang="es-PE" sz="1800" b="1" baseline="0">
              <a:solidFill>
                <a:schemeClr val="accent6">
                  <a:lumMod val="50000"/>
                </a:schemeClr>
              </a:solidFill>
            </a:rPr>
            <a:t> DEL MANO OBRA DIRECTA POR PRODUCTO (BOLSA)</a:t>
          </a:r>
          <a:endParaRPr lang="es-PE" sz="1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463644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520C9D-BFED-4165-A87C-FE04696F9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770349" cy="558165"/>
        </a:xfrm>
        <a:prstGeom prst="rect">
          <a:avLst/>
        </a:prstGeom>
      </xdr:spPr>
    </xdr:pic>
    <xdr:clientData/>
  </xdr:twoCellAnchor>
  <xdr:oneCellAnchor>
    <xdr:from>
      <xdr:col>2</xdr:col>
      <xdr:colOff>133350</xdr:colOff>
      <xdr:row>0</xdr:row>
      <xdr:rowOff>47625</xdr:rowOff>
    </xdr:from>
    <xdr:ext cx="6145657" cy="37414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07D059E-9730-4F2A-B88F-19428A204519}"/>
            </a:ext>
          </a:extLst>
        </xdr:cNvPr>
        <xdr:cNvSpPr txBox="1"/>
      </xdr:nvSpPr>
      <xdr:spPr>
        <a:xfrm>
          <a:off x="1024890" y="47625"/>
          <a:ext cx="61456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800" b="1">
              <a:solidFill>
                <a:schemeClr val="accent6">
                  <a:lumMod val="50000"/>
                </a:schemeClr>
              </a:solidFill>
            </a:rPr>
            <a:t>COSTEO</a:t>
          </a:r>
          <a:r>
            <a:rPr lang="es-PE" sz="1800" b="1" baseline="0">
              <a:solidFill>
                <a:schemeClr val="accent6">
                  <a:lumMod val="50000"/>
                </a:schemeClr>
              </a:solidFill>
            </a:rPr>
            <a:t> DEL MANO OBRA DIRECTA POR PRODUCTO (BOLSA)</a:t>
          </a:r>
          <a:endParaRPr lang="es-PE" sz="1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463644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D47ECC-EF1B-4F92-B800-152106CF4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770349" cy="558165"/>
        </a:xfrm>
        <a:prstGeom prst="rect">
          <a:avLst/>
        </a:prstGeom>
      </xdr:spPr>
    </xdr:pic>
    <xdr:clientData/>
  </xdr:twoCellAnchor>
  <xdr:oneCellAnchor>
    <xdr:from>
      <xdr:col>2</xdr:col>
      <xdr:colOff>133350</xdr:colOff>
      <xdr:row>0</xdr:row>
      <xdr:rowOff>47625</xdr:rowOff>
    </xdr:from>
    <xdr:ext cx="5440592" cy="37414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60AFCB7-CAD6-4D37-BD04-5A8183FF92A8}"/>
            </a:ext>
          </a:extLst>
        </xdr:cNvPr>
        <xdr:cNvSpPr txBox="1"/>
      </xdr:nvSpPr>
      <xdr:spPr>
        <a:xfrm>
          <a:off x="1024890" y="47625"/>
          <a:ext cx="544059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800" b="1" baseline="0">
              <a:solidFill>
                <a:schemeClr val="accent6">
                  <a:lumMod val="50000"/>
                </a:schemeClr>
              </a:solidFill>
            </a:rPr>
            <a:t>RESUMEN DE COSTOS POR PRODUCTO (BOLSA/TAPER)</a:t>
          </a:r>
          <a:endParaRPr lang="es-PE" sz="1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:\Productos\2017\ACTUALIZADOS\GRATIS\actualizados\Sistema%20de%20busqueda%20interactivo%20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RESENTACION"/>
      <sheetName val="BASE DE DATOS"/>
      <sheetName val="Filtro"/>
    </sheetNames>
    <sheetDataSet>
      <sheetData sheetId="0">
        <row r="2">
          <cell r="A2" t="str">
            <v>RODAMIENTOS</v>
          </cell>
        </row>
        <row r="3">
          <cell r="A3" t="str">
            <v>RETENES</v>
          </cell>
        </row>
        <row r="4">
          <cell r="A4" t="str">
            <v>CRUCETAS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FCEC-D3B2-4C88-A5F8-2A503ECDAEAA}">
  <dimension ref="A1:L36"/>
  <sheetViews>
    <sheetView zoomScale="90" zoomScaleNormal="90" workbookViewId="0">
      <selection activeCell="N13" sqref="N13"/>
    </sheetView>
  </sheetViews>
  <sheetFormatPr baseColWidth="10" defaultColWidth="11.44140625" defaultRowHeight="14.4" x14ac:dyDescent="0.3"/>
  <cols>
    <col min="1" max="16384" width="11.44140625" style="1"/>
  </cols>
  <sheetData>
    <row r="1" spans="1:12" x14ac:dyDescent="0.3">
      <c r="A1" s="2" t="s">
        <v>218</v>
      </c>
    </row>
    <row r="2" spans="1:12" x14ac:dyDescent="0.3">
      <c r="L2" s="1" t="s">
        <v>273</v>
      </c>
    </row>
    <row r="3" spans="1:12" x14ac:dyDescent="0.3">
      <c r="L3" s="1" t="s">
        <v>274</v>
      </c>
    </row>
    <row r="4" spans="1:12" x14ac:dyDescent="0.3">
      <c r="L4" s="1" t="s">
        <v>275</v>
      </c>
    </row>
    <row r="5" spans="1:12" x14ac:dyDescent="0.3">
      <c r="L5" s="1" t="s">
        <v>276</v>
      </c>
    </row>
    <row r="29" spans="2:2" x14ac:dyDescent="0.3">
      <c r="B29" s="1" t="s">
        <v>264</v>
      </c>
    </row>
    <row r="30" spans="2:2" x14ac:dyDescent="0.3">
      <c r="B30" s="1" t="s">
        <v>238</v>
      </c>
    </row>
    <row r="32" spans="2:2" x14ac:dyDescent="0.3">
      <c r="B32" s="1" t="s">
        <v>265</v>
      </c>
    </row>
    <row r="33" spans="2:2" x14ac:dyDescent="0.3">
      <c r="B33" s="1" t="s">
        <v>243</v>
      </c>
    </row>
    <row r="35" spans="2:2" x14ac:dyDescent="0.3">
      <c r="B35" s="1" t="s">
        <v>266</v>
      </c>
    </row>
    <row r="36" spans="2:2" x14ac:dyDescent="0.3">
      <c r="B36" s="1" t="s">
        <v>253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5E04-4F47-4CED-8328-DA85B1645F65}">
  <dimension ref="A1:K35"/>
  <sheetViews>
    <sheetView workbookViewId="0">
      <pane xSplit="3" ySplit="1" topLeftCell="D8" activePane="bottomRight" state="frozen"/>
      <selection pane="topRight" activeCell="E1" sqref="E1"/>
      <selection pane="bottomLeft" activeCell="A9" sqref="A9"/>
      <selection pane="bottomRight" activeCell="E10" sqref="E10"/>
    </sheetView>
  </sheetViews>
  <sheetFormatPr baseColWidth="10" defaultColWidth="11.44140625" defaultRowHeight="14.4" x14ac:dyDescent="0.3"/>
  <cols>
    <col min="1" max="1" width="4.88671875" style="1" customWidth="1"/>
    <col min="2" max="2" width="8.109375" style="1" customWidth="1"/>
    <col min="3" max="3" width="21.33203125" style="1" bestFit="1" customWidth="1"/>
    <col min="4" max="4" width="6" style="1" bestFit="1" customWidth="1"/>
    <col min="5" max="5" width="6" style="1" customWidth="1"/>
    <col min="6" max="6" width="7.6640625" style="1" bestFit="1" customWidth="1"/>
    <col min="7" max="7" width="13" style="1" customWidth="1"/>
    <col min="8" max="16384" width="11.44140625" style="1"/>
  </cols>
  <sheetData>
    <row r="1" spans="1:11" x14ac:dyDescent="0.3">
      <c r="A1" s="4" t="s">
        <v>36</v>
      </c>
      <c r="B1" s="4" t="s">
        <v>37</v>
      </c>
      <c r="C1" s="4" t="s">
        <v>38</v>
      </c>
      <c r="D1" s="4" t="s">
        <v>40</v>
      </c>
      <c r="E1" s="4" t="s">
        <v>312</v>
      </c>
      <c r="F1" s="4" t="s">
        <v>43</v>
      </c>
      <c r="G1" s="4" t="s">
        <v>255</v>
      </c>
      <c r="H1" s="4" t="s">
        <v>261</v>
      </c>
      <c r="I1" s="4" t="s">
        <v>260</v>
      </c>
      <c r="J1" s="4" t="s">
        <v>260</v>
      </c>
      <c r="K1" s="4" t="s">
        <v>262</v>
      </c>
    </row>
    <row r="2" spans="1:11" x14ac:dyDescent="0.3">
      <c r="A2" s="5">
        <v>1</v>
      </c>
      <c r="B2" s="6" t="s">
        <v>44</v>
      </c>
      <c r="C2" s="3" t="s">
        <v>2</v>
      </c>
      <c r="D2" s="7" t="s">
        <v>42</v>
      </c>
      <c r="E2" s="59">
        <v>0.06</v>
      </c>
      <c r="F2" s="5">
        <v>5</v>
      </c>
      <c r="G2" s="5">
        <v>20</v>
      </c>
      <c r="H2" s="5">
        <f>F2*G2</f>
        <v>100</v>
      </c>
      <c r="I2" s="34">
        <f>G2*1</f>
        <v>20</v>
      </c>
      <c r="J2" s="34">
        <f>H2*1</f>
        <v>100</v>
      </c>
      <c r="K2" s="29">
        <f>H2/60</f>
        <v>1.6666666666666667</v>
      </c>
    </row>
    <row r="3" spans="1:11" x14ac:dyDescent="0.3">
      <c r="A3" s="5">
        <v>2</v>
      </c>
      <c r="B3" s="6" t="s">
        <v>45</v>
      </c>
      <c r="C3" s="3" t="s">
        <v>3</v>
      </c>
      <c r="D3" s="7" t="s">
        <v>42</v>
      </c>
      <c r="E3" s="59">
        <v>0.06</v>
      </c>
      <c r="F3" s="5">
        <v>5</v>
      </c>
      <c r="G3" s="5">
        <v>18</v>
      </c>
      <c r="H3" s="5">
        <f t="shared" ref="H3:H35" si="0">F3*G3</f>
        <v>90</v>
      </c>
      <c r="I3" s="34">
        <f>G3*0.5</f>
        <v>9</v>
      </c>
      <c r="J3" s="34">
        <f>H3*0.5</f>
        <v>45</v>
      </c>
      <c r="K3" s="29">
        <f t="shared" ref="K3:K35" si="1">H3/60</f>
        <v>1.5</v>
      </c>
    </row>
    <row r="4" spans="1:11" x14ac:dyDescent="0.3">
      <c r="A4" s="5">
        <v>3</v>
      </c>
      <c r="B4" s="6" t="s">
        <v>46</v>
      </c>
      <c r="C4" s="3" t="s">
        <v>4</v>
      </c>
      <c r="D4" s="7" t="s">
        <v>42</v>
      </c>
      <c r="E4" s="59">
        <v>0.06</v>
      </c>
      <c r="F4" s="5">
        <v>3</v>
      </c>
      <c r="G4" s="5">
        <v>25</v>
      </c>
      <c r="H4" s="5">
        <f t="shared" si="0"/>
        <v>75</v>
      </c>
      <c r="I4" s="34">
        <f>G4*0.25</f>
        <v>6.25</v>
      </c>
      <c r="J4" s="34">
        <f>H4*0.25</f>
        <v>18.75</v>
      </c>
      <c r="K4" s="29">
        <f t="shared" si="1"/>
        <v>1.25</v>
      </c>
    </row>
    <row r="5" spans="1:11" x14ac:dyDescent="0.3">
      <c r="A5" s="5">
        <v>4</v>
      </c>
      <c r="B5" s="6" t="s">
        <v>47</v>
      </c>
      <c r="C5" s="3" t="s">
        <v>5</v>
      </c>
      <c r="D5" s="7" t="s">
        <v>42</v>
      </c>
      <c r="E5" s="59">
        <v>0.06</v>
      </c>
      <c r="F5" s="5">
        <v>3</v>
      </c>
      <c r="G5" s="5">
        <v>16</v>
      </c>
      <c r="H5" s="5">
        <f t="shared" si="0"/>
        <v>48</v>
      </c>
      <c r="I5" s="34">
        <f>G5*0.1</f>
        <v>1.6</v>
      </c>
      <c r="J5" s="34">
        <f>H5*0.1</f>
        <v>4.8000000000000007</v>
      </c>
      <c r="K5" s="29">
        <f t="shared" si="1"/>
        <v>0.8</v>
      </c>
    </row>
    <row r="6" spans="1:11" x14ac:dyDescent="0.3">
      <c r="A6" s="5">
        <v>5</v>
      </c>
      <c r="B6" s="6" t="s">
        <v>48</v>
      </c>
      <c r="C6" s="3" t="s">
        <v>6</v>
      </c>
      <c r="D6" s="7" t="s">
        <v>42</v>
      </c>
      <c r="E6" s="59">
        <v>0.06</v>
      </c>
      <c r="F6" s="5">
        <v>5</v>
      </c>
      <c r="G6" s="5">
        <v>15</v>
      </c>
      <c r="H6" s="5">
        <f t="shared" si="0"/>
        <v>75</v>
      </c>
      <c r="I6" s="34">
        <f>G6*1</f>
        <v>15</v>
      </c>
      <c r="J6" s="34">
        <f>H6*1</f>
        <v>75</v>
      </c>
      <c r="K6" s="29">
        <f t="shared" si="1"/>
        <v>1.25</v>
      </c>
    </row>
    <row r="7" spans="1:11" x14ac:dyDescent="0.3">
      <c r="A7" s="5">
        <v>6</v>
      </c>
      <c r="B7" s="6" t="s">
        <v>49</v>
      </c>
      <c r="C7" s="3" t="s">
        <v>7</v>
      </c>
      <c r="D7" s="7" t="s">
        <v>42</v>
      </c>
      <c r="E7" s="59">
        <v>0.06</v>
      </c>
      <c r="F7" s="5">
        <v>5</v>
      </c>
      <c r="G7" s="5">
        <v>8</v>
      </c>
      <c r="H7" s="5">
        <f t="shared" si="0"/>
        <v>40</v>
      </c>
      <c r="I7" s="34">
        <f>G7*0.5</f>
        <v>4</v>
      </c>
      <c r="J7" s="34">
        <f>H7*0.5</f>
        <v>20</v>
      </c>
      <c r="K7" s="29">
        <f t="shared" si="1"/>
        <v>0.66666666666666663</v>
      </c>
    </row>
    <row r="8" spans="1:11" x14ac:dyDescent="0.3">
      <c r="A8" s="5">
        <v>7</v>
      </c>
      <c r="B8" s="6" t="s">
        <v>50</v>
      </c>
      <c r="C8" s="3" t="s">
        <v>8</v>
      </c>
      <c r="D8" s="7" t="s">
        <v>42</v>
      </c>
      <c r="E8" s="59">
        <v>0.06</v>
      </c>
      <c r="F8" s="5">
        <v>3</v>
      </c>
      <c r="G8" s="5">
        <v>10</v>
      </c>
      <c r="H8" s="5">
        <f t="shared" si="0"/>
        <v>30</v>
      </c>
      <c r="I8" s="34">
        <f>G8*0.25</f>
        <v>2.5</v>
      </c>
      <c r="J8" s="34">
        <f>H8*0.25</f>
        <v>7.5</v>
      </c>
      <c r="K8" s="29">
        <f t="shared" si="1"/>
        <v>0.5</v>
      </c>
    </row>
    <row r="9" spans="1:11" x14ac:dyDescent="0.3">
      <c r="A9" s="5">
        <v>8</v>
      </c>
      <c r="B9" s="6" t="s">
        <v>51</v>
      </c>
      <c r="C9" s="3" t="s">
        <v>9</v>
      </c>
      <c r="D9" s="7" t="s">
        <v>42</v>
      </c>
      <c r="E9" s="59">
        <v>0.06</v>
      </c>
      <c r="F9" s="5">
        <v>3</v>
      </c>
      <c r="G9" s="5">
        <v>12</v>
      </c>
      <c r="H9" s="5">
        <f t="shared" si="0"/>
        <v>36</v>
      </c>
      <c r="I9" s="34">
        <f>G9*0.1</f>
        <v>1.2000000000000002</v>
      </c>
      <c r="J9" s="34">
        <f>H9*0.1</f>
        <v>3.6</v>
      </c>
      <c r="K9" s="29">
        <f t="shared" si="1"/>
        <v>0.6</v>
      </c>
    </row>
    <row r="10" spans="1:11" x14ac:dyDescent="0.3">
      <c r="A10" s="5">
        <v>9</v>
      </c>
      <c r="B10" s="6" t="s">
        <v>52</v>
      </c>
      <c r="C10" s="3" t="s">
        <v>10</v>
      </c>
      <c r="D10" s="7" t="s">
        <v>42</v>
      </c>
      <c r="E10" s="59">
        <v>0.06</v>
      </c>
      <c r="F10" s="5">
        <v>5</v>
      </c>
      <c r="G10" s="5">
        <v>25</v>
      </c>
      <c r="H10" s="5">
        <f t="shared" si="0"/>
        <v>125</v>
      </c>
      <c r="I10" s="34">
        <f>G10*1</f>
        <v>25</v>
      </c>
      <c r="J10" s="34">
        <f>H10*1</f>
        <v>125</v>
      </c>
      <c r="K10" s="29">
        <f t="shared" si="1"/>
        <v>2.0833333333333335</v>
      </c>
    </row>
    <row r="11" spans="1:11" x14ac:dyDescent="0.3">
      <c r="A11" s="5">
        <v>10</v>
      </c>
      <c r="B11" s="6" t="s">
        <v>53</v>
      </c>
      <c r="C11" s="3" t="s">
        <v>11</v>
      </c>
      <c r="D11" s="7" t="s">
        <v>42</v>
      </c>
      <c r="E11" s="59">
        <v>0.06</v>
      </c>
      <c r="F11" s="5">
        <v>5</v>
      </c>
      <c r="G11" s="5">
        <v>30</v>
      </c>
      <c r="H11" s="5">
        <f t="shared" si="0"/>
        <v>150</v>
      </c>
      <c r="I11" s="34">
        <f>G11*0.5</f>
        <v>15</v>
      </c>
      <c r="J11" s="34">
        <f>H11*0.5</f>
        <v>75</v>
      </c>
      <c r="K11" s="29">
        <f t="shared" si="1"/>
        <v>2.5</v>
      </c>
    </row>
    <row r="12" spans="1:11" x14ac:dyDescent="0.3">
      <c r="A12" s="5">
        <v>11</v>
      </c>
      <c r="B12" s="6" t="s">
        <v>54</v>
      </c>
      <c r="C12" s="3" t="s">
        <v>12</v>
      </c>
      <c r="D12" s="7" t="s">
        <v>42</v>
      </c>
      <c r="E12" s="59">
        <v>0.06</v>
      </c>
      <c r="F12" s="5">
        <v>3</v>
      </c>
      <c r="G12" s="5">
        <v>19</v>
      </c>
      <c r="H12" s="5">
        <f t="shared" si="0"/>
        <v>57</v>
      </c>
      <c r="I12" s="34">
        <f>G12*0.25</f>
        <v>4.75</v>
      </c>
      <c r="J12" s="34">
        <f>H12*0.25</f>
        <v>14.25</v>
      </c>
      <c r="K12" s="29">
        <f t="shared" si="1"/>
        <v>0.95</v>
      </c>
    </row>
    <row r="13" spans="1:11" x14ac:dyDescent="0.3">
      <c r="A13" s="5">
        <v>12</v>
      </c>
      <c r="B13" s="6" t="s">
        <v>55</v>
      </c>
      <c r="C13" s="3" t="s">
        <v>13</v>
      </c>
      <c r="D13" s="7" t="s">
        <v>42</v>
      </c>
      <c r="E13" s="59">
        <v>0.06</v>
      </c>
      <c r="F13" s="5">
        <v>3</v>
      </c>
      <c r="G13" s="5">
        <v>24</v>
      </c>
      <c r="H13" s="5">
        <f t="shared" si="0"/>
        <v>72</v>
      </c>
      <c r="I13" s="34">
        <f>G13*0.1</f>
        <v>2.4000000000000004</v>
      </c>
      <c r="J13" s="34">
        <f>H13*0.1</f>
        <v>7.2</v>
      </c>
      <c r="K13" s="29">
        <f t="shared" si="1"/>
        <v>1.2</v>
      </c>
    </row>
    <row r="14" spans="1:11" x14ac:dyDescent="0.3">
      <c r="A14" s="5">
        <v>13</v>
      </c>
      <c r="B14" s="6" t="s">
        <v>56</v>
      </c>
      <c r="C14" s="3" t="s">
        <v>14</v>
      </c>
      <c r="D14" s="7" t="s">
        <v>42</v>
      </c>
      <c r="E14" s="59">
        <v>0.06</v>
      </c>
      <c r="F14" s="5">
        <v>5</v>
      </c>
      <c r="G14" s="5">
        <v>26</v>
      </c>
      <c r="H14" s="5">
        <f t="shared" si="0"/>
        <v>130</v>
      </c>
      <c r="I14" s="34">
        <f>G14*1</f>
        <v>26</v>
      </c>
      <c r="J14" s="34">
        <f>H14*1</f>
        <v>130</v>
      </c>
      <c r="K14" s="29">
        <f t="shared" si="1"/>
        <v>2.1666666666666665</v>
      </c>
    </row>
    <row r="15" spans="1:11" x14ac:dyDescent="0.3">
      <c r="A15" s="5">
        <v>14</v>
      </c>
      <c r="B15" s="6" t="s">
        <v>57</v>
      </c>
      <c r="C15" s="3" t="s">
        <v>15</v>
      </c>
      <c r="D15" s="7" t="s">
        <v>42</v>
      </c>
      <c r="E15" s="59">
        <v>0.06</v>
      </c>
      <c r="F15" s="5">
        <v>5</v>
      </c>
      <c r="G15" s="5">
        <v>30</v>
      </c>
      <c r="H15" s="5">
        <f t="shared" si="0"/>
        <v>150</v>
      </c>
      <c r="I15" s="34">
        <f>G15*0.5</f>
        <v>15</v>
      </c>
      <c r="J15" s="34">
        <f>H15*0.5</f>
        <v>75</v>
      </c>
      <c r="K15" s="29">
        <f t="shared" si="1"/>
        <v>2.5</v>
      </c>
    </row>
    <row r="16" spans="1:11" x14ac:dyDescent="0.3">
      <c r="A16" s="5">
        <v>15</v>
      </c>
      <c r="B16" s="6" t="s">
        <v>58</v>
      </c>
      <c r="C16" s="3" t="s">
        <v>16</v>
      </c>
      <c r="D16" s="7" t="s">
        <v>42</v>
      </c>
      <c r="E16" s="59">
        <v>0.06</v>
      </c>
      <c r="F16" s="5">
        <v>3</v>
      </c>
      <c r="G16" s="5">
        <v>18</v>
      </c>
      <c r="H16" s="5">
        <f t="shared" si="0"/>
        <v>54</v>
      </c>
      <c r="I16" s="34">
        <f>G16*0.25</f>
        <v>4.5</v>
      </c>
      <c r="J16" s="34">
        <f>H16*0.25</f>
        <v>13.5</v>
      </c>
      <c r="K16" s="29">
        <f t="shared" si="1"/>
        <v>0.9</v>
      </c>
    </row>
    <row r="17" spans="1:11" x14ac:dyDescent="0.3">
      <c r="A17" s="5">
        <v>16</v>
      </c>
      <c r="B17" s="6" t="s">
        <v>59</v>
      </c>
      <c r="C17" s="3" t="s">
        <v>17</v>
      </c>
      <c r="D17" s="7" t="s">
        <v>42</v>
      </c>
      <c r="E17" s="59">
        <v>0.06</v>
      </c>
      <c r="F17" s="5">
        <v>3</v>
      </c>
      <c r="G17" s="5">
        <v>16</v>
      </c>
      <c r="H17" s="5">
        <f t="shared" si="0"/>
        <v>48</v>
      </c>
      <c r="I17" s="34">
        <f>G17*0.1</f>
        <v>1.6</v>
      </c>
      <c r="J17" s="34">
        <f>H17*0.1</f>
        <v>4.8000000000000007</v>
      </c>
      <c r="K17" s="29">
        <f t="shared" si="1"/>
        <v>0.8</v>
      </c>
    </row>
    <row r="18" spans="1:11" x14ac:dyDescent="0.3">
      <c r="A18" s="5">
        <v>17</v>
      </c>
      <c r="B18" s="6" t="s">
        <v>60</v>
      </c>
      <c r="C18" s="3" t="s">
        <v>18</v>
      </c>
      <c r="D18" s="7" t="s">
        <v>42</v>
      </c>
      <c r="E18" s="59">
        <v>0.03</v>
      </c>
      <c r="F18" s="5">
        <v>5</v>
      </c>
      <c r="G18" s="5">
        <v>45</v>
      </c>
      <c r="H18" s="5">
        <f t="shared" si="0"/>
        <v>225</v>
      </c>
      <c r="I18" s="34">
        <f>G18*1</f>
        <v>45</v>
      </c>
      <c r="J18" s="34">
        <f>H18*1</f>
        <v>225</v>
      </c>
      <c r="K18" s="29">
        <f t="shared" si="1"/>
        <v>3.75</v>
      </c>
    </row>
    <row r="19" spans="1:11" x14ac:dyDescent="0.3">
      <c r="A19" s="5">
        <v>18</v>
      </c>
      <c r="B19" s="6" t="s">
        <v>61</v>
      </c>
      <c r="C19" s="3" t="s">
        <v>19</v>
      </c>
      <c r="D19" s="7" t="s">
        <v>42</v>
      </c>
      <c r="E19" s="59">
        <v>0.03</v>
      </c>
      <c r="F19" s="5">
        <v>5</v>
      </c>
      <c r="G19" s="5">
        <v>36</v>
      </c>
      <c r="H19" s="5">
        <f t="shared" si="0"/>
        <v>180</v>
      </c>
      <c r="I19" s="34">
        <f>G19*0.5</f>
        <v>18</v>
      </c>
      <c r="J19" s="34">
        <f>H19*0.5</f>
        <v>90</v>
      </c>
      <c r="K19" s="29">
        <f t="shared" si="1"/>
        <v>3</v>
      </c>
    </row>
    <row r="20" spans="1:11" x14ac:dyDescent="0.3">
      <c r="A20" s="5">
        <v>19</v>
      </c>
      <c r="B20" s="6" t="s">
        <v>62</v>
      </c>
      <c r="C20" s="3" t="s">
        <v>20</v>
      </c>
      <c r="D20" s="7" t="s">
        <v>42</v>
      </c>
      <c r="E20" s="59">
        <v>0.03</v>
      </c>
      <c r="F20" s="5">
        <v>3</v>
      </c>
      <c r="G20" s="5">
        <v>24</v>
      </c>
      <c r="H20" s="5">
        <f t="shared" si="0"/>
        <v>72</v>
      </c>
      <c r="I20" s="34">
        <f>G20*0.25</f>
        <v>6</v>
      </c>
      <c r="J20" s="34">
        <f>H20*0.25</f>
        <v>18</v>
      </c>
      <c r="K20" s="29">
        <f t="shared" si="1"/>
        <v>1.2</v>
      </c>
    </row>
    <row r="21" spans="1:11" x14ac:dyDescent="0.3">
      <c r="A21" s="5">
        <v>20</v>
      </c>
      <c r="B21" s="6" t="s">
        <v>63</v>
      </c>
      <c r="C21" s="3" t="s">
        <v>21</v>
      </c>
      <c r="D21" s="7" t="s">
        <v>42</v>
      </c>
      <c r="E21" s="59">
        <v>0.03</v>
      </c>
      <c r="F21" s="5">
        <v>3</v>
      </c>
      <c r="G21" s="5">
        <v>16</v>
      </c>
      <c r="H21" s="5">
        <f t="shared" si="0"/>
        <v>48</v>
      </c>
      <c r="I21" s="34">
        <f>G21*0.1</f>
        <v>1.6</v>
      </c>
      <c r="J21" s="34">
        <f>H21*0.1</f>
        <v>4.8000000000000007</v>
      </c>
      <c r="K21" s="29">
        <f t="shared" si="1"/>
        <v>0.8</v>
      </c>
    </row>
    <row r="22" spans="1:11" x14ac:dyDescent="0.3">
      <c r="A22" s="5">
        <v>21</v>
      </c>
      <c r="B22" s="6" t="s">
        <v>64</v>
      </c>
      <c r="C22" s="3" t="s">
        <v>22</v>
      </c>
      <c r="D22" s="7" t="s">
        <v>42</v>
      </c>
      <c r="E22" s="59">
        <v>0.03</v>
      </c>
      <c r="F22" s="5">
        <v>5</v>
      </c>
      <c r="G22" s="5">
        <v>18</v>
      </c>
      <c r="H22" s="5">
        <f t="shared" si="0"/>
        <v>90</v>
      </c>
      <c r="I22" s="34">
        <f>G22*1</f>
        <v>18</v>
      </c>
      <c r="J22" s="34">
        <f>H22*1</f>
        <v>90</v>
      </c>
      <c r="K22" s="29">
        <f t="shared" si="1"/>
        <v>1.5</v>
      </c>
    </row>
    <row r="23" spans="1:11" x14ac:dyDescent="0.3">
      <c r="A23" s="5">
        <v>22</v>
      </c>
      <c r="B23" s="6" t="s">
        <v>65</v>
      </c>
      <c r="C23" s="3" t="s">
        <v>23</v>
      </c>
      <c r="D23" s="7" t="s">
        <v>42</v>
      </c>
      <c r="E23" s="59">
        <v>0.03</v>
      </c>
      <c r="F23" s="5">
        <v>5</v>
      </c>
      <c r="G23" s="5">
        <v>32</v>
      </c>
      <c r="H23" s="5">
        <f t="shared" si="0"/>
        <v>160</v>
      </c>
      <c r="I23" s="34">
        <f>G23*0.5</f>
        <v>16</v>
      </c>
      <c r="J23" s="34">
        <f>H23*0.5</f>
        <v>80</v>
      </c>
      <c r="K23" s="29">
        <f t="shared" si="1"/>
        <v>2.6666666666666665</v>
      </c>
    </row>
    <row r="24" spans="1:11" x14ac:dyDescent="0.3">
      <c r="A24" s="5">
        <v>23</v>
      </c>
      <c r="B24" s="6" t="s">
        <v>66</v>
      </c>
      <c r="C24" s="3" t="s">
        <v>24</v>
      </c>
      <c r="D24" s="7" t="s">
        <v>42</v>
      </c>
      <c r="E24" s="59">
        <v>0.03</v>
      </c>
      <c r="F24" s="5">
        <v>3</v>
      </c>
      <c r="G24" s="5">
        <v>10</v>
      </c>
      <c r="H24" s="5">
        <f t="shared" si="0"/>
        <v>30</v>
      </c>
      <c r="I24" s="34">
        <f>G24*0.25</f>
        <v>2.5</v>
      </c>
      <c r="J24" s="34">
        <f>H24*0.25</f>
        <v>7.5</v>
      </c>
      <c r="K24" s="29">
        <f t="shared" si="1"/>
        <v>0.5</v>
      </c>
    </row>
    <row r="25" spans="1:11" x14ac:dyDescent="0.3">
      <c r="A25" s="5">
        <v>24</v>
      </c>
      <c r="B25" s="6" t="s">
        <v>67</v>
      </c>
      <c r="C25" s="3" t="s">
        <v>25</v>
      </c>
      <c r="D25" s="7" t="s">
        <v>42</v>
      </c>
      <c r="E25" s="59">
        <v>0.03</v>
      </c>
      <c r="F25" s="5">
        <v>3</v>
      </c>
      <c r="G25" s="5">
        <v>17</v>
      </c>
      <c r="H25" s="5">
        <f t="shared" si="0"/>
        <v>51</v>
      </c>
      <c r="I25" s="34">
        <f>G25*0.1</f>
        <v>1.7000000000000002</v>
      </c>
      <c r="J25" s="34">
        <f>H25*0.1</f>
        <v>5.1000000000000005</v>
      </c>
      <c r="K25" s="29">
        <f t="shared" si="1"/>
        <v>0.85</v>
      </c>
    </row>
    <row r="26" spans="1:11" x14ac:dyDescent="0.3">
      <c r="A26" s="5">
        <v>25</v>
      </c>
      <c r="B26" s="6" t="s">
        <v>68</v>
      </c>
      <c r="C26" s="3" t="s">
        <v>26</v>
      </c>
      <c r="D26" s="7" t="s">
        <v>42</v>
      </c>
      <c r="E26" s="59">
        <v>0.03</v>
      </c>
      <c r="F26" s="5">
        <v>5</v>
      </c>
      <c r="G26" s="5">
        <v>20</v>
      </c>
      <c r="H26" s="5">
        <f t="shared" si="0"/>
        <v>100</v>
      </c>
      <c r="I26" s="34">
        <f>G26*1</f>
        <v>20</v>
      </c>
      <c r="J26" s="34">
        <f>H26*1</f>
        <v>100</v>
      </c>
      <c r="K26" s="29">
        <f t="shared" si="1"/>
        <v>1.6666666666666667</v>
      </c>
    </row>
    <row r="27" spans="1:11" x14ac:dyDescent="0.3">
      <c r="A27" s="5">
        <v>26</v>
      </c>
      <c r="B27" s="6" t="s">
        <v>69</v>
      </c>
      <c r="C27" s="3" t="s">
        <v>27</v>
      </c>
      <c r="D27" s="7" t="s">
        <v>42</v>
      </c>
      <c r="E27" s="59">
        <v>0.03</v>
      </c>
      <c r="F27" s="5">
        <v>5</v>
      </c>
      <c r="G27" s="5">
        <v>19</v>
      </c>
      <c r="H27" s="5">
        <f t="shared" si="0"/>
        <v>95</v>
      </c>
      <c r="I27" s="34">
        <f>G27*0.5</f>
        <v>9.5</v>
      </c>
      <c r="J27" s="34">
        <f>H27*0.5</f>
        <v>47.5</v>
      </c>
      <c r="K27" s="29">
        <f t="shared" si="1"/>
        <v>1.5833333333333333</v>
      </c>
    </row>
    <row r="28" spans="1:11" x14ac:dyDescent="0.3">
      <c r="A28" s="5">
        <v>27</v>
      </c>
      <c r="B28" s="6" t="s">
        <v>70</v>
      </c>
      <c r="C28" s="3" t="s">
        <v>28</v>
      </c>
      <c r="D28" s="7" t="s">
        <v>42</v>
      </c>
      <c r="E28" s="59">
        <v>0.03</v>
      </c>
      <c r="F28" s="5">
        <v>3</v>
      </c>
      <c r="G28" s="5">
        <v>21</v>
      </c>
      <c r="H28" s="5">
        <f t="shared" si="0"/>
        <v>63</v>
      </c>
      <c r="I28" s="34">
        <f>G28*0.25</f>
        <v>5.25</v>
      </c>
      <c r="J28" s="34">
        <f>H28*0.25</f>
        <v>15.75</v>
      </c>
      <c r="K28" s="29">
        <f t="shared" si="1"/>
        <v>1.05</v>
      </c>
    </row>
    <row r="29" spans="1:11" x14ac:dyDescent="0.3">
      <c r="A29" s="5">
        <v>28</v>
      </c>
      <c r="B29" s="6" t="s">
        <v>71</v>
      </c>
      <c r="C29" s="3" t="s">
        <v>29</v>
      </c>
      <c r="D29" s="7" t="s">
        <v>42</v>
      </c>
      <c r="E29" s="59">
        <v>0.03</v>
      </c>
      <c r="F29" s="5">
        <v>3</v>
      </c>
      <c r="G29" s="5">
        <v>20</v>
      </c>
      <c r="H29" s="5">
        <f t="shared" si="0"/>
        <v>60</v>
      </c>
      <c r="I29" s="34">
        <f>G29*0.1</f>
        <v>2</v>
      </c>
      <c r="J29" s="34">
        <f>H29*0.1</f>
        <v>6</v>
      </c>
      <c r="K29" s="29">
        <f t="shared" si="1"/>
        <v>1</v>
      </c>
    </row>
    <row r="30" spans="1:11" x14ac:dyDescent="0.3">
      <c r="A30" s="5">
        <v>29</v>
      </c>
      <c r="B30" s="6" t="s">
        <v>72</v>
      </c>
      <c r="C30" s="3" t="s">
        <v>32</v>
      </c>
      <c r="D30" s="7" t="s">
        <v>42</v>
      </c>
      <c r="E30" s="59">
        <v>0.06</v>
      </c>
      <c r="F30" s="5">
        <v>5</v>
      </c>
      <c r="G30" s="5">
        <v>18</v>
      </c>
      <c r="H30" s="5">
        <f t="shared" si="0"/>
        <v>90</v>
      </c>
      <c r="I30" s="34">
        <f>G30*1</f>
        <v>18</v>
      </c>
      <c r="J30" s="34">
        <f>H30*1</f>
        <v>90</v>
      </c>
      <c r="K30" s="29">
        <f t="shared" si="1"/>
        <v>1.5</v>
      </c>
    </row>
    <row r="31" spans="1:11" x14ac:dyDescent="0.3">
      <c r="A31" s="5">
        <v>30</v>
      </c>
      <c r="B31" s="6" t="s">
        <v>73</v>
      </c>
      <c r="C31" s="3" t="s">
        <v>33</v>
      </c>
      <c r="D31" s="7" t="s">
        <v>42</v>
      </c>
      <c r="E31" s="59">
        <v>0.06</v>
      </c>
      <c r="F31" s="5">
        <v>5</v>
      </c>
      <c r="G31" s="5">
        <v>15</v>
      </c>
      <c r="H31" s="5">
        <f t="shared" si="0"/>
        <v>75</v>
      </c>
      <c r="I31" s="34">
        <f>G31*0.5</f>
        <v>7.5</v>
      </c>
      <c r="J31" s="34">
        <f>H31*0.5</f>
        <v>37.5</v>
      </c>
      <c r="K31" s="29">
        <f t="shared" si="1"/>
        <v>1.25</v>
      </c>
    </row>
    <row r="32" spans="1:11" x14ac:dyDescent="0.3">
      <c r="A32" s="5">
        <v>31</v>
      </c>
      <c r="B32" s="6" t="s">
        <v>74</v>
      </c>
      <c r="C32" s="3" t="s">
        <v>34</v>
      </c>
      <c r="D32" s="7" t="s">
        <v>42</v>
      </c>
      <c r="E32" s="59">
        <v>0.06</v>
      </c>
      <c r="F32" s="5">
        <v>3</v>
      </c>
      <c r="G32" s="5">
        <v>30</v>
      </c>
      <c r="H32" s="5">
        <f t="shared" si="0"/>
        <v>90</v>
      </c>
      <c r="I32" s="34">
        <f>G32*0.25</f>
        <v>7.5</v>
      </c>
      <c r="J32" s="34">
        <f>H32*0.25</f>
        <v>22.5</v>
      </c>
      <c r="K32" s="29">
        <f t="shared" si="1"/>
        <v>1.5</v>
      </c>
    </row>
    <row r="33" spans="1:11" x14ac:dyDescent="0.3">
      <c r="A33" s="5">
        <v>32</v>
      </c>
      <c r="B33" s="6" t="s">
        <v>75</v>
      </c>
      <c r="C33" s="3" t="s">
        <v>35</v>
      </c>
      <c r="D33" s="7" t="s">
        <v>42</v>
      </c>
      <c r="E33" s="59">
        <v>0.06</v>
      </c>
      <c r="F33" s="5">
        <v>3</v>
      </c>
      <c r="G33" s="5">
        <v>14</v>
      </c>
      <c r="H33" s="5">
        <f t="shared" si="0"/>
        <v>42</v>
      </c>
      <c r="I33" s="34">
        <f>G33*0.1</f>
        <v>1.4000000000000001</v>
      </c>
      <c r="J33" s="34">
        <f>H33*0.1</f>
        <v>4.2</v>
      </c>
      <c r="K33" s="29">
        <f t="shared" si="1"/>
        <v>0.7</v>
      </c>
    </row>
    <row r="34" spans="1:11" x14ac:dyDescent="0.3">
      <c r="A34" s="5">
        <v>33</v>
      </c>
      <c r="B34" s="6" t="s">
        <v>76</v>
      </c>
      <c r="C34" s="3" t="s">
        <v>31</v>
      </c>
      <c r="D34" s="7" t="s">
        <v>41</v>
      </c>
      <c r="E34" s="59">
        <v>0.04</v>
      </c>
      <c r="F34" s="5">
        <v>6</v>
      </c>
      <c r="G34" s="5">
        <v>6</v>
      </c>
      <c r="H34" s="5">
        <f t="shared" si="0"/>
        <v>36</v>
      </c>
      <c r="I34" s="34">
        <f>G34*0.125</f>
        <v>0.75</v>
      </c>
      <c r="J34" s="34">
        <f>H34*0.125</f>
        <v>4.5</v>
      </c>
      <c r="K34" s="29">
        <f t="shared" si="1"/>
        <v>0.6</v>
      </c>
    </row>
    <row r="35" spans="1:11" x14ac:dyDescent="0.3">
      <c r="A35" s="5">
        <v>34</v>
      </c>
      <c r="B35" s="6" t="s">
        <v>77</v>
      </c>
      <c r="C35" s="3" t="s">
        <v>30</v>
      </c>
      <c r="D35" s="7" t="s">
        <v>41</v>
      </c>
      <c r="E35" s="59">
        <v>0.04</v>
      </c>
      <c r="F35" s="5">
        <v>6</v>
      </c>
      <c r="G35" s="5">
        <v>10</v>
      </c>
      <c r="H35" s="5">
        <f t="shared" si="0"/>
        <v>60</v>
      </c>
      <c r="I35" s="34">
        <f>G35*0.25</f>
        <v>2.5</v>
      </c>
      <c r="J35" s="34">
        <f>H35*0.25</f>
        <v>15</v>
      </c>
      <c r="K35" s="29">
        <f t="shared" si="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181B-69EA-404D-A470-9FED4C950B4D}">
  <dimension ref="A1:G25"/>
  <sheetViews>
    <sheetView workbookViewId="0">
      <pane xSplit="3" ySplit="1" topLeftCell="D2" activePane="bottomRight" state="frozen"/>
      <selection pane="topRight" activeCell="E1" sqref="E1"/>
      <selection pane="bottomLeft" activeCell="A9" sqref="A9"/>
      <selection pane="bottomRight" activeCell="K18" sqref="K18"/>
    </sheetView>
  </sheetViews>
  <sheetFormatPr baseColWidth="10" defaultColWidth="11.44140625" defaultRowHeight="14.4" x14ac:dyDescent="0.3"/>
  <cols>
    <col min="1" max="1" width="4.88671875" style="1" customWidth="1"/>
    <col min="2" max="2" width="8.109375" style="1" customWidth="1"/>
    <col min="3" max="3" width="33.109375" style="1" bestFit="1" customWidth="1"/>
    <col min="4" max="4" width="6" style="1" bestFit="1" customWidth="1"/>
    <col min="5" max="5" width="7.6640625" style="1" bestFit="1" customWidth="1"/>
    <col min="6" max="6" width="8.44140625" style="1" bestFit="1" customWidth="1"/>
    <col min="7" max="16384" width="11.44140625" style="1"/>
  </cols>
  <sheetData>
    <row r="1" spans="1:7" x14ac:dyDescent="0.3">
      <c r="A1" s="4" t="s">
        <v>36</v>
      </c>
      <c r="B1" s="4" t="s">
        <v>37</v>
      </c>
      <c r="C1" s="4" t="s">
        <v>38</v>
      </c>
      <c r="D1" s="4" t="s">
        <v>39</v>
      </c>
      <c r="E1" s="4" t="s">
        <v>210</v>
      </c>
      <c r="F1" s="4" t="s">
        <v>211</v>
      </c>
      <c r="G1" s="4" t="s">
        <v>226</v>
      </c>
    </row>
    <row r="2" spans="1:7" x14ac:dyDescent="0.3">
      <c r="A2" s="5">
        <v>1</v>
      </c>
      <c r="B2" s="6" t="s">
        <v>157</v>
      </c>
      <c r="C2" s="3" t="s">
        <v>181</v>
      </c>
      <c r="D2" s="7" t="s">
        <v>182</v>
      </c>
      <c r="E2" s="12">
        <v>2</v>
      </c>
      <c r="F2" s="13">
        <v>12</v>
      </c>
      <c r="G2" s="13">
        <v>15</v>
      </c>
    </row>
    <row r="3" spans="1:7" x14ac:dyDescent="0.3">
      <c r="A3" s="5">
        <v>2</v>
      </c>
      <c r="B3" s="6" t="s">
        <v>158</v>
      </c>
      <c r="C3" s="3" t="s">
        <v>187</v>
      </c>
      <c r="D3" s="7" t="s">
        <v>182</v>
      </c>
      <c r="E3" s="12">
        <v>2</v>
      </c>
      <c r="F3" s="13">
        <v>10</v>
      </c>
      <c r="G3" s="13">
        <v>14</v>
      </c>
    </row>
    <row r="4" spans="1:7" x14ac:dyDescent="0.3">
      <c r="A4" s="5">
        <v>3</v>
      </c>
      <c r="B4" s="6" t="s">
        <v>159</v>
      </c>
      <c r="C4" s="3" t="s">
        <v>183</v>
      </c>
      <c r="D4" s="7" t="s">
        <v>182</v>
      </c>
      <c r="E4" s="12">
        <v>4</v>
      </c>
      <c r="F4" s="13">
        <v>20</v>
      </c>
      <c r="G4" s="13">
        <v>8</v>
      </c>
    </row>
    <row r="5" spans="1:7" x14ac:dyDescent="0.3">
      <c r="A5" s="5">
        <v>4</v>
      </c>
      <c r="B5" s="6" t="s">
        <v>160</v>
      </c>
      <c r="C5" s="3" t="s">
        <v>184</v>
      </c>
      <c r="D5" s="7" t="s">
        <v>182</v>
      </c>
      <c r="E5" s="12">
        <v>3</v>
      </c>
      <c r="F5" s="13">
        <v>18</v>
      </c>
      <c r="G5" s="13">
        <v>10</v>
      </c>
    </row>
    <row r="6" spans="1:7" x14ac:dyDescent="0.3">
      <c r="A6" s="5">
        <v>5</v>
      </c>
      <c r="B6" s="6" t="s">
        <v>161</v>
      </c>
      <c r="C6" s="3" t="s">
        <v>185</v>
      </c>
      <c r="D6" s="7" t="s">
        <v>182</v>
      </c>
      <c r="E6" s="12">
        <v>2</v>
      </c>
      <c r="F6" s="13">
        <v>16</v>
      </c>
      <c r="G6" s="13">
        <v>9</v>
      </c>
    </row>
    <row r="7" spans="1:7" x14ac:dyDescent="0.3">
      <c r="A7" s="5">
        <v>6</v>
      </c>
      <c r="B7" s="6" t="s">
        <v>162</v>
      </c>
      <c r="C7" s="3" t="s">
        <v>186</v>
      </c>
      <c r="D7" s="7" t="s">
        <v>182</v>
      </c>
      <c r="E7" s="12">
        <v>2</v>
      </c>
      <c r="F7" s="13">
        <v>15</v>
      </c>
      <c r="G7" s="13">
        <v>7</v>
      </c>
    </row>
    <row r="8" spans="1:7" x14ac:dyDescent="0.3">
      <c r="A8" s="5">
        <v>7</v>
      </c>
      <c r="B8" s="6" t="s">
        <v>163</v>
      </c>
      <c r="C8" s="3" t="s">
        <v>188</v>
      </c>
      <c r="D8" s="7" t="s">
        <v>204</v>
      </c>
      <c r="E8" s="12">
        <v>2</v>
      </c>
      <c r="F8" s="13">
        <v>14</v>
      </c>
      <c r="G8" s="13">
        <v>16</v>
      </c>
    </row>
    <row r="9" spans="1:7" x14ac:dyDescent="0.3">
      <c r="A9" s="5">
        <v>8</v>
      </c>
      <c r="B9" s="6" t="s">
        <v>164</v>
      </c>
      <c r="C9" s="3" t="s">
        <v>189</v>
      </c>
      <c r="D9" s="7" t="s">
        <v>204</v>
      </c>
      <c r="E9" s="12">
        <v>5</v>
      </c>
      <c r="F9" s="13">
        <v>20</v>
      </c>
      <c r="G9" s="13">
        <v>15</v>
      </c>
    </row>
    <row r="10" spans="1:7" x14ac:dyDescent="0.3">
      <c r="A10" s="5">
        <v>9</v>
      </c>
      <c r="B10" s="6" t="s">
        <v>165</v>
      </c>
      <c r="C10" s="3" t="s">
        <v>190</v>
      </c>
      <c r="D10" s="7" t="s">
        <v>204</v>
      </c>
      <c r="E10" s="12">
        <v>2</v>
      </c>
      <c r="F10" s="13">
        <v>16</v>
      </c>
      <c r="G10" s="13">
        <v>8</v>
      </c>
    </row>
    <row r="11" spans="1:7" x14ac:dyDescent="0.3">
      <c r="A11" s="5">
        <v>10</v>
      </c>
      <c r="B11" s="6" t="s">
        <v>166</v>
      </c>
      <c r="C11" s="3" t="s">
        <v>191</v>
      </c>
      <c r="D11" s="7" t="s">
        <v>204</v>
      </c>
      <c r="E11" s="12">
        <v>1</v>
      </c>
      <c r="F11" s="13">
        <v>14</v>
      </c>
      <c r="G11" s="13">
        <v>12</v>
      </c>
    </row>
    <row r="12" spans="1:7" x14ac:dyDescent="0.3">
      <c r="A12" s="5">
        <v>11</v>
      </c>
      <c r="B12" s="6" t="s">
        <v>167</v>
      </c>
      <c r="C12" s="3" t="s">
        <v>192</v>
      </c>
      <c r="D12" s="7" t="s">
        <v>204</v>
      </c>
      <c r="E12" s="12">
        <v>3</v>
      </c>
      <c r="F12" s="13">
        <v>120</v>
      </c>
      <c r="G12" s="13">
        <v>20</v>
      </c>
    </row>
    <row r="13" spans="1:7" x14ac:dyDescent="0.3">
      <c r="A13" s="5">
        <v>12</v>
      </c>
      <c r="B13" s="6" t="s">
        <v>168</v>
      </c>
      <c r="C13" s="3" t="s">
        <v>193</v>
      </c>
      <c r="D13" s="7" t="s">
        <v>205</v>
      </c>
      <c r="E13" s="12">
        <v>2</v>
      </c>
      <c r="F13" s="13">
        <v>16</v>
      </c>
      <c r="G13" s="13">
        <v>7</v>
      </c>
    </row>
    <row r="14" spans="1:7" x14ac:dyDescent="0.3">
      <c r="A14" s="5">
        <v>13</v>
      </c>
      <c r="B14" s="6" t="s">
        <v>169</v>
      </c>
      <c r="C14" s="3" t="s">
        <v>194</v>
      </c>
      <c r="D14" s="7" t="s">
        <v>205</v>
      </c>
      <c r="E14" s="12">
        <v>2</v>
      </c>
      <c r="F14" s="13">
        <v>14</v>
      </c>
      <c r="G14" s="13">
        <v>11</v>
      </c>
    </row>
    <row r="15" spans="1:7" x14ac:dyDescent="0.3">
      <c r="A15" s="5">
        <v>14</v>
      </c>
      <c r="B15" s="6" t="s">
        <v>170</v>
      </c>
      <c r="C15" s="3" t="s">
        <v>195</v>
      </c>
      <c r="D15" s="7" t="s">
        <v>205</v>
      </c>
      <c r="E15" s="12">
        <v>3</v>
      </c>
      <c r="F15" s="13">
        <v>13</v>
      </c>
      <c r="G15" s="13">
        <v>10</v>
      </c>
    </row>
    <row r="16" spans="1:7" x14ac:dyDescent="0.3">
      <c r="A16" s="5">
        <v>15</v>
      </c>
      <c r="B16" s="6" t="s">
        <v>171</v>
      </c>
      <c r="C16" s="3" t="s">
        <v>196</v>
      </c>
      <c r="D16" s="7" t="s">
        <v>205</v>
      </c>
      <c r="E16" s="12">
        <v>3</v>
      </c>
      <c r="F16" s="13">
        <v>15</v>
      </c>
      <c r="G16" s="13">
        <v>18</v>
      </c>
    </row>
    <row r="17" spans="1:7" x14ac:dyDescent="0.3">
      <c r="A17" s="5">
        <v>16</v>
      </c>
      <c r="B17" s="6" t="s">
        <v>172</v>
      </c>
      <c r="C17" s="3" t="s">
        <v>0</v>
      </c>
      <c r="D17" s="7" t="s">
        <v>205</v>
      </c>
      <c r="E17" s="12">
        <v>4</v>
      </c>
      <c r="F17" s="13">
        <v>18</v>
      </c>
      <c r="G17" s="13">
        <v>24</v>
      </c>
    </row>
    <row r="18" spans="1:7" x14ac:dyDescent="0.3">
      <c r="A18" s="5">
        <v>17</v>
      </c>
      <c r="B18" s="6" t="s">
        <v>173</v>
      </c>
      <c r="C18" s="3" t="s">
        <v>197</v>
      </c>
      <c r="D18" s="7" t="s">
        <v>205</v>
      </c>
      <c r="E18" s="12">
        <v>2</v>
      </c>
      <c r="F18" s="13">
        <v>16</v>
      </c>
      <c r="G18" s="13">
        <v>12</v>
      </c>
    </row>
    <row r="19" spans="1:7" x14ac:dyDescent="0.3">
      <c r="A19" s="5">
        <v>18</v>
      </c>
      <c r="B19" s="6" t="s">
        <v>174</v>
      </c>
      <c r="C19" s="3" t="s">
        <v>198</v>
      </c>
      <c r="D19" s="7" t="s">
        <v>205</v>
      </c>
      <c r="E19" s="12">
        <v>5</v>
      </c>
      <c r="F19" s="13">
        <v>80</v>
      </c>
      <c r="G19" s="13">
        <v>21</v>
      </c>
    </row>
    <row r="20" spans="1:7" x14ac:dyDescent="0.3">
      <c r="A20" s="5">
        <v>19</v>
      </c>
      <c r="B20" s="6" t="s">
        <v>175</v>
      </c>
      <c r="C20" s="3" t="s">
        <v>199</v>
      </c>
      <c r="D20" s="7" t="s">
        <v>206</v>
      </c>
      <c r="E20" s="12">
        <v>15</v>
      </c>
      <c r="F20" s="13">
        <v>60</v>
      </c>
      <c r="G20" s="13">
        <v>50</v>
      </c>
    </row>
    <row r="21" spans="1:7" x14ac:dyDescent="0.3">
      <c r="A21" s="5">
        <v>20</v>
      </c>
      <c r="B21" s="6" t="s">
        <v>176</v>
      </c>
      <c r="C21" s="3" t="s">
        <v>200</v>
      </c>
      <c r="D21" s="7" t="s">
        <v>206</v>
      </c>
      <c r="E21" s="12">
        <v>8</v>
      </c>
      <c r="F21" s="13">
        <v>45</v>
      </c>
      <c r="G21" s="13">
        <v>65</v>
      </c>
    </row>
    <row r="22" spans="1:7" x14ac:dyDescent="0.3">
      <c r="A22" s="5">
        <v>21</v>
      </c>
      <c r="B22" s="6" t="s">
        <v>177</v>
      </c>
      <c r="C22" s="3" t="s">
        <v>201</v>
      </c>
      <c r="D22" s="7" t="s">
        <v>206</v>
      </c>
      <c r="E22" s="12">
        <v>20</v>
      </c>
      <c r="F22" s="13">
        <v>26</v>
      </c>
      <c r="G22" s="13">
        <v>37</v>
      </c>
    </row>
    <row r="23" spans="1:7" x14ac:dyDescent="0.3">
      <c r="A23" s="5">
        <v>22</v>
      </c>
      <c r="B23" s="6" t="s">
        <v>178</v>
      </c>
      <c r="C23" s="3" t="s">
        <v>202</v>
      </c>
      <c r="D23" s="7" t="s">
        <v>206</v>
      </c>
      <c r="E23" s="12">
        <v>12</v>
      </c>
      <c r="F23" s="13">
        <v>32</v>
      </c>
      <c r="G23" s="13">
        <v>80</v>
      </c>
    </row>
    <row r="24" spans="1:7" x14ac:dyDescent="0.3">
      <c r="A24" s="5">
        <v>23</v>
      </c>
      <c r="B24" s="6" t="s">
        <v>179</v>
      </c>
      <c r="C24" s="3" t="s">
        <v>212</v>
      </c>
      <c r="D24" s="7" t="s">
        <v>206</v>
      </c>
      <c r="E24" s="12">
        <v>6</v>
      </c>
      <c r="F24" s="13">
        <v>20</v>
      </c>
      <c r="G24" s="13">
        <v>48</v>
      </c>
    </row>
    <row r="25" spans="1:7" x14ac:dyDescent="0.3">
      <c r="A25" s="5">
        <v>24</v>
      </c>
      <c r="B25" s="6" t="s">
        <v>180</v>
      </c>
      <c r="C25" s="3" t="s">
        <v>203</v>
      </c>
      <c r="D25" s="7" t="s">
        <v>206</v>
      </c>
      <c r="E25" s="12">
        <v>18</v>
      </c>
      <c r="F25" s="13">
        <v>36</v>
      </c>
      <c r="G25" s="13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9130-4ED9-432C-99CA-57A8CE0E5166}">
  <dimension ref="A5:F20"/>
  <sheetViews>
    <sheetView workbookViewId="0">
      <pane ySplit="6" topLeftCell="A7" activePane="bottomLeft" state="frozen"/>
      <selection activeCell="H8" sqref="H8"/>
      <selection pane="bottomLeft" activeCell="A3" sqref="A3"/>
    </sheetView>
  </sheetViews>
  <sheetFormatPr baseColWidth="10" defaultColWidth="11.44140625" defaultRowHeight="14.4" x14ac:dyDescent="0.3"/>
  <cols>
    <col min="1" max="1" width="6.44140625" style="1" customWidth="1"/>
    <col min="2" max="2" width="9.33203125" style="1" customWidth="1"/>
    <col min="3" max="3" width="17.109375" style="1" customWidth="1"/>
    <col min="4" max="4" width="6.44140625" style="1" customWidth="1"/>
    <col min="5" max="5" width="4.33203125" style="1" bestFit="1" customWidth="1"/>
    <col min="6" max="6" width="11.44140625" style="1"/>
    <col min="7" max="7" width="5.5546875" style="1" customWidth="1"/>
    <col min="8" max="16384" width="11.44140625" style="1"/>
  </cols>
  <sheetData>
    <row r="5" spans="1:6" x14ac:dyDescent="0.3">
      <c r="A5" s="2" t="s">
        <v>304</v>
      </c>
    </row>
    <row r="6" spans="1:6" x14ac:dyDescent="0.3">
      <c r="A6" s="4" t="s">
        <v>36</v>
      </c>
      <c r="B6" s="4" t="s">
        <v>37</v>
      </c>
      <c r="C6" s="4" t="s">
        <v>38</v>
      </c>
      <c r="D6" s="4" t="s">
        <v>39</v>
      </c>
      <c r="E6" s="4" t="s">
        <v>40</v>
      </c>
      <c r="F6" s="4" t="s">
        <v>306</v>
      </c>
    </row>
    <row r="7" spans="1:6" x14ac:dyDescent="0.3">
      <c r="A7" s="5">
        <v>1</v>
      </c>
      <c r="B7" s="3" t="s">
        <v>313</v>
      </c>
      <c r="C7" s="3" t="s">
        <v>314</v>
      </c>
      <c r="D7" s="5" t="s">
        <v>315</v>
      </c>
      <c r="E7" s="5" t="s">
        <v>316</v>
      </c>
      <c r="F7" s="29">
        <v>44</v>
      </c>
    </row>
    <row r="8" spans="1:6" x14ac:dyDescent="0.3">
      <c r="A8" s="5">
        <v>2</v>
      </c>
      <c r="B8" s="3" t="s">
        <v>320</v>
      </c>
      <c r="C8" s="3" t="s">
        <v>321</v>
      </c>
      <c r="D8" s="5" t="s">
        <v>315</v>
      </c>
      <c r="E8" s="5" t="s">
        <v>316</v>
      </c>
      <c r="F8" s="29">
        <v>25</v>
      </c>
    </row>
    <row r="9" spans="1:6" x14ac:dyDescent="0.3">
      <c r="A9" s="5">
        <v>3</v>
      </c>
      <c r="B9" s="3" t="s">
        <v>324</v>
      </c>
      <c r="C9" s="3" t="s">
        <v>325</v>
      </c>
      <c r="D9" s="5" t="s">
        <v>315</v>
      </c>
      <c r="E9" s="5" t="s">
        <v>316</v>
      </c>
      <c r="F9" s="29">
        <v>40</v>
      </c>
    </row>
    <row r="10" spans="1:6" x14ac:dyDescent="0.3">
      <c r="A10" s="5">
        <v>4</v>
      </c>
      <c r="B10" s="3" t="s">
        <v>326</v>
      </c>
      <c r="C10" s="3" t="s">
        <v>327</v>
      </c>
      <c r="D10" s="5" t="s">
        <v>315</v>
      </c>
      <c r="E10" s="5" t="s">
        <v>316</v>
      </c>
      <c r="F10" s="29">
        <v>18</v>
      </c>
    </row>
    <row r="11" spans="1:6" x14ac:dyDescent="0.3">
      <c r="A11" s="5">
        <v>5</v>
      </c>
      <c r="B11" s="3" t="s">
        <v>328</v>
      </c>
      <c r="C11" s="3" t="s">
        <v>329</v>
      </c>
      <c r="D11" s="5" t="s">
        <v>315</v>
      </c>
      <c r="E11" s="5" t="s">
        <v>316</v>
      </c>
      <c r="F11" s="29">
        <v>12</v>
      </c>
    </row>
    <row r="12" spans="1:6" x14ac:dyDescent="0.3">
      <c r="A12" s="5">
        <v>6</v>
      </c>
      <c r="B12" s="3" t="s">
        <v>330</v>
      </c>
      <c r="C12" s="3" t="s">
        <v>331</v>
      </c>
      <c r="D12" s="5" t="s">
        <v>315</v>
      </c>
      <c r="E12" s="5" t="s">
        <v>316</v>
      </c>
      <c r="F12" s="29">
        <v>8</v>
      </c>
    </row>
    <row r="13" spans="1:6" x14ac:dyDescent="0.3">
      <c r="A13" s="5">
        <v>7</v>
      </c>
      <c r="B13" s="3" t="s">
        <v>332</v>
      </c>
      <c r="C13" s="3" t="s">
        <v>333</v>
      </c>
      <c r="D13" s="5" t="s">
        <v>315</v>
      </c>
      <c r="E13" s="5" t="s">
        <v>316</v>
      </c>
      <c r="F13" s="29">
        <v>11</v>
      </c>
    </row>
    <row r="14" spans="1:6" x14ac:dyDescent="0.3">
      <c r="A14" s="5">
        <v>8</v>
      </c>
      <c r="B14" s="3" t="s">
        <v>334</v>
      </c>
      <c r="C14" s="3" t="s">
        <v>335</v>
      </c>
      <c r="D14" s="5" t="s">
        <v>315</v>
      </c>
      <c r="E14" s="5" t="s">
        <v>316</v>
      </c>
      <c r="F14" s="29">
        <v>10</v>
      </c>
    </row>
    <row r="15" spans="1:6" x14ac:dyDescent="0.3">
      <c r="A15" s="5">
        <v>9</v>
      </c>
      <c r="B15" s="3" t="s">
        <v>336</v>
      </c>
      <c r="C15" s="3" t="s">
        <v>337</v>
      </c>
      <c r="D15" s="5" t="s">
        <v>338</v>
      </c>
      <c r="E15" s="5" t="s">
        <v>311</v>
      </c>
      <c r="F15" s="29">
        <v>0.5</v>
      </c>
    </row>
    <row r="16" spans="1:6" x14ac:dyDescent="0.3">
      <c r="A16" s="5">
        <v>10</v>
      </c>
      <c r="B16" s="3" t="s">
        <v>339</v>
      </c>
      <c r="C16" s="3" t="s">
        <v>340</v>
      </c>
      <c r="D16" s="5" t="s">
        <v>338</v>
      </c>
      <c r="E16" s="5" t="s">
        <v>311</v>
      </c>
      <c r="F16" s="29">
        <v>0.3</v>
      </c>
    </row>
    <row r="17" spans="1:6" x14ac:dyDescent="0.3">
      <c r="A17" s="5">
        <v>11</v>
      </c>
      <c r="B17" s="3" t="s">
        <v>341</v>
      </c>
      <c r="C17" s="3" t="s">
        <v>41</v>
      </c>
      <c r="D17" s="5" t="s">
        <v>338</v>
      </c>
      <c r="E17" s="5" t="s">
        <v>311</v>
      </c>
      <c r="F17" s="29">
        <v>0.5</v>
      </c>
    </row>
    <row r="18" spans="1:6" x14ac:dyDescent="0.3">
      <c r="A18" s="5">
        <v>12</v>
      </c>
      <c r="B18" s="3" t="s">
        <v>342</v>
      </c>
      <c r="C18" s="3" t="s">
        <v>343</v>
      </c>
      <c r="D18" s="5" t="s">
        <v>338</v>
      </c>
      <c r="E18" s="5" t="s">
        <v>311</v>
      </c>
      <c r="F18" s="29">
        <f>360/1000</f>
        <v>0.36</v>
      </c>
    </row>
    <row r="19" spans="1:6" x14ac:dyDescent="0.3">
      <c r="A19" s="5">
        <v>13</v>
      </c>
      <c r="B19" s="3" t="s">
        <v>344</v>
      </c>
      <c r="C19" s="3" t="s">
        <v>42</v>
      </c>
      <c r="D19" s="5" t="s">
        <v>338</v>
      </c>
      <c r="E19" s="5" t="s">
        <v>311</v>
      </c>
      <c r="F19" s="29">
        <f>230/1000</f>
        <v>0.23</v>
      </c>
    </row>
    <row r="20" spans="1:6" x14ac:dyDescent="0.3">
      <c r="A20" s="5">
        <v>14</v>
      </c>
      <c r="B20" s="3"/>
      <c r="C20" s="3"/>
      <c r="D20" s="5"/>
      <c r="E20" s="5"/>
      <c r="F20" s="2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5FD4-A946-47B5-8B6C-E91D1F09A067}">
  <dimension ref="A2:G20"/>
  <sheetViews>
    <sheetView workbookViewId="0">
      <pane ySplit="6" topLeftCell="A7" activePane="bottomLeft" state="frozen"/>
      <selection activeCell="H8" sqref="H8"/>
      <selection pane="bottomLeft" activeCell="K16" sqref="K16"/>
    </sheetView>
  </sheetViews>
  <sheetFormatPr baseColWidth="10" defaultColWidth="11.44140625" defaultRowHeight="14.4" x14ac:dyDescent="0.3"/>
  <cols>
    <col min="1" max="1" width="6" style="1" customWidth="1"/>
    <col min="2" max="2" width="5.5546875" style="1" bestFit="1" customWidth="1"/>
    <col min="3" max="3" width="17.44140625" style="1" customWidth="1"/>
    <col min="4" max="4" width="12.88671875" style="1" customWidth="1"/>
    <col min="5" max="7" width="11.44140625" style="1"/>
    <col min="8" max="8" width="5.5546875" style="1" customWidth="1"/>
    <col min="9" max="16384" width="11.44140625" style="1"/>
  </cols>
  <sheetData>
    <row r="2" spans="1:7" x14ac:dyDescent="0.3">
      <c r="D2" s="58"/>
    </row>
    <row r="5" spans="1:7" x14ac:dyDescent="0.3">
      <c r="A5" s="2" t="s">
        <v>305</v>
      </c>
    </row>
    <row r="6" spans="1:7" x14ac:dyDescent="0.3">
      <c r="A6" s="4" t="s">
        <v>36</v>
      </c>
      <c r="B6" s="4" t="s">
        <v>37</v>
      </c>
      <c r="C6" s="4" t="s">
        <v>307</v>
      </c>
      <c r="D6" s="4" t="s">
        <v>39</v>
      </c>
      <c r="E6" s="4" t="s">
        <v>308</v>
      </c>
      <c r="F6" s="4" t="s">
        <v>309</v>
      </c>
      <c r="G6" s="4" t="s">
        <v>310</v>
      </c>
    </row>
    <row r="7" spans="1:7" x14ac:dyDescent="0.3">
      <c r="A7" s="5">
        <v>1</v>
      </c>
      <c r="B7" s="3" t="s">
        <v>317</v>
      </c>
      <c r="C7" s="3" t="s">
        <v>318</v>
      </c>
      <c r="D7" s="5" t="s">
        <v>319</v>
      </c>
      <c r="E7" s="29">
        <f>2500*50%</f>
        <v>1250</v>
      </c>
      <c r="F7" s="29">
        <f>8*6*4</f>
        <v>192</v>
      </c>
      <c r="G7" s="29">
        <f>E7/F7/60</f>
        <v>0.10850694444444445</v>
      </c>
    </row>
    <row r="8" spans="1:7" x14ac:dyDescent="0.3">
      <c r="A8" s="5">
        <v>2</v>
      </c>
      <c r="B8" s="3" t="s">
        <v>322</v>
      </c>
      <c r="C8" s="3" t="s">
        <v>323</v>
      </c>
      <c r="D8" s="5" t="s">
        <v>319</v>
      </c>
      <c r="E8" s="29">
        <f>2000*70%</f>
        <v>1400</v>
      </c>
      <c r="F8" s="29">
        <f>8*6*4</f>
        <v>192</v>
      </c>
      <c r="G8" s="29">
        <f>E8/F8/60</f>
        <v>0.12152777777777778</v>
      </c>
    </row>
    <row r="9" spans="1:7" x14ac:dyDescent="0.3">
      <c r="A9" s="5">
        <v>3</v>
      </c>
      <c r="B9" s="3"/>
      <c r="C9" s="3"/>
      <c r="D9" s="5"/>
      <c r="E9" s="5"/>
      <c r="F9" s="5"/>
      <c r="G9" s="29"/>
    </row>
    <row r="10" spans="1:7" x14ac:dyDescent="0.3">
      <c r="A10" s="5">
        <v>4</v>
      </c>
      <c r="B10" s="3"/>
      <c r="C10" s="3"/>
      <c r="D10" s="5"/>
      <c r="E10" s="5"/>
      <c r="F10" s="5"/>
      <c r="G10" s="29"/>
    </row>
    <row r="11" spans="1:7" x14ac:dyDescent="0.3">
      <c r="A11" s="5">
        <v>5</v>
      </c>
      <c r="B11" s="3"/>
      <c r="C11" s="3"/>
      <c r="D11" s="5"/>
      <c r="E11" s="5"/>
      <c r="F11" s="5"/>
      <c r="G11" s="29"/>
    </row>
    <row r="12" spans="1:7" x14ac:dyDescent="0.3">
      <c r="A12" s="5">
        <v>6</v>
      </c>
      <c r="B12" s="3"/>
      <c r="C12" s="3"/>
      <c r="D12" s="5"/>
      <c r="E12" s="5"/>
      <c r="F12" s="5"/>
      <c r="G12" s="29"/>
    </row>
    <row r="13" spans="1:7" x14ac:dyDescent="0.3">
      <c r="A13" s="5">
        <v>7</v>
      </c>
      <c r="B13" s="3"/>
      <c r="C13" s="3"/>
      <c r="D13" s="5"/>
      <c r="E13" s="5"/>
      <c r="F13" s="5"/>
      <c r="G13" s="29"/>
    </row>
    <row r="14" spans="1:7" x14ac:dyDescent="0.3">
      <c r="A14" s="5">
        <v>8</v>
      </c>
      <c r="B14" s="3"/>
      <c r="C14" s="3"/>
      <c r="D14" s="5"/>
      <c r="E14" s="5"/>
      <c r="F14" s="5"/>
      <c r="G14" s="29"/>
    </row>
    <row r="15" spans="1:7" x14ac:dyDescent="0.3">
      <c r="A15" s="5">
        <v>9</v>
      </c>
      <c r="B15" s="3"/>
      <c r="C15" s="3"/>
      <c r="D15" s="5"/>
      <c r="E15" s="5"/>
      <c r="F15" s="5"/>
      <c r="G15" s="29"/>
    </row>
    <row r="16" spans="1:7" x14ac:dyDescent="0.3">
      <c r="A16" s="5">
        <v>10</v>
      </c>
      <c r="B16" s="3"/>
      <c r="C16" s="3"/>
      <c r="D16" s="5"/>
      <c r="E16" s="5"/>
      <c r="F16" s="5"/>
      <c r="G16" s="29"/>
    </row>
    <row r="17" spans="1:7" x14ac:dyDescent="0.3">
      <c r="A17" s="5">
        <v>11</v>
      </c>
      <c r="B17" s="3"/>
      <c r="C17" s="3"/>
      <c r="D17" s="5"/>
      <c r="E17" s="5"/>
      <c r="F17" s="5"/>
      <c r="G17" s="29"/>
    </row>
    <row r="18" spans="1:7" x14ac:dyDescent="0.3">
      <c r="A18" s="5">
        <v>12</v>
      </c>
      <c r="B18" s="3"/>
      <c r="C18" s="3"/>
      <c r="D18" s="5"/>
      <c r="E18" s="5"/>
      <c r="F18" s="5"/>
      <c r="G18" s="29"/>
    </row>
    <row r="19" spans="1:7" x14ac:dyDescent="0.3">
      <c r="A19" s="5">
        <v>13</v>
      </c>
      <c r="B19" s="3"/>
      <c r="C19" s="3"/>
      <c r="D19" s="5"/>
      <c r="E19" s="5"/>
      <c r="F19" s="5"/>
      <c r="G19" s="29"/>
    </row>
    <row r="20" spans="1:7" x14ac:dyDescent="0.3">
      <c r="A20" s="5">
        <v>14</v>
      </c>
      <c r="B20" s="3"/>
      <c r="C20" s="3"/>
      <c r="D20" s="5"/>
      <c r="E20" s="5"/>
      <c r="F20" s="5"/>
      <c r="G20" s="2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7D4D-6344-4E01-8A46-161F16F85E71}">
  <dimension ref="A1:E83"/>
  <sheetViews>
    <sheetView workbookViewId="0">
      <pane ySplit="1" topLeftCell="A2" activePane="bottomLeft" state="frozen"/>
      <selection pane="bottomLeft" activeCell="F3" sqref="F3"/>
    </sheetView>
  </sheetViews>
  <sheetFormatPr baseColWidth="10" defaultColWidth="11.44140625" defaultRowHeight="14.4" x14ac:dyDescent="0.3"/>
  <cols>
    <col min="1" max="1" width="7" style="8" customWidth="1"/>
    <col min="2" max="2" width="95.109375" style="8" customWidth="1"/>
    <col min="3" max="3" width="9.5546875" style="8" bestFit="1" customWidth="1"/>
    <col min="4" max="4" width="9.5546875" style="8" customWidth="1"/>
    <col min="5" max="5" width="22.5546875" style="8" customWidth="1"/>
    <col min="6" max="16384" width="11.44140625" style="8"/>
  </cols>
  <sheetData>
    <row r="1" spans="1:5" x14ac:dyDescent="0.3">
      <c r="A1" s="11" t="s">
        <v>78</v>
      </c>
      <c r="B1" s="11" t="s">
        <v>207</v>
      </c>
      <c r="C1" s="11" t="s">
        <v>1</v>
      </c>
      <c r="D1" s="36" t="s">
        <v>263</v>
      </c>
      <c r="E1" s="11" t="s">
        <v>215</v>
      </c>
    </row>
    <row r="2" spans="1:5" x14ac:dyDescent="0.3">
      <c r="A2" s="9">
        <v>61</v>
      </c>
      <c r="B2" s="9" t="s">
        <v>156</v>
      </c>
      <c r="C2" s="10">
        <v>6457</v>
      </c>
      <c r="D2" s="37">
        <f>C2/$C$83</f>
        <v>6.9516816674561818E-2</v>
      </c>
      <c r="E2" s="10" t="s">
        <v>214</v>
      </c>
    </row>
    <row r="3" spans="1:5" x14ac:dyDescent="0.3">
      <c r="A3" s="9">
        <v>62</v>
      </c>
      <c r="B3" s="9" t="s">
        <v>155</v>
      </c>
      <c r="C3" s="10">
        <v>25460</v>
      </c>
      <c r="D3" s="62">
        <f t="shared" ref="D3:D66" si="0">C3/$C$83</f>
        <v>0.27410533568752421</v>
      </c>
      <c r="E3" s="10" t="s">
        <v>241</v>
      </c>
    </row>
    <row r="4" spans="1:5" x14ac:dyDescent="0.3">
      <c r="A4" s="9">
        <v>63111</v>
      </c>
      <c r="B4" s="9" t="s">
        <v>79</v>
      </c>
      <c r="C4" s="10">
        <v>8450</v>
      </c>
      <c r="D4" s="37">
        <f t="shared" si="0"/>
        <v>9.0973687610352696E-2</v>
      </c>
      <c r="E4" s="10" t="s">
        <v>216</v>
      </c>
    </row>
    <row r="5" spans="1:5" x14ac:dyDescent="0.3">
      <c r="A5" s="9">
        <v>63112</v>
      </c>
      <c r="B5" s="9" t="s">
        <v>80</v>
      </c>
      <c r="C5" s="10">
        <v>8320</v>
      </c>
      <c r="D5" s="37">
        <f t="shared" si="0"/>
        <v>8.957409241634727E-2</v>
      </c>
      <c r="E5" s="10" t="s">
        <v>240</v>
      </c>
    </row>
    <row r="6" spans="1:5" x14ac:dyDescent="0.3">
      <c r="A6" s="9">
        <v>6312</v>
      </c>
      <c r="B6" s="9" t="s">
        <v>81</v>
      </c>
      <c r="C6" s="10">
        <v>0</v>
      </c>
      <c r="D6" s="37">
        <f t="shared" si="0"/>
        <v>0</v>
      </c>
      <c r="E6" s="10" t="s">
        <v>217</v>
      </c>
    </row>
    <row r="7" spans="1:5" x14ac:dyDescent="0.3">
      <c r="A7" s="9">
        <v>6313</v>
      </c>
      <c r="B7" s="9" t="s">
        <v>82</v>
      </c>
      <c r="C7" s="10">
        <v>854</v>
      </c>
      <c r="D7" s="37">
        <f t="shared" si="0"/>
        <v>9.1942638129279535E-3</v>
      </c>
      <c r="E7" s="10" t="s">
        <v>216</v>
      </c>
    </row>
    <row r="8" spans="1:5" x14ac:dyDescent="0.3">
      <c r="A8" s="9">
        <v>6314</v>
      </c>
      <c r="B8" s="9" t="s">
        <v>83</v>
      </c>
      <c r="C8" s="10">
        <v>645</v>
      </c>
      <c r="D8" s="37">
        <f t="shared" si="0"/>
        <v>6.9441453856423068E-3</v>
      </c>
      <c r="E8" s="10" t="s">
        <v>220</v>
      </c>
    </row>
    <row r="9" spans="1:5" x14ac:dyDescent="0.3">
      <c r="A9" s="9">
        <v>6315</v>
      </c>
      <c r="B9" s="9" t="s">
        <v>84</v>
      </c>
      <c r="C9" s="10">
        <v>0</v>
      </c>
      <c r="D9" s="37">
        <f t="shared" si="0"/>
        <v>0</v>
      </c>
      <c r="E9" s="10" t="s">
        <v>217</v>
      </c>
    </row>
    <row r="10" spans="1:5" x14ac:dyDescent="0.3">
      <c r="A10" s="9">
        <v>6321</v>
      </c>
      <c r="B10" s="9" t="s">
        <v>85</v>
      </c>
      <c r="C10" s="10">
        <v>0</v>
      </c>
      <c r="D10" s="37">
        <f t="shared" si="0"/>
        <v>0</v>
      </c>
      <c r="E10" s="10" t="s">
        <v>217</v>
      </c>
    </row>
    <row r="11" spans="1:5" x14ac:dyDescent="0.3">
      <c r="A11" s="9">
        <v>6322</v>
      </c>
      <c r="B11" s="9" t="s">
        <v>86</v>
      </c>
      <c r="C11" s="10">
        <v>1526</v>
      </c>
      <c r="D11" s="37">
        <f t="shared" si="0"/>
        <v>1.6429094354248309E-2</v>
      </c>
      <c r="E11" s="10" t="s">
        <v>221</v>
      </c>
    </row>
    <row r="12" spans="1:5" x14ac:dyDescent="0.3">
      <c r="A12" s="9">
        <v>6323</v>
      </c>
      <c r="B12" s="9" t="s">
        <v>87</v>
      </c>
      <c r="C12" s="10">
        <v>4560</v>
      </c>
      <c r="D12" s="37">
        <f t="shared" si="0"/>
        <v>4.909349295895956E-2</v>
      </c>
      <c r="E12" s="10" t="s">
        <v>222</v>
      </c>
    </row>
    <row r="13" spans="1:5" x14ac:dyDescent="0.3">
      <c r="A13" s="9">
        <v>6324</v>
      </c>
      <c r="B13" s="9" t="s">
        <v>88</v>
      </c>
      <c r="C13" s="10">
        <v>1450</v>
      </c>
      <c r="D13" s="37">
        <f t="shared" si="0"/>
        <v>1.5610869471598983E-2</v>
      </c>
      <c r="E13" s="10" t="s">
        <v>223</v>
      </c>
    </row>
    <row r="14" spans="1:5" x14ac:dyDescent="0.3">
      <c r="A14" s="9">
        <v>6325</v>
      </c>
      <c r="B14" s="9" t="s">
        <v>89</v>
      </c>
      <c r="C14" s="10">
        <v>0</v>
      </c>
      <c r="D14" s="37">
        <f t="shared" si="0"/>
        <v>0</v>
      </c>
      <c r="E14" s="10" t="s">
        <v>217</v>
      </c>
    </row>
    <row r="15" spans="1:5" x14ac:dyDescent="0.3">
      <c r="A15" s="9">
        <v>6326</v>
      </c>
      <c r="B15" s="9" t="s">
        <v>90</v>
      </c>
      <c r="C15" s="10">
        <v>0</v>
      </c>
      <c r="D15" s="37">
        <f t="shared" si="0"/>
        <v>0</v>
      </c>
      <c r="E15" s="10" t="s">
        <v>217</v>
      </c>
    </row>
    <row r="16" spans="1:5" x14ac:dyDescent="0.3">
      <c r="A16" s="9">
        <v>6327</v>
      </c>
      <c r="B16" s="9" t="s">
        <v>91</v>
      </c>
      <c r="C16" s="10">
        <v>2650</v>
      </c>
      <c r="D16" s="37">
        <f t="shared" si="0"/>
        <v>2.8530209723956763E-2</v>
      </c>
      <c r="E16" s="10" t="s">
        <v>224</v>
      </c>
    </row>
    <row r="17" spans="1:5" x14ac:dyDescent="0.3">
      <c r="A17" s="9">
        <v>6329</v>
      </c>
      <c r="B17" s="9" t="s">
        <v>92</v>
      </c>
      <c r="C17" s="10">
        <v>0</v>
      </c>
      <c r="D17" s="37">
        <f t="shared" si="0"/>
        <v>0</v>
      </c>
      <c r="E17" s="10" t="s">
        <v>217</v>
      </c>
    </row>
    <row r="18" spans="1:5" x14ac:dyDescent="0.3">
      <c r="A18" s="9">
        <v>63421</v>
      </c>
      <c r="B18" s="9" t="s">
        <v>93</v>
      </c>
      <c r="C18" s="10">
        <v>0</v>
      </c>
      <c r="D18" s="37">
        <f t="shared" si="0"/>
        <v>0</v>
      </c>
      <c r="E18" s="10" t="s">
        <v>217</v>
      </c>
    </row>
    <row r="19" spans="1:5" x14ac:dyDescent="0.3">
      <c r="A19" s="9">
        <v>63432</v>
      </c>
      <c r="B19" s="9" t="s">
        <v>94</v>
      </c>
      <c r="C19" s="10">
        <v>0</v>
      </c>
      <c r="D19" s="37">
        <f t="shared" si="0"/>
        <v>0</v>
      </c>
      <c r="E19" s="10" t="s">
        <v>217</v>
      </c>
    </row>
    <row r="20" spans="1:5" x14ac:dyDescent="0.3">
      <c r="A20" s="9">
        <v>6343</v>
      </c>
      <c r="B20" s="9" t="s">
        <v>95</v>
      </c>
      <c r="C20" s="10">
        <v>0</v>
      </c>
      <c r="D20" s="37">
        <f t="shared" si="0"/>
        <v>0</v>
      </c>
      <c r="E20" s="10" t="s">
        <v>217</v>
      </c>
    </row>
    <row r="21" spans="1:5" x14ac:dyDescent="0.3">
      <c r="A21" s="9">
        <v>6344</v>
      </c>
      <c r="B21" s="9" t="s">
        <v>96</v>
      </c>
      <c r="C21" s="10">
        <v>0</v>
      </c>
      <c r="D21" s="37">
        <f t="shared" si="0"/>
        <v>0</v>
      </c>
      <c r="E21" s="10" t="s">
        <v>217</v>
      </c>
    </row>
    <row r="22" spans="1:5" x14ac:dyDescent="0.3">
      <c r="A22" s="9">
        <v>6345</v>
      </c>
      <c r="B22" s="9" t="s">
        <v>97</v>
      </c>
      <c r="C22" s="10">
        <v>0</v>
      </c>
      <c r="D22" s="37">
        <f t="shared" si="0"/>
        <v>0</v>
      </c>
      <c r="E22" s="10" t="s">
        <v>217</v>
      </c>
    </row>
    <row r="23" spans="1:5" x14ac:dyDescent="0.3">
      <c r="A23" s="9">
        <v>6351</v>
      </c>
      <c r="B23" s="9" t="s">
        <v>98</v>
      </c>
      <c r="C23" s="10">
        <v>0</v>
      </c>
      <c r="D23" s="37">
        <f t="shared" si="0"/>
        <v>0</v>
      </c>
      <c r="E23" s="10" t="s">
        <v>217</v>
      </c>
    </row>
    <row r="24" spans="1:5" x14ac:dyDescent="0.3">
      <c r="A24" s="9">
        <v>6352</v>
      </c>
      <c r="B24" s="9" t="s">
        <v>99</v>
      </c>
      <c r="C24" s="10">
        <v>0</v>
      </c>
      <c r="D24" s="37">
        <f t="shared" si="0"/>
        <v>0</v>
      </c>
      <c r="E24" s="10" t="s">
        <v>217</v>
      </c>
    </row>
    <row r="25" spans="1:5" x14ac:dyDescent="0.3">
      <c r="A25" s="9">
        <v>6353</v>
      </c>
      <c r="B25" s="9" t="s">
        <v>100</v>
      </c>
      <c r="C25" s="10">
        <v>0</v>
      </c>
      <c r="D25" s="37">
        <f t="shared" si="0"/>
        <v>0</v>
      </c>
      <c r="E25" s="10" t="s">
        <v>217</v>
      </c>
    </row>
    <row r="26" spans="1:5" x14ac:dyDescent="0.3">
      <c r="A26" s="9">
        <v>6354</v>
      </c>
      <c r="B26" s="9" t="s">
        <v>101</v>
      </c>
      <c r="C26" s="10">
        <v>0</v>
      </c>
      <c r="D26" s="37">
        <f t="shared" si="0"/>
        <v>0</v>
      </c>
      <c r="E26" s="10" t="s">
        <v>217</v>
      </c>
    </row>
    <row r="27" spans="1:5" x14ac:dyDescent="0.3">
      <c r="A27" s="9">
        <v>6355</v>
      </c>
      <c r="B27" s="9" t="s">
        <v>102</v>
      </c>
      <c r="C27" s="10">
        <v>0</v>
      </c>
      <c r="D27" s="37">
        <f t="shared" si="0"/>
        <v>0</v>
      </c>
      <c r="E27" s="10" t="s">
        <v>217</v>
      </c>
    </row>
    <row r="28" spans="1:5" x14ac:dyDescent="0.3">
      <c r="A28" s="9">
        <v>6356</v>
      </c>
      <c r="B28" s="9" t="s">
        <v>103</v>
      </c>
      <c r="C28" s="10">
        <v>4560</v>
      </c>
      <c r="D28" s="37">
        <f t="shared" si="0"/>
        <v>4.909349295895956E-2</v>
      </c>
      <c r="E28" s="10" t="s">
        <v>225</v>
      </c>
    </row>
    <row r="29" spans="1:5" x14ac:dyDescent="0.3">
      <c r="A29" s="9">
        <v>6361</v>
      </c>
      <c r="B29" s="9" t="s">
        <v>104</v>
      </c>
      <c r="C29" s="10">
        <v>1560</v>
      </c>
      <c r="D29" s="37">
        <f t="shared" si="0"/>
        <v>1.6795142328065112E-2</v>
      </c>
      <c r="E29" s="10" t="s">
        <v>226</v>
      </c>
    </row>
    <row r="30" spans="1:5" x14ac:dyDescent="0.3">
      <c r="A30" s="9">
        <v>6362</v>
      </c>
      <c r="B30" s="9" t="s">
        <v>105</v>
      </c>
      <c r="C30" s="10">
        <v>456</v>
      </c>
      <c r="D30" s="37">
        <f t="shared" si="0"/>
        <v>4.9093492958959565E-3</v>
      </c>
      <c r="E30" s="10" t="s">
        <v>227</v>
      </c>
    </row>
    <row r="31" spans="1:5" x14ac:dyDescent="0.3">
      <c r="A31" s="9">
        <v>6363</v>
      </c>
      <c r="B31" s="9" t="s">
        <v>106</v>
      </c>
      <c r="C31" s="10">
        <v>365</v>
      </c>
      <c r="D31" s="37">
        <f t="shared" si="0"/>
        <v>3.9296326600921578E-3</v>
      </c>
      <c r="E31" s="10" t="s">
        <v>242</v>
      </c>
    </row>
    <row r="32" spans="1:5" x14ac:dyDescent="0.3">
      <c r="A32" s="9">
        <v>6364</v>
      </c>
      <c r="B32" s="9" t="s">
        <v>107</v>
      </c>
      <c r="C32" s="10">
        <v>845</v>
      </c>
      <c r="D32" s="37">
        <f t="shared" si="0"/>
        <v>9.0973687610352693E-3</v>
      </c>
      <c r="E32" s="10" t="s">
        <v>228</v>
      </c>
    </row>
    <row r="33" spans="1:5" x14ac:dyDescent="0.3">
      <c r="A33" s="9">
        <v>6365</v>
      </c>
      <c r="B33" s="9" t="s">
        <v>108</v>
      </c>
      <c r="C33" s="10">
        <v>726</v>
      </c>
      <c r="D33" s="37">
        <f t="shared" si="0"/>
        <v>7.8162008526764561E-3</v>
      </c>
      <c r="E33" s="10" t="s">
        <v>229</v>
      </c>
    </row>
    <row r="34" spans="1:5" x14ac:dyDescent="0.3">
      <c r="A34" s="9">
        <v>6366</v>
      </c>
      <c r="B34" s="9" t="s">
        <v>109</v>
      </c>
      <c r="C34" s="10">
        <v>0</v>
      </c>
      <c r="D34" s="37">
        <f t="shared" si="0"/>
        <v>0</v>
      </c>
      <c r="E34" s="10" t="s">
        <v>217</v>
      </c>
    </row>
    <row r="35" spans="1:5" x14ac:dyDescent="0.3">
      <c r="A35" s="9">
        <v>6367</v>
      </c>
      <c r="B35" s="9" t="s">
        <v>110</v>
      </c>
      <c r="C35" s="10">
        <v>210</v>
      </c>
      <c r="D35" s="37">
        <f t="shared" si="0"/>
        <v>2.2608845441626116E-3</v>
      </c>
      <c r="E35" s="10" t="s">
        <v>230</v>
      </c>
    </row>
    <row r="36" spans="1:5" x14ac:dyDescent="0.3">
      <c r="A36" s="9">
        <v>6371</v>
      </c>
      <c r="B36" s="9" t="s">
        <v>111</v>
      </c>
      <c r="C36" s="10">
        <v>4256</v>
      </c>
      <c r="D36" s="37">
        <f t="shared" si="0"/>
        <v>4.5820593428362255E-2</v>
      </c>
      <c r="E36" s="10" t="s">
        <v>231</v>
      </c>
    </row>
    <row r="37" spans="1:5" x14ac:dyDescent="0.3">
      <c r="A37" s="9">
        <v>6372</v>
      </c>
      <c r="B37" s="9" t="s">
        <v>112</v>
      </c>
      <c r="C37" s="10">
        <v>546</v>
      </c>
      <c r="D37" s="37">
        <f t="shared" si="0"/>
        <v>5.87829981482279E-3</v>
      </c>
      <c r="E37" s="10" t="s">
        <v>232</v>
      </c>
    </row>
    <row r="38" spans="1:5" x14ac:dyDescent="0.3">
      <c r="A38" s="9">
        <v>6373</v>
      </c>
      <c r="B38" s="9" t="s">
        <v>113</v>
      </c>
      <c r="C38" s="10">
        <v>0</v>
      </c>
      <c r="D38" s="37">
        <f t="shared" si="0"/>
        <v>0</v>
      </c>
      <c r="E38" s="10" t="s">
        <v>217</v>
      </c>
    </row>
    <row r="39" spans="1:5" x14ac:dyDescent="0.3">
      <c r="A39" s="9">
        <v>638</v>
      </c>
      <c r="B39" s="9" t="s">
        <v>114</v>
      </c>
      <c r="C39" s="10">
        <v>0</v>
      </c>
      <c r="D39" s="37">
        <f t="shared" si="0"/>
        <v>0</v>
      </c>
      <c r="E39" s="10" t="s">
        <v>217</v>
      </c>
    </row>
    <row r="40" spans="1:5" x14ac:dyDescent="0.3">
      <c r="A40" s="9">
        <v>6391</v>
      </c>
      <c r="B40" s="9" t="s">
        <v>115</v>
      </c>
      <c r="C40" s="10">
        <v>0</v>
      </c>
      <c r="D40" s="37">
        <f t="shared" si="0"/>
        <v>0</v>
      </c>
      <c r="E40" s="10" t="s">
        <v>217</v>
      </c>
    </row>
    <row r="41" spans="1:5" x14ac:dyDescent="0.3">
      <c r="A41" s="9">
        <v>6392</v>
      </c>
      <c r="B41" s="9" t="s">
        <v>116</v>
      </c>
      <c r="C41" s="10">
        <v>365</v>
      </c>
      <c r="D41" s="37">
        <f t="shared" si="0"/>
        <v>3.9296326600921578E-3</v>
      </c>
      <c r="E41" s="10" t="s">
        <v>224</v>
      </c>
    </row>
    <row r="42" spans="1:5" x14ac:dyDescent="0.3">
      <c r="A42" s="9">
        <v>6411</v>
      </c>
      <c r="B42" s="9" t="s">
        <v>117</v>
      </c>
      <c r="C42" s="10">
        <v>0</v>
      </c>
      <c r="D42" s="37">
        <f t="shared" si="0"/>
        <v>0</v>
      </c>
      <c r="E42" s="10" t="s">
        <v>217</v>
      </c>
    </row>
    <row r="43" spans="1:5" x14ac:dyDescent="0.3">
      <c r="A43" s="9">
        <v>6412</v>
      </c>
      <c r="B43" s="9" t="s">
        <v>118</v>
      </c>
      <c r="C43" s="10">
        <v>4563</v>
      </c>
      <c r="D43" s="37">
        <f t="shared" si="0"/>
        <v>4.9125791309590459E-2</v>
      </c>
      <c r="E43" s="10" t="s">
        <v>233</v>
      </c>
    </row>
    <row r="44" spans="1:5" x14ac:dyDescent="0.3">
      <c r="A44" s="9">
        <v>6413</v>
      </c>
      <c r="B44" s="9" t="s">
        <v>119</v>
      </c>
      <c r="C44" s="10">
        <v>0</v>
      </c>
      <c r="D44" s="37">
        <f t="shared" si="0"/>
        <v>0</v>
      </c>
      <c r="E44" s="10" t="s">
        <v>217</v>
      </c>
    </row>
    <row r="45" spans="1:5" x14ac:dyDescent="0.3">
      <c r="A45" s="9">
        <v>6414</v>
      </c>
      <c r="B45" s="9" t="s">
        <v>120</v>
      </c>
      <c r="C45" s="10">
        <v>0</v>
      </c>
      <c r="D45" s="37">
        <f t="shared" si="0"/>
        <v>0</v>
      </c>
      <c r="E45" s="10" t="s">
        <v>217</v>
      </c>
    </row>
    <row r="46" spans="1:5" x14ac:dyDescent="0.3">
      <c r="A46" s="9">
        <v>6415</v>
      </c>
      <c r="B46" s="9" t="s">
        <v>121</v>
      </c>
      <c r="C46" s="10">
        <v>0</v>
      </c>
      <c r="D46" s="37">
        <f t="shared" si="0"/>
        <v>0</v>
      </c>
      <c r="E46" s="10" t="s">
        <v>217</v>
      </c>
    </row>
    <row r="47" spans="1:5" x14ac:dyDescent="0.3">
      <c r="A47" s="9">
        <v>6416</v>
      </c>
      <c r="B47" s="9" t="s">
        <v>122</v>
      </c>
      <c r="C47" s="10">
        <v>0</v>
      </c>
      <c r="D47" s="37">
        <f t="shared" si="0"/>
        <v>0</v>
      </c>
      <c r="E47" s="10" t="s">
        <v>217</v>
      </c>
    </row>
    <row r="48" spans="1:5" x14ac:dyDescent="0.3">
      <c r="A48" s="9">
        <v>6419</v>
      </c>
      <c r="B48" s="9" t="s">
        <v>123</v>
      </c>
      <c r="C48" s="10">
        <v>0</v>
      </c>
      <c r="D48" s="37">
        <f t="shared" si="0"/>
        <v>0</v>
      </c>
      <c r="E48" s="10" t="s">
        <v>217</v>
      </c>
    </row>
    <row r="49" spans="1:5" x14ac:dyDescent="0.3">
      <c r="A49" s="9">
        <v>642</v>
      </c>
      <c r="B49" s="9" t="s">
        <v>124</v>
      </c>
      <c r="C49" s="10">
        <v>0</v>
      </c>
      <c r="D49" s="37">
        <f t="shared" si="0"/>
        <v>0</v>
      </c>
      <c r="E49" s="10" t="s">
        <v>217</v>
      </c>
    </row>
    <row r="50" spans="1:5" x14ac:dyDescent="0.3">
      <c r="A50" s="9">
        <v>6431</v>
      </c>
      <c r="B50" s="9" t="s">
        <v>125</v>
      </c>
      <c r="C50" s="10">
        <v>4563</v>
      </c>
      <c r="D50" s="37">
        <f t="shared" si="0"/>
        <v>4.9125791309590459E-2</v>
      </c>
      <c r="E50" s="10" t="s">
        <v>211</v>
      </c>
    </row>
    <row r="51" spans="1:5" x14ac:dyDescent="0.3">
      <c r="A51" s="9">
        <v>6432</v>
      </c>
      <c r="B51" s="9" t="s">
        <v>126</v>
      </c>
      <c r="C51" s="10">
        <v>1456</v>
      </c>
      <c r="D51" s="37">
        <f t="shared" si="0"/>
        <v>1.5675466172860773E-2</v>
      </c>
      <c r="E51" s="10" t="s">
        <v>211</v>
      </c>
    </row>
    <row r="52" spans="1:5" x14ac:dyDescent="0.3">
      <c r="A52" s="9">
        <v>6433</v>
      </c>
      <c r="B52" s="9" t="s">
        <v>127</v>
      </c>
      <c r="C52" s="10">
        <v>456</v>
      </c>
      <c r="D52" s="37">
        <f t="shared" si="0"/>
        <v>4.9093492958959565E-3</v>
      </c>
      <c r="E52" s="10" t="s">
        <v>217</v>
      </c>
    </row>
    <row r="53" spans="1:5" x14ac:dyDescent="0.3">
      <c r="A53" s="9">
        <v>6434</v>
      </c>
      <c r="B53" s="9" t="s">
        <v>128</v>
      </c>
      <c r="C53" s="10">
        <v>0</v>
      </c>
      <c r="D53" s="37">
        <f t="shared" si="0"/>
        <v>0</v>
      </c>
      <c r="E53" s="10" t="s">
        <v>217</v>
      </c>
    </row>
    <row r="54" spans="1:5" x14ac:dyDescent="0.3">
      <c r="A54" s="9">
        <v>6439</v>
      </c>
      <c r="B54" s="9" t="s">
        <v>129</v>
      </c>
      <c r="C54" s="10">
        <v>321</v>
      </c>
      <c r="D54" s="37">
        <f t="shared" si="0"/>
        <v>3.4559235175057059E-3</v>
      </c>
      <c r="E54" s="10" t="s">
        <v>211</v>
      </c>
    </row>
    <row r="55" spans="1:5" x14ac:dyDescent="0.3">
      <c r="A55" s="9">
        <v>6442</v>
      </c>
      <c r="B55" s="9" t="s">
        <v>130</v>
      </c>
      <c r="C55" s="10">
        <v>0</v>
      </c>
      <c r="D55" s="37">
        <f t="shared" si="0"/>
        <v>0</v>
      </c>
      <c r="E55" s="10" t="s">
        <v>217</v>
      </c>
    </row>
    <row r="56" spans="1:5" x14ac:dyDescent="0.3">
      <c r="A56" s="9">
        <v>6443</v>
      </c>
      <c r="B56" s="9" t="s">
        <v>131</v>
      </c>
      <c r="C56" s="10">
        <v>0</v>
      </c>
      <c r="D56" s="37">
        <f t="shared" si="0"/>
        <v>0</v>
      </c>
      <c r="E56" s="10" t="s">
        <v>217</v>
      </c>
    </row>
    <row r="57" spans="1:5" x14ac:dyDescent="0.3">
      <c r="A57" s="9">
        <v>6451</v>
      </c>
      <c r="B57" s="9" t="s">
        <v>132</v>
      </c>
      <c r="C57" s="10">
        <v>0</v>
      </c>
      <c r="D57" s="37">
        <f t="shared" si="0"/>
        <v>0</v>
      </c>
      <c r="E57" s="10" t="s">
        <v>217</v>
      </c>
    </row>
    <row r="58" spans="1:5" x14ac:dyDescent="0.3">
      <c r="A58" s="9">
        <v>6452</v>
      </c>
      <c r="B58" s="9" t="s">
        <v>133</v>
      </c>
      <c r="C58" s="10">
        <v>1456</v>
      </c>
      <c r="D58" s="37">
        <f t="shared" si="0"/>
        <v>1.5675466172860773E-2</v>
      </c>
      <c r="E58" s="10" t="s">
        <v>222</v>
      </c>
    </row>
    <row r="59" spans="1:5" x14ac:dyDescent="0.3">
      <c r="A59" s="9">
        <v>6453</v>
      </c>
      <c r="B59" s="9" t="s">
        <v>134</v>
      </c>
      <c r="C59" s="10">
        <v>0</v>
      </c>
      <c r="D59" s="37">
        <f t="shared" si="0"/>
        <v>0</v>
      </c>
      <c r="E59" s="10" t="s">
        <v>217</v>
      </c>
    </row>
    <row r="60" spans="1:5" x14ac:dyDescent="0.3">
      <c r="A60" s="9">
        <v>6454</v>
      </c>
      <c r="B60" s="9" t="s">
        <v>135</v>
      </c>
      <c r="C60" s="10">
        <v>0</v>
      </c>
      <c r="D60" s="37">
        <f t="shared" si="0"/>
        <v>0</v>
      </c>
      <c r="E60" s="10" t="s">
        <v>217</v>
      </c>
    </row>
    <row r="61" spans="1:5" x14ac:dyDescent="0.3">
      <c r="A61" s="9">
        <v>651</v>
      </c>
      <c r="B61" s="9" t="s">
        <v>136</v>
      </c>
      <c r="C61" s="10">
        <v>654</v>
      </c>
      <c r="D61" s="37">
        <f t="shared" si="0"/>
        <v>7.0410404375349902E-3</v>
      </c>
      <c r="E61" s="10" t="s">
        <v>234</v>
      </c>
    </row>
    <row r="62" spans="1:5" x14ac:dyDescent="0.3">
      <c r="A62" s="9">
        <v>652</v>
      </c>
      <c r="B62" s="9" t="s">
        <v>137</v>
      </c>
      <c r="C62" s="10">
        <v>0</v>
      </c>
      <c r="D62" s="37">
        <f t="shared" si="0"/>
        <v>0</v>
      </c>
      <c r="E62" s="10" t="s">
        <v>217</v>
      </c>
    </row>
    <row r="63" spans="1:5" x14ac:dyDescent="0.3">
      <c r="A63" s="9">
        <v>653</v>
      </c>
      <c r="B63" s="9" t="s">
        <v>138</v>
      </c>
      <c r="C63" s="10">
        <v>126</v>
      </c>
      <c r="D63" s="37">
        <f t="shared" si="0"/>
        <v>1.3565307264975669E-3</v>
      </c>
      <c r="E63" s="10" t="s">
        <v>235</v>
      </c>
    </row>
    <row r="64" spans="1:5" x14ac:dyDescent="0.3">
      <c r="A64" s="9">
        <v>654</v>
      </c>
      <c r="B64" s="9" t="s">
        <v>139</v>
      </c>
      <c r="C64" s="10">
        <v>456</v>
      </c>
      <c r="D64" s="37">
        <f t="shared" si="0"/>
        <v>4.9093492958959565E-3</v>
      </c>
      <c r="E64" s="10" t="s">
        <v>222</v>
      </c>
    </row>
    <row r="65" spans="1:5" x14ac:dyDescent="0.3">
      <c r="A65" s="9">
        <v>65511</v>
      </c>
      <c r="B65" s="9" t="s">
        <v>140</v>
      </c>
      <c r="C65" s="10">
        <v>0</v>
      </c>
      <c r="D65" s="37">
        <f t="shared" si="0"/>
        <v>0</v>
      </c>
      <c r="E65" s="10" t="s">
        <v>217</v>
      </c>
    </row>
    <row r="66" spans="1:5" x14ac:dyDescent="0.3">
      <c r="A66" s="9">
        <v>65512</v>
      </c>
      <c r="B66" s="9" t="s">
        <v>141</v>
      </c>
      <c r="C66" s="10">
        <v>0</v>
      </c>
      <c r="D66" s="37">
        <f t="shared" si="0"/>
        <v>0</v>
      </c>
      <c r="E66" s="10" t="s">
        <v>217</v>
      </c>
    </row>
    <row r="67" spans="1:5" x14ac:dyDescent="0.3">
      <c r="A67" s="9">
        <v>65513</v>
      </c>
      <c r="B67" s="9" t="s">
        <v>142</v>
      </c>
      <c r="C67" s="10">
        <v>0</v>
      </c>
      <c r="D67" s="37">
        <f t="shared" ref="D67:D81" si="1">C67/$C$83</f>
        <v>0</v>
      </c>
      <c r="E67" s="10" t="s">
        <v>217</v>
      </c>
    </row>
    <row r="68" spans="1:5" x14ac:dyDescent="0.3">
      <c r="A68" s="9">
        <v>65514</v>
      </c>
      <c r="B68" s="9" t="s">
        <v>143</v>
      </c>
      <c r="C68" s="10">
        <v>0</v>
      </c>
      <c r="D68" s="37">
        <f t="shared" si="1"/>
        <v>0</v>
      </c>
      <c r="E68" s="10" t="s">
        <v>217</v>
      </c>
    </row>
    <row r="69" spans="1:5" x14ac:dyDescent="0.3">
      <c r="A69" s="9">
        <v>65515</v>
      </c>
      <c r="B69" s="9" t="s">
        <v>144</v>
      </c>
      <c r="C69" s="10">
        <v>0</v>
      </c>
      <c r="D69" s="37">
        <f t="shared" si="1"/>
        <v>0</v>
      </c>
      <c r="E69" s="10" t="s">
        <v>217</v>
      </c>
    </row>
    <row r="70" spans="1:5" x14ac:dyDescent="0.3">
      <c r="A70" s="9">
        <v>65516</v>
      </c>
      <c r="B70" s="9" t="s">
        <v>145</v>
      </c>
      <c r="C70" s="10">
        <v>0</v>
      </c>
      <c r="D70" s="37">
        <f t="shared" si="1"/>
        <v>0</v>
      </c>
      <c r="E70" s="10" t="s">
        <v>217</v>
      </c>
    </row>
    <row r="71" spans="1:5" x14ac:dyDescent="0.3">
      <c r="A71" s="9">
        <v>65521</v>
      </c>
      <c r="B71" s="9" t="s">
        <v>146</v>
      </c>
      <c r="C71" s="10">
        <v>0</v>
      </c>
      <c r="D71" s="37">
        <f t="shared" si="1"/>
        <v>0</v>
      </c>
      <c r="E71" s="10" t="s">
        <v>217</v>
      </c>
    </row>
    <row r="72" spans="1:5" x14ac:dyDescent="0.3">
      <c r="A72" s="9">
        <v>65522</v>
      </c>
      <c r="B72" s="9" t="s">
        <v>147</v>
      </c>
      <c r="C72" s="10">
        <v>0</v>
      </c>
      <c r="D72" s="37">
        <f t="shared" si="1"/>
        <v>0</v>
      </c>
      <c r="E72" s="10" t="s">
        <v>217</v>
      </c>
    </row>
    <row r="73" spans="1:5" x14ac:dyDescent="0.3">
      <c r="A73" s="9">
        <v>65523</v>
      </c>
      <c r="B73" s="9" t="s">
        <v>148</v>
      </c>
      <c r="C73" s="10">
        <v>0</v>
      </c>
      <c r="D73" s="37">
        <f t="shared" si="1"/>
        <v>0</v>
      </c>
      <c r="E73" s="10" t="s">
        <v>217</v>
      </c>
    </row>
    <row r="74" spans="1:5" x14ac:dyDescent="0.3">
      <c r="A74" s="9">
        <v>65524</v>
      </c>
      <c r="B74" s="9" t="s">
        <v>149</v>
      </c>
      <c r="C74" s="10">
        <v>0</v>
      </c>
      <c r="D74" s="37">
        <f t="shared" si="1"/>
        <v>0</v>
      </c>
      <c r="E74" s="10" t="s">
        <v>217</v>
      </c>
    </row>
    <row r="75" spans="1:5" x14ac:dyDescent="0.3">
      <c r="A75" s="9">
        <v>65525</v>
      </c>
      <c r="B75" s="9" t="s">
        <v>150</v>
      </c>
      <c r="C75" s="10">
        <v>0</v>
      </c>
      <c r="D75" s="37">
        <f t="shared" si="1"/>
        <v>0</v>
      </c>
      <c r="E75" s="10" t="s">
        <v>217</v>
      </c>
    </row>
    <row r="76" spans="1:5" x14ac:dyDescent="0.3">
      <c r="A76" s="9">
        <v>656</v>
      </c>
      <c r="B76" s="9" t="s">
        <v>151</v>
      </c>
      <c r="C76" s="10">
        <v>456</v>
      </c>
      <c r="D76" s="37">
        <f t="shared" si="1"/>
        <v>4.9093492958959565E-3</v>
      </c>
      <c r="E76" s="10" t="s">
        <v>227</v>
      </c>
    </row>
    <row r="77" spans="1:5" x14ac:dyDescent="0.3">
      <c r="A77" s="9">
        <v>658</v>
      </c>
      <c r="B77" s="9" t="s">
        <v>152</v>
      </c>
      <c r="C77" s="10">
        <v>126</v>
      </c>
      <c r="D77" s="37">
        <f t="shared" si="1"/>
        <v>1.3565307264975669E-3</v>
      </c>
      <c r="E77" s="10" t="s">
        <v>227</v>
      </c>
    </row>
    <row r="78" spans="1:5" x14ac:dyDescent="0.3">
      <c r="A78" s="9">
        <v>6591</v>
      </c>
      <c r="B78" s="9" t="s">
        <v>153</v>
      </c>
      <c r="C78" s="10">
        <v>0</v>
      </c>
      <c r="D78" s="37">
        <f t="shared" si="1"/>
        <v>0</v>
      </c>
      <c r="E78" s="10" t="s">
        <v>217</v>
      </c>
    </row>
    <row r="79" spans="1:5" x14ac:dyDescent="0.3">
      <c r="A79" s="9">
        <v>6592</v>
      </c>
      <c r="B79" s="9" t="s">
        <v>154</v>
      </c>
      <c r="C79" s="10">
        <v>0</v>
      </c>
      <c r="D79" s="37">
        <f t="shared" si="1"/>
        <v>0</v>
      </c>
      <c r="E79" s="10" t="s">
        <v>217</v>
      </c>
    </row>
    <row r="80" spans="1:5" x14ac:dyDescent="0.3">
      <c r="A80" s="9">
        <v>33</v>
      </c>
      <c r="B80" s="9" t="s">
        <v>208</v>
      </c>
      <c r="C80" s="10">
        <v>2650</v>
      </c>
      <c r="D80" s="37">
        <f t="shared" si="1"/>
        <v>2.8530209723956763E-2</v>
      </c>
      <c r="E80" s="10" t="s">
        <v>237</v>
      </c>
    </row>
    <row r="81" spans="1:5" x14ac:dyDescent="0.3">
      <c r="A81" s="9">
        <v>33</v>
      </c>
      <c r="B81" s="9" t="s">
        <v>209</v>
      </c>
      <c r="C81" s="10">
        <v>1340</v>
      </c>
      <c r="D81" s="37">
        <f t="shared" si="1"/>
        <v>1.4426596615132854E-2</v>
      </c>
      <c r="E81" s="10" t="s">
        <v>236</v>
      </c>
    </row>
    <row r="82" spans="1:5" x14ac:dyDescent="0.3">
      <c r="D82" s="38"/>
    </row>
    <row r="83" spans="1:5" x14ac:dyDescent="0.3">
      <c r="C83" s="35">
        <f>SUM(C2:C81)</f>
        <v>92884</v>
      </c>
      <c r="D83" s="39">
        <f>SUM(D2:D81)</f>
        <v>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7F1E-6599-438B-9952-AEAFDFA9F23F}">
  <dimension ref="A3:R42"/>
  <sheetViews>
    <sheetView workbookViewId="0">
      <pane xSplit="5" ySplit="8" topLeftCell="F18" activePane="bottomRight" state="frozen"/>
      <selection activeCell="H8" sqref="H8"/>
      <selection pane="topRight" activeCell="H8" sqref="H8"/>
      <selection pane="bottomLeft" activeCell="H8" sqref="H8"/>
      <selection pane="bottomRight" activeCell="F3" sqref="F3"/>
    </sheetView>
  </sheetViews>
  <sheetFormatPr baseColWidth="10" defaultColWidth="11.44140625" defaultRowHeight="14.4" x14ac:dyDescent="0.3"/>
  <cols>
    <col min="1" max="1" width="4.88671875" style="1" customWidth="1"/>
    <col min="2" max="2" width="8.109375" style="1" customWidth="1"/>
    <col min="3" max="3" width="21.33203125" style="1" bestFit="1" customWidth="1"/>
    <col min="4" max="4" width="9.88671875" style="1" customWidth="1"/>
    <col min="5" max="5" width="11.44140625" style="1"/>
    <col min="6" max="6" width="15.5546875" style="1" bestFit="1" customWidth="1"/>
    <col min="7" max="7" width="10.6640625" style="1" bestFit="1" customWidth="1"/>
    <col min="8" max="8" width="12.109375" style="1" bestFit="1" customWidth="1"/>
    <col min="9" max="9" width="8.88671875" style="1" bestFit="1" customWidth="1"/>
    <col min="10" max="10" width="11.88671875" style="1" bestFit="1" customWidth="1"/>
    <col min="11" max="11" width="14.109375" style="1" bestFit="1" customWidth="1"/>
    <col min="12" max="12" width="10.6640625" style="1" bestFit="1" customWidth="1"/>
    <col min="13" max="13" width="12.6640625" style="1" bestFit="1" customWidth="1"/>
    <col min="14" max="14" width="14.33203125" style="1" bestFit="1" customWidth="1"/>
    <col min="15" max="15" width="17.109375" style="1" bestFit="1" customWidth="1"/>
    <col min="16" max="16" width="6.109375" style="1" bestFit="1" customWidth="1"/>
    <col min="17" max="17" width="8.5546875" style="1" bestFit="1" customWidth="1"/>
    <col min="18" max="18" width="6" style="1" bestFit="1" customWidth="1"/>
    <col min="19" max="19" width="7.6640625" style="1" bestFit="1" customWidth="1"/>
    <col min="20" max="20" width="13" style="1" customWidth="1"/>
    <col min="21" max="16384" width="11.44140625" style="1"/>
  </cols>
  <sheetData>
    <row r="3" spans="1:18" x14ac:dyDescent="0.3">
      <c r="E3" s="4" t="s">
        <v>1</v>
      </c>
      <c r="F3" s="60">
        <f>MMAT!F7</f>
        <v>44</v>
      </c>
      <c r="G3" s="60">
        <f>MMAT!F8</f>
        <v>25</v>
      </c>
      <c r="H3" s="60">
        <f>MMAT!F9</f>
        <v>40</v>
      </c>
      <c r="I3" s="60">
        <f>MMAT!F10</f>
        <v>18</v>
      </c>
      <c r="J3" s="60">
        <f>MMAT!F11</f>
        <v>12</v>
      </c>
      <c r="K3" s="60">
        <f>MMAT!F12</f>
        <v>8</v>
      </c>
      <c r="L3" s="60">
        <f>MMAT!F13</f>
        <v>11</v>
      </c>
      <c r="M3" s="60">
        <f>MMAT!F14</f>
        <v>10</v>
      </c>
      <c r="N3" s="60">
        <f>MMAT!F15</f>
        <v>0.5</v>
      </c>
      <c r="O3" s="60">
        <f>MMAT!F16</f>
        <v>0.3</v>
      </c>
      <c r="P3" s="60">
        <f>MMAT!F17</f>
        <v>0.5</v>
      </c>
      <c r="Q3" s="60">
        <f>MMAT!F18</f>
        <v>0.36</v>
      </c>
      <c r="R3" s="60">
        <f>MMAT!F19</f>
        <v>0.23</v>
      </c>
    </row>
    <row r="4" spans="1:18" x14ac:dyDescent="0.3">
      <c r="E4" s="4" t="s">
        <v>36</v>
      </c>
      <c r="F4" s="57">
        <v>1</v>
      </c>
      <c r="G4" s="57">
        <v>2</v>
      </c>
      <c r="H4" s="57">
        <v>3</v>
      </c>
      <c r="I4" s="57">
        <v>4</v>
      </c>
      <c r="J4" s="57">
        <v>5</v>
      </c>
      <c r="K4" s="57">
        <v>6</v>
      </c>
      <c r="L4" s="57">
        <v>7</v>
      </c>
      <c r="M4" s="57">
        <v>8</v>
      </c>
      <c r="N4" s="57">
        <v>9</v>
      </c>
      <c r="O4" s="57">
        <v>10</v>
      </c>
      <c r="P4" s="57">
        <v>11</v>
      </c>
      <c r="Q4" s="57">
        <v>12</v>
      </c>
      <c r="R4" s="57">
        <v>13</v>
      </c>
    </row>
    <row r="5" spans="1:18" x14ac:dyDescent="0.3">
      <c r="E5" s="4" t="s">
        <v>37</v>
      </c>
      <c r="F5" s="57" t="s">
        <v>313</v>
      </c>
      <c r="G5" s="57" t="s">
        <v>320</v>
      </c>
      <c r="H5" s="57" t="s">
        <v>324</v>
      </c>
      <c r="I5" s="57" t="s">
        <v>326</v>
      </c>
      <c r="J5" s="57" t="s">
        <v>328</v>
      </c>
      <c r="K5" s="57" t="s">
        <v>330</v>
      </c>
      <c r="L5" s="57" t="s">
        <v>332</v>
      </c>
      <c r="M5" s="57" t="s">
        <v>334</v>
      </c>
      <c r="N5" s="57" t="s">
        <v>336</v>
      </c>
      <c r="O5" s="57" t="s">
        <v>339</v>
      </c>
      <c r="P5" s="57" t="s">
        <v>341</v>
      </c>
      <c r="Q5" s="57" t="s">
        <v>342</v>
      </c>
      <c r="R5" s="57" t="s">
        <v>344</v>
      </c>
    </row>
    <row r="6" spans="1:18" x14ac:dyDescent="0.3">
      <c r="E6" s="4" t="s">
        <v>38</v>
      </c>
      <c r="F6" s="57" t="s">
        <v>314</v>
      </c>
      <c r="G6" s="57" t="s">
        <v>321</v>
      </c>
      <c r="H6" s="57" t="s">
        <v>325</v>
      </c>
      <c r="I6" s="57" t="s">
        <v>327</v>
      </c>
      <c r="J6" s="57" t="s">
        <v>329</v>
      </c>
      <c r="K6" s="57" t="s">
        <v>331</v>
      </c>
      <c r="L6" s="57" t="s">
        <v>333</v>
      </c>
      <c r="M6" s="57" t="s">
        <v>335</v>
      </c>
      <c r="N6" s="57" t="s">
        <v>337</v>
      </c>
      <c r="O6" s="57" t="s">
        <v>340</v>
      </c>
      <c r="P6" s="57" t="s">
        <v>41</v>
      </c>
      <c r="Q6" s="57" t="s">
        <v>343</v>
      </c>
      <c r="R6" s="57" t="s">
        <v>42</v>
      </c>
    </row>
    <row r="7" spans="1:18" x14ac:dyDescent="0.3">
      <c r="A7" s="2" t="s">
        <v>345</v>
      </c>
      <c r="E7" s="4" t="s">
        <v>39</v>
      </c>
      <c r="F7" s="57" t="s">
        <v>315</v>
      </c>
      <c r="G7" s="57" t="s">
        <v>315</v>
      </c>
      <c r="H7" s="57" t="s">
        <v>315</v>
      </c>
      <c r="I7" s="57" t="s">
        <v>315</v>
      </c>
      <c r="J7" s="57" t="s">
        <v>315</v>
      </c>
      <c r="K7" s="57" t="s">
        <v>315</v>
      </c>
      <c r="L7" s="57" t="s">
        <v>315</v>
      </c>
      <c r="M7" s="57" t="s">
        <v>315</v>
      </c>
      <c r="N7" s="57" t="s">
        <v>338</v>
      </c>
      <c r="O7" s="57" t="s">
        <v>338</v>
      </c>
      <c r="P7" s="57" t="s">
        <v>338</v>
      </c>
      <c r="Q7" s="57" t="s">
        <v>338</v>
      </c>
      <c r="R7" s="57" t="s">
        <v>338</v>
      </c>
    </row>
    <row r="8" spans="1:18" x14ac:dyDescent="0.3">
      <c r="A8" s="4" t="s">
        <v>36</v>
      </c>
      <c r="B8" s="4" t="s">
        <v>37</v>
      </c>
      <c r="C8" s="4" t="s">
        <v>38</v>
      </c>
      <c r="D8" s="4" t="s">
        <v>303</v>
      </c>
      <c r="E8" s="4" t="s">
        <v>40</v>
      </c>
      <c r="F8" s="57" t="s">
        <v>316</v>
      </c>
      <c r="G8" s="57" t="s">
        <v>316</v>
      </c>
      <c r="H8" s="57" t="s">
        <v>316</v>
      </c>
      <c r="I8" s="57" t="s">
        <v>316</v>
      </c>
      <c r="J8" s="57" t="s">
        <v>316</v>
      </c>
      <c r="K8" s="57" t="s">
        <v>316</v>
      </c>
      <c r="L8" s="57" t="s">
        <v>316</v>
      </c>
      <c r="M8" s="57" t="s">
        <v>316</v>
      </c>
      <c r="N8" s="57" t="s">
        <v>311</v>
      </c>
      <c r="O8" s="57" t="s">
        <v>311</v>
      </c>
      <c r="P8" s="57" t="s">
        <v>311</v>
      </c>
      <c r="Q8" s="57" t="s">
        <v>311</v>
      </c>
      <c r="R8" s="57" t="s">
        <v>311</v>
      </c>
    </row>
    <row r="9" spans="1:18" x14ac:dyDescent="0.3">
      <c r="A9" s="5">
        <v>1</v>
      </c>
      <c r="B9" s="6" t="s">
        <v>44</v>
      </c>
      <c r="C9" s="3" t="s">
        <v>2</v>
      </c>
      <c r="D9" s="7">
        <v>1</v>
      </c>
      <c r="E9" s="7" t="s">
        <v>42</v>
      </c>
      <c r="F9" s="29">
        <f>D9*(1+MOC!E2)</f>
        <v>1.06</v>
      </c>
      <c r="G9" s="29"/>
      <c r="H9" s="29"/>
      <c r="I9" s="29"/>
      <c r="J9" s="29"/>
      <c r="K9" s="29"/>
      <c r="L9" s="29"/>
      <c r="M9" s="29"/>
      <c r="N9" s="29">
        <v>1</v>
      </c>
      <c r="O9" s="29"/>
      <c r="P9" s="29"/>
      <c r="Q9" s="29">
        <v>1</v>
      </c>
      <c r="R9" s="29">
        <v>1</v>
      </c>
    </row>
    <row r="10" spans="1:18" x14ac:dyDescent="0.3">
      <c r="A10" s="5">
        <v>2</v>
      </c>
      <c r="B10" s="6" t="s">
        <v>45</v>
      </c>
      <c r="C10" s="3" t="s">
        <v>3</v>
      </c>
      <c r="D10" s="7">
        <v>0.5</v>
      </c>
      <c r="E10" s="7" t="s">
        <v>42</v>
      </c>
      <c r="F10" s="29">
        <f>D10*(1+MOC!E3)</f>
        <v>0.53</v>
      </c>
      <c r="G10" s="29"/>
      <c r="H10" s="29"/>
      <c r="I10" s="29"/>
      <c r="J10" s="29"/>
      <c r="K10" s="29"/>
      <c r="L10" s="29"/>
      <c r="M10" s="29"/>
      <c r="N10" s="29">
        <v>1</v>
      </c>
      <c r="O10" s="29"/>
      <c r="P10" s="29"/>
      <c r="Q10" s="29">
        <v>1</v>
      </c>
      <c r="R10" s="29">
        <v>1</v>
      </c>
    </row>
    <row r="11" spans="1:18" x14ac:dyDescent="0.3">
      <c r="A11" s="5">
        <v>3</v>
      </c>
      <c r="B11" s="6" t="s">
        <v>46</v>
      </c>
      <c r="C11" s="3" t="s">
        <v>4</v>
      </c>
      <c r="D11" s="7">
        <v>0.25</v>
      </c>
      <c r="E11" s="7" t="s">
        <v>42</v>
      </c>
      <c r="F11" s="29">
        <f>D11*(1+MOC!E4)</f>
        <v>0.26500000000000001</v>
      </c>
      <c r="G11" s="29"/>
      <c r="H11" s="29"/>
      <c r="I11" s="29"/>
      <c r="J11" s="29"/>
      <c r="K11" s="29"/>
      <c r="L11" s="29"/>
      <c r="M11" s="29"/>
      <c r="N11" s="29"/>
      <c r="O11" s="29">
        <v>1</v>
      </c>
      <c r="P11" s="29"/>
      <c r="Q11" s="29">
        <v>1</v>
      </c>
      <c r="R11" s="29">
        <v>1</v>
      </c>
    </row>
    <row r="12" spans="1:18" x14ac:dyDescent="0.3">
      <c r="A12" s="5">
        <v>4</v>
      </c>
      <c r="B12" s="6" t="s">
        <v>47</v>
      </c>
      <c r="C12" s="3" t="s">
        <v>5</v>
      </c>
      <c r="D12" s="7">
        <f>100/1000</f>
        <v>0.1</v>
      </c>
      <c r="E12" s="7" t="s">
        <v>42</v>
      </c>
      <c r="F12" s="29">
        <f>D12*(1+MOC!E5)</f>
        <v>0.10600000000000001</v>
      </c>
      <c r="G12" s="29"/>
      <c r="H12" s="29"/>
      <c r="I12" s="29"/>
      <c r="J12" s="29"/>
      <c r="K12" s="29"/>
      <c r="L12" s="29"/>
      <c r="M12" s="29"/>
      <c r="N12" s="29"/>
      <c r="O12" s="29">
        <v>1</v>
      </c>
      <c r="P12" s="29"/>
      <c r="Q12" s="29">
        <v>1</v>
      </c>
      <c r="R12" s="29">
        <v>1</v>
      </c>
    </row>
    <row r="13" spans="1:18" x14ac:dyDescent="0.3">
      <c r="A13" s="5">
        <v>5</v>
      </c>
      <c r="B13" s="6" t="s">
        <v>48</v>
      </c>
      <c r="C13" s="3" t="s">
        <v>6</v>
      </c>
      <c r="D13" s="7">
        <v>1</v>
      </c>
      <c r="E13" s="7" t="s">
        <v>42</v>
      </c>
      <c r="F13" s="29"/>
      <c r="G13" s="29">
        <f>D13*(1+MOC!E6)</f>
        <v>1.06</v>
      </c>
      <c r="H13" s="29"/>
      <c r="I13" s="29"/>
      <c r="J13" s="29"/>
      <c r="K13" s="29"/>
      <c r="L13" s="29"/>
      <c r="M13" s="29"/>
      <c r="N13" s="29">
        <v>1</v>
      </c>
      <c r="O13" s="29"/>
      <c r="P13" s="29"/>
      <c r="Q13" s="29">
        <v>1</v>
      </c>
      <c r="R13" s="29">
        <v>1</v>
      </c>
    </row>
    <row r="14" spans="1:18" x14ac:dyDescent="0.3">
      <c r="A14" s="5">
        <v>6</v>
      </c>
      <c r="B14" s="6" t="s">
        <v>49</v>
      </c>
      <c r="C14" s="3" t="s">
        <v>7</v>
      </c>
      <c r="D14" s="7">
        <v>0.5</v>
      </c>
      <c r="E14" s="7" t="s">
        <v>42</v>
      </c>
      <c r="F14" s="29"/>
      <c r="G14" s="29">
        <f>D14*(1+MOC!E7)</f>
        <v>0.53</v>
      </c>
      <c r="H14" s="29"/>
      <c r="I14" s="29"/>
      <c r="J14" s="29"/>
      <c r="K14" s="29"/>
      <c r="L14" s="29"/>
      <c r="M14" s="29"/>
      <c r="N14" s="29">
        <v>1</v>
      </c>
      <c r="O14" s="29"/>
      <c r="P14" s="29"/>
      <c r="Q14" s="29">
        <v>1</v>
      </c>
      <c r="R14" s="29">
        <v>1</v>
      </c>
    </row>
    <row r="15" spans="1:18" x14ac:dyDescent="0.3">
      <c r="A15" s="5">
        <v>7</v>
      </c>
      <c r="B15" s="6" t="s">
        <v>50</v>
      </c>
      <c r="C15" s="3" t="s">
        <v>8</v>
      </c>
      <c r="D15" s="7">
        <v>0.25</v>
      </c>
      <c r="E15" s="7" t="s">
        <v>42</v>
      </c>
      <c r="F15" s="29"/>
      <c r="G15" s="29">
        <f>D15*(1+MOC!E8)</f>
        <v>0.26500000000000001</v>
      </c>
      <c r="H15" s="29"/>
      <c r="I15" s="29"/>
      <c r="J15" s="29"/>
      <c r="K15" s="29"/>
      <c r="L15" s="29"/>
      <c r="M15" s="29"/>
      <c r="N15" s="29"/>
      <c r="O15" s="29">
        <v>1</v>
      </c>
      <c r="P15" s="29"/>
      <c r="Q15" s="29">
        <v>1</v>
      </c>
      <c r="R15" s="29">
        <v>1</v>
      </c>
    </row>
    <row r="16" spans="1:18" x14ac:dyDescent="0.3">
      <c r="A16" s="5">
        <v>8</v>
      </c>
      <c r="B16" s="6" t="s">
        <v>51</v>
      </c>
      <c r="C16" s="3" t="s">
        <v>9</v>
      </c>
      <c r="D16" s="7">
        <f>100/1000</f>
        <v>0.1</v>
      </c>
      <c r="E16" s="7" t="s">
        <v>42</v>
      </c>
      <c r="F16" s="29"/>
      <c r="G16" s="29">
        <f>D16*(1+MOC!E9)</f>
        <v>0.10600000000000001</v>
      </c>
      <c r="H16" s="29"/>
      <c r="I16" s="29"/>
      <c r="J16" s="29"/>
      <c r="K16" s="29"/>
      <c r="L16" s="29"/>
      <c r="M16" s="29"/>
      <c r="N16" s="29"/>
      <c r="O16" s="29">
        <v>1</v>
      </c>
      <c r="P16" s="29"/>
      <c r="Q16" s="29">
        <v>1</v>
      </c>
      <c r="R16" s="29">
        <v>1</v>
      </c>
    </row>
    <row r="17" spans="1:18" x14ac:dyDescent="0.3">
      <c r="A17" s="5">
        <v>9</v>
      </c>
      <c r="B17" s="6" t="s">
        <v>52</v>
      </c>
      <c r="C17" s="3" t="s">
        <v>10</v>
      </c>
      <c r="D17" s="7">
        <v>1</v>
      </c>
      <c r="E17" s="7" t="s">
        <v>42</v>
      </c>
      <c r="F17" s="29"/>
      <c r="G17" s="29"/>
      <c r="H17" s="29">
        <f>D17*(1+MOC!E10)</f>
        <v>1.06</v>
      </c>
      <c r="I17" s="29"/>
      <c r="J17" s="29"/>
      <c r="K17" s="29"/>
      <c r="L17" s="29"/>
      <c r="M17" s="29"/>
      <c r="N17" s="29">
        <v>1</v>
      </c>
      <c r="O17" s="29"/>
      <c r="P17" s="29"/>
      <c r="Q17" s="29">
        <v>1</v>
      </c>
      <c r="R17" s="29">
        <v>1</v>
      </c>
    </row>
    <row r="18" spans="1:18" x14ac:dyDescent="0.3">
      <c r="A18" s="5">
        <v>10</v>
      </c>
      <c r="B18" s="6" t="s">
        <v>53</v>
      </c>
      <c r="C18" s="3" t="s">
        <v>11</v>
      </c>
      <c r="D18" s="7">
        <v>0.5</v>
      </c>
      <c r="E18" s="7" t="s">
        <v>42</v>
      </c>
      <c r="F18" s="29"/>
      <c r="G18" s="29"/>
      <c r="H18" s="29">
        <f>D18*(1+MOC!E11)</f>
        <v>0.53</v>
      </c>
      <c r="I18" s="29"/>
      <c r="J18" s="29"/>
      <c r="K18" s="29"/>
      <c r="L18" s="29"/>
      <c r="M18" s="29"/>
      <c r="N18" s="29">
        <v>1</v>
      </c>
      <c r="O18" s="29"/>
      <c r="P18" s="29"/>
      <c r="Q18" s="29">
        <v>1</v>
      </c>
      <c r="R18" s="29">
        <v>1</v>
      </c>
    </row>
    <row r="19" spans="1:18" x14ac:dyDescent="0.3">
      <c r="A19" s="5">
        <v>11</v>
      </c>
      <c r="B19" s="6" t="s">
        <v>54</v>
      </c>
      <c r="C19" s="3" t="s">
        <v>12</v>
      </c>
      <c r="D19" s="7">
        <v>0.25</v>
      </c>
      <c r="E19" s="7" t="s">
        <v>42</v>
      </c>
      <c r="F19" s="29"/>
      <c r="G19" s="29"/>
      <c r="H19" s="29">
        <f>D19*(1+MOC!E12)</f>
        <v>0.26500000000000001</v>
      </c>
      <c r="I19" s="29"/>
      <c r="J19" s="29"/>
      <c r="K19" s="29"/>
      <c r="L19" s="29"/>
      <c r="M19" s="29"/>
      <c r="N19" s="29"/>
      <c r="O19" s="29">
        <v>1</v>
      </c>
      <c r="P19" s="29"/>
      <c r="Q19" s="29">
        <v>1</v>
      </c>
      <c r="R19" s="29">
        <v>1</v>
      </c>
    </row>
    <row r="20" spans="1:18" x14ac:dyDescent="0.3">
      <c r="A20" s="5">
        <v>12</v>
      </c>
      <c r="B20" s="6" t="s">
        <v>55</v>
      </c>
      <c r="C20" s="3" t="s">
        <v>13</v>
      </c>
      <c r="D20" s="7">
        <f>100/1000</f>
        <v>0.1</v>
      </c>
      <c r="E20" s="7" t="s">
        <v>42</v>
      </c>
      <c r="F20" s="29"/>
      <c r="G20" s="29"/>
      <c r="H20" s="29">
        <f>D20*(1+MOC!E13)</f>
        <v>0.10600000000000001</v>
      </c>
      <c r="I20" s="29"/>
      <c r="J20" s="29"/>
      <c r="K20" s="29"/>
      <c r="L20" s="29"/>
      <c r="M20" s="29"/>
      <c r="N20" s="29"/>
      <c r="O20" s="29">
        <v>1</v>
      </c>
      <c r="P20" s="29"/>
      <c r="Q20" s="29">
        <v>1</v>
      </c>
      <c r="R20" s="29">
        <v>1</v>
      </c>
    </row>
    <row r="21" spans="1:18" x14ac:dyDescent="0.3">
      <c r="A21" s="5">
        <v>13</v>
      </c>
      <c r="B21" s="6" t="s">
        <v>56</v>
      </c>
      <c r="C21" s="3" t="s">
        <v>14</v>
      </c>
      <c r="D21" s="7">
        <v>1</v>
      </c>
      <c r="E21" s="7" t="s">
        <v>42</v>
      </c>
      <c r="F21" s="29"/>
      <c r="G21" s="29"/>
      <c r="H21" s="29"/>
      <c r="I21" s="29">
        <f>D21*(1+MOC!E14)</f>
        <v>1.06</v>
      </c>
      <c r="J21" s="29"/>
      <c r="K21" s="29"/>
      <c r="L21" s="29"/>
      <c r="M21" s="29"/>
      <c r="N21" s="29">
        <v>1</v>
      </c>
      <c r="O21" s="29"/>
      <c r="P21" s="29"/>
      <c r="Q21" s="29">
        <v>1</v>
      </c>
      <c r="R21" s="29">
        <v>1</v>
      </c>
    </row>
    <row r="22" spans="1:18" x14ac:dyDescent="0.3">
      <c r="A22" s="5">
        <v>14</v>
      </c>
      <c r="B22" s="6" t="s">
        <v>57</v>
      </c>
      <c r="C22" s="3" t="s">
        <v>15</v>
      </c>
      <c r="D22" s="7">
        <v>0.5</v>
      </c>
      <c r="E22" s="7" t="s">
        <v>42</v>
      </c>
      <c r="F22" s="29"/>
      <c r="G22" s="29"/>
      <c r="H22" s="29"/>
      <c r="I22" s="29">
        <f>D22*(1+MOC!E15)</f>
        <v>0.53</v>
      </c>
      <c r="J22" s="29"/>
      <c r="K22" s="29"/>
      <c r="L22" s="29"/>
      <c r="M22" s="29"/>
      <c r="N22" s="29">
        <v>1</v>
      </c>
      <c r="O22" s="29"/>
      <c r="P22" s="29"/>
      <c r="Q22" s="29">
        <v>1</v>
      </c>
      <c r="R22" s="29">
        <v>1</v>
      </c>
    </row>
    <row r="23" spans="1:18" x14ac:dyDescent="0.3">
      <c r="A23" s="5">
        <v>15</v>
      </c>
      <c r="B23" s="6" t="s">
        <v>58</v>
      </c>
      <c r="C23" s="3" t="s">
        <v>16</v>
      </c>
      <c r="D23" s="7">
        <v>0.25</v>
      </c>
      <c r="E23" s="7" t="s">
        <v>42</v>
      </c>
      <c r="F23" s="29"/>
      <c r="G23" s="29"/>
      <c r="H23" s="29"/>
      <c r="I23" s="29">
        <f>D23*(1+MOC!E16)</f>
        <v>0.26500000000000001</v>
      </c>
      <c r="J23" s="29"/>
      <c r="K23" s="29"/>
      <c r="L23" s="29"/>
      <c r="M23" s="29"/>
      <c r="N23" s="29"/>
      <c r="O23" s="29">
        <v>1</v>
      </c>
      <c r="P23" s="29"/>
      <c r="Q23" s="29">
        <v>1</v>
      </c>
      <c r="R23" s="29">
        <v>1</v>
      </c>
    </row>
    <row r="24" spans="1:18" x14ac:dyDescent="0.3">
      <c r="A24" s="5">
        <v>16</v>
      </c>
      <c r="B24" s="6" t="s">
        <v>59</v>
      </c>
      <c r="C24" s="3" t="s">
        <v>17</v>
      </c>
      <c r="D24" s="7">
        <f>100/1000</f>
        <v>0.1</v>
      </c>
      <c r="E24" s="7" t="s">
        <v>42</v>
      </c>
      <c r="F24" s="29"/>
      <c r="G24" s="29"/>
      <c r="H24" s="29"/>
      <c r="I24" s="29">
        <f>D24*(1+MOC!E17)</f>
        <v>0.10600000000000001</v>
      </c>
      <c r="J24" s="29"/>
      <c r="K24" s="29"/>
      <c r="L24" s="29"/>
      <c r="M24" s="29"/>
      <c r="N24" s="29"/>
      <c r="O24" s="29">
        <v>1</v>
      </c>
      <c r="P24" s="29"/>
      <c r="Q24" s="29">
        <v>1</v>
      </c>
      <c r="R24" s="29">
        <v>1</v>
      </c>
    </row>
    <row r="25" spans="1:18" x14ac:dyDescent="0.3">
      <c r="A25" s="5">
        <v>17</v>
      </c>
      <c r="B25" s="6" t="s">
        <v>60</v>
      </c>
      <c r="C25" s="3" t="s">
        <v>18</v>
      </c>
      <c r="D25" s="7">
        <v>1</v>
      </c>
      <c r="E25" s="7" t="s">
        <v>42</v>
      </c>
      <c r="F25" s="29"/>
      <c r="G25" s="29"/>
      <c r="H25" s="29"/>
      <c r="I25" s="29"/>
      <c r="J25" s="29">
        <f>D25*(1+MOC!E18)</f>
        <v>1.03</v>
      </c>
      <c r="K25" s="29"/>
      <c r="L25" s="29"/>
      <c r="M25" s="29"/>
      <c r="N25" s="29">
        <v>1</v>
      </c>
      <c r="O25" s="29"/>
      <c r="P25" s="29"/>
      <c r="Q25" s="29">
        <v>1</v>
      </c>
      <c r="R25" s="29">
        <v>1</v>
      </c>
    </row>
    <row r="26" spans="1:18" x14ac:dyDescent="0.3">
      <c r="A26" s="5">
        <v>18</v>
      </c>
      <c r="B26" s="6" t="s">
        <v>61</v>
      </c>
      <c r="C26" s="3" t="s">
        <v>19</v>
      </c>
      <c r="D26" s="7">
        <v>0.5</v>
      </c>
      <c r="E26" s="7" t="s">
        <v>42</v>
      </c>
      <c r="F26" s="29"/>
      <c r="G26" s="29"/>
      <c r="H26" s="29"/>
      <c r="I26" s="29"/>
      <c r="J26" s="29">
        <f>D26*(1+MOC!E19)</f>
        <v>0.51500000000000001</v>
      </c>
      <c r="K26" s="29"/>
      <c r="L26" s="29"/>
      <c r="M26" s="29"/>
      <c r="N26" s="29">
        <v>1</v>
      </c>
      <c r="O26" s="29"/>
      <c r="P26" s="29"/>
      <c r="Q26" s="29">
        <v>1</v>
      </c>
      <c r="R26" s="29">
        <v>1</v>
      </c>
    </row>
    <row r="27" spans="1:18" x14ac:dyDescent="0.3">
      <c r="A27" s="5">
        <v>19</v>
      </c>
      <c r="B27" s="6" t="s">
        <v>62</v>
      </c>
      <c r="C27" s="3" t="s">
        <v>20</v>
      </c>
      <c r="D27" s="7">
        <v>0.25</v>
      </c>
      <c r="E27" s="7" t="s">
        <v>42</v>
      </c>
      <c r="F27" s="29"/>
      <c r="G27" s="29"/>
      <c r="H27" s="29"/>
      <c r="I27" s="29"/>
      <c r="J27" s="29">
        <f>D27*(1+MOC!E20)</f>
        <v>0.25750000000000001</v>
      </c>
      <c r="K27" s="29"/>
      <c r="L27" s="29"/>
      <c r="M27" s="29"/>
      <c r="N27" s="29"/>
      <c r="O27" s="29">
        <v>1</v>
      </c>
      <c r="P27" s="29"/>
      <c r="Q27" s="29">
        <v>1</v>
      </c>
      <c r="R27" s="29">
        <v>1</v>
      </c>
    </row>
    <row r="28" spans="1:18" x14ac:dyDescent="0.3">
      <c r="A28" s="5">
        <v>20</v>
      </c>
      <c r="B28" s="6" t="s">
        <v>63</v>
      </c>
      <c r="C28" s="3" t="s">
        <v>21</v>
      </c>
      <c r="D28" s="7">
        <f>100/1000</f>
        <v>0.1</v>
      </c>
      <c r="E28" s="7" t="s">
        <v>42</v>
      </c>
      <c r="F28" s="29"/>
      <c r="G28" s="29"/>
      <c r="H28" s="29"/>
      <c r="I28" s="29"/>
      <c r="J28" s="29">
        <f>D28*(1+MOC!E21)</f>
        <v>0.10300000000000001</v>
      </c>
      <c r="K28" s="29"/>
      <c r="L28" s="29"/>
      <c r="M28" s="29"/>
      <c r="N28" s="29"/>
      <c r="O28" s="29">
        <v>1</v>
      </c>
      <c r="P28" s="29"/>
      <c r="Q28" s="29">
        <v>1</v>
      </c>
      <c r="R28" s="29">
        <v>1</v>
      </c>
    </row>
    <row r="29" spans="1:18" x14ac:dyDescent="0.3">
      <c r="A29" s="5">
        <v>21</v>
      </c>
      <c r="B29" s="6" t="s">
        <v>64</v>
      </c>
      <c r="C29" s="3" t="s">
        <v>22</v>
      </c>
      <c r="D29" s="7">
        <v>1</v>
      </c>
      <c r="E29" s="7" t="s">
        <v>42</v>
      </c>
      <c r="F29" s="29"/>
      <c r="G29" s="29"/>
      <c r="H29" s="29"/>
      <c r="I29" s="29"/>
      <c r="J29" s="29"/>
      <c r="K29" s="29">
        <f>D29*(1+MOC!E22)</f>
        <v>1.03</v>
      </c>
      <c r="L29" s="29"/>
      <c r="M29" s="29"/>
      <c r="N29" s="29">
        <v>1</v>
      </c>
      <c r="O29" s="29"/>
      <c r="P29" s="29"/>
      <c r="Q29" s="29">
        <v>1</v>
      </c>
      <c r="R29" s="29">
        <v>1</v>
      </c>
    </row>
    <row r="30" spans="1:18" x14ac:dyDescent="0.3">
      <c r="A30" s="5">
        <v>22</v>
      </c>
      <c r="B30" s="6" t="s">
        <v>65</v>
      </c>
      <c r="C30" s="3" t="s">
        <v>23</v>
      </c>
      <c r="D30" s="7">
        <v>0.5</v>
      </c>
      <c r="E30" s="7" t="s">
        <v>42</v>
      </c>
      <c r="F30" s="29"/>
      <c r="G30" s="29"/>
      <c r="H30" s="29"/>
      <c r="I30" s="29"/>
      <c r="J30" s="29"/>
      <c r="K30" s="29">
        <f>D30*(1+MOC!E23)</f>
        <v>0.51500000000000001</v>
      </c>
      <c r="L30" s="29"/>
      <c r="M30" s="29"/>
      <c r="N30" s="29">
        <v>1</v>
      </c>
      <c r="O30" s="29"/>
      <c r="P30" s="29"/>
      <c r="Q30" s="29">
        <v>1</v>
      </c>
      <c r="R30" s="29">
        <v>1</v>
      </c>
    </row>
    <row r="31" spans="1:18" x14ac:dyDescent="0.3">
      <c r="A31" s="5">
        <v>23</v>
      </c>
      <c r="B31" s="6" t="s">
        <v>66</v>
      </c>
      <c r="C31" s="3" t="s">
        <v>24</v>
      </c>
      <c r="D31" s="7">
        <v>0.25</v>
      </c>
      <c r="E31" s="7" t="s">
        <v>42</v>
      </c>
      <c r="F31" s="29"/>
      <c r="G31" s="29"/>
      <c r="H31" s="29"/>
      <c r="I31" s="29"/>
      <c r="J31" s="29"/>
      <c r="K31" s="29">
        <f>D31*(1+MOC!E24)</f>
        <v>0.25750000000000001</v>
      </c>
      <c r="L31" s="29"/>
      <c r="M31" s="29"/>
      <c r="N31" s="29"/>
      <c r="O31" s="29">
        <v>1</v>
      </c>
      <c r="P31" s="29"/>
      <c r="Q31" s="29">
        <v>1</v>
      </c>
      <c r="R31" s="29">
        <v>1</v>
      </c>
    </row>
    <row r="32" spans="1:18" x14ac:dyDescent="0.3">
      <c r="A32" s="5">
        <v>24</v>
      </c>
      <c r="B32" s="6" t="s">
        <v>67</v>
      </c>
      <c r="C32" s="3" t="s">
        <v>25</v>
      </c>
      <c r="D32" s="7">
        <f>100/1000</f>
        <v>0.1</v>
      </c>
      <c r="E32" s="7" t="s">
        <v>42</v>
      </c>
      <c r="F32" s="29"/>
      <c r="G32" s="29"/>
      <c r="H32" s="29"/>
      <c r="I32" s="29"/>
      <c r="J32" s="29"/>
      <c r="K32" s="29">
        <f>D32*(1+MOC!E25)</f>
        <v>0.10300000000000001</v>
      </c>
      <c r="L32" s="29"/>
      <c r="M32" s="29"/>
      <c r="N32" s="29"/>
      <c r="O32" s="29">
        <v>1</v>
      </c>
      <c r="P32" s="29"/>
      <c r="Q32" s="29">
        <v>1</v>
      </c>
      <c r="R32" s="29">
        <v>1</v>
      </c>
    </row>
    <row r="33" spans="1:18" x14ac:dyDescent="0.3">
      <c r="A33" s="5">
        <v>25</v>
      </c>
      <c r="B33" s="6" t="s">
        <v>68</v>
      </c>
      <c r="C33" s="3" t="s">
        <v>26</v>
      </c>
      <c r="D33" s="7">
        <v>1</v>
      </c>
      <c r="E33" s="7" t="s">
        <v>42</v>
      </c>
      <c r="F33" s="29"/>
      <c r="G33" s="29"/>
      <c r="H33" s="29"/>
      <c r="I33" s="29"/>
      <c r="J33" s="29"/>
      <c r="K33" s="29"/>
      <c r="L33" s="29">
        <f>D33*(1+MOC!E26)</f>
        <v>1.03</v>
      </c>
      <c r="M33" s="29"/>
      <c r="N33" s="29">
        <v>1</v>
      </c>
      <c r="O33" s="29"/>
      <c r="P33" s="29"/>
      <c r="Q33" s="29">
        <v>1</v>
      </c>
      <c r="R33" s="29">
        <v>1</v>
      </c>
    </row>
    <row r="34" spans="1:18" x14ac:dyDescent="0.3">
      <c r="A34" s="5">
        <v>26</v>
      </c>
      <c r="B34" s="6" t="s">
        <v>69</v>
      </c>
      <c r="C34" s="3" t="s">
        <v>27</v>
      </c>
      <c r="D34" s="7">
        <v>0.5</v>
      </c>
      <c r="E34" s="7" t="s">
        <v>42</v>
      </c>
      <c r="F34" s="29"/>
      <c r="G34" s="29"/>
      <c r="H34" s="29"/>
      <c r="I34" s="29"/>
      <c r="J34" s="29"/>
      <c r="K34" s="29"/>
      <c r="L34" s="29">
        <f>D34*(1+MOC!E27)</f>
        <v>0.51500000000000001</v>
      </c>
      <c r="M34" s="29"/>
      <c r="N34" s="29">
        <v>1</v>
      </c>
      <c r="O34" s="29"/>
      <c r="P34" s="29"/>
      <c r="Q34" s="29">
        <v>1</v>
      </c>
      <c r="R34" s="29">
        <v>1</v>
      </c>
    </row>
    <row r="35" spans="1:18" x14ac:dyDescent="0.3">
      <c r="A35" s="5">
        <v>27</v>
      </c>
      <c r="B35" s="6" t="s">
        <v>70</v>
      </c>
      <c r="C35" s="3" t="s">
        <v>28</v>
      </c>
      <c r="D35" s="7">
        <v>0.25</v>
      </c>
      <c r="E35" s="7" t="s">
        <v>42</v>
      </c>
      <c r="F35" s="29"/>
      <c r="G35" s="29"/>
      <c r="H35" s="29"/>
      <c r="I35" s="29"/>
      <c r="J35" s="29"/>
      <c r="K35" s="29"/>
      <c r="L35" s="29">
        <f>D35*(1+MOC!E28)</f>
        <v>0.25750000000000001</v>
      </c>
      <c r="M35" s="29"/>
      <c r="N35" s="29"/>
      <c r="O35" s="29">
        <v>1</v>
      </c>
      <c r="P35" s="29"/>
      <c r="Q35" s="29">
        <v>1</v>
      </c>
      <c r="R35" s="29">
        <v>1</v>
      </c>
    </row>
    <row r="36" spans="1:18" x14ac:dyDescent="0.3">
      <c r="A36" s="5">
        <v>28</v>
      </c>
      <c r="B36" s="6" t="s">
        <v>71</v>
      </c>
      <c r="C36" s="3" t="s">
        <v>29</v>
      </c>
      <c r="D36" s="7">
        <f>100/1000</f>
        <v>0.1</v>
      </c>
      <c r="E36" s="7" t="s">
        <v>42</v>
      </c>
      <c r="F36" s="29"/>
      <c r="G36" s="29"/>
      <c r="H36" s="29"/>
      <c r="I36" s="29"/>
      <c r="J36" s="29"/>
      <c r="K36" s="29"/>
      <c r="L36" s="29">
        <f>D36*(1+MOC!E29)</f>
        <v>0.10300000000000001</v>
      </c>
      <c r="M36" s="29"/>
      <c r="N36" s="29"/>
      <c r="O36" s="29">
        <v>1</v>
      </c>
      <c r="P36" s="29"/>
      <c r="Q36" s="29">
        <v>1</v>
      </c>
      <c r="R36" s="29">
        <v>1</v>
      </c>
    </row>
    <row r="37" spans="1:18" x14ac:dyDescent="0.3">
      <c r="A37" s="5">
        <v>29</v>
      </c>
      <c r="B37" s="6" t="s">
        <v>72</v>
      </c>
      <c r="C37" s="3" t="s">
        <v>32</v>
      </c>
      <c r="D37" s="7">
        <v>1</v>
      </c>
      <c r="E37" s="7" t="s">
        <v>42</v>
      </c>
      <c r="F37" s="29"/>
      <c r="G37" s="29"/>
      <c r="H37" s="29"/>
      <c r="I37" s="29"/>
      <c r="J37" s="29"/>
      <c r="K37" s="29"/>
      <c r="L37" s="29"/>
      <c r="M37" s="29">
        <f>D37*(1+MOC!E30)</f>
        <v>1.06</v>
      </c>
      <c r="N37" s="29">
        <v>1</v>
      </c>
      <c r="O37" s="29"/>
      <c r="P37" s="29"/>
      <c r="Q37" s="29">
        <v>1</v>
      </c>
      <c r="R37" s="29">
        <v>1</v>
      </c>
    </row>
    <row r="38" spans="1:18" x14ac:dyDescent="0.3">
      <c r="A38" s="5">
        <v>30</v>
      </c>
      <c r="B38" s="6" t="s">
        <v>73</v>
      </c>
      <c r="C38" s="3" t="s">
        <v>33</v>
      </c>
      <c r="D38" s="7">
        <v>0.5</v>
      </c>
      <c r="E38" s="7" t="s">
        <v>42</v>
      </c>
      <c r="F38" s="29"/>
      <c r="G38" s="29"/>
      <c r="H38" s="29"/>
      <c r="I38" s="29"/>
      <c r="J38" s="29"/>
      <c r="K38" s="29"/>
      <c r="L38" s="29"/>
      <c r="M38" s="29">
        <f>D38*(1+MOC!E31)</f>
        <v>0.53</v>
      </c>
      <c r="N38" s="29">
        <v>1</v>
      </c>
      <c r="O38" s="29"/>
      <c r="P38" s="29"/>
      <c r="Q38" s="29">
        <v>1</v>
      </c>
      <c r="R38" s="29">
        <v>1</v>
      </c>
    </row>
    <row r="39" spans="1:18" x14ac:dyDescent="0.3">
      <c r="A39" s="5">
        <v>31</v>
      </c>
      <c r="B39" s="6" t="s">
        <v>74</v>
      </c>
      <c r="C39" s="3" t="s">
        <v>34</v>
      </c>
      <c r="D39" s="7">
        <v>0.25</v>
      </c>
      <c r="E39" s="7" t="s">
        <v>42</v>
      </c>
      <c r="F39" s="29"/>
      <c r="G39" s="29"/>
      <c r="H39" s="29"/>
      <c r="I39" s="29"/>
      <c r="J39" s="29"/>
      <c r="K39" s="29"/>
      <c r="L39" s="29"/>
      <c r="M39" s="29">
        <f>D39*(1+MOC!E32)</f>
        <v>0.26500000000000001</v>
      </c>
      <c r="N39" s="29"/>
      <c r="O39" s="29">
        <v>1</v>
      </c>
      <c r="P39" s="29"/>
      <c r="Q39" s="29">
        <v>1</v>
      </c>
      <c r="R39" s="29">
        <v>1</v>
      </c>
    </row>
    <row r="40" spans="1:18" x14ac:dyDescent="0.3">
      <c r="A40" s="5">
        <v>32</v>
      </c>
      <c r="B40" s="6" t="s">
        <v>75</v>
      </c>
      <c r="C40" s="3" t="s">
        <v>35</v>
      </c>
      <c r="D40" s="7">
        <f>100/1000</f>
        <v>0.1</v>
      </c>
      <c r="E40" s="7" t="s">
        <v>42</v>
      </c>
      <c r="F40" s="29"/>
      <c r="G40" s="29"/>
      <c r="H40" s="29"/>
      <c r="I40" s="29"/>
      <c r="J40" s="29"/>
      <c r="K40" s="29"/>
      <c r="L40" s="29"/>
      <c r="M40" s="29">
        <f>D40*(1+MOC!E33)</f>
        <v>0.10600000000000001</v>
      </c>
      <c r="N40" s="29"/>
      <c r="O40" s="29">
        <v>1</v>
      </c>
      <c r="P40" s="29"/>
      <c r="Q40" s="29">
        <v>1</v>
      </c>
      <c r="R40" s="29">
        <v>1</v>
      </c>
    </row>
    <row r="41" spans="1:18" x14ac:dyDescent="0.3">
      <c r="A41" s="5">
        <v>33</v>
      </c>
      <c r="B41" s="6" t="s">
        <v>76</v>
      </c>
      <c r="C41" s="3" t="s">
        <v>31</v>
      </c>
      <c r="D41" s="7">
        <f>125/1000</f>
        <v>0.125</v>
      </c>
      <c r="E41" s="7" t="s">
        <v>41</v>
      </c>
      <c r="F41" s="29">
        <f>(16/1000)*(1+MOC!E2)</f>
        <v>1.6960000000000003E-2</v>
      </c>
      <c r="G41" s="29">
        <f>(16/1000)*(1+MOC!E6)</f>
        <v>1.6960000000000003E-2</v>
      </c>
      <c r="H41" s="29">
        <f>(16/1000)*(1+MOC!E10)</f>
        <v>1.6960000000000003E-2</v>
      </c>
      <c r="I41" s="29">
        <f>(16/1000)*(1+MOC!E14)</f>
        <v>1.6960000000000003E-2</v>
      </c>
      <c r="J41" s="29">
        <f>(16/1000)*(1+MOC!E18)</f>
        <v>1.6480000000000002E-2</v>
      </c>
      <c r="K41" s="29">
        <f>(16/1000)*(1+MOC!E22)</f>
        <v>1.6480000000000002E-2</v>
      </c>
      <c r="L41" s="29"/>
      <c r="M41" s="29">
        <f>(16/1000)*(1+MOC!E30)</f>
        <v>1.6960000000000003E-2</v>
      </c>
      <c r="N41" s="29"/>
      <c r="O41" s="29"/>
      <c r="P41" s="29">
        <v>1</v>
      </c>
      <c r="Q41" s="29">
        <v>1</v>
      </c>
      <c r="R41" s="29">
        <v>1</v>
      </c>
    </row>
    <row r="42" spans="1:18" x14ac:dyDescent="0.3">
      <c r="A42" s="5">
        <v>34</v>
      </c>
      <c r="B42" s="6" t="s">
        <v>77</v>
      </c>
      <c r="C42" s="3" t="s">
        <v>30</v>
      </c>
      <c r="D42" s="7">
        <f>250/1000</f>
        <v>0.25</v>
      </c>
      <c r="E42" s="7" t="s">
        <v>41</v>
      </c>
      <c r="F42" s="29">
        <f>(32/1000)*(1+MOC!E2)</f>
        <v>3.3920000000000006E-2</v>
      </c>
      <c r="G42" s="29">
        <f>(32/1000)*(1+MOC!E6)</f>
        <v>3.3920000000000006E-2</v>
      </c>
      <c r="H42" s="29">
        <f>(32/1000)*(1+MOC!E10)</f>
        <v>3.3920000000000006E-2</v>
      </c>
      <c r="I42" s="29">
        <f>(32/1000)*(1+MOC!E14)</f>
        <v>3.3920000000000006E-2</v>
      </c>
      <c r="J42" s="29">
        <f>(32/1000)*(1+MOC!E18)</f>
        <v>3.2960000000000003E-2</v>
      </c>
      <c r="K42" s="29">
        <f>(32/1000)*(1+MOC!E22)</f>
        <v>3.2960000000000003E-2</v>
      </c>
      <c r="L42" s="29"/>
      <c r="M42" s="29">
        <f>(32/1000)*(1+MOC!E30)</f>
        <v>3.3920000000000006E-2</v>
      </c>
      <c r="N42" s="29"/>
      <c r="O42" s="29"/>
      <c r="P42" s="29">
        <v>1</v>
      </c>
      <c r="Q42" s="29">
        <v>1</v>
      </c>
      <c r="R42" s="29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1945-D3F8-47DA-A8A1-018A3CAEE01C}">
  <dimension ref="A3:S42"/>
  <sheetViews>
    <sheetView workbookViewId="0">
      <pane xSplit="5" ySplit="7" topLeftCell="G8" activePane="bottomRight" state="frozen"/>
      <selection pane="topRight" activeCell="F1" sqref="F1"/>
      <selection pane="bottomLeft" activeCell="A8" sqref="A8"/>
      <selection pane="bottomRight" activeCell="F8" sqref="F8"/>
    </sheetView>
  </sheetViews>
  <sheetFormatPr baseColWidth="10" defaultColWidth="11.44140625" defaultRowHeight="14.4" x14ac:dyDescent="0.3"/>
  <cols>
    <col min="1" max="1" width="4.88671875" style="1" customWidth="1"/>
    <col min="2" max="2" width="8.109375" style="1" customWidth="1"/>
    <col min="3" max="3" width="21.33203125" style="1" bestFit="1" customWidth="1"/>
    <col min="4" max="4" width="9.88671875" style="1" customWidth="1"/>
    <col min="5" max="5" width="11.44140625" style="1"/>
    <col min="6" max="6" width="15.5546875" style="1" bestFit="1" customWidth="1"/>
    <col min="7" max="7" width="10.6640625" style="1" bestFit="1" customWidth="1"/>
    <col min="8" max="8" width="12.109375" style="1" bestFit="1" customWidth="1"/>
    <col min="9" max="9" width="8.88671875" style="1" bestFit="1" customWidth="1"/>
    <col min="10" max="10" width="11.88671875" style="1" bestFit="1" customWidth="1"/>
    <col min="11" max="11" width="14.109375" style="1" bestFit="1" customWidth="1"/>
    <col min="12" max="12" width="10.6640625" style="1" bestFit="1" customWidth="1"/>
    <col min="13" max="13" width="12.6640625" style="1" bestFit="1" customWidth="1"/>
    <col min="14" max="14" width="14.33203125" style="1" bestFit="1" customWidth="1"/>
    <col min="15" max="15" width="17.109375" style="1" bestFit="1" customWidth="1"/>
    <col min="16" max="16" width="6.109375" style="1" bestFit="1" customWidth="1"/>
    <col min="17" max="17" width="8.5546875" style="1" bestFit="1" customWidth="1"/>
    <col min="18" max="18" width="6" style="1" bestFit="1" customWidth="1"/>
    <col min="19" max="19" width="7.6640625" style="1" bestFit="1" customWidth="1"/>
    <col min="20" max="20" width="13" style="1" customWidth="1"/>
    <col min="21" max="16384" width="11.44140625" style="1"/>
  </cols>
  <sheetData>
    <row r="3" spans="1:19" x14ac:dyDescent="0.3">
      <c r="E3" s="4" t="s">
        <v>36</v>
      </c>
      <c r="F3" s="57">
        <v>1</v>
      </c>
      <c r="G3" s="57">
        <v>2</v>
      </c>
      <c r="H3" s="57">
        <v>3</v>
      </c>
      <c r="I3" s="57">
        <v>4</v>
      </c>
      <c r="J3" s="57">
        <v>5</v>
      </c>
      <c r="K3" s="57">
        <v>6</v>
      </c>
      <c r="L3" s="57">
        <v>7</v>
      </c>
      <c r="M3" s="57">
        <v>8</v>
      </c>
      <c r="N3" s="57">
        <v>9</v>
      </c>
      <c r="O3" s="57">
        <v>10</v>
      </c>
      <c r="P3" s="57">
        <v>11</v>
      </c>
      <c r="Q3" s="57">
        <v>12</v>
      </c>
      <c r="R3" s="57">
        <v>13</v>
      </c>
    </row>
    <row r="4" spans="1:19" x14ac:dyDescent="0.3">
      <c r="E4" s="4" t="s">
        <v>37</v>
      </c>
      <c r="F4" s="57" t="s">
        <v>313</v>
      </c>
      <c r="G4" s="57" t="s">
        <v>320</v>
      </c>
      <c r="H4" s="57" t="s">
        <v>324</v>
      </c>
      <c r="I4" s="57" t="s">
        <v>326</v>
      </c>
      <c r="J4" s="57" t="s">
        <v>328</v>
      </c>
      <c r="K4" s="57" t="s">
        <v>330</v>
      </c>
      <c r="L4" s="57" t="s">
        <v>332</v>
      </c>
      <c r="M4" s="57" t="s">
        <v>334</v>
      </c>
      <c r="N4" s="57" t="s">
        <v>336</v>
      </c>
      <c r="O4" s="57" t="s">
        <v>339</v>
      </c>
      <c r="P4" s="57" t="s">
        <v>341</v>
      </c>
      <c r="Q4" s="57" t="s">
        <v>342</v>
      </c>
      <c r="R4" s="57" t="s">
        <v>344</v>
      </c>
    </row>
    <row r="5" spans="1:19" x14ac:dyDescent="0.3">
      <c r="E5" s="4" t="s">
        <v>38</v>
      </c>
      <c r="F5" s="57" t="s">
        <v>314</v>
      </c>
      <c r="G5" s="57" t="s">
        <v>321</v>
      </c>
      <c r="H5" s="57" t="s">
        <v>325</v>
      </c>
      <c r="I5" s="57" t="s">
        <v>327</v>
      </c>
      <c r="J5" s="57" t="s">
        <v>329</v>
      </c>
      <c r="K5" s="57" t="s">
        <v>331</v>
      </c>
      <c r="L5" s="57" t="s">
        <v>333</v>
      </c>
      <c r="M5" s="57" t="s">
        <v>335</v>
      </c>
      <c r="N5" s="57" t="s">
        <v>337</v>
      </c>
      <c r="O5" s="57" t="s">
        <v>340</v>
      </c>
      <c r="P5" s="57" t="s">
        <v>41</v>
      </c>
      <c r="Q5" s="57" t="s">
        <v>343</v>
      </c>
      <c r="R5" s="57" t="s">
        <v>42</v>
      </c>
    </row>
    <row r="6" spans="1:19" x14ac:dyDescent="0.3">
      <c r="A6" s="2" t="s">
        <v>346</v>
      </c>
      <c r="E6" s="4" t="s">
        <v>39</v>
      </c>
      <c r="F6" s="57" t="s">
        <v>315</v>
      </c>
      <c r="G6" s="57" t="s">
        <v>315</v>
      </c>
      <c r="H6" s="57" t="s">
        <v>315</v>
      </c>
      <c r="I6" s="57" t="s">
        <v>315</v>
      </c>
      <c r="J6" s="57" t="s">
        <v>315</v>
      </c>
      <c r="K6" s="57" t="s">
        <v>315</v>
      </c>
      <c r="L6" s="57" t="s">
        <v>315</v>
      </c>
      <c r="M6" s="57" t="s">
        <v>315</v>
      </c>
      <c r="N6" s="57" t="s">
        <v>338</v>
      </c>
      <c r="O6" s="57" t="s">
        <v>338</v>
      </c>
      <c r="P6" s="57" t="s">
        <v>338</v>
      </c>
      <c r="Q6" s="57" t="s">
        <v>338</v>
      </c>
      <c r="R6" s="57" t="s">
        <v>338</v>
      </c>
    </row>
    <row r="7" spans="1:19" x14ac:dyDescent="0.3">
      <c r="A7" s="4" t="s">
        <v>36</v>
      </c>
      <c r="B7" s="4" t="s">
        <v>37</v>
      </c>
      <c r="C7" s="4" t="s">
        <v>38</v>
      </c>
      <c r="D7" s="4" t="s">
        <v>303</v>
      </c>
      <c r="E7" s="4" t="s">
        <v>40</v>
      </c>
      <c r="F7" s="57" t="s">
        <v>316</v>
      </c>
      <c r="G7" s="57" t="s">
        <v>316</v>
      </c>
      <c r="H7" s="57" t="s">
        <v>316</v>
      </c>
      <c r="I7" s="57" t="s">
        <v>316</v>
      </c>
      <c r="J7" s="57" t="s">
        <v>316</v>
      </c>
      <c r="K7" s="57" t="s">
        <v>316</v>
      </c>
      <c r="L7" s="57" t="s">
        <v>316</v>
      </c>
      <c r="M7" s="57" t="s">
        <v>316</v>
      </c>
      <c r="N7" s="57" t="s">
        <v>311</v>
      </c>
      <c r="O7" s="57" t="s">
        <v>311</v>
      </c>
      <c r="P7" s="57" t="s">
        <v>311</v>
      </c>
      <c r="Q7" s="57" t="s">
        <v>311</v>
      </c>
      <c r="R7" s="57" t="s">
        <v>311</v>
      </c>
      <c r="S7" s="57" t="s">
        <v>347</v>
      </c>
    </row>
    <row r="8" spans="1:19" x14ac:dyDescent="0.3">
      <c r="A8" s="5">
        <v>1</v>
      </c>
      <c r="B8" s="6" t="s">
        <v>44</v>
      </c>
      <c r="C8" s="3" t="s">
        <v>2</v>
      </c>
      <c r="D8" s="7">
        <v>1</v>
      </c>
      <c r="E8" s="7" t="s">
        <v>42</v>
      </c>
      <c r="F8" s="29">
        <f>'4A CMD'!F9*'4A CMD'!F$3</f>
        <v>46.64</v>
      </c>
      <c r="G8" s="29">
        <f>'4A CMD'!G9*'4A CMD'!G$3</f>
        <v>0</v>
      </c>
      <c r="H8" s="29">
        <f>'4A CMD'!H9*'4A CMD'!H$3</f>
        <v>0</v>
      </c>
      <c r="I8" s="29">
        <f>'4A CMD'!I9*'4A CMD'!I$3</f>
        <v>0</v>
      </c>
      <c r="J8" s="29">
        <f>'4A CMD'!J9*'4A CMD'!J$3</f>
        <v>0</v>
      </c>
      <c r="K8" s="29">
        <f>'4A CMD'!K9*'4A CMD'!K$3</f>
        <v>0</v>
      </c>
      <c r="L8" s="29">
        <f>'4A CMD'!L9*'4A CMD'!L$3</f>
        <v>0</v>
      </c>
      <c r="M8" s="29">
        <f>'4A CMD'!M9*'4A CMD'!M$3</f>
        <v>0</v>
      </c>
      <c r="N8" s="29">
        <f>'4A CMD'!N9*'4A CMD'!N$3</f>
        <v>0.5</v>
      </c>
      <c r="O8" s="29">
        <f>'4A CMD'!O9*'4A CMD'!O$3</f>
        <v>0</v>
      </c>
      <c r="P8" s="29">
        <f>'4A CMD'!P9*'4A CMD'!P$3</f>
        <v>0</v>
      </c>
      <c r="Q8" s="29">
        <f>'4A CMD'!Q9*'4A CMD'!Q$3</f>
        <v>0.36</v>
      </c>
      <c r="R8" s="29">
        <f>'4A CMD'!R9*'4A CMD'!R$3</f>
        <v>0.23</v>
      </c>
      <c r="S8" s="45">
        <f>SUM(F8:R8)</f>
        <v>47.73</v>
      </c>
    </row>
    <row r="9" spans="1:19" x14ac:dyDescent="0.3">
      <c r="A9" s="5">
        <v>2</v>
      </c>
      <c r="B9" s="6" t="s">
        <v>45</v>
      </c>
      <c r="C9" s="3" t="s">
        <v>3</v>
      </c>
      <c r="D9" s="7">
        <v>0.5</v>
      </c>
      <c r="E9" s="7" t="s">
        <v>42</v>
      </c>
      <c r="F9" s="29">
        <f>'4A CMD'!F10*'4A CMD'!F$3</f>
        <v>23.32</v>
      </c>
      <c r="G9" s="29">
        <f>'4A CMD'!G10*'4A CMD'!G$3</f>
        <v>0</v>
      </c>
      <c r="H9" s="29">
        <f>'4A CMD'!H10*'4A CMD'!H$3</f>
        <v>0</v>
      </c>
      <c r="I9" s="29">
        <f>'4A CMD'!I10*'4A CMD'!I$3</f>
        <v>0</v>
      </c>
      <c r="J9" s="29">
        <f>'4A CMD'!J10*'4A CMD'!J$3</f>
        <v>0</v>
      </c>
      <c r="K9" s="29">
        <f>'4A CMD'!K10*'4A CMD'!K$3</f>
        <v>0</v>
      </c>
      <c r="L9" s="29">
        <f>'4A CMD'!L10*'4A CMD'!L$3</f>
        <v>0</v>
      </c>
      <c r="M9" s="29">
        <f>'4A CMD'!M10*'4A CMD'!M$3</f>
        <v>0</v>
      </c>
      <c r="N9" s="29">
        <f>'4A CMD'!N10*'4A CMD'!N$3</f>
        <v>0.5</v>
      </c>
      <c r="O9" s="29">
        <f>'4A CMD'!O10*'4A CMD'!O$3</f>
        <v>0</v>
      </c>
      <c r="P9" s="29">
        <f>'4A CMD'!P10*'4A CMD'!P$3</f>
        <v>0</v>
      </c>
      <c r="Q9" s="29">
        <f>'4A CMD'!Q10*'4A CMD'!Q$3</f>
        <v>0.36</v>
      </c>
      <c r="R9" s="29">
        <f>'4A CMD'!R10*'4A CMD'!R$3</f>
        <v>0.23</v>
      </c>
      <c r="S9" s="45">
        <f t="shared" ref="S9:S41" si="0">SUM(F9:R9)</f>
        <v>24.41</v>
      </c>
    </row>
    <row r="10" spans="1:19" x14ac:dyDescent="0.3">
      <c r="A10" s="5">
        <v>3</v>
      </c>
      <c r="B10" s="6" t="s">
        <v>46</v>
      </c>
      <c r="C10" s="3" t="s">
        <v>4</v>
      </c>
      <c r="D10" s="7">
        <v>0.25</v>
      </c>
      <c r="E10" s="7" t="s">
        <v>42</v>
      </c>
      <c r="F10" s="29">
        <f>'4A CMD'!F11*'4A CMD'!F$3</f>
        <v>11.66</v>
      </c>
      <c r="G10" s="29">
        <f>'4A CMD'!G11*'4A CMD'!G$3</f>
        <v>0</v>
      </c>
      <c r="H10" s="29">
        <f>'4A CMD'!H11*'4A CMD'!H$3</f>
        <v>0</v>
      </c>
      <c r="I10" s="29">
        <f>'4A CMD'!I11*'4A CMD'!I$3</f>
        <v>0</v>
      </c>
      <c r="J10" s="29">
        <f>'4A CMD'!J11*'4A CMD'!J$3</f>
        <v>0</v>
      </c>
      <c r="K10" s="29">
        <f>'4A CMD'!K11*'4A CMD'!K$3</f>
        <v>0</v>
      </c>
      <c r="L10" s="29">
        <f>'4A CMD'!L11*'4A CMD'!L$3</f>
        <v>0</v>
      </c>
      <c r="M10" s="29">
        <f>'4A CMD'!M11*'4A CMD'!M$3</f>
        <v>0</v>
      </c>
      <c r="N10" s="29">
        <f>'4A CMD'!N11*'4A CMD'!N$3</f>
        <v>0</v>
      </c>
      <c r="O10" s="29">
        <f>'4A CMD'!O11*'4A CMD'!O$3</f>
        <v>0.3</v>
      </c>
      <c r="P10" s="29">
        <f>'4A CMD'!P11*'4A CMD'!P$3</f>
        <v>0</v>
      </c>
      <c r="Q10" s="29">
        <f>'4A CMD'!Q11*'4A CMD'!Q$3</f>
        <v>0.36</v>
      </c>
      <c r="R10" s="29">
        <f>'4A CMD'!R11*'4A CMD'!R$3</f>
        <v>0.23</v>
      </c>
      <c r="S10" s="45">
        <f t="shared" si="0"/>
        <v>12.55</v>
      </c>
    </row>
    <row r="11" spans="1:19" x14ac:dyDescent="0.3">
      <c r="A11" s="5">
        <v>4</v>
      </c>
      <c r="B11" s="6" t="s">
        <v>47</v>
      </c>
      <c r="C11" s="3" t="s">
        <v>5</v>
      </c>
      <c r="D11" s="7">
        <f>100/1000</f>
        <v>0.1</v>
      </c>
      <c r="E11" s="7" t="s">
        <v>42</v>
      </c>
      <c r="F11" s="29">
        <f>'4A CMD'!F12*'4A CMD'!F$3</f>
        <v>4.6640000000000006</v>
      </c>
      <c r="G11" s="29">
        <f>'4A CMD'!G12*'4A CMD'!G$3</f>
        <v>0</v>
      </c>
      <c r="H11" s="29">
        <f>'4A CMD'!H12*'4A CMD'!H$3</f>
        <v>0</v>
      </c>
      <c r="I11" s="29">
        <f>'4A CMD'!I12*'4A CMD'!I$3</f>
        <v>0</v>
      </c>
      <c r="J11" s="29">
        <f>'4A CMD'!J12*'4A CMD'!J$3</f>
        <v>0</v>
      </c>
      <c r="K11" s="29">
        <f>'4A CMD'!K12*'4A CMD'!K$3</f>
        <v>0</v>
      </c>
      <c r="L11" s="29">
        <f>'4A CMD'!L12*'4A CMD'!L$3</f>
        <v>0</v>
      </c>
      <c r="M11" s="29">
        <f>'4A CMD'!M12*'4A CMD'!M$3</f>
        <v>0</v>
      </c>
      <c r="N11" s="29">
        <f>'4A CMD'!N12*'4A CMD'!N$3</f>
        <v>0</v>
      </c>
      <c r="O11" s="29">
        <f>'4A CMD'!O12*'4A CMD'!O$3</f>
        <v>0.3</v>
      </c>
      <c r="P11" s="29">
        <f>'4A CMD'!P12*'4A CMD'!P$3</f>
        <v>0</v>
      </c>
      <c r="Q11" s="29">
        <f>'4A CMD'!Q12*'4A CMD'!Q$3</f>
        <v>0.36</v>
      </c>
      <c r="R11" s="29">
        <f>'4A CMD'!R12*'4A CMD'!R$3</f>
        <v>0.23</v>
      </c>
      <c r="S11" s="45">
        <f t="shared" si="0"/>
        <v>5.5540000000000012</v>
      </c>
    </row>
    <row r="12" spans="1:19" x14ac:dyDescent="0.3">
      <c r="A12" s="5">
        <v>5</v>
      </c>
      <c r="B12" s="6" t="s">
        <v>48</v>
      </c>
      <c r="C12" s="3" t="s">
        <v>6</v>
      </c>
      <c r="D12" s="7">
        <v>1</v>
      </c>
      <c r="E12" s="7" t="s">
        <v>42</v>
      </c>
      <c r="F12" s="29">
        <f>'4A CMD'!F13*'4A CMD'!F$3</f>
        <v>0</v>
      </c>
      <c r="G12" s="29">
        <f>'4A CMD'!G13*'4A CMD'!G$3</f>
        <v>26.5</v>
      </c>
      <c r="H12" s="29">
        <f>'4A CMD'!H13*'4A CMD'!H$3</f>
        <v>0</v>
      </c>
      <c r="I12" s="29">
        <f>'4A CMD'!I13*'4A CMD'!I$3</f>
        <v>0</v>
      </c>
      <c r="J12" s="29">
        <f>'4A CMD'!J13*'4A CMD'!J$3</f>
        <v>0</v>
      </c>
      <c r="K12" s="29">
        <f>'4A CMD'!K13*'4A CMD'!K$3</f>
        <v>0</v>
      </c>
      <c r="L12" s="29">
        <f>'4A CMD'!L13*'4A CMD'!L$3</f>
        <v>0</v>
      </c>
      <c r="M12" s="29">
        <f>'4A CMD'!M13*'4A CMD'!M$3</f>
        <v>0</v>
      </c>
      <c r="N12" s="29">
        <f>'4A CMD'!N13*'4A CMD'!N$3</f>
        <v>0.5</v>
      </c>
      <c r="O12" s="29">
        <f>'4A CMD'!O13*'4A CMD'!O$3</f>
        <v>0</v>
      </c>
      <c r="P12" s="29">
        <f>'4A CMD'!P13*'4A CMD'!P$3</f>
        <v>0</v>
      </c>
      <c r="Q12" s="29">
        <f>'4A CMD'!Q13*'4A CMD'!Q$3</f>
        <v>0.36</v>
      </c>
      <c r="R12" s="29">
        <f>'4A CMD'!R13*'4A CMD'!R$3</f>
        <v>0.23</v>
      </c>
      <c r="S12" s="45">
        <f t="shared" si="0"/>
        <v>27.59</v>
      </c>
    </row>
    <row r="13" spans="1:19" x14ac:dyDescent="0.3">
      <c r="A13" s="5">
        <v>6</v>
      </c>
      <c r="B13" s="6" t="s">
        <v>49</v>
      </c>
      <c r="C13" s="3" t="s">
        <v>7</v>
      </c>
      <c r="D13" s="7">
        <v>0.5</v>
      </c>
      <c r="E13" s="7" t="s">
        <v>42</v>
      </c>
      <c r="F13" s="29">
        <f>'4A CMD'!F14*'4A CMD'!F$3</f>
        <v>0</v>
      </c>
      <c r="G13" s="29">
        <f>'4A CMD'!G14*'4A CMD'!G$3</f>
        <v>13.25</v>
      </c>
      <c r="H13" s="29">
        <f>'4A CMD'!H14*'4A CMD'!H$3</f>
        <v>0</v>
      </c>
      <c r="I13" s="29">
        <f>'4A CMD'!I14*'4A CMD'!I$3</f>
        <v>0</v>
      </c>
      <c r="J13" s="29">
        <f>'4A CMD'!J14*'4A CMD'!J$3</f>
        <v>0</v>
      </c>
      <c r="K13" s="29">
        <f>'4A CMD'!K14*'4A CMD'!K$3</f>
        <v>0</v>
      </c>
      <c r="L13" s="29">
        <f>'4A CMD'!L14*'4A CMD'!L$3</f>
        <v>0</v>
      </c>
      <c r="M13" s="29">
        <f>'4A CMD'!M14*'4A CMD'!M$3</f>
        <v>0</v>
      </c>
      <c r="N13" s="29">
        <f>'4A CMD'!N14*'4A CMD'!N$3</f>
        <v>0.5</v>
      </c>
      <c r="O13" s="29">
        <f>'4A CMD'!O14*'4A CMD'!O$3</f>
        <v>0</v>
      </c>
      <c r="P13" s="29">
        <f>'4A CMD'!P14*'4A CMD'!P$3</f>
        <v>0</v>
      </c>
      <c r="Q13" s="29">
        <f>'4A CMD'!Q14*'4A CMD'!Q$3</f>
        <v>0.36</v>
      </c>
      <c r="R13" s="29">
        <f>'4A CMD'!R14*'4A CMD'!R$3</f>
        <v>0.23</v>
      </c>
      <c r="S13" s="45">
        <f t="shared" si="0"/>
        <v>14.34</v>
      </c>
    </row>
    <row r="14" spans="1:19" x14ac:dyDescent="0.3">
      <c r="A14" s="5">
        <v>7</v>
      </c>
      <c r="B14" s="6" t="s">
        <v>50</v>
      </c>
      <c r="C14" s="3" t="s">
        <v>8</v>
      </c>
      <c r="D14" s="7">
        <v>0.25</v>
      </c>
      <c r="E14" s="7" t="s">
        <v>42</v>
      </c>
      <c r="F14" s="29">
        <f>'4A CMD'!F15*'4A CMD'!F$3</f>
        <v>0</v>
      </c>
      <c r="G14" s="29">
        <f>'4A CMD'!G15*'4A CMD'!G$3</f>
        <v>6.625</v>
      </c>
      <c r="H14" s="29">
        <f>'4A CMD'!H15*'4A CMD'!H$3</f>
        <v>0</v>
      </c>
      <c r="I14" s="29">
        <f>'4A CMD'!I15*'4A CMD'!I$3</f>
        <v>0</v>
      </c>
      <c r="J14" s="29">
        <f>'4A CMD'!J15*'4A CMD'!J$3</f>
        <v>0</v>
      </c>
      <c r="K14" s="29">
        <f>'4A CMD'!K15*'4A CMD'!K$3</f>
        <v>0</v>
      </c>
      <c r="L14" s="29">
        <f>'4A CMD'!L15*'4A CMD'!L$3</f>
        <v>0</v>
      </c>
      <c r="M14" s="29">
        <f>'4A CMD'!M15*'4A CMD'!M$3</f>
        <v>0</v>
      </c>
      <c r="N14" s="29">
        <f>'4A CMD'!N15*'4A CMD'!N$3</f>
        <v>0</v>
      </c>
      <c r="O14" s="29">
        <f>'4A CMD'!O15*'4A CMD'!O$3</f>
        <v>0.3</v>
      </c>
      <c r="P14" s="29">
        <f>'4A CMD'!P15*'4A CMD'!P$3</f>
        <v>0</v>
      </c>
      <c r="Q14" s="29">
        <f>'4A CMD'!Q15*'4A CMD'!Q$3</f>
        <v>0.36</v>
      </c>
      <c r="R14" s="29">
        <f>'4A CMD'!R15*'4A CMD'!R$3</f>
        <v>0.23</v>
      </c>
      <c r="S14" s="45">
        <f t="shared" si="0"/>
        <v>7.5150000000000006</v>
      </c>
    </row>
    <row r="15" spans="1:19" x14ac:dyDescent="0.3">
      <c r="A15" s="5">
        <v>8</v>
      </c>
      <c r="B15" s="6" t="s">
        <v>51</v>
      </c>
      <c r="C15" s="3" t="s">
        <v>9</v>
      </c>
      <c r="D15" s="7">
        <f>100/1000</f>
        <v>0.1</v>
      </c>
      <c r="E15" s="7" t="s">
        <v>42</v>
      </c>
      <c r="F15" s="29">
        <f>'4A CMD'!F16*'4A CMD'!F$3</f>
        <v>0</v>
      </c>
      <c r="G15" s="29">
        <f>'4A CMD'!G16*'4A CMD'!G$3</f>
        <v>2.6500000000000004</v>
      </c>
      <c r="H15" s="29">
        <f>'4A CMD'!H16*'4A CMD'!H$3</f>
        <v>0</v>
      </c>
      <c r="I15" s="29">
        <f>'4A CMD'!I16*'4A CMD'!I$3</f>
        <v>0</v>
      </c>
      <c r="J15" s="29">
        <f>'4A CMD'!J16*'4A CMD'!J$3</f>
        <v>0</v>
      </c>
      <c r="K15" s="29">
        <f>'4A CMD'!K16*'4A CMD'!K$3</f>
        <v>0</v>
      </c>
      <c r="L15" s="29">
        <f>'4A CMD'!L16*'4A CMD'!L$3</f>
        <v>0</v>
      </c>
      <c r="M15" s="29">
        <f>'4A CMD'!M16*'4A CMD'!M$3</f>
        <v>0</v>
      </c>
      <c r="N15" s="29">
        <f>'4A CMD'!N16*'4A CMD'!N$3</f>
        <v>0</v>
      </c>
      <c r="O15" s="29">
        <f>'4A CMD'!O16*'4A CMD'!O$3</f>
        <v>0.3</v>
      </c>
      <c r="P15" s="29">
        <f>'4A CMD'!P16*'4A CMD'!P$3</f>
        <v>0</v>
      </c>
      <c r="Q15" s="29">
        <f>'4A CMD'!Q16*'4A CMD'!Q$3</f>
        <v>0.36</v>
      </c>
      <c r="R15" s="29">
        <f>'4A CMD'!R16*'4A CMD'!R$3</f>
        <v>0.23</v>
      </c>
      <c r="S15" s="45">
        <f t="shared" si="0"/>
        <v>3.54</v>
      </c>
    </row>
    <row r="16" spans="1:19" x14ac:dyDescent="0.3">
      <c r="A16" s="5">
        <v>9</v>
      </c>
      <c r="B16" s="6" t="s">
        <v>52</v>
      </c>
      <c r="C16" s="3" t="s">
        <v>10</v>
      </c>
      <c r="D16" s="7">
        <v>1</v>
      </c>
      <c r="E16" s="7" t="s">
        <v>42</v>
      </c>
      <c r="F16" s="29">
        <f>'4A CMD'!F17*'4A CMD'!F$3</f>
        <v>0</v>
      </c>
      <c r="G16" s="29">
        <f>'4A CMD'!G17*'4A CMD'!G$3</f>
        <v>0</v>
      </c>
      <c r="H16" s="29">
        <f>'4A CMD'!H17*'4A CMD'!H$3</f>
        <v>42.400000000000006</v>
      </c>
      <c r="I16" s="29">
        <f>'4A CMD'!I17*'4A CMD'!I$3</f>
        <v>0</v>
      </c>
      <c r="J16" s="29">
        <f>'4A CMD'!J17*'4A CMD'!J$3</f>
        <v>0</v>
      </c>
      <c r="K16" s="29">
        <f>'4A CMD'!K17*'4A CMD'!K$3</f>
        <v>0</v>
      </c>
      <c r="L16" s="29">
        <f>'4A CMD'!L17*'4A CMD'!L$3</f>
        <v>0</v>
      </c>
      <c r="M16" s="29">
        <f>'4A CMD'!M17*'4A CMD'!M$3</f>
        <v>0</v>
      </c>
      <c r="N16" s="29">
        <f>'4A CMD'!N17*'4A CMD'!N$3</f>
        <v>0.5</v>
      </c>
      <c r="O16" s="29">
        <f>'4A CMD'!O17*'4A CMD'!O$3</f>
        <v>0</v>
      </c>
      <c r="P16" s="29">
        <f>'4A CMD'!P17*'4A CMD'!P$3</f>
        <v>0</v>
      </c>
      <c r="Q16" s="29">
        <f>'4A CMD'!Q17*'4A CMD'!Q$3</f>
        <v>0.36</v>
      </c>
      <c r="R16" s="29">
        <f>'4A CMD'!R17*'4A CMD'!R$3</f>
        <v>0.23</v>
      </c>
      <c r="S16" s="45">
        <f t="shared" si="0"/>
        <v>43.49</v>
      </c>
    </row>
    <row r="17" spans="1:19" x14ac:dyDescent="0.3">
      <c r="A17" s="5">
        <v>10</v>
      </c>
      <c r="B17" s="6" t="s">
        <v>53</v>
      </c>
      <c r="C17" s="3" t="s">
        <v>11</v>
      </c>
      <c r="D17" s="7">
        <v>0.5</v>
      </c>
      <c r="E17" s="7" t="s">
        <v>42</v>
      </c>
      <c r="F17" s="29">
        <f>'4A CMD'!F18*'4A CMD'!F$3</f>
        <v>0</v>
      </c>
      <c r="G17" s="29">
        <f>'4A CMD'!G18*'4A CMD'!G$3</f>
        <v>0</v>
      </c>
      <c r="H17" s="29">
        <f>'4A CMD'!H18*'4A CMD'!H$3</f>
        <v>21.200000000000003</v>
      </c>
      <c r="I17" s="29">
        <f>'4A CMD'!I18*'4A CMD'!I$3</f>
        <v>0</v>
      </c>
      <c r="J17" s="29">
        <f>'4A CMD'!J18*'4A CMD'!J$3</f>
        <v>0</v>
      </c>
      <c r="K17" s="29">
        <f>'4A CMD'!K18*'4A CMD'!K$3</f>
        <v>0</v>
      </c>
      <c r="L17" s="29">
        <f>'4A CMD'!L18*'4A CMD'!L$3</f>
        <v>0</v>
      </c>
      <c r="M17" s="29">
        <f>'4A CMD'!M18*'4A CMD'!M$3</f>
        <v>0</v>
      </c>
      <c r="N17" s="29">
        <f>'4A CMD'!N18*'4A CMD'!N$3</f>
        <v>0.5</v>
      </c>
      <c r="O17" s="29">
        <f>'4A CMD'!O18*'4A CMD'!O$3</f>
        <v>0</v>
      </c>
      <c r="P17" s="29">
        <f>'4A CMD'!P18*'4A CMD'!P$3</f>
        <v>0</v>
      </c>
      <c r="Q17" s="29">
        <f>'4A CMD'!Q18*'4A CMD'!Q$3</f>
        <v>0.36</v>
      </c>
      <c r="R17" s="29">
        <f>'4A CMD'!R18*'4A CMD'!R$3</f>
        <v>0.23</v>
      </c>
      <c r="S17" s="45">
        <f t="shared" si="0"/>
        <v>22.290000000000003</v>
      </c>
    </row>
    <row r="18" spans="1:19" x14ac:dyDescent="0.3">
      <c r="A18" s="5">
        <v>11</v>
      </c>
      <c r="B18" s="6" t="s">
        <v>54</v>
      </c>
      <c r="C18" s="3" t="s">
        <v>12</v>
      </c>
      <c r="D18" s="7">
        <v>0.25</v>
      </c>
      <c r="E18" s="7" t="s">
        <v>42</v>
      </c>
      <c r="F18" s="29">
        <f>'4A CMD'!F19*'4A CMD'!F$3</f>
        <v>0</v>
      </c>
      <c r="G18" s="29">
        <f>'4A CMD'!G19*'4A CMD'!G$3</f>
        <v>0</v>
      </c>
      <c r="H18" s="29">
        <f>'4A CMD'!H19*'4A CMD'!H$3</f>
        <v>10.600000000000001</v>
      </c>
      <c r="I18" s="29">
        <f>'4A CMD'!I19*'4A CMD'!I$3</f>
        <v>0</v>
      </c>
      <c r="J18" s="29">
        <f>'4A CMD'!J19*'4A CMD'!J$3</f>
        <v>0</v>
      </c>
      <c r="K18" s="29">
        <f>'4A CMD'!K19*'4A CMD'!K$3</f>
        <v>0</v>
      </c>
      <c r="L18" s="29">
        <f>'4A CMD'!L19*'4A CMD'!L$3</f>
        <v>0</v>
      </c>
      <c r="M18" s="29">
        <f>'4A CMD'!M19*'4A CMD'!M$3</f>
        <v>0</v>
      </c>
      <c r="N18" s="29">
        <f>'4A CMD'!N19*'4A CMD'!N$3</f>
        <v>0</v>
      </c>
      <c r="O18" s="29">
        <f>'4A CMD'!O19*'4A CMD'!O$3</f>
        <v>0.3</v>
      </c>
      <c r="P18" s="29">
        <f>'4A CMD'!P19*'4A CMD'!P$3</f>
        <v>0</v>
      </c>
      <c r="Q18" s="29">
        <f>'4A CMD'!Q19*'4A CMD'!Q$3</f>
        <v>0.36</v>
      </c>
      <c r="R18" s="29">
        <f>'4A CMD'!R19*'4A CMD'!R$3</f>
        <v>0.23</v>
      </c>
      <c r="S18" s="45">
        <f t="shared" si="0"/>
        <v>11.490000000000002</v>
      </c>
    </row>
    <row r="19" spans="1:19" x14ac:dyDescent="0.3">
      <c r="A19" s="5">
        <v>12</v>
      </c>
      <c r="B19" s="6" t="s">
        <v>55</v>
      </c>
      <c r="C19" s="3" t="s">
        <v>13</v>
      </c>
      <c r="D19" s="7">
        <f>100/1000</f>
        <v>0.1</v>
      </c>
      <c r="E19" s="7" t="s">
        <v>42</v>
      </c>
      <c r="F19" s="29">
        <f>'4A CMD'!F20*'4A CMD'!F$3</f>
        <v>0</v>
      </c>
      <c r="G19" s="29">
        <f>'4A CMD'!G20*'4A CMD'!G$3</f>
        <v>0</v>
      </c>
      <c r="H19" s="29">
        <f>'4A CMD'!H20*'4A CMD'!H$3</f>
        <v>4.24</v>
      </c>
      <c r="I19" s="29">
        <f>'4A CMD'!I20*'4A CMD'!I$3</f>
        <v>0</v>
      </c>
      <c r="J19" s="29">
        <f>'4A CMD'!J20*'4A CMD'!J$3</f>
        <v>0</v>
      </c>
      <c r="K19" s="29">
        <f>'4A CMD'!K20*'4A CMD'!K$3</f>
        <v>0</v>
      </c>
      <c r="L19" s="29">
        <f>'4A CMD'!L20*'4A CMD'!L$3</f>
        <v>0</v>
      </c>
      <c r="M19" s="29">
        <f>'4A CMD'!M20*'4A CMD'!M$3</f>
        <v>0</v>
      </c>
      <c r="N19" s="29">
        <f>'4A CMD'!N20*'4A CMD'!N$3</f>
        <v>0</v>
      </c>
      <c r="O19" s="29">
        <f>'4A CMD'!O20*'4A CMD'!O$3</f>
        <v>0.3</v>
      </c>
      <c r="P19" s="29">
        <f>'4A CMD'!P20*'4A CMD'!P$3</f>
        <v>0</v>
      </c>
      <c r="Q19" s="29">
        <f>'4A CMD'!Q20*'4A CMD'!Q$3</f>
        <v>0.36</v>
      </c>
      <c r="R19" s="29">
        <f>'4A CMD'!R20*'4A CMD'!R$3</f>
        <v>0.23</v>
      </c>
      <c r="S19" s="45">
        <f t="shared" si="0"/>
        <v>5.1300000000000008</v>
      </c>
    </row>
    <row r="20" spans="1:19" x14ac:dyDescent="0.3">
      <c r="A20" s="5">
        <v>13</v>
      </c>
      <c r="B20" s="6" t="s">
        <v>56</v>
      </c>
      <c r="C20" s="3" t="s">
        <v>14</v>
      </c>
      <c r="D20" s="7">
        <v>1</v>
      </c>
      <c r="E20" s="7" t="s">
        <v>42</v>
      </c>
      <c r="F20" s="29">
        <f>'4A CMD'!F21*'4A CMD'!F$3</f>
        <v>0</v>
      </c>
      <c r="G20" s="29">
        <f>'4A CMD'!G21*'4A CMD'!G$3</f>
        <v>0</v>
      </c>
      <c r="H20" s="29">
        <f>'4A CMD'!H21*'4A CMD'!H$3</f>
        <v>0</v>
      </c>
      <c r="I20" s="29">
        <f>'4A CMD'!I21*'4A CMD'!I$3</f>
        <v>19.080000000000002</v>
      </c>
      <c r="J20" s="29">
        <f>'4A CMD'!J21*'4A CMD'!J$3</f>
        <v>0</v>
      </c>
      <c r="K20" s="29">
        <f>'4A CMD'!K21*'4A CMD'!K$3</f>
        <v>0</v>
      </c>
      <c r="L20" s="29">
        <f>'4A CMD'!L21*'4A CMD'!L$3</f>
        <v>0</v>
      </c>
      <c r="M20" s="29">
        <f>'4A CMD'!M21*'4A CMD'!M$3</f>
        <v>0</v>
      </c>
      <c r="N20" s="29">
        <f>'4A CMD'!N21*'4A CMD'!N$3</f>
        <v>0.5</v>
      </c>
      <c r="O20" s="29">
        <f>'4A CMD'!O21*'4A CMD'!O$3</f>
        <v>0</v>
      </c>
      <c r="P20" s="29">
        <f>'4A CMD'!P21*'4A CMD'!P$3</f>
        <v>0</v>
      </c>
      <c r="Q20" s="29">
        <f>'4A CMD'!Q21*'4A CMD'!Q$3</f>
        <v>0.36</v>
      </c>
      <c r="R20" s="29">
        <f>'4A CMD'!R21*'4A CMD'!R$3</f>
        <v>0.23</v>
      </c>
      <c r="S20" s="45">
        <f t="shared" si="0"/>
        <v>20.170000000000002</v>
      </c>
    </row>
    <row r="21" spans="1:19" x14ac:dyDescent="0.3">
      <c r="A21" s="5">
        <v>14</v>
      </c>
      <c r="B21" s="6" t="s">
        <v>57</v>
      </c>
      <c r="C21" s="3" t="s">
        <v>15</v>
      </c>
      <c r="D21" s="7">
        <v>0.5</v>
      </c>
      <c r="E21" s="7" t="s">
        <v>42</v>
      </c>
      <c r="F21" s="29">
        <f>'4A CMD'!F22*'4A CMD'!F$3</f>
        <v>0</v>
      </c>
      <c r="G21" s="29">
        <f>'4A CMD'!G22*'4A CMD'!G$3</f>
        <v>0</v>
      </c>
      <c r="H21" s="29">
        <f>'4A CMD'!H22*'4A CMD'!H$3</f>
        <v>0</v>
      </c>
      <c r="I21" s="29">
        <f>'4A CMD'!I22*'4A CMD'!I$3</f>
        <v>9.5400000000000009</v>
      </c>
      <c r="J21" s="29">
        <f>'4A CMD'!J22*'4A CMD'!J$3</f>
        <v>0</v>
      </c>
      <c r="K21" s="29">
        <f>'4A CMD'!K22*'4A CMD'!K$3</f>
        <v>0</v>
      </c>
      <c r="L21" s="29">
        <f>'4A CMD'!L22*'4A CMD'!L$3</f>
        <v>0</v>
      </c>
      <c r="M21" s="29">
        <f>'4A CMD'!M22*'4A CMD'!M$3</f>
        <v>0</v>
      </c>
      <c r="N21" s="29">
        <f>'4A CMD'!N22*'4A CMD'!N$3</f>
        <v>0.5</v>
      </c>
      <c r="O21" s="29">
        <f>'4A CMD'!O22*'4A CMD'!O$3</f>
        <v>0</v>
      </c>
      <c r="P21" s="29">
        <f>'4A CMD'!P22*'4A CMD'!P$3</f>
        <v>0</v>
      </c>
      <c r="Q21" s="29">
        <f>'4A CMD'!Q22*'4A CMD'!Q$3</f>
        <v>0.36</v>
      </c>
      <c r="R21" s="29">
        <f>'4A CMD'!R22*'4A CMD'!R$3</f>
        <v>0.23</v>
      </c>
      <c r="S21" s="45">
        <f t="shared" si="0"/>
        <v>10.63</v>
      </c>
    </row>
    <row r="22" spans="1:19" x14ac:dyDescent="0.3">
      <c r="A22" s="5">
        <v>15</v>
      </c>
      <c r="B22" s="6" t="s">
        <v>58</v>
      </c>
      <c r="C22" s="3" t="s">
        <v>16</v>
      </c>
      <c r="D22" s="7">
        <v>0.25</v>
      </c>
      <c r="E22" s="7" t="s">
        <v>42</v>
      </c>
      <c r="F22" s="29">
        <f>'4A CMD'!F23*'4A CMD'!F$3</f>
        <v>0</v>
      </c>
      <c r="G22" s="29">
        <f>'4A CMD'!G23*'4A CMD'!G$3</f>
        <v>0</v>
      </c>
      <c r="H22" s="29">
        <f>'4A CMD'!H23*'4A CMD'!H$3</f>
        <v>0</v>
      </c>
      <c r="I22" s="29">
        <f>'4A CMD'!I23*'4A CMD'!I$3</f>
        <v>4.7700000000000005</v>
      </c>
      <c r="J22" s="29">
        <f>'4A CMD'!J23*'4A CMD'!J$3</f>
        <v>0</v>
      </c>
      <c r="K22" s="29">
        <f>'4A CMD'!K23*'4A CMD'!K$3</f>
        <v>0</v>
      </c>
      <c r="L22" s="29">
        <f>'4A CMD'!L23*'4A CMD'!L$3</f>
        <v>0</v>
      </c>
      <c r="M22" s="29">
        <f>'4A CMD'!M23*'4A CMD'!M$3</f>
        <v>0</v>
      </c>
      <c r="N22" s="29">
        <f>'4A CMD'!N23*'4A CMD'!N$3</f>
        <v>0</v>
      </c>
      <c r="O22" s="29">
        <f>'4A CMD'!O23*'4A CMD'!O$3</f>
        <v>0.3</v>
      </c>
      <c r="P22" s="29">
        <f>'4A CMD'!P23*'4A CMD'!P$3</f>
        <v>0</v>
      </c>
      <c r="Q22" s="29">
        <f>'4A CMD'!Q23*'4A CMD'!Q$3</f>
        <v>0.36</v>
      </c>
      <c r="R22" s="29">
        <f>'4A CMD'!R23*'4A CMD'!R$3</f>
        <v>0.23</v>
      </c>
      <c r="S22" s="45">
        <f t="shared" si="0"/>
        <v>5.660000000000001</v>
      </c>
    </row>
    <row r="23" spans="1:19" x14ac:dyDescent="0.3">
      <c r="A23" s="5">
        <v>16</v>
      </c>
      <c r="B23" s="6" t="s">
        <v>59</v>
      </c>
      <c r="C23" s="3" t="s">
        <v>17</v>
      </c>
      <c r="D23" s="7">
        <f>100/1000</f>
        <v>0.1</v>
      </c>
      <c r="E23" s="7" t="s">
        <v>42</v>
      </c>
      <c r="F23" s="29">
        <f>'4A CMD'!F24*'4A CMD'!F$3</f>
        <v>0</v>
      </c>
      <c r="G23" s="29">
        <f>'4A CMD'!G24*'4A CMD'!G$3</f>
        <v>0</v>
      </c>
      <c r="H23" s="29">
        <f>'4A CMD'!H24*'4A CMD'!H$3</f>
        <v>0</v>
      </c>
      <c r="I23" s="29">
        <f>'4A CMD'!I24*'4A CMD'!I$3</f>
        <v>1.9080000000000001</v>
      </c>
      <c r="J23" s="29">
        <f>'4A CMD'!J24*'4A CMD'!J$3</f>
        <v>0</v>
      </c>
      <c r="K23" s="29">
        <f>'4A CMD'!K24*'4A CMD'!K$3</f>
        <v>0</v>
      </c>
      <c r="L23" s="29">
        <f>'4A CMD'!L24*'4A CMD'!L$3</f>
        <v>0</v>
      </c>
      <c r="M23" s="29">
        <f>'4A CMD'!M24*'4A CMD'!M$3</f>
        <v>0</v>
      </c>
      <c r="N23" s="29">
        <f>'4A CMD'!N24*'4A CMD'!N$3</f>
        <v>0</v>
      </c>
      <c r="O23" s="29">
        <f>'4A CMD'!O24*'4A CMD'!O$3</f>
        <v>0.3</v>
      </c>
      <c r="P23" s="29">
        <f>'4A CMD'!P24*'4A CMD'!P$3</f>
        <v>0</v>
      </c>
      <c r="Q23" s="29">
        <f>'4A CMD'!Q24*'4A CMD'!Q$3</f>
        <v>0.36</v>
      </c>
      <c r="R23" s="29">
        <f>'4A CMD'!R24*'4A CMD'!R$3</f>
        <v>0.23</v>
      </c>
      <c r="S23" s="45">
        <f t="shared" si="0"/>
        <v>2.798</v>
      </c>
    </row>
    <row r="24" spans="1:19" x14ac:dyDescent="0.3">
      <c r="A24" s="5">
        <v>17</v>
      </c>
      <c r="B24" s="6" t="s">
        <v>60</v>
      </c>
      <c r="C24" s="3" t="s">
        <v>18</v>
      </c>
      <c r="D24" s="7">
        <v>1</v>
      </c>
      <c r="E24" s="7" t="s">
        <v>42</v>
      </c>
      <c r="F24" s="29">
        <f>'4A CMD'!F25*'4A CMD'!F$3</f>
        <v>0</v>
      </c>
      <c r="G24" s="29">
        <f>'4A CMD'!G25*'4A CMD'!G$3</f>
        <v>0</v>
      </c>
      <c r="H24" s="29">
        <f>'4A CMD'!H25*'4A CMD'!H$3</f>
        <v>0</v>
      </c>
      <c r="I24" s="29">
        <f>'4A CMD'!I25*'4A CMD'!I$3</f>
        <v>0</v>
      </c>
      <c r="J24" s="29">
        <f>'4A CMD'!J25*'4A CMD'!J$3</f>
        <v>12.36</v>
      </c>
      <c r="K24" s="29">
        <f>'4A CMD'!K25*'4A CMD'!K$3</f>
        <v>0</v>
      </c>
      <c r="L24" s="29">
        <f>'4A CMD'!L25*'4A CMD'!L$3</f>
        <v>0</v>
      </c>
      <c r="M24" s="29">
        <f>'4A CMD'!M25*'4A CMD'!M$3</f>
        <v>0</v>
      </c>
      <c r="N24" s="29">
        <f>'4A CMD'!N25*'4A CMD'!N$3</f>
        <v>0.5</v>
      </c>
      <c r="O24" s="29">
        <f>'4A CMD'!O25*'4A CMD'!O$3</f>
        <v>0</v>
      </c>
      <c r="P24" s="29">
        <f>'4A CMD'!P25*'4A CMD'!P$3</f>
        <v>0</v>
      </c>
      <c r="Q24" s="29">
        <f>'4A CMD'!Q25*'4A CMD'!Q$3</f>
        <v>0.36</v>
      </c>
      <c r="R24" s="29">
        <f>'4A CMD'!R25*'4A CMD'!R$3</f>
        <v>0.23</v>
      </c>
      <c r="S24" s="45">
        <f t="shared" si="0"/>
        <v>13.45</v>
      </c>
    </row>
    <row r="25" spans="1:19" x14ac:dyDescent="0.3">
      <c r="A25" s="5">
        <v>18</v>
      </c>
      <c r="B25" s="6" t="s">
        <v>61</v>
      </c>
      <c r="C25" s="3" t="s">
        <v>19</v>
      </c>
      <c r="D25" s="7">
        <v>0.5</v>
      </c>
      <c r="E25" s="7" t="s">
        <v>42</v>
      </c>
      <c r="F25" s="29">
        <f>'4A CMD'!F26*'4A CMD'!F$3</f>
        <v>0</v>
      </c>
      <c r="G25" s="29">
        <f>'4A CMD'!G26*'4A CMD'!G$3</f>
        <v>0</v>
      </c>
      <c r="H25" s="29">
        <f>'4A CMD'!H26*'4A CMD'!H$3</f>
        <v>0</v>
      </c>
      <c r="I25" s="29">
        <f>'4A CMD'!I26*'4A CMD'!I$3</f>
        <v>0</v>
      </c>
      <c r="J25" s="29">
        <f>'4A CMD'!J26*'4A CMD'!J$3</f>
        <v>6.18</v>
      </c>
      <c r="K25" s="29">
        <f>'4A CMD'!K26*'4A CMD'!K$3</f>
        <v>0</v>
      </c>
      <c r="L25" s="29">
        <f>'4A CMD'!L26*'4A CMD'!L$3</f>
        <v>0</v>
      </c>
      <c r="M25" s="29">
        <f>'4A CMD'!M26*'4A CMD'!M$3</f>
        <v>0</v>
      </c>
      <c r="N25" s="29">
        <f>'4A CMD'!N26*'4A CMD'!N$3</f>
        <v>0.5</v>
      </c>
      <c r="O25" s="29">
        <f>'4A CMD'!O26*'4A CMD'!O$3</f>
        <v>0</v>
      </c>
      <c r="P25" s="29">
        <f>'4A CMD'!P26*'4A CMD'!P$3</f>
        <v>0</v>
      </c>
      <c r="Q25" s="29">
        <f>'4A CMD'!Q26*'4A CMD'!Q$3</f>
        <v>0.36</v>
      </c>
      <c r="R25" s="29">
        <f>'4A CMD'!R26*'4A CMD'!R$3</f>
        <v>0.23</v>
      </c>
      <c r="S25" s="45">
        <f t="shared" si="0"/>
        <v>7.2700000000000005</v>
      </c>
    </row>
    <row r="26" spans="1:19" x14ac:dyDescent="0.3">
      <c r="A26" s="5">
        <v>19</v>
      </c>
      <c r="B26" s="6" t="s">
        <v>62</v>
      </c>
      <c r="C26" s="3" t="s">
        <v>20</v>
      </c>
      <c r="D26" s="7">
        <v>0.25</v>
      </c>
      <c r="E26" s="7" t="s">
        <v>42</v>
      </c>
      <c r="F26" s="29">
        <f>'4A CMD'!F27*'4A CMD'!F$3</f>
        <v>0</v>
      </c>
      <c r="G26" s="29">
        <f>'4A CMD'!G27*'4A CMD'!G$3</f>
        <v>0</v>
      </c>
      <c r="H26" s="29">
        <f>'4A CMD'!H27*'4A CMD'!H$3</f>
        <v>0</v>
      </c>
      <c r="I26" s="29">
        <f>'4A CMD'!I27*'4A CMD'!I$3</f>
        <v>0</v>
      </c>
      <c r="J26" s="29">
        <f>'4A CMD'!J27*'4A CMD'!J$3</f>
        <v>3.09</v>
      </c>
      <c r="K26" s="29">
        <f>'4A CMD'!K27*'4A CMD'!K$3</f>
        <v>0</v>
      </c>
      <c r="L26" s="29">
        <f>'4A CMD'!L27*'4A CMD'!L$3</f>
        <v>0</v>
      </c>
      <c r="M26" s="29">
        <f>'4A CMD'!M27*'4A CMD'!M$3</f>
        <v>0</v>
      </c>
      <c r="N26" s="29">
        <f>'4A CMD'!N27*'4A CMD'!N$3</f>
        <v>0</v>
      </c>
      <c r="O26" s="29">
        <f>'4A CMD'!O27*'4A CMD'!O$3</f>
        <v>0.3</v>
      </c>
      <c r="P26" s="29">
        <f>'4A CMD'!P27*'4A CMD'!P$3</f>
        <v>0</v>
      </c>
      <c r="Q26" s="29">
        <f>'4A CMD'!Q27*'4A CMD'!Q$3</f>
        <v>0.36</v>
      </c>
      <c r="R26" s="29">
        <f>'4A CMD'!R27*'4A CMD'!R$3</f>
        <v>0.23</v>
      </c>
      <c r="S26" s="45">
        <f t="shared" si="0"/>
        <v>3.9799999999999995</v>
      </c>
    </row>
    <row r="27" spans="1:19" x14ac:dyDescent="0.3">
      <c r="A27" s="5">
        <v>20</v>
      </c>
      <c r="B27" s="6" t="s">
        <v>63</v>
      </c>
      <c r="C27" s="3" t="s">
        <v>21</v>
      </c>
      <c r="D27" s="7">
        <f>100/1000</f>
        <v>0.1</v>
      </c>
      <c r="E27" s="7" t="s">
        <v>42</v>
      </c>
      <c r="F27" s="29">
        <f>'4A CMD'!F28*'4A CMD'!F$3</f>
        <v>0</v>
      </c>
      <c r="G27" s="29">
        <f>'4A CMD'!G28*'4A CMD'!G$3</f>
        <v>0</v>
      </c>
      <c r="H27" s="29">
        <f>'4A CMD'!H28*'4A CMD'!H$3</f>
        <v>0</v>
      </c>
      <c r="I27" s="29">
        <f>'4A CMD'!I28*'4A CMD'!I$3</f>
        <v>0</v>
      </c>
      <c r="J27" s="29">
        <f>'4A CMD'!J28*'4A CMD'!J$3</f>
        <v>1.2360000000000002</v>
      </c>
      <c r="K27" s="29">
        <f>'4A CMD'!K28*'4A CMD'!K$3</f>
        <v>0</v>
      </c>
      <c r="L27" s="29">
        <f>'4A CMD'!L28*'4A CMD'!L$3</f>
        <v>0</v>
      </c>
      <c r="M27" s="29">
        <f>'4A CMD'!M28*'4A CMD'!M$3</f>
        <v>0</v>
      </c>
      <c r="N27" s="29">
        <f>'4A CMD'!N28*'4A CMD'!N$3</f>
        <v>0</v>
      </c>
      <c r="O27" s="29">
        <f>'4A CMD'!O28*'4A CMD'!O$3</f>
        <v>0.3</v>
      </c>
      <c r="P27" s="29">
        <f>'4A CMD'!P28*'4A CMD'!P$3</f>
        <v>0</v>
      </c>
      <c r="Q27" s="29">
        <f>'4A CMD'!Q28*'4A CMD'!Q$3</f>
        <v>0.36</v>
      </c>
      <c r="R27" s="29">
        <f>'4A CMD'!R28*'4A CMD'!R$3</f>
        <v>0.23</v>
      </c>
      <c r="S27" s="45">
        <f t="shared" si="0"/>
        <v>2.1260000000000003</v>
      </c>
    </row>
    <row r="28" spans="1:19" x14ac:dyDescent="0.3">
      <c r="A28" s="5">
        <v>21</v>
      </c>
      <c r="B28" s="6" t="s">
        <v>64</v>
      </c>
      <c r="C28" s="3" t="s">
        <v>22</v>
      </c>
      <c r="D28" s="7">
        <v>1</v>
      </c>
      <c r="E28" s="7" t="s">
        <v>42</v>
      </c>
      <c r="F28" s="29">
        <f>'4A CMD'!F29*'4A CMD'!F$3</f>
        <v>0</v>
      </c>
      <c r="G28" s="29">
        <f>'4A CMD'!G29*'4A CMD'!G$3</f>
        <v>0</v>
      </c>
      <c r="H28" s="29">
        <f>'4A CMD'!H29*'4A CMD'!H$3</f>
        <v>0</v>
      </c>
      <c r="I28" s="29">
        <f>'4A CMD'!I29*'4A CMD'!I$3</f>
        <v>0</v>
      </c>
      <c r="J28" s="29">
        <f>'4A CMD'!J29*'4A CMD'!J$3</f>
        <v>0</v>
      </c>
      <c r="K28" s="29">
        <f>'4A CMD'!K29*'4A CMD'!K$3</f>
        <v>8.24</v>
      </c>
      <c r="L28" s="29">
        <f>'4A CMD'!L29*'4A CMD'!L$3</f>
        <v>0</v>
      </c>
      <c r="M28" s="29">
        <f>'4A CMD'!M29*'4A CMD'!M$3</f>
        <v>0</v>
      </c>
      <c r="N28" s="29">
        <f>'4A CMD'!N29*'4A CMD'!N$3</f>
        <v>0.5</v>
      </c>
      <c r="O28" s="29">
        <f>'4A CMD'!O29*'4A CMD'!O$3</f>
        <v>0</v>
      </c>
      <c r="P28" s="29">
        <f>'4A CMD'!P29*'4A CMD'!P$3</f>
        <v>0</v>
      </c>
      <c r="Q28" s="29">
        <f>'4A CMD'!Q29*'4A CMD'!Q$3</f>
        <v>0.36</v>
      </c>
      <c r="R28" s="29">
        <f>'4A CMD'!R29*'4A CMD'!R$3</f>
        <v>0.23</v>
      </c>
      <c r="S28" s="45">
        <f t="shared" si="0"/>
        <v>9.33</v>
      </c>
    </row>
    <row r="29" spans="1:19" x14ac:dyDescent="0.3">
      <c r="A29" s="5">
        <v>22</v>
      </c>
      <c r="B29" s="6" t="s">
        <v>65</v>
      </c>
      <c r="C29" s="3" t="s">
        <v>23</v>
      </c>
      <c r="D29" s="7">
        <v>0.5</v>
      </c>
      <c r="E29" s="7" t="s">
        <v>42</v>
      </c>
      <c r="F29" s="29">
        <f>'4A CMD'!F30*'4A CMD'!F$3</f>
        <v>0</v>
      </c>
      <c r="G29" s="29">
        <f>'4A CMD'!G30*'4A CMD'!G$3</f>
        <v>0</v>
      </c>
      <c r="H29" s="29">
        <f>'4A CMD'!H30*'4A CMD'!H$3</f>
        <v>0</v>
      </c>
      <c r="I29" s="29">
        <f>'4A CMD'!I30*'4A CMD'!I$3</f>
        <v>0</v>
      </c>
      <c r="J29" s="29">
        <f>'4A CMD'!J30*'4A CMD'!J$3</f>
        <v>0</v>
      </c>
      <c r="K29" s="29">
        <f>'4A CMD'!K30*'4A CMD'!K$3</f>
        <v>4.12</v>
      </c>
      <c r="L29" s="29">
        <f>'4A CMD'!L30*'4A CMD'!L$3</f>
        <v>0</v>
      </c>
      <c r="M29" s="29">
        <f>'4A CMD'!M30*'4A CMD'!M$3</f>
        <v>0</v>
      </c>
      <c r="N29" s="29">
        <f>'4A CMD'!N30*'4A CMD'!N$3</f>
        <v>0.5</v>
      </c>
      <c r="O29" s="29">
        <f>'4A CMD'!O30*'4A CMD'!O$3</f>
        <v>0</v>
      </c>
      <c r="P29" s="29">
        <f>'4A CMD'!P30*'4A CMD'!P$3</f>
        <v>0</v>
      </c>
      <c r="Q29" s="29">
        <f>'4A CMD'!Q30*'4A CMD'!Q$3</f>
        <v>0.36</v>
      </c>
      <c r="R29" s="29">
        <f>'4A CMD'!R30*'4A CMD'!R$3</f>
        <v>0.23</v>
      </c>
      <c r="S29" s="45">
        <f t="shared" si="0"/>
        <v>5.2100000000000009</v>
      </c>
    </row>
    <row r="30" spans="1:19" x14ac:dyDescent="0.3">
      <c r="A30" s="5">
        <v>23</v>
      </c>
      <c r="B30" s="6" t="s">
        <v>66</v>
      </c>
      <c r="C30" s="3" t="s">
        <v>24</v>
      </c>
      <c r="D30" s="7">
        <v>0.25</v>
      </c>
      <c r="E30" s="7" t="s">
        <v>42</v>
      </c>
      <c r="F30" s="29">
        <f>'4A CMD'!F31*'4A CMD'!F$3</f>
        <v>0</v>
      </c>
      <c r="G30" s="29">
        <f>'4A CMD'!G31*'4A CMD'!G$3</f>
        <v>0</v>
      </c>
      <c r="H30" s="29">
        <f>'4A CMD'!H31*'4A CMD'!H$3</f>
        <v>0</v>
      </c>
      <c r="I30" s="29">
        <f>'4A CMD'!I31*'4A CMD'!I$3</f>
        <v>0</v>
      </c>
      <c r="J30" s="29">
        <f>'4A CMD'!J31*'4A CMD'!J$3</f>
        <v>0</v>
      </c>
      <c r="K30" s="29">
        <f>'4A CMD'!K31*'4A CMD'!K$3</f>
        <v>2.06</v>
      </c>
      <c r="L30" s="29">
        <f>'4A CMD'!L31*'4A CMD'!L$3</f>
        <v>0</v>
      </c>
      <c r="M30" s="29">
        <f>'4A CMD'!M31*'4A CMD'!M$3</f>
        <v>0</v>
      </c>
      <c r="N30" s="29">
        <f>'4A CMD'!N31*'4A CMD'!N$3</f>
        <v>0</v>
      </c>
      <c r="O30" s="29">
        <f>'4A CMD'!O31*'4A CMD'!O$3</f>
        <v>0.3</v>
      </c>
      <c r="P30" s="29">
        <f>'4A CMD'!P31*'4A CMD'!P$3</f>
        <v>0</v>
      </c>
      <c r="Q30" s="29">
        <f>'4A CMD'!Q31*'4A CMD'!Q$3</f>
        <v>0.36</v>
      </c>
      <c r="R30" s="29">
        <f>'4A CMD'!R31*'4A CMD'!R$3</f>
        <v>0.23</v>
      </c>
      <c r="S30" s="45">
        <f t="shared" si="0"/>
        <v>2.9499999999999997</v>
      </c>
    </row>
    <row r="31" spans="1:19" x14ac:dyDescent="0.3">
      <c r="A31" s="5">
        <v>24</v>
      </c>
      <c r="B31" s="6" t="s">
        <v>67</v>
      </c>
      <c r="C31" s="3" t="s">
        <v>25</v>
      </c>
      <c r="D31" s="7">
        <f>100/1000</f>
        <v>0.1</v>
      </c>
      <c r="E31" s="7" t="s">
        <v>42</v>
      </c>
      <c r="F31" s="29">
        <f>'4A CMD'!F32*'4A CMD'!F$3</f>
        <v>0</v>
      </c>
      <c r="G31" s="29">
        <f>'4A CMD'!G32*'4A CMD'!G$3</f>
        <v>0</v>
      </c>
      <c r="H31" s="29">
        <f>'4A CMD'!H32*'4A CMD'!H$3</f>
        <v>0</v>
      </c>
      <c r="I31" s="29">
        <f>'4A CMD'!I32*'4A CMD'!I$3</f>
        <v>0</v>
      </c>
      <c r="J31" s="29">
        <f>'4A CMD'!J32*'4A CMD'!J$3</f>
        <v>0</v>
      </c>
      <c r="K31" s="29">
        <f>'4A CMD'!K32*'4A CMD'!K$3</f>
        <v>0.82400000000000007</v>
      </c>
      <c r="L31" s="29">
        <f>'4A CMD'!L32*'4A CMD'!L$3</f>
        <v>0</v>
      </c>
      <c r="M31" s="29">
        <f>'4A CMD'!M32*'4A CMD'!M$3</f>
        <v>0</v>
      </c>
      <c r="N31" s="29">
        <f>'4A CMD'!N32*'4A CMD'!N$3</f>
        <v>0</v>
      </c>
      <c r="O31" s="29">
        <f>'4A CMD'!O32*'4A CMD'!O$3</f>
        <v>0.3</v>
      </c>
      <c r="P31" s="29">
        <f>'4A CMD'!P32*'4A CMD'!P$3</f>
        <v>0</v>
      </c>
      <c r="Q31" s="29">
        <f>'4A CMD'!Q32*'4A CMD'!Q$3</f>
        <v>0.36</v>
      </c>
      <c r="R31" s="29">
        <f>'4A CMD'!R32*'4A CMD'!R$3</f>
        <v>0.23</v>
      </c>
      <c r="S31" s="45">
        <f t="shared" si="0"/>
        <v>1.714</v>
      </c>
    </row>
    <row r="32" spans="1:19" x14ac:dyDescent="0.3">
      <c r="A32" s="5">
        <v>25</v>
      </c>
      <c r="B32" s="6" t="s">
        <v>68</v>
      </c>
      <c r="C32" s="3" t="s">
        <v>26</v>
      </c>
      <c r="D32" s="7">
        <v>1</v>
      </c>
      <c r="E32" s="7" t="s">
        <v>42</v>
      </c>
      <c r="F32" s="29">
        <f>'4A CMD'!F33*'4A CMD'!F$3</f>
        <v>0</v>
      </c>
      <c r="G32" s="29">
        <f>'4A CMD'!G33*'4A CMD'!G$3</f>
        <v>0</v>
      </c>
      <c r="H32" s="29">
        <f>'4A CMD'!H33*'4A CMD'!H$3</f>
        <v>0</v>
      </c>
      <c r="I32" s="29">
        <f>'4A CMD'!I33*'4A CMD'!I$3</f>
        <v>0</v>
      </c>
      <c r="J32" s="29">
        <f>'4A CMD'!J33*'4A CMD'!J$3</f>
        <v>0</v>
      </c>
      <c r="K32" s="29">
        <f>'4A CMD'!K33*'4A CMD'!K$3</f>
        <v>0</v>
      </c>
      <c r="L32" s="29">
        <f>'4A CMD'!L33*'4A CMD'!L$3</f>
        <v>11.33</v>
      </c>
      <c r="M32" s="29">
        <f>'4A CMD'!M33*'4A CMD'!M$3</f>
        <v>0</v>
      </c>
      <c r="N32" s="29">
        <f>'4A CMD'!N33*'4A CMD'!N$3</f>
        <v>0.5</v>
      </c>
      <c r="O32" s="29">
        <f>'4A CMD'!O33*'4A CMD'!O$3</f>
        <v>0</v>
      </c>
      <c r="P32" s="29">
        <f>'4A CMD'!P33*'4A CMD'!P$3</f>
        <v>0</v>
      </c>
      <c r="Q32" s="29">
        <f>'4A CMD'!Q33*'4A CMD'!Q$3</f>
        <v>0.36</v>
      </c>
      <c r="R32" s="29">
        <f>'4A CMD'!R33*'4A CMD'!R$3</f>
        <v>0.23</v>
      </c>
      <c r="S32" s="45">
        <f t="shared" si="0"/>
        <v>12.42</v>
      </c>
    </row>
    <row r="33" spans="1:19" x14ac:dyDescent="0.3">
      <c r="A33" s="5">
        <v>26</v>
      </c>
      <c r="B33" s="6" t="s">
        <v>69</v>
      </c>
      <c r="C33" s="3" t="s">
        <v>27</v>
      </c>
      <c r="D33" s="7">
        <v>0.5</v>
      </c>
      <c r="E33" s="7" t="s">
        <v>42</v>
      </c>
      <c r="F33" s="29">
        <f>'4A CMD'!F34*'4A CMD'!F$3</f>
        <v>0</v>
      </c>
      <c r="G33" s="29">
        <f>'4A CMD'!G34*'4A CMD'!G$3</f>
        <v>0</v>
      </c>
      <c r="H33" s="29">
        <f>'4A CMD'!H34*'4A CMD'!H$3</f>
        <v>0</v>
      </c>
      <c r="I33" s="29">
        <f>'4A CMD'!I34*'4A CMD'!I$3</f>
        <v>0</v>
      </c>
      <c r="J33" s="29">
        <f>'4A CMD'!J34*'4A CMD'!J$3</f>
        <v>0</v>
      </c>
      <c r="K33" s="29">
        <f>'4A CMD'!K34*'4A CMD'!K$3</f>
        <v>0</v>
      </c>
      <c r="L33" s="29">
        <f>'4A CMD'!L34*'4A CMD'!L$3</f>
        <v>5.665</v>
      </c>
      <c r="M33" s="29">
        <f>'4A CMD'!M34*'4A CMD'!M$3</f>
        <v>0</v>
      </c>
      <c r="N33" s="29">
        <f>'4A CMD'!N34*'4A CMD'!N$3</f>
        <v>0.5</v>
      </c>
      <c r="O33" s="29">
        <f>'4A CMD'!O34*'4A CMD'!O$3</f>
        <v>0</v>
      </c>
      <c r="P33" s="29">
        <f>'4A CMD'!P34*'4A CMD'!P$3</f>
        <v>0</v>
      </c>
      <c r="Q33" s="29">
        <f>'4A CMD'!Q34*'4A CMD'!Q$3</f>
        <v>0.36</v>
      </c>
      <c r="R33" s="29">
        <f>'4A CMD'!R34*'4A CMD'!R$3</f>
        <v>0.23</v>
      </c>
      <c r="S33" s="45">
        <f t="shared" si="0"/>
        <v>6.7550000000000008</v>
      </c>
    </row>
    <row r="34" spans="1:19" x14ac:dyDescent="0.3">
      <c r="A34" s="5">
        <v>27</v>
      </c>
      <c r="B34" s="6" t="s">
        <v>70</v>
      </c>
      <c r="C34" s="3" t="s">
        <v>28</v>
      </c>
      <c r="D34" s="7">
        <v>0.25</v>
      </c>
      <c r="E34" s="7" t="s">
        <v>42</v>
      </c>
      <c r="F34" s="29">
        <f>'4A CMD'!F35*'4A CMD'!F$3</f>
        <v>0</v>
      </c>
      <c r="G34" s="29">
        <f>'4A CMD'!G35*'4A CMD'!G$3</f>
        <v>0</v>
      </c>
      <c r="H34" s="29">
        <f>'4A CMD'!H35*'4A CMD'!H$3</f>
        <v>0</v>
      </c>
      <c r="I34" s="29">
        <f>'4A CMD'!I35*'4A CMD'!I$3</f>
        <v>0</v>
      </c>
      <c r="J34" s="29">
        <f>'4A CMD'!J35*'4A CMD'!J$3</f>
        <v>0</v>
      </c>
      <c r="K34" s="29">
        <f>'4A CMD'!K35*'4A CMD'!K$3</f>
        <v>0</v>
      </c>
      <c r="L34" s="29">
        <f>'4A CMD'!L35*'4A CMD'!L$3</f>
        <v>2.8325</v>
      </c>
      <c r="M34" s="29">
        <f>'4A CMD'!M35*'4A CMD'!M$3</f>
        <v>0</v>
      </c>
      <c r="N34" s="29">
        <f>'4A CMD'!N35*'4A CMD'!N$3</f>
        <v>0</v>
      </c>
      <c r="O34" s="29">
        <f>'4A CMD'!O35*'4A CMD'!O$3</f>
        <v>0.3</v>
      </c>
      <c r="P34" s="29">
        <f>'4A CMD'!P35*'4A CMD'!P$3</f>
        <v>0</v>
      </c>
      <c r="Q34" s="29">
        <f>'4A CMD'!Q35*'4A CMD'!Q$3</f>
        <v>0.36</v>
      </c>
      <c r="R34" s="29">
        <f>'4A CMD'!R35*'4A CMD'!R$3</f>
        <v>0.23</v>
      </c>
      <c r="S34" s="45">
        <f t="shared" si="0"/>
        <v>3.7224999999999997</v>
      </c>
    </row>
    <row r="35" spans="1:19" x14ac:dyDescent="0.3">
      <c r="A35" s="5">
        <v>28</v>
      </c>
      <c r="B35" s="6" t="s">
        <v>71</v>
      </c>
      <c r="C35" s="3" t="s">
        <v>29</v>
      </c>
      <c r="D35" s="7">
        <f>100/1000</f>
        <v>0.1</v>
      </c>
      <c r="E35" s="7" t="s">
        <v>42</v>
      </c>
      <c r="F35" s="29">
        <f>'4A CMD'!F36*'4A CMD'!F$3</f>
        <v>0</v>
      </c>
      <c r="G35" s="29">
        <f>'4A CMD'!G36*'4A CMD'!G$3</f>
        <v>0</v>
      </c>
      <c r="H35" s="29">
        <f>'4A CMD'!H36*'4A CMD'!H$3</f>
        <v>0</v>
      </c>
      <c r="I35" s="29">
        <f>'4A CMD'!I36*'4A CMD'!I$3</f>
        <v>0</v>
      </c>
      <c r="J35" s="29">
        <f>'4A CMD'!J36*'4A CMD'!J$3</f>
        <v>0</v>
      </c>
      <c r="K35" s="29">
        <f>'4A CMD'!K36*'4A CMD'!K$3</f>
        <v>0</v>
      </c>
      <c r="L35" s="29">
        <f>'4A CMD'!L36*'4A CMD'!L$3</f>
        <v>1.133</v>
      </c>
      <c r="M35" s="29">
        <f>'4A CMD'!M36*'4A CMD'!M$3</f>
        <v>0</v>
      </c>
      <c r="N35" s="29">
        <f>'4A CMD'!N36*'4A CMD'!N$3</f>
        <v>0</v>
      </c>
      <c r="O35" s="29">
        <f>'4A CMD'!O36*'4A CMD'!O$3</f>
        <v>0.3</v>
      </c>
      <c r="P35" s="29">
        <f>'4A CMD'!P36*'4A CMD'!P$3</f>
        <v>0</v>
      </c>
      <c r="Q35" s="29">
        <f>'4A CMD'!Q36*'4A CMD'!Q$3</f>
        <v>0.36</v>
      </c>
      <c r="R35" s="29">
        <f>'4A CMD'!R36*'4A CMD'!R$3</f>
        <v>0.23</v>
      </c>
      <c r="S35" s="45">
        <f t="shared" si="0"/>
        <v>2.0230000000000001</v>
      </c>
    </row>
    <row r="36" spans="1:19" x14ac:dyDescent="0.3">
      <c r="A36" s="5">
        <v>29</v>
      </c>
      <c r="B36" s="6" t="s">
        <v>72</v>
      </c>
      <c r="C36" s="3" t="s">
        <v>32</v>
      </c>
      <c r="D36" s="7">
        <v>1</v>
      </c>
      <c r="E36" s="7" t="s">
        <v>42</v>
      </c>
      <c r="F36" s="29">
        <f>'4A CMD'!F37*'4A CMD'!F$3</f>
        <v>0</v>
      </c>
      <c r="G36" s="29">
        <f>'4A CMD'!G37*'4A CMD'!G$3</f>
        <v>0</v>
      </c>
      <c r="H36" s="29">
        <f>'4A CMD'!H37*'4A CMD'!H$3</f>
        <v>0</v>
      </c>
      <c r="I36" s="29">
        <f>'4A CMD'!I37*'4A CMD'!I$3</f>
        <v>0</v>
      </c>
      <c r="J36" s="29">
        <f>'4A CMD'!J37*'4A CMD'!J$3</f>
        <v>0</v>
      </c>
      <c r="K36" s="29">
        <f>'4A CMD'!K37*'4A CMD'!K$3</f>
        <v>0</v>
      </c>
      <c r="L36" s="29">
        <f>'4A CMD'!L37*'4A CMD'!L$3</f>
        <v>0</v>
      </c>
      <c r="M36" s="29">
        <f>'4A CMD'!M37*'4A CMD'!M$3</f>
        <v>10.600000000000001</v>
      </c>
      <c r="N36" s="29">
        <f>'4A CMD'!N37*'4A CMD'!N$3</f>
        <v>0.5</v>
      </c>
      <c r="O36" s="29">
        <f>'4A CMD'!O37*'4A CMD'!O$3</f>
        <v>0</v>
      </c>
      <c r="P36" s="29">
        <f>'4A CMD'!P37*'4A CMD'!P$3</f>
        <v>0</v>
      </c>
      <c r="Q36" s="29">
        <f>'4A CMD'!Q37*'4A CMD'!Q$3</f>
        <v>0.36</v>
      </c>
      <c r="R36" s="29">
        <f>'4A CMD'!R37*'4A CMD'!R$3</f>
        <v>0.23</v>
      </c>
      <c r="S36" s="45">
        <f t="shared" si="0"/>
        <v>11.690000000000001</v>
      </c>
    </row>
    <row r="37" spans="1:19" x14ac:dyDescent="0.3">
      <c r="A37" s="5">
        <v>30</v>
      </c>
      <c r="B37" s="6" t="s">
        <v>73</v>
      </c>
      <c r="C37" s="3" t="s">
        <v>33</v>
      </c>
      <c r="D37" s="7">
        <v>0.5</v>
      </c>
      <c r="E37" s="7" t="s">
        <v>42</v>
      </c>
      <c r="F37" s="29">
        <f>'4A CMD'!F38*'4A CMD'!F$3</f>
        <v>0</v>
      </c>
      <c r="G37" s="29">
        <f>'4A CMD'!G38*'4A CMD'!G$3</f>
        <v>0</v>
      </c>
      <c r="H37" s="29">
        <f>'4A CMD'!H38*'4A CMD'!H$3</f>
        <v>0</v>
      </c>
      <c r="I37" s="29">
        <f>'4A CMD'!I38*'4A CMD'!I$3</f>
        <v>0</v>
      </c>
      <c r="J37" s="29">
        <f>'4A CMD'!J38*'4A CMD'!J$3</f>
        <v>0</v>
      </c>
      <c r="K37" s="29">
        <f>'4A CMD'!K38*'4A CMD'!K$3</f>
        <v>0</v>
      </c>
      <c r="L37" s="29">
        <f>'4A CMD'!L38*'4A CMD'!L$3</f>
        <v>0</v>
      </c>
      <c r="M37" s="29">
        <f>'4A CMD'!M38*'4A CMD'!M$3</f>
        <v>5.3000000000000007</v>
      </c>
      <c r="N37" s="29">
        <f>'4A CMD'!N38*'4A CMD'!N$3</f>
        <v>0.5</v>
      </c>
      <c r="O37" s="29">
        <f>'4A CMD'!O38*'4A CMD'!O$3</f>
        <v>0</v>
      </c>
      <c r="P37" s="29">
        <f>'4A CMD'!P38*'4A CMD'!P$3</f>
        <v>0</v>
      </c>
      <c r="Q37" s="29">
        <f>'4A CMD'!Q38*'4A CMD'!Q$3</f>
        <v>0.36</v>
      </c>
      <c r="R37" s="29">
        <f>'4A CMD'!R38*'4A CMD'!R$3</f>
        <v>0.23</v>
      </c>
      <c r="S37" s="45">
        <f t="shared" si="0"/>
        <v>6.3900000000000015</v>
      </c>
    </row>
    <row r="38" spans="1:19" x14ac:dyDescent="0.3">
      <c r="A38" s="5">
        <v>31</v>
      </c>
      <c r="B38" s="6" t="s">
        <v>74</v>
      </c>
      <c r="C38" s="3" t="s">
        <v>34</v>
      </c>
      <c r="D38" s="7">
        <v>0.25</v>
      </c>
      <c r="E38" s="7" t="s">
        <v>42</v>
      </c>
      <c r="F38" s="29">
        <f>'4A CMD'!F39*'4A CMD'!F$3</f>
        <v>0</v>
      </c>
      <c r="G38" s="29">
        <f>'4A CMD'!G39*'4A CMD'!G$3</f>
        <v>0</v>
      </c>
      <c r="H38" s="29">
        <f>'4A CMD'!H39*'4A CMD'!H$3</f>
        <v>0</v>
      </c>
      <c r="I38" s="29">
        <f>'4A CMD'!I39*'4A CMD'!I$3</f>
        <v>0</v>
      </c>
      <c r="J38" s="29">
        <f>'4A CMD'!J39*'4A CMD'!J$3</f>
        <v>0</v>
      </c>
      <c r="K38" s="29">
        <f>'4A CMD'!K39*'4A CMD'!K$3</f>
        <v>0</v>
      </c>
      <c r="L38" s="29">
        <f>'4A CMD'!L39*'4A CMD'!L$3</f>
        <v>0</v>
      </c>
      <c r="M38" s="29">
        <f>'4A CMD'!M39*'4A CMD'!M$3</f>
        <v>2.6500000000000004</v>
      </c>
      <c r="N38" s="29">
        <f>'4A CMD'!N39*'4A CMD'!N$3</f>
        <v>0</v>
      </c>
      <c r="O38" s="29">
        <f>'4A CMD'!O39*'4A CMD'!O$3</f>
        <v>0.3</v>
      </c>
      <c r="P38" s="29">
        <f>'4A CMD'!P39*'4A CMD'!P$3</f>
        <v>0</v>
      </c>
      <c r="Q38" s="29">
        <f>'4A CMD'!Q39*'4A CMD'!Q$3</f>
        <v>0.36</v>
      </c>
      <c r="R38" s="29">
        <f>'4A CMD'!R39*'4A CMD'!R$3</f>
        <v>0.23</v>
      </c>
      <c r="S38" s="45">
        <f t="shared" si="0"/>
        <v>3.54</v>
      </c>
    </row>
    <row r="39" spans="1:19" x14ac:dyDescent="0.3">
      <c r="A39" s="5">
        <v>32</v>
      </c>
      <c r="B39" s="6" t="s">
        <v>75</v>
      </c>
      <c r="C39" s="3" t="s">
        <v>35</v>
      </c>
      <c r="D39" s="7">
        <f>100/1000</f>
        <v>0.1</v>
      </c>
      <c r="E39" s="7" t="s">
        <v>42</v>
      </c>
      <c r="F39" s="29">
        <f>'4A CMD'!F40*'4A CMD'!F$3</f>
        <v>0</v>
      </c>
      <c r="G39" s="29">
        <f>'4A CMD'!G40*'4A CMD'!G$3</f>
        <v>0</v>
      </c>
      <c r="H39" s="29">
        <f>'4A CMD'!H40*'4A CMD'!H$3</f>
        <v>0</v>
      </c>
      <c r="I39" s="29">
        <f>'4A CMD'!I40*'4A CMD'!I$3</f>
        <v>0</v>
      </c>
      <c r="J39" s="29">
        <f>'4A CMD'!J40*'4A CMD'!J$3</f>
        <v>0</v>
      </c>
      <c r="K39" s="29">
        <f>'4A CMD'!K40*'4A CMD'!K$3</f>
        <v>0</v>
      </c>
      <c r="L39" s="29">
        <f>'4A CMD'!L40*'4A CMD'!L$3</f>
        <v>0</v>
      </c>
      <c r="M39" s="29">
        <f>'4A CMD'!M40*'4A CMD'!M$3</f>
        <v>1.06</v>
      </c>
      <c r="N39" s="29">
        <f>'4A CMD'!N40*'4A CMD'!N$3</f>
        <v>0</v>
      </c>
      <c r="O39" s="29">
        <f>'4A CMD'!O40*'4A CMD'!O$3</f>
        <v>0.3</v>
      </c>
      <c r="P39" s="29">
        <f>'4A CMD'!P40*'4A CMD'!P$3</f>
        <v>0</v>
      </c>
      <c r="Q39" s="29">
        <f>'4A CMD'!Q40*'4A CMD'!Q$3</f>
        <v>0.36</v>
      </c>
      <c r="R39" s="29">
        <f>'4A CMD'!R40*'4A CMD'!R$3</f>
        <v>0.23</v>
      </c>
      <c r="S39" s="45">
        <f t="shared" si="0"/>
        <v>1.9500000000000002</v>
      </c>
    </row>
    <row r="40" spans="1:19" x14ac:dyDescent="0.3">
      <c r="A40" s="5">
        <v>33</v>
      </c>
      <c r="B40" s="6" t="s">
        <v>76</v>
      </c>
      <c r="C40" s="3" t="s">
        <v>31</v>
      </c>
      <c r="D40" s="7">
        <f>125/1000</f>
        <v>0.125</v>
      </c>
      <c r="E40" s="7" t="s">
        <v>41</v>
      </c>
      <c r="F40" s="29">
        <f>'4A CMD'!F41*'4A CMD'!F$3</f>
        <v>0.74624000000000013</v>
      </c>
      <c r="G40" s="29">
        <f>'4A CMD'!G41*'4A CMD'!G$3</f>
        <v>0.42400000000000004</v>
      </c>
      <c r="H40" s="29">
        <f>'4A CMD'!H41*'4A CMD'!H$3</f>
        <v>0.67840000000000011</v>
      </c>
      <c r="I40" s="29">
        <f>'4A CMD'!I41*'4A CMD'!I$3</f>
        <v>0.30528000000000005</v>
      </c>
      <c r="J40" s="29">
        <f>'4A CMD'!J41*'4A CMD'!J$3</f>
        <v>0.19776000000000002</v>
      </c>
      <c r="K40" s="29">
        <f>'4A CMD'!K41*'4A CMD'!K$3</f>
        <v>0.13184000000000001</v>
      </c>
      <c r="L40" s="29">
        <f>'4A CMD'!L41*'4A CMD'!L$3</f>
        <v>0</v>
      </c>
      <c r="M40" s="29">
        <f>'4A CMD'!M41*'4A CMD'!M$3</f>
        <v>0.16960000000000003</v>
      </c>
      <c r="N40" s="29">
        <f>'4A CMD'!N41*'4A CMD'!N$3</f>
        <v>0</v>
      </c>
      <c r="O40" s="29">
        <f>'4A CMD'!O41*'4A CMD'!O$3</f>
        <v>0</v>
      </c>
      <c r="P40" s="29">
        <f>'4A CMD'!P41*'4A CMD'!P$3</f>
        <v>0.5</v>
      </c>
      <c r="Q40" s="29">
        <f>'4A CMD'!Q41*'4A CMD'!Q$3</f>
        <v>0.36</v>
      </c>
      <c r="R40" s="29">
        <f>'4A CMD'!R41*'4A CMD'!R$3</f>
        <v>0.23</v>
      </c>
      <c r="S40" s="45">
        <f t="shared" si="0"/>
        <v>3.7431200000000002</v>
      </c>
    </row>
    <row r="41" spans="1:19" x14ac:dyDescent="0.3">
      <c r="A41" s="5">
        <v>34</v>
      </c>
      <c r="B41" s="6" t="s">
        <v>77</v>
      </c>
      <c r="C41" s="3" t="s">
        <v>30</v>
      </c>
      <c r="D41" s="7">
        <f>250/1000</f>
        <v>0.25</v>
      </c>
      <c r="E41" s="7" t="s">
        <v>41</v>
      </c>
      <c r="F41" s="29">
        <f>'4A CMD'!F42*'4A CMD'!F$3</f>
        <v>1.4924800000000003</v>
      </c>
      <c r="G41" s="29">
        <f>'4A CMD'!G42*'4A CMD'!G$3</f>
        <v>0.84800000000000009</v>
      </c>
      <c r="H41" s="29">
        <f>'4A CMD'!H42*'4A CMD'!H$3</f>
        <v>1.3568000000000002</v>
      </c>
      <c r="I41" s="29">
        <f>'4A CMD'!I42*'4A CMD'!I$3</f>
        <v>0.6105600000000001</v>
      </c>
      <c r="J41" s="29">
        <f>'4A CMD'!J42*'4A CMD'!J$3</f>
        <v>0.39552000000000004</v>
      </c>
      <c r="K41" s="29">
        <f>'4A CMD'!K42*'4A CMD'!K$3</f>
        <v>0.26368000000000003</v>
      </c>
      <c r="L41" s="29">
        <f>'4A CMD'!L42*'4A CMD'!L$3</f>
        <v>0</v>
      </c>
      <c r="M41" s="29">
        <f>'4A CMD'!M42*'4A CMD'!M$3</f>
        <v>0.33920000000000006</v>
      </c>
      <c r="N41" s="29">
        <f>'4A CMD'!N42*'4A CMD'!N$3</f>
        <v>0</v>
      </c>
      <c r="O41" s="29">
        <f>'4A CMD'!O42*'4A CMD'!O$3</f>
        <v>0</v>
      </c>
      <c r="P41" s="29">
        <f>'4A CMD'!P42*'4A CMD'!P$3</f>
        <v>0.5</v>
      </c>
      <c r="Q41" s="29">
        <f>'4A CMD'!Q42*'4A CMD'!Q$3</f>
        <v>0.36</v>
      </c>
      <c r="R41" s="29">
        <f>'4A CMD'!R42*'4A CMD'!R$3</f>
        <v>0.23</v>
      </c>
      <c r="S41" s="45">
        <f t="shared" si="0"/>
        <v>6.3962400000000015</v>
      </c>
    </row>
    <row r="42" spans="1:19" x14ac:dyDescent="0.3">
      <c r="E42" s="45" t="s">
        <v>246</v>
      </c>
      <c r="F42" s="45">
        <f>SUM(F8:F41)</f>
        <v>88.522720000000007</v>
      </c>
      <c r="G42" s="45">
        <f t="shared" ref="G42:S42" si="1">SUM(G8:G41)</f>
        <v>50.296999999999997</v>
      </c>
      <c r="H42" s="45">
        <f t="shared" si="1"/>
        <v>80.475200000000015</v>
      </c>
      <c r="I42" s="45">
        <f t="shared" si="1"/>
        <v>36.213840000000012</v>
      </c>
      <c r="J42" s="45">
        <f t="shared" si="1"/>
        <v>23.45928</v>
      </c>
      <c r="K42" s="45">
        <f t="shared" si="1"/>
        <v>15.639520000000001</v>
      </c>
      <c r="L42" s="45">
        <f t="shared" si="1"/>
        <v>20.9605</v>
      </c>
      <c r="M42" s="45">
        <f t="shared" si="1"/>
        <v>20.118800000000004</v>
      </c>
      <c r="N42" s="45">
        <f t="shared" si="1"/>
        <v>8</v>
      </c>
      <c r="O42" s="45">
        <f t="shared" si="1"/>
        <v>4.7999999999999989</v>
      </c>
      <c r="P42" s="45">
        <f t="shared" si="1"/>
        <v>1</v>
      </c>
      <c r="Q42" s="45">
        <f t="shared" si="1"/>
        <v>12.239999999999997</v>
      </c>
      <c r="R42" s="45">
        <f t="shared" si="1"/>
        <v>7.8200000000000074</v>
      </c>
      <c r="S42" s="45">
        <f t="shared" si="1"/>
        <v>369.54685999999998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2467-1FDD-4E6B-9EA2-5EB704FC48A8}">
  <dimension ref="A3:J42"/>
  <sheetViews>
    <sheetView workbookViewId="0">
      <pane xSplit="5" ySplit="8" topLeftCell="F9" activePane="bottomRight" state="frozen"/>
      <selection activeCell="H8" sqref="H8"/>
      <selection pane="topRight" activeCell="H8" sqref="H8"/>
      <selection pane="bottomLeft" activeCell="H8" sqref="H8"/>
      <selection pane="bottomRight" activeCell="G4" sqref="G4"/>
    </sheetView>
  </sheetViews>
  <sheetFormatPr baseColWidth="10" defaultColWidth="11.44140625" defaultRowHeight="14.4" x14ac:dyDescent="0.3"/>
  <cols>
    <col min="1" max="1" width="4.88671875" style="1" customWidth="1"/>
    <col min="2" max="2" width="8.109375" style="1" customWidth="1"/>
    <col min="3" max="3" width="21.33203125" style="1" bestFit="1" customWidth="1"/>
    <col min="4" max="4" width="9.88671875" style="1" customWidth="1"/>
    <col min="5" max="5" width="11.44140625" style="1"/>
    <col min="6" max="6" width="12.5546875" style="1" customWidth="1"/>
    <col min="7" max="7" width="10.6640625" style="1" bestFit="1" customWidth="1"/>
    <col min="8" max="8" width="12.109375" style="1" bestFit="1" customWidth="1"/>
    <col min="9" max="9" width="8.88671875" style="1" bestFit="1" customWidth="1"/>
    <col min="10" max="10" width="11.88671875" style="1" bestFit="1" customWidth="1"/>
    <col min="11" max="11" width="7.6640625" style="1" bestFit="1" customWidth="1"/>
    <col min="12" max="12" width="13" style="1" customWidth="1"/>
    <col min="13" max="16384" width="11.44140625" style="1"/>
  </cols>
  <sheetData>
    <row r="3" spans="1:10" x14ac:dyDescent="0.3">
      <c r="E3" s="4" t="s">
        <v>1</v>
      </c>
      <c r="F3" s="60">
        <f>MPER!G7</f>
        <v>0.10850694444444445</v>
      </c>
      <c r="G3" s="60">
        <f>MPER!G8</f>
        <v>0.12152777777777778</v>
      </c>
      <c r="H3" s="60"/>
      <c r="I3" s="60"/>
      <c r="J3" s="60"/>
    </row>
    <row r="4" spans="1:10" x14ac:dyDescent="0.3">
      <c r="E4" s="4" t="s">
        <v>36</v>
      </c>
      <c r="F4" s="4">
        <v>1</v>
      </c>
      <c r="G4" s="4">
        <v>2</v>
      </c>
      <c r="H4" s="57"/>
      <c r="I4" s="57"/>
      <c r="J4" s="57"/>
    </row>
    <row r="5" spans="1:10" x14ac:dyDescent="0.3">
      <c r="E5" s="4" t="s">
        <v>37</v>
      </c>
      <c r="F5" s="4" t="s">
        <v>317</v>
      </c>
      <c r="G5" s="4" t="s">
        <v>322</v>
      </c>
      <c r="H5" s="57"/>
      <c r="I5" s="57"/>
      <c r="J5" s="57"/>
    </row>
    <row r="6" spans="1:10" x14ac:dyDescent="0.3">
      <c r="E6" s="4" t="s">
        <v>38</v>
      </c>
      <c r="F6" s="4" t="s">
        <v>318</v>
      </c>
      <c r="G6" s="4" t="s">
        <v>323</v>
      </c>
      <c r="H6" s="57"/>
      <c r="I6" s="57"/>
      <c r="J6" s="57"/>
    </row>
    <row r="7" spans="1:10" x14ac:dyDescent="0.3">
      <c r="A7" s="2" t="s">
        <v>345</v>
      </c>
      <c r="E7" s="4" t="s">
        <v>39</v>
      </c>
      <c r="F7" s="61">
        <v>0.5</v>
      </c>
      <c r="G7" s="61">
        <v>0.5</v>
      </c>
      <c r="H7" s="57"/>
      <c r="I7" s="57"/>
      <c r="J7" s="57"/>
    </row>
    <row r="8" spans="1:10" x14ac:dyDescent="0.3">
      <c r="A8" s="4" t="s">
        <v>36</v>
      </c>
      <c r="B8" s="4" t="s">
        <v>37</v>
      </c>
      <c r="C8" s="4" t="s">
        <v>38</v>
      </c>
      <c r="D8" s="4" t="s">
        <v>303</v>
      </c>
      <c r="E8" s="4" t="s">
        <v>40</v>
      </c>
      <c r="F8" s="57" t="s">
        <v>348</v>
      </c>
      <c r="G8" s="57" t="s">
        <v>348</v>
      </c>
      <c r="H8" s="57"/>
      <c r="I8" s="57"/>
      <c r="J8" s="57"/>
    </row>
    <row r="9" spans="1:10" x14ac:dyDescent="0.3">
      <c r="A9" s="5">
        <v>1</v>
      </c>
      <c r="B9" s="6" t="s">
        <v>44</v>
      </c>
      <c r="C9" s="3" t="s">
        <v>2</v>
      </c>
      <c r="D9" s="7">
        <v>1</v>
      </c>
      <c r="E9" s="7" t="s">
        <v>348</v>
      </c>
      <c r="F9" s="5">
        <v>5</v>
      </c>
      <c r="G9" s="5">
        <v>5</v>
      </c>
      <c r="H9" s="29"/>
      <c r="I9" s="29"/>
      <c r="J9" s="29"/>
    </row>
    <row r="10" spans="1:10" x14ac:dyDescent="0.3">
      <c r="A10" s="5">
        <v>2</v>
      </c>
      <c r="B10" s="6" t="s">
        <v>45</v>
      </c>
      <c r="C10" s="3" t="s">
        <v>3</v>
      </c>
      <c r="D10" s="7">
        <v>0.5</v>
      </c>
      <c r="E10" s="7" t="s">
        <v>348</v>
      </c>
      <c r="F10" s="5">
        <v>5</v>
      </c>
      <c r="G10" s="5">
        <v>5</v>
      </c>
      <c r="H10" s="29"/>
      <c r="I10" s="29"/>
      <c r="J10" s="29"/>
    </row>
    <row r="11" spans="1:10" x14ac:dyDescent="0.3">
      <c r="A11" s="5">
        <v>3</v>
      </c>
      <c r="B11" s="6" t="s">
        <v>46</v>
      </c>
      <c r="C11" s="3" t="s">
        <v>4</v>
      </c>
      <c r="D11" s="7">
        <v>0.25</v>
      </c>
      <c r="E11" s="7" t="s">
        <v>348</v>
      </c>
      <c r="F11" s="5">
        <v>3</v>
      </c>
      <c r="G11" s="5">
        <v>3</v>
      </c>
      <c r="H11" s="29"/>
      <c r="I11" s="29"/>
      <c r="J11" s="29"/>
    </row>
    <row r="12" spans="1:10" x14ac:dyDescent="0.3">
      <c r="A12" s="5">
        <v>4</v>
      </c>
      <c r="B12" s="6" t="s">
        <v>47</v>
      </c>
      <c r="C12" s="3" t="s">
        <v>5</v>
      </c>
      <c r="D12" s="7">
        <f>100/1000</f>
        <v>0.1</v>
      </c>
      <c r="E12" s="7" t="s">
        <v>348</v>
      </c>
      <c r="F12" s="5">
        <v>3</v>
      </c>
      <c r="G12" s="5">
        <v>3</v>
      </c>
      <c r="H12" s="29"/>
      <c r="I12" s="29"/>
      <c r="J12" s="29"/>
    </row>
    <row r="13" spans="1:10" x14ac:dyDescent="0.3">
      <c r="A13" s="5">
        <v>5</v>
      </c>
      <c r="B13" s="6" t="s">
        <v>48</v>
      </c>
      <c r="C13" s="3" t="s">
        <v>6</v>
      </c>
      <c r="D13" s="7">
        <v>1</v>
      </c>
      <c r="E13" s="7" t="s">
        <v>348</v>
      </c>
      <c r="F13" s="5">
        <v>5</v>
      </c>
      <c r="G13" s="5">
        <v>5</v>
      </c>
      <c r="H13" s="29"/>
      <c r="I13" s="29"/>
      <c r="J13" s="29"/>
    </row>
    <row r="14" spans="1:10" x14ac:dyDescent="0.3">
      <c r="A14" s="5">
        <v>6</v>
      </c>
      <c r="B14" s="6" t="s">
        <v>49</v>
      </c>
      <c r="C14" s="3" t="s">
        <v>7</v>
      </c>
      <c r="D14" s="7">
        <v>0.5</v>
      </c>
      <c r="E14" s="7" t="s">
        <v>348</v>
      </c>
      <c r="F14" s="5">
        <v>5</v>
      </c>
      <c r="G14" s="5">
        <v>5</v>
      </c>
      <c r="H14" s="29"/>
      <c r="I14" s="29"/>
      <c r="J14" s="29"/>
    </row>
    <row r="15" spans="1:10" x14ac:dyDescent="0.3">
      <c r="A15" s="5">
        <v>7</v>
      </c>
      <c r="B15" s="6" t="s">
        <v>50</v>
      </c>
      <c r="C15" s="3" t="s">
        <v>8</v>
      </c>
      <c r="D15" s="7">
        <v>0.25</v>
      </c>
      <c r="E15" s="7" t="s">
        <v>348</v>
      </c>
      <c r="F15" s="5">
        <v>3</v>
      </c>
      <c r="G15" s="5">
        <v>3</v>
      </c>
      <c r="H15" s="29"/>
      <c r="I15" s="29"/>
      <c r="J15" s="29"/>
    </row>
    <row r="16" spans="1:10" x14ac:dyDescent="0.3">
      <c r="A16" s="5">
        <v>8</v>
      </c>
      <c r="B16" s="6" t="s">
        <v>51</v>
      </c>
      <c r="C16" s="3" t="s">
        <v>9</v>
      </c>
      <c r="D16" s="7">
        <f>100/1000</f>
        <v>0.1</v>
      </c>
      <c r="E16" s="7" t="s">
        <v>348</v>
      </c>
      <c r="F16" s="5">
        <v>3</v>
      </c>
      <c r="G16" s="5">
        <v>3</v>
      </c>
      <c r="H16" s="29"/>
      <c r="I16" s="29"/>
      <c r="J16" s="29"/>
    </row>
    <row r="17" spans="1:10" x14ac:dyDescent="0.3">
      <c r="A17" s="5">
        <v>9</v>
      </c>
      <c r="B17" s="6" t="s">
        <v>52</v>
      </c>
      <c r="C17" s="3" t="s">
        <v>10</v>
      </c>
      <c r="D17" s="7">
        <v>1</v>
      </c>
      <c r="E17" s="7" t="s">
        <v>348</v>
      </c>
      <c r="F17" s="5">
        <v>5</v>
      </c>
      <c r="G17" s="5">
        <v>5</v>
      </c>
      <c r="H17" s="29"/>
      <c r="I17" s="29"/>
      <c r="J17" s="29"/>
    </row>
    <row r="18" spans="1:10" x14ac:dyDescent="0.3">
      <c r="A18" s="5">
        <v>10</v>
      </c>
      <c r="B18" s="6" t="s">
        <v>53</v>
      </c>
      <c r="C18" s="3" t="s">
        <v>11</v>
      </c>
      <c r="D18" s="7">
        <v>0.5</v>
      </c>
      <c r="E18" s="7" t="s">
        <v>348</v>
      </c>
      <c r="F18" s="5">
        <v>5</v>
      </c>
      <c r="G18" s="5">
        <v>5</v>
      </c>
      <c r="H18" s="29"/>
      <c r="I18" s="29"/>
      <c r="J18" s="29"/>
    </row>
    <row r="19" spans="1:10" x14ac:dyDescent="0.3">
      <c r="A19" s="5">
        <v>11</v>
      </c>
      <c r="B19" s="6" t="s">
        <v>54</v>
      </c>
      <c r="C19" s="3" t="s">
        <v>12</v>
      </c>
      <c r="D19" s="7">
        <v>0.25</v>
      </c>
      <c r="E19" s="7" t="s">
        <v>348</v>
      </c>
      <c r="F19" s="5">
        <v>3</v>
      </c>
      <c r="G19" s="5">
        <v>3</v>
      </c>
      <c r="H19" s="29"/>
      <c r="I19" s="29"/>
      <c r="J19" s="29"/>
    </row>
    <row r="20" spans="1:10" x14ac:dyDescent="0.3">
      <c r="A20" s="5">
        <v>12</v>
      </c>
      <c r="B20" s="6" t="s">
        <v>55</v>
      </c>
      <c r="C20" s="3" t="s">
        <v>13</v>
      </c>
      <c r="D20" s="7">
        <f>100/1000</f>
        <v>0.1</v>
      </c>
      <c r="E20" s="7" t="s">
        <v>348</v>
      </c>
      <c r="F20" s="5">
        <v>3</v>
      </c>
      <c r="G20" s="5">
        <v>3</v>
      </c>
      <c r="H20" s="29"/>
      <c r="I20" s="29"/>
      <c r="J20" s="29"/>
    </row>
    <row r="21" spans="1:10" x14ac:dyDescent="0.3">
      <c r="A21" s="5">
        <v>13</v>
      </c>
      <c r="B21" s="6" t="s">
        <v>56</v>
      </c>
      <c r="C21" s="3" t="s">
        <v>14</v>
      </c>
      <c r="D21" s="7">
        <v>1</v>
      </c>
      <c r="E21" s="7" t="s">
        <v>348</v>
      </c>
      <c r="F21" s="5">
        <v>5</v>
      </c>
      <c r="G21" s="5">
        <v>5</v>
      </c>
      <c r="H21" s="29"/>
      <c r="I21" s="29"/>
      <c r="J21" s="29"/>
    </row>
    <row r="22" spans="1:10" x14ac:dyDescent="0.3">
      <c r="A22" s="5">
        <v>14</v>
      </c>
      <c r="B22" s="6" t="s">
        <v>57</v>
      </c>
      <c r="C22" s="3" t="s">
        <v>15</v>
      </c>
      <c r="D22" s="7">
        <v>0.5</v>
      </c>
      <c r="E22" s="7" t="s">
        <v>348</v>
      </c>
      <c r="F22" s="5">
        <v>5</v>
      </c>
      <c r="G22" s="5">
        <v>5</v>
      </c>
      <c r="H22" s="29"/>
      <c r="I22" s="29"/>
      <c r="J22" s="29"/>
    </row>
    <row r="23" spans="1:10" x14ac:dyDescent="0.3">
      <c r="A23" s="5">
        <v>15</v>
      </c>
      <c r="B23" s="6" t="s">
        <v>58</v>
      </c>
      <c r="C23" s="3" t="s">
        <v>16</v>
      </c>
      <c r="D23" s="7">
        <v>0.25</v>
      </c>
      <c r="E23" s="7" t="s">
        <v>348</v>
      </c>
      <c r="F23" s="5">
        <v>3</v>
      </c>
      <c r="G23" s="5">
        <v>3</v>
      </c>
      <c r="H23" s="29"/>
      <c r="I23" s="29"/>
      <c r="J23" s="29"/>
    </row>
    <row r="24" spans="1:10" x14ac:dyDescent="0.3">
      <c r="A24" s="5">
        <v>16</v>
      </c>
      <c r="B24" s="6" t="s">
        <v>59</v>
      </c>
      <c r="C24" s="3" t="s">
        <v>17</v>
      </c>
      <c r="D24" s="7">
        <f>100/1000</f>
        <v>0.1</v>
      </c>
      <c r="E24" s="7" t="s">
        <v>348</v>
      </c>
      <c r="F24" s="5">
        <v>3</v>
      </c>
      <c r="G24" s="5">
        <v>3</v>
      </c>
      <c r="H24" s="29"/>
      <c r="I24" s="29"/>
      <c r="J24" s="29"/>
    </row>
    <row r="25" spans="1:10" x14ac:dyDescent="0.3">
      <c r="A25" s="5">
        <v>17</v>
      </c>
      <c r="B25" s="6" t="s">
        <v>60</v>
      </c>
      <c r="C25" s="3" t="s">
        <v>18</v>
      </c>
      <c r="D25" s="7">
        <v>1</v>
      </c>
      <c r="E25" s="7" t="s">
        <v>348</v>
      </c>
      <c r="F25" s="5">
        <v>5</v>
      </c>
      <c r="G25" s="5">
        <v>5</v>
      </c>
      <c r="H25" s="29"/>
      <c r="I25" s="29"/>
      <c r="J25" s="29"/>
    </row>
    <row r="26" spans="1:10" x14ac:dyDescent="0.3">
      <c r="A26" s="5">
        <v>18</v>
      </c>
      <c r="B26" s="6" t="s">
        <v>61</v>
      </c>
      <c r="C26" s="3" t="s">
        <v>19</v>
      </c>
      <c r="D26" s="7">
        <v>0.5</v>
      </c>
      <c r="E26" s="7" t="s">
        <v>348</v>
      </c>
      <c r="F26" s="5">
        <v>5</v>
      </c>
      <c r="G26" s="5">
        <v>5</v>
      </c>
      <c r="H26" s="29"/>
      <c r="I26" s="29"/>
      <c r="J26" s="29"/>
    </row>
    <row r="27" spans="1:10" x14ac:dyDescent="0.3">
      <c r="A27" s="5">
        <v>19</v>
      </c>
      <c r="B27" s="6" t="s">
        <v>62</v>
      </c>
      <c r="C27" s="3" t="s">
        <v>20</v>
      </c>
      <c r="D27" s="7">
        <v>0.25</v>
      </c>
      <c r="E27" s="7" t="s">
        <v>348</v>
      </c>
      <c r="F27" s="5">
        <v>3</v>
      </c>
      <c r="G27" s="5">
        <v>3</v>
      </c>
      <c r="H27" s="29"/>
      <c r="I27" s="29"/>
      <c r="J27" s="29"/>
    </row>
    <row r="28" spans="1:10" x14ac:dyDescent="0.3">
      <c r="A28" s="5">
        <v>20</v>
      </c>
      <c r="B28" s="6" t="s">
        <v>63</v>
      </c>
      <c r="C28" s="3" t="s">
        <v>21</v>
      </c>
      <c r="D28" s="7">
        <f>100/1000</f>
        <v>0.1</v>
      </c>
      <c r="E28" s="7" t="s">
        <v>348</v>
      </c>
      <c r="F28" s="5">
        <v>3</v>
      </c>
      <c r="G28" s="5">
        <v>3</v>
      </c>
      <c r="H28" s="29"/>
      <c r="I28" s="29"/>
      <c r="J28" s="29"/>
    </row>
    <row r="29" spans="1:10" x14ac:dyDescent="0.3">
      <c r="A29" s="5">
        <v>21</v>
      </c>
      <c r="B29" s="6" t="s">
        <v>64</v>
      </c>
      <c r="C29" s="3" t="s">
        <v>22</v>
      </c>
      <c r="D29" s="7">
        <v>1</v>
      </c>
      <c r="E29" s="7" t="s">
        <v>348</v>
      </c>
      <c r="F29" s="5">
        <v>5</v>
      </c>
      <c r="G29" s="5">
        <v>5</v>
      </c>
      <c r="H29" s="29"/>
      <c r="I29" s="29"/>
      <c r="J29" s="29"/>
    </row>
    <row r="30" spans="1:10" x14ac:dyDescent="0.3">
      <c r="A30" s="5">
        <v>22</v>
      </c>
      <c r="B30" s="6" t="s">
        <v>65</v>
      </c>
      <c r="C30" s="3" t="s">
        <v>23</v>
      </c>
      <c r="D30" s="7">
        <v>0.5</v>
      </c>
      <c r="E30" s="7" t="s">
        <v>348</v>
      </c>
      <c r="F30" s="5">
        <v>5</v>
      </c>
      <c r="G30" s="5">
        <v>5</v>
      </c>
      <c r="H30" s="29"/>
      <c r="I30" s="29"/>
      <c r="J30" s="29"/>
    </row>
    <row r="31" spans="1:10" x14ac:dyDescent="0.3">
      <c r="A31" s="5">
        <v>23</v>
      </c>
      <c r="B31" s="6" t="s">
        <v>66</v>
      </c>
      <c r="C31" s="3" t="s">
        <v>24</v>
      </c>
      <c r="D31" s="7">
        <v>0.25</v>
      </c>
      <c r="E31" s="7" t="s">
        <v>348</v>
      </c>
      <c r="F31" s="5">
        <v>3</v>
      </c>
      <c r="G31" s="5">
        <v>3</v>
      </c>
      <c r="H31" s="29"/>
      <c r="I31" s="29"/>
      <c r="J31" s="29"/>
    </row>
    <row r="32" spans="1:10" x14ac:dyDescent="0.3">
      <c r="A32" s="5">
        <v>24</v>
      </c>
      <c r="B32" s="6" t="s">
        <v>67</v>
      </c>
      <c r="C32" s="3" t="s">
        <v>25</v>
      </c>
      <c r="D32" s="7">
        <f>100/1000</f>
        <v>0.1</v>
      </c>
      <c r="E32" s="7" t="s">
        <v>348</v>
      </c>
      <c r="F32" s="5">
        <v>3</v>
      </c>
      <c r="G32" s="5">
        <v>3</v>
      </c>
      <c r="H32" s="29"/>
      <c r="I32" s="29"/>
      <c r="J32" s="29"/>
    </row>
    <row r="33" spans="1:10" x14ac:dyDescent="0.3">
      <c r="A33" s="5">
        <v>25</v>
      </c>
      <c r="B33" s="6" t="s">
        <v>68</v>
      </c>
      <c r="C33" s="3" t="s">
        <v>26</v>
      </c>
      <c r="D33" s="7">
        <v>1</v>
      </c>
      <c r="E33" s="7" t="s">
        <v>348</v>
      </c>
      <c r="F33" s="5">
        <v>5</v>
      </c>
      <c r="G33" s="5">
        <v>5</v>
      </c>
      <c r="H33" s="29"/>
      <c r="I33" s="29"/>
      <c r="J33" s="29"/>
    </row>
    <row r="34" spans="1:10" x14ac:dyDescent="0.3">
      <c r="A34" s="5">
        <v>26</v>
      </c>
      <c r="B34" s="6" t="s">
        <v>69</v>
      </c>
      <c r="C34" s="3" t="s">
        <v>27</v>
      </c>
      <c r="D34" s="7">
        <v>0.5</v>
      </c>
      <c r="E34" s="7" t="s">
        <v>348</v>
      </c>
      <c r="F34" s="5">
        <v>5</v>
      </c>
      <c r="G34" s="5">
        <v>5</v>
      </c>
      <c r="H34" s="29"/>
      <c r="I34" s="29"/>
      <c r="J34" s="29"/>
    </row>
    <row r="35" spans="1:10" x14ac:dyDescent="0.3">
      <c r="A35" s="5">
        <v>27</v>
      </c>
      <c r="B35" s="6" t="s">
        <v>70</v>
      </c>
      <c r="C35" s="3" t="s">
        <v>28</v>
      </c>
      <c r="D35" s="7">
        <v>0.25</v>
      </c>
      <c r="E35" s="7" t="s">
        <v>348</v>
      </c>
      <c r="F35" s="5">
        <v>3</v>
      </c>
      <c r="G35" s="5">
        <v>3</v>
      </c>
      <c r="H35" s="29"/>
      <c r="I35" s="29"/>
      <c r="J35" s="29"/>
    </row>
    <row r="36" spans="1:10" x14ac:dyDescent="0.3">
      <c r="A36" s="5">
        <v>28</v>
      </c>
      <c r="B36" s="6" t="s">
        <v>71</v>
      </c>
      <c r="C36" s="3" t="s">
        <v>29</v>
      </c>
      <c r="D36" s="7">
        <f>100/1000</f>
        <v>0.1</v>
      </c>
      <c r="E36" s="7" t="s">
        <v>348</v>
      </c>
      <c r="F36" s="5">
        <v>3</v>
      </c>
      <c r="G36" s="5">
        <v>3</v>
      </c>
      <c r="H36" s="29"/>
      <c r="I36" s="29"/>
      <c r="J36" s="29"/>
    </row>
    <row r="37" spans="1:10" x14ac:dyDescent="0.3">
      <c r="A37" s="5">
        <v>29</v>
      </c>
      <c r="B37" s="6" t="s">
        <v>72</v>
      </c>
      <c r="C37" s="3" t="s">
        <v>32</v>
      </c>
      <c r="D37" s="7">
        <v>1</v>
      </c>
      <c r="E37" s="7" t="s">
        <v>348</v>
      </c>
      <c r="F37" s="5">
        <v>5</v>
      </c>
      <c r="G37" s="5">
        <v>5</v>
      </c>
      <c r="H37" s="29"/>
      <c r="I37" s="29"/>
      <c r="J37" s="29"/>
    </row>
    <row r="38" spans="1:10" x14ac:dyDescent="0.3">
      <c r="A38" s="5">
        <v>30</v>
      </c>
      <c r="B38" s="6" t="s">
        <v>73</v>
      </c>
      <c r="C38" s="3" t="s">
        <v>33</v>
      </c>
      <c r="D38" s="7">
        <v>0.5</v>
      </c>
      <c r="E38" s="7" t="s">
        <v>348</v>
      </c>
      <c r="F38" s="5">
        <v>5</v>
      </c>
      <c r="G38" s="5">
        <v>5</v>
      </c>
      <c r="H38" s="29"/>
      <c r="I38" s="29"/>
      <c r="J38" s="29"/>
    </row>
    <row r="39" spans="1:10" x14ac:dyDescent="0.3">
      <c r="A39" s="5">
        <v>31</v>
      </c>
      <c r="B39" s="6" t="s">
        <v>74</v>
      </c>
      <c r="C39" s="3" t="s">
        <v>34</v>
      </c>
      <c r="D39" s="7">
        <v>0.25</v>
      </c>
      <c r="E39" s="7" t="s">
        <v>348</v>
      </c>
      <c r="F39" s="5">
        <v>3</v>
      </c>
      <c r="G39" s="5">
        <v>3</v>
      </c>
      <c r="H39" s="29"/>
      <c r="I39" s="29"/>
      <c r="J39" s="29"/>
    </row>
    <row r="40" spans="1:10" x14ac:dyDescent="0.3">
      <c r="A40" s="5">
        <v>32</v>
      </c>
      <c r="B40" s="6" t="s">
        <v>75</v>
      </c>
      <c r="C40" s="3" t="s">
        <v>35</v>
      </c>
      <c r="D40" s="7">
        <f>100/1000</f>
        <v>0.1</v>
      </c>
      <c r="E40" s="7" t="s">
        <v>348</v>
      </c>
      <c r="F40" s="5">
        <v>3</v>
      </c>
      <c r="G40" s="5">
        <v>3</v>
      </c>
      <c r="H40" s="29"/>
      <c r="I40" s="29"/>
      <c r="J40" s="29"/>
    </row>
    <row r="41" spans="1:10" x14ac:dyDescent="0.3">
      <c r="A41" s="5">
        <v>33</v>
      </c>
      <c r="B41" s="6" t="s">
        <v>76</v>
      </c>
      <c r="C41" s="3" t="s">
        <v>31</v>
      </c>
      <c r="D41" s="7">
        <f>125/1000</f>
        <v>0.125</v>
      </c>
      <c r="E41" s="7" t="s">
        <v>348</v>
      </c>
      <c r="F41" s="5">
        <v>6</v>
      </c>
      <c r="G41" s="5">
        <v>6</v>
      </c>
      <c r="H41" s="29"/>
      <c r="I41" s="29"/>
      <c r="J41" s="29"/>
    </row>
    <row r="42" spans="1:10" x14ac:dyDescent="0.3">
      <c r="A42" s="5">
        <v>34</v>
      </c>
      <c r="B42" s="6" t="s">
        <v>77</v>
      </c>
      <c r="C42" s="3" t="s">
        <v>30</v>
      </c>
      <c r="D42" s="7">
        <f>250/1000</f>
        <v>0.25</v>
      </c>
      <c r="E42" s="7" t="s">
        <v>348</v>
      </c>
      <c r="F42" s="5">
        <v>6</v>
      </c>
      <c r="G42" s="5">
        <v>6</v>
      </c>
      <c r="H42" s="29"/>
      <c r="I42" s="29"/>
      <c r="J42" s="2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63B9-8CAB-4E95-8B4D-FB75AEE84367}">
  <dimension ref="A3:K42"/>
  <sheetViews>
    <sheetView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8" sqref="F8"/>
    </sheetView>
  </sheetViews>
  <sheetFormatPr baseColWidth="10" defaultColWidth="11.44140625" defaultRowHeight="14.4" x14ac:dyDescent="0.3"/>
  <cols>
    <col min="1" max="1" width="4.88671875" style="1" customWidth="1"/>
    <col min="2" max="2" width="8.109375" style="1" customWidth="1"/>
    <col min="3" max="3" width="21.33203125" style="1" bestFit="1" customWidth="1"/>
    <col min="4" max="4" width="9.88671875" style="1" customWidth="1"/>
    <col min="5" max="5" width="11.44140625" style="1"/>
    <col min="6" max="6" width="12.5546875" style="1" customWidth="1"/>
    <col min="7" max="7" width="10.6640625" style="1" bestFit="1" customWidth="1"/>
    <col min="8" max="8" width="12.109375" style="1" bestFit="1" customWidth="1"/>
    <col min="9" max="9" width="8.88671875" style="1" bestFit="1" customWidth="1"/>
    <col min="10" max="10" width="11.88671875" style="1" bestFit="1" customWidth="1"/>
    <col min="11" max="11" width="7.6640625" style="1" bestFit="1" customWidth="1"/>
    <col min="12" max="12" width="13" style="1" customWidth="1"/>
    <col min="13" max="16384" width="11.44140625" style="1"/>
  </cols>
  <sheetData>
    <row r="3" spans="1:11" x14ac:dyDescent="0.3">
      <c r="E3" s="4" t="s">
        <v>36</v>
      </c>
      <c r="F3" s="57">
        <v>1</v>
      </c>
      <c r="G3" s="57">
        <v>2</v>
      </c>
      <c r="H3" s="57"/>
      <c r="I3" s="57"/>
      <c r="J3" s="57"/>
    </row>
    <row r="4" spans="1:11" x14ac:dyDescent="0.3">
      <c r="E4" s="4" t="s">
        <v>37</v>
      </c>
      <c r="F4" s="4" t="s">
        <v>317</v>
      </c>
      <c r="G4" s="4" t="s">
        <v>322</v>
      </c>
      <c r="H4" s="57"/>
      <c r="I4" s="57"/>
      <c r="J4" s="57"/>
    </row>
    <row r="5" spans="1:11" x14ac:dyDescent="0.3">
      <c r="E5" s="4" t="s">
        <v>38</v>
      </c>
      <c r="F5" s="4" t="s">
        <v>318</v>
      </c>
      <c r="G5" s="4" t="s">
        <v>323</v>
      </c>
      <c r="H5" s="57"/>
      <c r="I5" s="57"/>
      <c r="J5" s="57"/>
    </row>
    <row r="6" spans="1:11" x14ac:dyDescent="0.3">
      <c r="A6" s="2" t="s">
        <v>346</v>
      </c>
      <c r="E6" s="4" t="s">
        <v>39</v>
      </c>
      <c r="F6" s="61">
        <v>0.5</v>
      </c>
      <c r="G6" s="61">
        <v>0.5</v>
      </c>
      <c r="H6" s="57"/>
      <c r="I6" s="57"/>
      <c r="J6" s="57"/>
    </row>
    <row r="7" spans="1:11" x14ac:dyDescent="0.3">
      <c r="A7" s="4" t="s">
        <v>36</v>
      </c>
      <c r="B7" s="4" t="s">
        <v>37</v>
      </c>
      <c r="C7" s="4" t="s">
        <v>38</v>
      </c>
      <c r="D7" s="4" t="s">
        <v>303</v>
      </c>
      <c r="E7" s="4" t="s">
        <v>40</v>
      </c>
      <c r="F7" s="57" t="s">
        <v>348</v>
      </c>
      <c r="G7" s="57" t="s">
        <v>348</v>
      </c>
      <c r="H7" s="57"/>
      <c r="I7" s="57"/>
      <c r="J7" s="57"/>
      <c r="K7" s="57" t="s">
        <v>347</v>
      </c>
    </row>
    <row r="8" spans="1:11" x14ac:dyDescent="0.3">
      <c r="A8" s="5">
        <v>1</v>
      </c>
      <c r="B8" s="6" t="s">
        <v>44</v>
      </c>
      <c r="C8" s="3" t="s">
        <v>2</v>
      </c>
      <c r="D8" s="7">
        <v>1</v>
      </c>
      <c r="E8" s="7" t="s">
        <v>348</v>
      </c>
      <c r="F8" s="29">
        <f>'5A CPD'!F9*'5A CPD'!F$3</f>
        <v>0.54253472222222221</v>
      </c>
      <c r="G8" s="29">
        <f>'5A CPD'!G9*'5A CPD'!G$3</f>
        <v>0.60763888888888884</v>
      </c>
      <c r="H8" s="29"/>
      <c r="I8" s="29"/>
      <c r="J8" s="29"/>
      <c r="K8" s="45">
        <f>SUM(F8:J8)</f>
        <v>1.1501736111111112</v>
      </c>
    </row>
    <row r="9" spans="1:11" x14ac:dyDescent="0.3">
      <c r="A9" s="5">
        <v>2</v>
      </c>
      <c r="B9" s="6" t="s">
        <v>45</v>
      </c>
      <c r="C9" s="3" t="s">
        <v>3</v>
      </c>
      <c r="D9" s="7">
        <v>0.5</v>
      </c>
      <c r="E9" s="7" t="s">
        <v>348</v>
      </c>
      <c r="F9" s="29">
        <f>'5A CPD'!F10*'5A CPD'!F$3</f>
        <v>0.54253472222222221</v>
      </c>
      <c r="G9" s="29">
        <f>'5A CPD'!G10*'5A CPD'!G$3</f>
        <v>0.60763888888888884</v>
      </c>
      <c r="H9" s="29"/>
      <c r="I9" s="29"/>
      <c r="J9" s="29"/>
      <c r="K9" s="45">
        <f t="shared" ref="K9:K41" si="0">SUM(F9:J9)</f>
        <v>1.1501736111111112</v>
      </c>
    </row>
    <row r="10" spans="1:11" x14ac:dyDescent="0.3">
      <c r="A10" s="5">
        <v>3</v>
      </c>
      <c r="B10" s="6" t="s">
        <v>46</v>
      </c>
      <c r="C10" s="3" t="s">
        <v>4</v>
      </c>
      <c r="D10" s="7">
        <v>0.25</v>
      </c>
      <c r="E10" s="7" t="s">
        <v>348</v>
      </c>
      <c r="F10" s="29">
        <f>'5A CPD'!F11*'5A CPD'!F$3</f>
        <v>0.32552083333333337</v>
      </c>
      <c r="G10" s="29">
        <f>'5A CPD'!G11*'5A CPD'!G$3</f>
        <v>0.36458333333333331</v>
      </c>
      <c r="H10" s="29"/>
      <c r="I10" s="29"/>
      <c r="J10" s="29"/>
      <c r="K10" s="45">
        <f t="shared" si="0"/>
        <v>0.69010416666666674</v>
      </c>
    </row>
    <row r="11" spans="1:11" x14ac:dyDescent="0.3">
      <c r="A11" s="5">
        <v>4</v>
      </c>
      <c r="B11" s="6" t="s">
        <v>47</v>
      </c>
      <c r="C11" s="3" t="s">
        <v>5</v>
      </c>
      <c r="D11" s="7">
        <f>100/1000</f>
        <v>0.1</v>
      </c>
      <c r="E11" s="7" t="s">
        <v>348</v>
      </c>
      <c r="F11" s="29">
        <f>'5A CPD'!F12*'5A CPD'!F$3</f>
        <v>0.32552083333333337</v>
      </c>
      <c r="G11" s="29">
        <f>'5A CPD'!G12*'5A CPD'!G$3</f>
        <v>0.36458333333333331</v>
      </c>
      <c r="H11" s="29"/>
      <c r="I11" s="29"/>
      <c r="J11" s="29"/>
      <c r="K11" s="45">
        <f t="shared" si="0"/>
        <v>0.69010416666666674</v>
      </c>
    </row>
    <row r="12" spans="1:11" x14ac:dyDescent="0.3">
      <c r="A12" s="5">
        <v>5</v>
      </c>
      <c r="B12" s="6" t="s">
        <v>48</v>
      </c>
      <c r="C12" s="3" t="s">
        <v>6</v>
      </c>
      <c r="D12" s="7">
        <v>1</v>
      </c>
      <c r="E12" s="7" t="s">
        <v>348</v>
      </c>
      <c r="F12" s="29">
        <f>'5A CPD'!F13*'5A CPD'!F$3</f>
        <v>0.54253472222222221</v>
      </c>
      <c r="G12" s="29">
        <f>'5A CPD'!G13*'5A CPD'!G$3</f>
        <v>0.60763888888888884</v>
      </c>
      <c r="H12" s="29"/>
      <c r="I12" s="29"/>
      <c r="J12" s="29"/>
      <c r="K12" s="45">
        <f t="shared" si="0"/>
        <v>1.1501736111111112</v>
      </c>
    </row>
    <row r="13" spans="1:11" x14ac:dyDescent="0.3">
      <c r="A13" s="5">
        <v>6</v>
      </c>
      <c r="B13" s="6" t="s">
        <v>49</v>
      </c>
      <c r="C13" s="3" t="s">
        <v>7</v>
      </c>
      <c r="D13" s="7">
        <v>0.5</v>
      </c>
      <c r="E13" s="7" t="s">
        <v>348</v>
      </c>
      <c r="F13" s="29">
        <f>'5A CPD'!F14*'5A CPD'!F$3</f>
        <v>0.54253472222222221</v>
      </c>
      <c r="G13" s="29">
        <f>'5A CPD'!G14*'5A CPD'!G$3</f>
        <v>0.60763888888888884</v>
      </c>
      <c r="H13" s="29"/>
      <c r="I13" s="29"/>
      <c r="J13" s="29"/>
      <c r="K13" s="45">
        <f t="shared" si="0"/>
        <v>1.1501736111111112</v>
      </c>
    </row>
    <row r="14" spans="1:11" x14ac:dyDescent="0.3">
      <c r="A14" s="5">
        <v>7</v>
      </c>
      <c r="B14" s="6" t="s">
        <v>50</v>
      </c>
      <c r="C14" s="3" t="s">
        <v>8</v>
      </c>
      <c r="D14" s="7">
        <v>0.25</v>
      </c>
      <c r="E14" s="7" t="s">
        <v>348</v>
      </c>
      <c r="F14" s="29">
        <f>'5A CPD'!F15*'5A CPD'!F$3</f>
        <v>0.32552083333333337</v>
      </c>
      <c r="G14" s="29">
        <f>'5A CPD'!G15*'5A CPD'!G$3</f>
        <v>0.36458333333333331</v>
      </c>
      <c r="H14" s="29"/>
      <c r="I14" s="29"/>
      <c r="J14" s="29"/>
      <c r="K14" s="45">
        <f t="shared" si="0"/>
        <v>0.69010416666666674</v>
      </c>
    </row>
    <row r="15" spans="1:11" x14ac:dyDescent="0.3">
      <c r="A15" s="5">
        <v>8</v>
      </c>
      <c r="B15" s="6" t="s">
        <v>51</v>
      </c>
      <c r="C15" s="3" t="s">
        <v>9</v>
      </c>
      <c r="D15" s="7">
        <f>100/1000</f>
        <v>0.1</v>
      </c>
      <c r="E15" s="7" t="s">
        <v>348</v>
      </c>
      <c r="F15" s="29">
        <f>'5A CPD'!F16*'5A CPD'!F$3</f>
        <v>0.32552083333333337</v>
      </c>
      <c r="G15" s="29">
        <f>'5A CPD'!G16*'5A CPD'!G$3</f>
        <v>0.36458333333333331</v>
      </c>
      <c r="H15" s="29"/>
      <c r="I15" s="29"/>
      <c r="J15" s="29"/>
      <c r="K15" s="45">
        <f t="shared" si="0"/>
        <v>0.69010416666666674</v>
      </c>
    </row>
    <row r="16" spans="1:11" x14ac:dyDescent="0.3">
      <c r="A16" s="5">
        <v>9</v>
      </c>
      <c r="B16" s="6" t="s">
        <v>52</v>
      </c>
      <c r="C16" s="3" t="s">
        <v>10</v>
      </c>
      <c r="D16" s="7">
        <v>1</v>
      </c>
      <c r="E16" s="7" t="s">
        <v>348</v>
      </c>
      <c r="F16" s="29">
        <f>'5A CPD'!F17*'5A CPD'!F$3</f>
        <v>0.54253472222222221</v>
      </c>
      <c r="G16" s="29">
        <f>'5A CPD'!G17*'5A CPD'!G$3</f>
        <v>0.60763888888888884</v>
      </c>
      <c r="H16" s="29"/>
      <c r="I16" s="29"/>
      <c r="J16" s="29"/>
      <c r="K16" s="45">
        <f t="shared" si="0"/>
        <v>1.1501736111111112</v>
      </c>
    </row>
    <row r="17" spans="1:11" x14ac:dyDescent="0.3">
      <c r="A17" s="5">
        <v>10</v>
      </c>
      <c r="B17" s="6" t="s">
        <v>53</v>
      </c>
      <c r="C17" s="3" t="s">
        <v>11</v>
      </c>
      <c r="D17" s="7">
        <v>0.5</v>
      </c>
      <c r="E17" s="7" t="s">
        <v>348</v>
      </c>
      <c r="F17" s="29">
        <f>'5A CPD'!F18*'5A CPD'!F$3</f>
        <v>0.54253472222222221</v>
      </c>
      <c r="G17" s="29">
        <f>'5A CPD'!G18*'5A CPD'!G$3</f>
        <v>0.60763888888888884</v>
      </c>
      <c r="H17" s="29"/>
      <c r="I17" s="29"/>
      <c r="J17" s="29"/>
      <c r="K17" s="45">
        <f t="shared" si="0"/>
        <v>1.1501736111111112</v>
      </c>
    </row>
    <row r="18" spans="1:11" x14ac:dyDescent="0.3">
      <c r="A18" s="5">
        <v>11</v>
      </c>
      <c r="B18" s="6" t="s">
        <v>54</v>
      </c>
      <c r="C18" s="3" t="s">
        <v>12</v>
      </c>
      <c r="D18" s="7">
        <v>0.25</v>
      </c>
      <c r="E18" s="7" t="s">
        <v>348</v>
      </c>
      <c r="F18" s="29">
        <f>'5A CPD'!F19*'5A CPD'!F$3</f>
        <v>0.32552083333333337</v>
      </c>
      <c r="G18" s="29">
        <f>'5A CPD'!G19*'5A CPD'!G$3</f>
        <v>0.36458333333333331</v>
      </c>
      <c r="H18" s="29"/>
      <c r="I18" s="29"/>
      <c r="J18" s="29"/>
      <c r="K18" s="45">
        <f t="shared" si="0"/>
        <v>0.69010416666666674</v>
      </c>
    </row>
    <row r="19" spans="1:11" x14ac:dyDescent="0.3">
      <c r="A19" s="5">
        <v>12</v>
      </c>
      <c r="B19" s="6" t="s">
        <v>55</v>
      </c>
      <c r="C19" s="3" t="s">
        <v>13</v>
      </c>
      <c r="D19" s="7">
        <f>100/1000</f>
        <v>0.1</v>
      </c>
      <c r="E19" s="7" t="s">
        <v>348</v>
      </c>
      <c r="F19" s="29">
        <f>'5A CPD'!F20*'5A CPD'!F$3</f>
        <v>0.32552083333333337</v>
      </c>
      <c r="G19" s="29">
        <f>'5A CPD'!G20*'5A CPD'!G$3</f>
        <v>0.36458333333333331</v>
      </c>
      <c r="H19" s="29"/>
      <c r="I19" s="29"/>
      <c r="J19" s="29"/>
      <c r="K19" s="45">
        <f t="shared" si="0"/>
        <v>0.69010416666666674</v>
      </c>
    </row>
    <row r="20" spans="1:11" x14ac:dyDescent="0.3">
      <c r="A20" s="5">
        <v>13</v>
      </c>
      <c r="B20" s="6" t="s">
        <v>56</v>
      </c>
      <c r="C20" s="3" t="s">
        <v>14</v>
      </c>
      <c r="D20" s="7">
        <v>1</v>
      </c>
      <c r="E20" s="7" t="s">
        <v>348</v>
      </c>
      <c r="F20" s="29">
        <f>'5A CPD'!F21*'5A CPD'!F$3</f>
        <v>0.54253472222222221</v>
      </c>
      <c r="G20" s="29">
        <f>'5A CPD'!G21*'5A CPD'!G$3</f>
        <v>0.60763888888888884</v>
      </c>
      <c r="H20" s="29"/>
      <c r="I20" s="29"/>
      <c r="J20" s="29"/>
      <c r="K20" s="45">
        <f t="shared" si="0"/>
        <v>1.1501736111111112</v>
      </c>
    </row>
    <row r="21" spans="1:11" x14ac:dyDescent="0.3">
      <c r="A21" s="5">
        <v>14</v>
      </c>
      <c r="B21" s="6" t="s">
        <v>57</v>
      </c>
      <c r="C21" s="3" t="s">
        <v>15</v>
      </c>
      <c r="D21" s="7">
        <v>0.5</v>
      </c>
      <c r="E21" s="7" t="s">
        <v>348</v>
      </c>
      <c r="F21" s="29">
        <f>'5A CPD'!F22*'5A CPD'!F$3</f>
        <v>0.54253472222222221</v>
      </c>
      <c r="G21" s="29">
        <f>'5A CPD'!G22*'5A CPD'!G$3</f>
        <v>0.60763888888888884</v>
      </c>
      <c r="H21" s="29"/>
      <c r="I21" s="29"/>
      <c r="J21" s="29"/>
      <c r="K21" s="45">
        <f t="shared" si="0"/>
        <v>1.1501736111111112</v>
      </c>
    </row>
    <row r="22" spans="1:11" x14ac:dyDescent="0.3">
      <c r="A22" s="5">
        <v>15</v>
      </c>
      <c r="B22" s="6" t="s">
        <v>58</v>
      </c>
      <c r="C22" s="3" t="s">
        <v>16</v>
      </c>
      <c r="D22" s="7">
        <v>0.25</v>
      </c>
      <c r="E22" s="7" t="s">
        <v>348</v>
      </c>
      <c r="F22" s="29">
        <f>'5A CPD'!F23*'5A CPD'!F$3</f>
        <v>0.32552083333333337</v>
      </c>
      <c r="G22" s="29">
        <f>'5A CPD'!G23*'5A CPD'!G$3</f>
        <v>0.36458333333333331</v>
      </c>
      <c r="H22" s="29"/>
      <c r="I22" s="29"/>
      <c r="J22" s="29"/>
      <c r="K22" s="45">
        <f t="shared" si="0"/>
        <v>0.69010416666666674</v>
      </c>
    </row>
    <row r="23" spans="1:11" x14ac:dyDescent="0.3">
      <c r="A23" s="5">
        <v>16</v>
      </c>
      <c r="B23" s="6" t="s">
        <v>59</v>
      </c>
      <c r="C23" s="3" t="s">
        <v>17</v>
      </c>
      <c r="D23" s="7">
        <f>100/1000</f>
        <v>0.1</v>
      </c>
      <c r="E23" s="7" t="s">
        <v>348</v>
      </c>
      <c r="F23" s="29">
        <f>'5A CPD'!F24*'5A CPD'!F$3</f>
        <v>0.32552083333333337</v>
      </c>
      <c r="G23" s="29">
        <f>'5A CPD'!G24*'5A CPD'!G$3</f>
        <v>0.36458333333333331</v>
      </c>
      <c r="H23" s="29"/>
      <c r="I23" s="29"/>
      <c r="J23" s="29"/>
      <c r="K23" s="45">
        <f t="shared" si="0"/>
        <v>0.69010416666666674</v>
      </c>
    </row>
    <row r="24" spans="1:11" x14ac:dyDescent="0.3">
      <c r="A24" s="5">
        <v>17</v>
      </c>
      <c r="B24" s="6" t="s">
        <v>60</v>
      </c>
      <c r="C24" s="3" t="s">
        <v>18</v>
      </c>
      <c r="D24" s="7">
        <v>1</v>
      </c>
      <c r="E24" s="7" t="s">
        <v>348</v>
      </c>
      <c r="F24" s="29">
        <f>'5A CPD'!F25*'5A CPD'!F$3</f>
        <v>0.54253472222222221</v>
      </c>
      <c r="G24" s="29">
        <f>'5A CPD'!G25*'5A CPD'!G$3</f>
        <v>0.60763888888888884</v>
      </c>
      <c r="H24" s="29"/>
      <c r="I24" s="29"/>
      <c r="J24" s="29"/>
      <c r="K24" s="45">
        <f t="shared" si="0"/>
        <v>1.1501736111111112</v>
      </c>
    </row>
    <row r="25" spans="1:11" x14ac:dyDescent="0.3">
      <c r="A25" s="5">
        <v>18</v>
      </c>
      <c r="B25" s="6" t="s">
        <v>61</v>
      </c>
      <c r="C25" s="3" t="s">
        <v>19</v>
      </c>
      <c r="D25" s="7">
        <v>0.5</v>
      </c>
      <c r="E25" s="7" t="s">
        <v>348</v>
      </c>
      <c r="F25" s="29">
        <f>'5A CPD'!F26*'5A CPD'!F$3</f>
        <v>0.54253472222222221</v>
      </c>
      <c r="G25" s="29">
        <f>'5A CPD'!G26*'5A CPD'!G$3</f>
        <v>0.60763888888888884</v>
      </c>
      <c r="H25" s="29"/>
      <c r="I25" s="29"/>
      <c r="J25" s="29"/>
      <c r="K25" s="45">
        <f t="shared" si="0"/>
        <v>1.1501736111111112</v>
      </c>
    </row>
    <row r="26" spans="1:11" x14ac:dyDescent="0.3">
      <c r="A26" s="5">
        <v>19</v>
      </c>
      <c r="B26" s="6" t="s">
        <v>62</v>
      </c>
      <c r="C26" s="3" t="s">
        <v>20</v>
      </c>
      <c r="D26" s="7">
        <v>0.25</v>
      </c>
      <c r="E26" s="7" t="s">
        <v>348</v>
      </c>
      <c r="F26" s="29">
        <f>'5A CPD'!F27*'5A CPD'!F$3</f>
        <v>0.32552083333333337</v>
      </c>
      <c r="G26" s="29">
        <f>'5A CPD'!G27*'5A CPD'!G$3</f>
        <v>0.36458333333333331</v>
      </c>
      <c r="H26" s="29"/>
      <c r="I26" s="29"/>
      <c r="J26" s="29"/>
      <c r="K26" s="45">
        <f t="shared" si="0"/>
        <v>0.69010416666666674</v>
      </c>
    </row>
    <row r="27" spans="1:11" x14ac:dyDescent="0.3">
      <c r="A27" s="5">
        <v>20</v>
      </c>
      <c r="B27" s="6" t="s">
        <v>63</v>
      </c>
      <c r="C27" s="3" t="s">
        <v>21</v>
      </c>
      <c r="D27" s="7">
        <f>100/1000</f>
        <v>0.1</v>
      </c>
      <c r="E27" s="7" t="s">
        <v>348</v>
      </c>
      <c r="F27" s="29">
        <f>'5A CPD'!F28*'5A CPD'!F$3</f>
        <v>0.32552083333333337</v>
      </c>
      <c r="G27" s="29">
        <f>'5A CPD'!G28*'5A CPD'!G$3</f>
        <v>0.36458333333333331</v>
      </c>
      <c r="H27" s="29"/>
      <c r="I27" s="29"/>
      <c r="J27" s="29"/>
      <c r="K27" s="45">
        <f t="shared" si="0"/>
        <v>0.69010416666666674</v>
      </c>
    </row>
    <row r="28" spans="1:11" x14ac:dyDescent="0.3">
      <c r="A28" s="5">
        <v>21</v>
      </c>
      <c r="B28" s="6" t="s">
        <v>64</v>
      </c>
      <c r="C28" s="3" t="s">
        <v>22</v>
      </c>
      <c r="D28" s="7">
        <v>1</v>
      </c>
      <c r="E28" s="7" t="s">
        <v>348</v>
      </c>
      <c r="F28" s="29">
        <f>'5A CPD'!F29*'5A CPD'!F$3</f>
        <v>0.54253472222222221</v>
      </c>
      <c r="G28" s="29">
        <f>'5A CPD'!G29*'5A CPD'!G$3</f>
        <v>0.60763888888888884</v>
      </c>
      <c r="H28" s="29"/>
      <c r="I28" s="29"/>
      <c r="J28" s="29"/>
      <c r="K28" s="45">
        <f t="shared" si="0"/>
        <v>1.1501736111111112</v>
      </c>
    </row>
    <row r="29" spans="1:11" x14ac:dyDescent="0.3">
      <c r="A29" s="5">
        <v>22</v>
      </c>
      <c r="B29" s="6" t="s">
        <v>65</v>
      </c>
      <c r="C29" s="3" t="s">
        <v>23</v>
      </c>
      <c r="D29" s="7">
        <v>0.5</v>
      </c>
      <c r="E29" s="7" t="s">
        <v>348</v>
      </c>
      <c r="F29" s="29">
        <f>'5A CPD'!F30*'5A CPD'!F$3</f>
        <v>0.54253472222222221</v>
      </c>
      <c r="G29" s="29">
        <f>'5A CPD'!G30*'5A CPD'!G$3</f>
        <v>0.60763888888888884</v>
      </c>
      <c r="H29" s="29"/>
      <c r="I29" s="29"/>
      <c r="J29" s="29"/>
      <c r="K29" s="45">
        <f t="shared" si="0"/>
        <v>1.1501736111111112</v>
      </c>
    </row>
    <row r="30" spans="1:11" x14ac:dyDescent="0.3">
      <c r="A30" s="5">
        <v>23</v>
      </c>
      <c r="B30" s="6" t="s">
        <v>66</v>
      </c>
      <c r="C30" s="3" t="s">
        <v>24</v>
      </c>
      <c r="D30" s="7">
        <v>0.25</v>
      </c>
      <c r="E30" s="7" t="s">
        <v>348</v>
      </c>
      <c r="F30" s="29">
        <f>'5A CPD'!F31*'5A CPD'!F$3</f>
        <v>0.32552083333333337</v>
      </c>
      <c r="G30" s="29">
        <f>'5A CPD'!G31*'5A CPD'!G$3</f>
        <v>0.36458333333333331</v>
      </c>
      <c r="H30" s="29"/>
      <c r="I30" s="29"/>
      <c r="J30" s="29"/>
      <c r="K30" s="45">
        <f t="shared" si="0"/>
        <v>0.69010416666666674</v>
      </c>
    </row>
    <row r="31" spans="1:11" x14ac:dyDescent="0.3">
      <c r="A31" s="5">
        <v>24</v>
      </c>
      <c r="B31" s="6" t="s">
        <v>67</v>
      </c>
      <c r="C31" s="3" t="s">
        <v>25</v>
      </c>
      <c r="D31" s="7">
        <f>100/1000</f>
        <v>0.1</v>
      </c>
      <c r="E31" s="7" t="s">
        <v>348</v>
      </c>
      <c r="F31" s="29">
        <f>'5A CPD'!F32*'5A CPD'!F$3</f>
        <v>0.32552083333333337</v>
      </c>
      <c r="G31" s="29">
        <f>'5A CPD'!G32*'5A CPD'!G$3</f>
        <v>0.36458333333333331</v>
      </c>
      <c r="H31" s="29"/>
      <c r="I31" s="29"/>
      <c r="J31" s="29"/>
      <c r="K31" s="45">
        <f t="shared" si="0"/>
        <v>0.69010416666666674</v>
      </c>
    </row>
    <row r="32" spans="1:11" x14ac:dyDescent="0.3">
      <c r="A32" s="5">
        <v>25</v>
      </c>
      <c r="B32" s="6" t="s">
        <v>68</v>
      </c>
      <c r="C32" s="3" t="s">
        <v>26</v>
      </c>
      <c r="D32" s="7">
        <v>1</v>
      </c>
      <c r="E32" s="7" t="s">
        <v>348</v>
      </c>
      <c r="F32" s="29">
        <f>'5A CPD'!F33*'5A CPD'!F$3</f>
        <v>0.54253472222222221</v>
      </c>
      <c r="G32" s="29">
        <f>'5A CPD'!G33*'5A CPD'!G$3</f>
        <v>0.60763888888888884</v>
      </c>
      <c r="H32" s="29"/>
      <c r="I32" s="29"/>
      <c r="J32" s="29"/>
      <c r="K32" s="45">
        <f t="shared" si="0"/>
        <v>1.1501736111111112</v>
      </c>
    </row>
    <row r="33" spans="1:11" x14ac:dyDescent="0.3">
      <c r="A33" s="5">
        <v>26</v>
      </c>
      <c r="B33" s="6" t="s">
        <v>69</v>
      </c>
      <c r="C33" s="3" t="s">
        <v>27</v>
      </c>
      <c r="D33" s="7">
        <v>0.5</v>
      </c>
      <c r="E33" s="7" t="s">
        <v>348</v>
      </c>
      <c r="F33" s="29">
        <f>'5A CPD'!F34*'5A CPD'!F$3</f>
        <v>0.54253472222222221</v>
      </c>
      <c r="G33" s="29">
        <f>'5A CPD'!G34*'5A CPD'!G$3</f>
        <v>0.60763888888888884</v>
      </c>
      <c r="H33" s="29"/>
      <c r="I33" s="29"/>
      <c r="J33" s="29"/>
      <c r="K33" s="45">
        <f t="shared" si="0"/>
        <v>1.1501736111111112</v>
      </c>
    </row>
    <row r="34" spans="1:11" x14ac:dyDescent="0.3">
      <c r="A34" s="5">
        <v>27</v>
      </c>
      <c r="B34" s="6" t="s">
        <v>70</v>
      </c>
      <c r="C34" s="3" t="s">
        <v>28</v>
      </c>
      <c r="D34" s="7">
        <v>0.25</v>
      </c>
      <c r="E34" s="7" t="s">
        <v>348</v>
      </c>
      <c r="F34" s="29">
        <f>'5A CPD'!F35*'5A CPD'!F$3</f>
        <v>0.32552083333333337</v>
      </c>
      <c r="G34" s="29">
        <f>'5A CPD'!G35*'5A CPD'!G$3</f>
        <v>0.36458333333333331</v>
      </c>
      <c r="H34" s="29"/>
      <c r="I34" s="29"/>
      <c r="J34" s="29"/>
      <c r="K34" s="45">
        <f t="shared" si="0"/>
        <v>0.69010416666666674</v>
      </c>
    </row>
    <row r="35" spans="1:11" x14ac:dyDescent="0.3">
      <c r="A35" s="5">
        <v>28</v>
      </c>
      <c r="B35" s="6" t="s">
        <v>71</v>
      </c>
      <c r="C35" s="3" t="s">
        <v>29</v>
      </c>
      <c r="D35" s="7">
        <f>100/1000</f>
        <v>0.1</v>
      </c>
      <c r="E35" s="7" t="s">
        <v>348</v>
      </c>
      <c r="F35" s="29">
        <f>'5A CPD'!F36*'5A CPD'!F$3</f>
        <v>0.32552083333333337</v>
      </c>
      <c r="G35" s="29">
        <f>'5A CPD'!G36*'5A CPD'!G$3</f>
        <v>0.36458333333333331</v>
      </c>
      <c r="H35" s="29"/>
      <c r="I35" s="29"/>
      <c r="J35" s="29"/>
      <c r="K35" s="45">
        <f t="shared" si="0"/>
        <v>0.69010416666666674</v>
      </c>
    </row>
    <row r="36" spans="1:11" x14ac:dyDescent="0.3">
      <c r="A36" s="5">
        <v>29</v>
      </c>
      <c r="B36" s="6" t="s">
        <v>72</v>
      </c>
      <c r="C36" s="3" t="s">
        <v>32</v>
      </c>
      <c r="D36" s="7">
        <v>1</v>
      </c>
      <c r="E36" s="7" t="s">
        <v>348</v>
      </c>
      <c r="F36" s="29">
        <f>'5A CPD'!F37*'5A CPD'!F$3</f>
        <v>0.54253472222222221</v>
      </c>
      <c r="G36" s="29">
        <f>'5A CPD'!G37*'5A CPD'!G$3</f>
        <v>0.60763888888888884</v>
      </c>
      <c r="H36" s="29"/>
      <c r="I36" s="29"/>
      <c r="J36" s="29"/>
      <c r="K36" s="45">
        <f t="shared" si="0"/>
        <v>1.1501736111111112</v>
      </c>
    </row>
    <row r="37" spans="1:11" x14ac:dyDescent="0.3">
      <c r="A37" s="5">
        <v>30</v>
      </c>
      <c r="B37" s="6" t="s">
        <v>73</v>
      </c>
      <c r="C37" s="3" t="s">
        <v>33</v>
      </c>
      <c r="D37" s="7">
        <v>0.5</v>
      </c>
      <c r="E37" s="7" t="s">
        <v>348</v>
      </c>
      <c r="F37" s="29">
        <f>'5A CPD'!F38*'5A CPD'!F$3</f>
        <v>0.54253472222222221</v>
      </c>
      <c r="G37" s="29">
        <f>'5A CPD'!G38*'5A CPD'!G$3</f>
        <v>0.60763888888888884</v>
      </c>
      <c r="H37" s="29"/>
      <c r="I37" s="29"/>
      <c r="J37" s="29"/>
      <c r="K37" s="45">
        <f t="shared" si="0"/>
        <v>1.1501736111111112</v>
      </c>
    </row>
    <row r="38" spans="1:11" x14ac:dyDescent="0.3">
      <c r="A38" s="5">
        <v>31</v>
      </c>
      <c r="B38" s="6" t="s">
        <v>74</v>
      </c>
      <c r="C38" s="3" t="s">
        <v>34</v>
      </c>
      <c r="D38" s="7">
        <v>0.25</v>
      </c>
      <c r="E38" s="7" t="s">
        <v>348</v>
      </c>
      <c r="F38" s="29">
        <f>'5A CPD'!F39*'5A CPD'!F$3</f>
        <v>0.32552083333333337</v>
      </c>
      <c r="G38" s="29">
        <f>'5A CPD'!G39*'5A CPD'!G$3</f>
        <v>0.36458333333333331</v>
      </c>
      <c r="H38" s="29"/>
      <c r="I38" s="29"/>
      <c r="J38" s="29"/>
      <c r="K38" s="45">
        <f t="shared" si="0"/>
        <v>0.69010416666666674</v>
      </c>
    </row>
    <row r="39" spans="1:11" x14ac:dyDescent="0.3">
      <c r="A39" s="5">
        <v>32</v>
      </c>
      <c r="B39" s="6" t="s">
        <v>75</v>
      </c>
      <c r="C39" s="3" t="s">
        <v>35</v>
      </c>
      <c r="D39" s="7">
        <f>100/1000</f>
        <v>0.1</v>
      </c>
      <c r="E39" s="7" t="s">
        <v>348</v>
      </c>
      <c r="F39" s="29">
        <f>'5A CPD'!F40*'5A CPD'!F$3</f>
        <v>0.32552083333333337</v>
      </c>
      <c r="G39" s="29">
        <f>'5A CPD'!G40*'5A CPD'!G$3</f>
        <v>0.36458333333333331</v>
      </c>
      <c r="H39" s="29"/>
      <c r="I39" s="29"/>
      <c r="J39" s="29"/>
      <c r="K39" s="45">
        <f t="shared" si="0"/>
        <v>0.69010416666666674</v>
      </c>
    </row>
    <row r="40" spans="1:11" x14ac:dyDescent="0.3">
      <c r="A40" s="5">
        <v>33</v>
      </c>
      <c r="B40" s="6" t="s">
        <v>76</v>
      </c>
      <c r="C40" s="3" t="s">
        <v>31</v>
      </c>
      <c r="D40" s="7">
        <f>125/1000</f>
        <v>0.125</v>
      </c>
      <c r="E40" s="7" t="s">
        <v>348</v>
      </c>
      <c r="F40" s="29">
        <f>'5A CPD'!F41*'5A CPD'!F$3</f>
        <v>0.65104166666666674</v>
      </c>
      <c r="G40" s="29">
        <f>'5A CPD'!G41*'5A CPD'!G$3</f>
        <v>0.72916666666666663</v>
      </c>
      <c r="H40" s="29"/>
      <c r="I40" s="29"/>
      <c r="J40" s="29"/>
      <c r="K40" s="45">
        <f t="shared" si="0"/>
        <v>1.3802083333333335</v>
      </c>
    </row>
    <row r="41" spans="1:11" x14ac:dyDescent="0.3">
      <c r="A41" s="5">
        <v>34</v>
      </c>
      <c r="B41" s="6" t="s">
        <v>77</v>
      </c>
      <c r="C41" s="3" t="s">
        <v>30</v>
      </c>
      <c r="D41" s="7">
        <f>250/1000</f>
        <v>0.25</v>
      </c>
      <c r="E41" s="7" t="s">
        <v>348</v>
      </c>
      <c r="F41" s="29">
        <f>'5A CPD'!F42*'5A CPD'!F$3</f>
        <v>0.65104166666666674</v>
      </c>
      <c r="G41" s="29">
        <f>'5A CPD'!G42*'5A CPD'!G$3</f>
        <v>0.72916666666666663</v>
      </c>
      <c r="H41" s="29"/>
      <c r="I41" s="29"/>
      <c r="J41" s="29"/>
      <c r="K41" s="45">
        <f t="shared" si="0"/>
        <v>1.3802083333333335</v>
      </c>
    </row>
    <row r="42" spans="1:11" x14ac:dyDescent="0.3">
      <c r="E42" s="45" t="s">
        <v>246</v>
      </c>
      <c r="F42" s="45">
        <f>SUM(F8:F41)</f>
        <v>15.19097222222222</v>
      </c>
      <c r="G42" s="45">
        <f t="shared" ref="G42:K42" si="1">SUM(G8:G41)</f>
        <v>17.013888888888896</v>
      </c>
      <c r="H42" s="45">
        <f t="shared" si="1"/>
        <v>0</v>
      </c>
      <c r="I42" s="45">
        <f t="shared" si="1"/>
        <v>0</v>
      </c>
      <c r="J42" s="45">
        <f t="shared" si="1"/>
        <v>0</v>
      </c>
      <c r="K42" s="45">
        <f t="shared" si="1"/>
        <v>32.204861111111114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5054-2E08-4A98-956A-B5010DB1BD83}">
  <dimension ref="A1:AC88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B5" sqref="B5"/>
    </sheetView>
  </sheetViews>
  <sheetFormatPr baseColWidth="10" defaultColWidth="11.44140625" defaultRowHeight="14.4" x14ac:dyDescent="0.3"/>
  <cols>
    <col min="1" max="1" width="6.88671875" style="1" customWidth="1"/>
    <col min="2" max="2" width="45.33203125" style="1" customWidth="1"/>
    <col min="3" max="3" width="9.5546875" style="1" bestFit="1" customWidth="1"/>
    <col min="4" max="4" width="22.44140625" style="1" customWidth="1"/>
    <col min="5" max="5" width="13.5546875" style="1" customWidth="1"/>
    <col min="6" max="6" width="18.5546875" style="1" customWidth="1"/>
    <col min="7" max="7" width="15.5546875" style="1" bestFit="1" customWidth="1"/>
    <col min="8" max="8" width="10.6640625" style="1" bestFit="1" customWidth="1"/>
    <col min="9" max="9" width="12.109375" style="1" bestFit="1" customWidth="1"/>
    <col min="10" max="10" width="8.88671875" style="1" bestFit="1" customWidth="1"/>
    <col min="11" max="11" width="11.88671875" style="1" bestFit="1" customWidth="1"/>
    <col min="12" max="12" width="14.109375" style="1" bestFit="1" customWidth="1"/>
    <col min="13" max="13" width="10.6640625" style="1" bestFit="1" customWidth="1"/>
    <col min="14" max="14" width="12.6640625" style="1" bestFit="1" customWidth="1"/>
    <col min="15" max="15" width="14.33203125" style="1" bestFit="1" customWidth="1"/>
    <col min="16" max="16" width="17.109375" style="1" bestFit="1" customWidth="1"/>
    <col min="17" max="17" width="12.33203125" style="1" customWidth="1"/>
    <col min="18" max="18" width="8.5546875" style="1" bestFit="1" customWidth="1"/>
    <col min="19" max="19" width="8.6640625" style="1" customWidth="1"/>
    <col min="20" max="20" width="9.44140625" style="1" customWidth="1"/>
    <col min="21" max="21" width="13" style="1" customWidth="1"/>
    <col min="22" max="16384" width="11.44140625" style="1"/>
  </cols>
  <sheetData>
    <row r="1" spans="1:29" x14ac:dyDescent="0.3">
      <c r="A1" s="2" t="s">
        <v>213</v>
      </c>
    </row>
    <row r="2" spans="1:29" x14ac:dyDescent="0.3">
      <c r="A2" s="2"/>
      <c r="D2" s="16" t="s">
        <v>36</v>
      </c>
      <c r="E2" s="17">
        <v>1</v>
      </c>
      <c r="F2" s="17">
        <v>2</v>
      </c>
      <c r="G2" s="17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7">
        <v>16</v>
      </c>
      <c r="U2" s="17">
        <v>17</v>
      </c>
      <c r="V2" s="17">
        <v>18</v>
      </c>
      <c r="W2" s="17">
        <v>19</v>
      </c>
      <c r="X2" s="17">
        <v>20</v>
      </c>
      <c r="Y2" s="17">
        <v>21</v>
      </c>
      <c r="Z2" s="17">
        <v>22</v>
      </c>
      <c r="AA2" s="17">
        <v>23</v>
      </c>
      <c r="AB2" s="17">
        <v>24</v>
      </c>
    </row>
    <row r="3" spans="1:29" x14ac:dyDescent="0.3">
      <c r="A3" s="2"/>
      <c r="D3" s="16" t="s">
        <v>37</v>
      </c>
      <c r="E3" s="18" t="s">
        <v>157</v>
      </c>
      <c r="F3" s="18" t="s">
        <v>158</v>
      </c>
      <c r="G3" s="18" t="s">
        <v>159</v>
      </c>
      <c r="H3" s="18" t="s">
        <v>160</v>
      </c>
      <c r="I3" s="18" t="s">
        <v>161</v>
      </c>
      <c r="J3" s="18" t="s">
        <v>162</v>
      </c>
      <c r="K3" s="18" t="s">
        <v>163</v>
      </c>
      <c r="L3" s="18" t="s">
        <v>164</v>
      </c>
      <c r="M3" s="18" t="s">
        <v>165</v>
      </c>
      <c r="N3" s="18" t="s">
        <v>166</v>
      </c>
      <c r="O3" s="18" t="s">
        <v>167</v>
      </c>
      <c r="P3" s="18" t="s">
        <v>168</v>
      </c>
      <c r="Q3" s="18" t="s">
        <v>169</v>
      </c>
      <c r="R3" s="18" t="s">
        <v>170</v>
      </c>
      <c r="S3" s="18" t="s">
        <v>171</v>
      </c>
      <c r="T3" s="18" t="s">
        <v>172</v>
      </c>
      <c r="U3" s="18" t="s">
        <v>173</v>
      </c>
      <c r="V3" s="18" t="s">
        <v>174</v>
      </c>
      <c r="W3" s="18" t="s">
        <v>175</v>
      </c>
      <c r="X3" s="18" t="s">
        <v>176</v>
      </c>
      <c r="Y3" s="18" t="s">
        <v>177</v>
      </c>
      <c r="Z3" s="18" t="s">
        <v>178</v>
      </c>
      <c r="AA3" s="18" t="s">
        <v>179</v>
      </c>
      <c r="AB3" s="17" t="s">
        <v>180</v>
      </c>
    </row>
    <row r="4" spans="1:29" ht="43.2" x14ac:dyDescent="0.3">
      <c r="B4" s="41" t="s">
        <v>268</v>
      </c>
      <c r="D4" s="21" t="s">
        <v>38</v>
      </c>
      <c r="E4" s="20" t="s">
        <v>181</v>
      </c>
      <c r="F4" s="20" t="s">
        <v>187</v>
      </c>
      <c r="G4" s="20" t="s">
        <v>183</v>
      </c>
      <c r="H4" s="20" t="s">
        <v>184</v>
      </c>
      <c r="I4" s="20" t="s">
        <v>185</v>
      </c>
      <c r="J4" s="20" t="s">
        <v>186</v>
      </c>
      <c r="K4" s="20" t="s">
        <v>188</v>
      </c>
      <c r="L4" s="20" t="s">
        <v>189</v>
      </c>
      <c r="M4" s="20" t="s">
        <v>190</v>
      </c>
      <c r="N4" s="20" t="s">
        <v>191</v>
      </c>
      <c r="O4" s="20" t="s">
        <v>192</v>
      </c>
      <c r="P4" s="20" t="s">
        <v>193</v>
      </c>
      <c r="Q4" s="20" t="s">
        <v>194</v>
      </c>
      <c r="R4" s="20" t="s">
        <v>195</v>
      </c>
      <c r="S4" s="20" t="s">
        <v>196</v>
      </c>
      <c r="T4" s="20" t="s">
        <v>0</v>
      </c>
      <c r="U4" s="20" t="s">
        <v>197</v>
      </c>
      <c r="V4" s="20" t="s">
        <v>198</v>
      </c>
      <c r="W4" s="20" t="s">
        <v>199</v>
      </c>
      <c r="X4" s="20" t="s">
        <v>200</v>
      </c>
      <c r="Y4" s="20" t="s">
        <v>201</v>
      </c>
      <c r="Z4" s="20" t="s">
        <v>202</v>
      </c>
      <c r="AA4" s="20" t="s">
        <v>212</v>
      </c>
      <c r="AB4" s="20" t="s">
        <v>203</v>
      </c>
    </row>
    <row r="5" spans="1:29" x14ac:dyDescent="0.3">
      <c r="D5" s="16" t="s">
        <v>39</v>
      </c>
      <c r="E5" s="19" t="s">
        <v>182</v>
      </c>
      <c r="F5" s="19" t="s">
        <v>182</v>
      </c>
      <c r="G5" s="19" t="s">
        <v>182</v>
      </c>
      <c r="H5" s="19" t="s">
        <v>182</v>
      </c>
      <c r="I5" s="19" t="s">
        <v>182</v>
      </c>
      <c r="J5" s="19" t="s">
        <v>182</v>
      </c>
      <c r="K5" s="19" t="s">
        <v>204</v>
      </c>
      <c r="L5" s="19" t="s">
        <v>204</v>
      </c>
      <c r="M5" s="19" t="s">
        <v>204</v>
      </c>
      <c r="N5" s="19" t="s">
        <v>204</v>
      </c>
      <c r="O5" s="19" t="s">
        <v>204</v>
      </c>
      <c r="P5" s="19" t="s">
        <v>205</v>
      </c>
      <c r="Q5" s="19" t="s">
        <v>205</v>
      </c>
      <c r="R5" s="19" t="s">
        <v>205</v>
      </c>
      <c r="S5" s="19" t="s">
        <v>205</v>
      </c>
      <c r="T5" s="19" t="s">
        <v>205</v>
      </c>
      <c r="U5" s="19" t="s">
        <v>205</v>
      </c>
      <c r="V5" s="19" t="s">
        <v>205</v>
      </c>
      <c r="W5" s="19" t="s">
        <v>206</v>
      </c>
      <c r="X5" s="19" t="s">
        <v>206</v>
      </c>
      <c r="Y5" s="19" t="s">
        <v>206</v>
      </c>
      <c r="Z5" s="19" t="s">
        <v>206</v>
      </c>
      <c r="AA5" s="19" t="s">
        <v>206</v>
      </c>
      <c r="AB5" s="19" t="s">
        <v>206</v>
      </c>
      <c r="AC5" s="19" t="s">
        <v>239</v>
      </c>
    </row>
    <row r="6" spans="1:29" x14ac:dyDescent="0.3">
      <c r="A6" s="11" t="s">
        <v>78</v>
      </c>
      <c r="B6" s="11" t="s">
        <v>207</v>
      </c>
      <c r="C6" s="11" t="s">
        <v>1</v>
      </c>
      <c r="D6" s="11" t="s">
        <v>215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3">
      <c r="A7" s="9">
        <v>61</v>
      </c>
      <c r="B7" s="9" t="s">
        <v>156</v>
      </c>
      <c r="C7" s="10">
        <f>MECI!C2</f>
        <v>6457</v>
      </c>
      <c r="D7" s="10" t="s">
        <v>214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>
        <v>50</v>
      </c>
      <c r="X7" s="15">
        <v>30</v>
      </c>
      <c r="Y7" s="15">
        <v>60</v>
      </c>
      <c r="Z7" s="15">
        <v>25</v>
      </c>
      <c r="AA7" s="15">
        <v>18</v>
      </c>
      <c r="AB7" s="15">
        <v>36</v>
      </c>
      <c r="AC7" s="15">
        <f>SUM(E7:AB7)</f>
        <v>219</v>
      </c>
    </row>
    <row r="8" spans="1:29" x14ac:dyDescent="0.3">
      <c r="A8" s="9">
        <v>62</v>
      </c>
      <c r="B8" s="9" t="s">
        <v>155</v>
      </c>
      <c r="C8" s="10">
        <f>MECI!C3</f>
        <v>25460</v>
      </c>
      <c r="D8" s="10" t="s">
        <v>241</v>
      </c>
      <c r="E8" s="12">
        <v>2</v>
      </c>
      <c r="F8" s="12">
        <v>2</v>
      </c>
      <c r="G8" s="12">
        <v>4</v>
      </c>
      <c r="H8" s="12">
        <v>3</v>
      </c>
      <c r="I8" s="12">
        <v>2</v>
      </c>
      <c r="J8" s="12">
        <v>2</v>
      </c>
      <c r="K8" s="12">
        <v>2</v>
      </c>
      <c r="L8" s="12">
        <v>5</v>
      </c>
      <c r="M8" s="12">
        <v>2</v>
      </c>
      <c r="N8" s="12">
        <v>1</v>
      </c>
      <c r="O8" s="12">
        <v>3</v>
      </c>
      <c r="P8" s="12">
        <v>2</v>
      </c>
      <c r="Q8" s="12">
        <v>2</v>
      </c>
      <c r="R8" s="12">
        <v>3</v>
      </c>
      <c r="S8" s="12">
        <v>3</v>
      </c>
      <c r="T8" s="12">
        <v>4</v>
      </c>
      <c r="U8" s="12">
        <v>2</v>
      </c>
      <c r="V8" s="12">
        <v>5</v>
      </c>
      <c r="W8" s="12">
        <f>15-7</f>
        <v>8</v>
      </c>
      <c r="X8" s="12">
        <f>8-6</f>
        <v>2</v>
      </c>
      <c r="Y8" s="12">
        <f>20-10</f>
        <v>10</v>
      </c>
      <c r="Z8" s="12">
        <f>12-10</f>
        <v>2</v>
      </c>
      <c r="AA8" s="12">
        <f>6-4</f>
        <v>2</v>
      </c>
      <c r="AB8" s="12">
        <f>18-11</f>
        <v>7</v>
      </c>
      <c r="AC8" s="15">
        <f t="shared" ref="AC8:AC71" si="0">SUM(E8:AB8)</f>
        <v>80</v>
      </c>
    </row>
    <row r="9" spans="1:29" x14ac:dyDescent="0.3">
      <c r="A9" s="9">
        <v>63111</v>
      </c>
      <c r="B9" s="9" t="s">
        <v>79</v>
      </c>
      <c r="C9" s="10">
        <f>MECI!C4</f>
        <v>8450</v>
      </c>
      <c r="D9" s="10" t="s">
        <v>216</v>
      </c>
      <c r="E9" s="15"/>
      <c r="F9" s="15"/>
      <c r="G9" s="15"/>
      <c r="H9" s="15"/>
      <c r="I9" s="15"/>
      <c r="J9" s="15"/>
      <c r="K9" s="15"/>
      <c r="L9" s="15">
        <v>10</v>
      </c>
      <c r="M9" s="15"/>
      <c r="N9" s="15"/>
      <c r="O9" s="15">
        <v>50</v>
      </c>
      <c r="P9" s="15"/>
      <c r="Q9" s="15"/>
      <c r="R9" s="15">
        <v>12</v>
      </c>
      <c r="S9" s="15"/>
      <c r="T9" s="15"/>
      <c r="U9" s="15"/>
      <c r="V9" s="15">
        <v>10</v>
      </c>
      <c r="W9" s="15"/>
      <c r="X9" s="15"/>
      <c r="Y9" s="15"/>
      <c r="Z9" s="15"/>
      <c r="AA9" s="15"/>
      <c r="AB9" s="15"/>
      <c r="AC9" s="15">
        <f t="shared" si="0"/>
        <v>82</v>
      </c>
    </row>
    <row r="10" spans="1:29" x14ac:dyDescent="0.3">
      <c r="A10" s="9">
        <v>63112</v>
      </c>
      <c r="B10" s="9" t="s">
        <v>80</v>
      </c>
      <c r="C10" s="10">
        <f>MECI!C5</f>
        <v>8320</v>
      </c>
      <c r="D10" s="10" t="s">
        <v>240</v>
      </c>
      <c r="E10" s="15"/>
      <c r="F10" s="15"/>
      <c r="G10" s="15"/>
      <c r="H10" s="15"/>
      <c r="I10" s="15"/>
      <c r="J10" s="15"/>
      <c r="K10" s="15"/>
      <c r="L10" s="15">
        <v>8</v>
      </c>
      <c r="M10" s="15">
        <v>4</v>
      </c>
      <c r="N10" s="15"/>
      <c r="O10" s="15"/>
      <c r="P10" s="15"/>
      <c r="Q10" s="15"/>
      <c r="R10" s="15">
        <v>4</v>
      </c>
      <c r="S10" s="15">
        <v>6</v>
      </c>
      <c r="T10" s="15"/>
      <c r="U10" s="15"/>
      <c r="V10" s="15"/>
      <c r="W10" s="15"/>
      <c r="X10" s="15"/>
      <c r="Y10" s="15"/>
      <c r="Z10" s="15"/>
      <c r="AA10" s="15"/>
      <c r="AB10" s="15"/>
      <c r="AC10" s="15">
        <f t="shared" si="0"/>
        <v>22</v>
      </c>
    </row>
    <row r="11" spans="1:29" x14ac:dyDescent="0.3">
      <c r="A11" s="9">
        <v>6312</v>
      </c>
      <c r="B11" s="9" t="s">
        <v>81</v>
      </c>
      <c r="C11" s="10">
        <f>MECI!C6</f>
        <v>0</v>
      </c>
      <c r="D11" s="10" t="s">
        <v>217</v>
      </c>
      <c r="E11" s="15">
        <v>1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>
        <f t="shared" si="0"/>
        <v>1</v>
      </c>
    </row>
    <row r="12" spans="1:29" x14ac:dyDescent="0.3">
      <c r="A12" s="9">
        <v>6313</v>
      </c>
      <c r="B12" s="9" t="s">
        <v>82</v>
      </c>
      <c r="C12" s="10">
        <f>MECI!C7</f>
        <v>854</v>
      </c>
      <c r="D12" s="10" t="s">
        <v>216</v>
      </c>
      <c r="E12" s="15"/>
      <c r="F12" s="15"/>
      <c r="G12" s="15"/>
      <c r="H12" s="15"/>
      <c r="I12" s="15"/>
      <c r="J12" s="15"/>
      <c r="K12" s="15"/>
      <c r="L12" s="15">
        <v>10</v>
      </c>
      <c r="M12" s="15"/>
      <c r="N12" s="15"/>
      <c r="O12" s="15">
        <v>50</v>
      </c>
      <c r="P12" s="15"/>
      <c r="Q12" s="15"/>
      <c r="R12" s="15">
        <v>12</v>
      </c>
      <c r="S12" s="15"/>
      <c r="T12" s="15"/>
      <c r="U12" s="15"/>
      <c r="V12" s="15">
        <v>10</v>
      </c>
      <c r="W12" s="15"/>
      <c r="X12" s="15"/>
      <c r="Y12" s="15"/>
      <c r="Z12" s="15"/>
      <c r="AA12" s="15"/>
      <c r="AB12" s="15"/>
      <c r="AC12" s="15">
        <f t="shared" si="0"/>
        <v>82</v>
      </c>
    </row>
    <row r="13" spans="1:29" x14ac:dyDescent="0.3">
      <c r="A13" s="9">
        <v>6314</v>
      </c>
      <c r="B13" s="9" t="s">
        <v>83</v>
      </c>
      <c r="C13" s="10">
        <f>MECI!C8</f>
        <v>645</v>
      </c>
      <c r="D13" s="10" t="s">
        <v>220</v>
      </c>
      <c r="E13" s="15"/>
      <c r="F13" s="15"/>
      <c r="G13" s="15"/>
      <c r="H13" s="15"/>
      <c r="I13" s="15"/>
      <c r="J13" s="15"/>
      <c r="K13" s="15"/>
      <c r="L13" s="15">
        <v>30</v>
      </c>
      <c r="M13" s="15"/>
      <c r="N13" s="15"/>
      <c r="O13" s="15">
        <v>80</v>
      </c>
      <c r="P13" s="15"/>
      <c r="Q13" s="15"/>
      <c r="R13" s="15">
        <v>26</v>
      </c>
      <c r="S13" s="15"/>
      <c r="T13" s="15"/>
      <c r="U13" s="15"/>
      <c r="V13" s="15">
        <v>25</v>
      </c>
      <c r="W13" s="15"/>
      <c r="X13" s="15"/>
      <c r="Y13" s="15"/>
      <c r="Z13" s="15"/>
      <c r="AA13" s="15"/>
      <c r="AB13" s="15"/>
      <c r="AC13" s="15">
        <f t="shared" si="0"/>
        <v>161</v>
      </c>
    </row>
    <row r="14" spans="1:29" x14ac:dyDescent="0.3">
      <c r="A14" s="9">
        <v>6315</v>
      </c>
      <c r="B14" s="9" t="s">
        <v>84</v>
      </c>
      <c r="C14" s="10">
        <f>MECI!C9</f>
        <v>0</v>
      </c>
      <c r="D14" s="10" t="s">
        <v>217</v>
      </c>
      <c r="E14" s="15">
        <v>1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>
        <f t="shared" si="0"/>
        <v>1</v>
      </c>
    </row>
    <row r="15" spans="1:29" x14ac:dyDescent="0.3">
      <c r="A15" s="9">
        <v>6321</v>
      </c>
      <c r="B15" s="9" t="s">
        <v>85</v>
      </c>
      <c r="C15" s="10">
        <f>MECI!C10</f>
        <v>0</v>
      </c>
      <c r="D15" s="10" t="s">
        <v>217</v>
      </c>
      <c r="E15" s="15">
        <v>1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>
        <f t="shared" si="0"/>
        <v>1</v>
      </c>
    </row>
    <row r="16" spans="1:29" x14ac:dyDescent="0.3">
      <c r="A16" s="9">
        <v>6322</v>
      </c>
      <c r="B16" s="9" t="s">
        <v>86</v>
      </c>
      <c r="C16" s="10">
        <f>MECI!C11</f>
        <v>1526</v>
      </c>
      <c r="D16" s="10" t="s">
        <v>221</v>
      </c>
      <c r="E16" s="15"/>
      <c r="F16" s="15">
        <v>1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>
        <f t="shared" si="0"/>
        <v>1</v>
      </c>
    </row>
    <row r="17" spans="1:29" x14ac:dyDescent="0.3">
      <c r="A17" s="9">
        <v>6323</v>
      </c>
      <c r="B17" s="9" t="s">
        <v>87</v>
      </c>
      <c r="C17" s="10">
        <f>MECI!C12</f>
        <v>4560</v>
      </c>
      <c r="D17" s="10" t="s">
        <v>222</v>
      </c>
      <c r="E17" s="15"/>
      <c r="F17" s="15"/>
      <c r="G17" s="15"/>
      <c r="H17" s="15">
        <v>1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>
        <f t="shared" si="0"/>
        <v>1</v>
      </c>
    </row>
    <row r="18" spans="1:29" x14ac:dyDescent="0.3">
      <c r="A18" s="9">
        <v>6324</v>
      </c>
      <c r="B18" s="9" t="s">
        <v>88</v>
      </c>
      <c r="C18" s="10">
        <f>MECI!C13</f>
        <v>1450</v>
      </c>
      <c r="D18" s="10" t="s">
        <v>223</v>
      </c>
      <c r="E18" s="15"/>
      <c r="F18" s="15"/>
      <c r="G18" s="15"/>
      <c r="H18" s="15"/>
      <c r="I18" s="15"/>
      <c r="J18" s="15"/>
      <c r="K18" s="15"/>
      <c r="L18" s="15"/>
      <c r="M18" s="15">
        <v>1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>
        <f t="shared" si="0"/>
        <v>1</v>
      </c>
    </row>
    <row r="19" spans="1:29" x14ac:dyDescent="0.3">
      <c r="A19" s="9">
        <v>6325</v>
      </c>
      <c r="B19" s="9" t="s">
        <v>89</v>
      </c>
      <c r="C19" s="10">
        <f>MECI!C14</f>
        <v>0</v>
      </c>
      <c r="D19" s="10" t="s">
        <v>217</v>
      </c>
      <c r="E19" s="15">
        <v>1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>
        <f t="shared" si="0"/>
        <v>1</v>
      </c>
    </row>
    <row r="20" spans="1:29" x14ac:dyDescent="0.3">
      <c r="A20" s="9">
        <v>6326</v>
      </c>
      <c r="B20" s="9" t="s">
        <v>90</v>
      </c>
      <c r="C20" s="10">
        <f>MECI!C15</f>
        <v>0</v>
      </c>
      <c r="D20" s="10" t="s">
        <v>217</v>
      </c>
      <c r="E20" s="15">
        <v>1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>
        <f t="shared" si="0"/>
        <v>1</v>
      </c>
    </row>
    <row r="21" spans="1:29" x14ac:dyDescent="0.3">
      <c r="A21" s="9">
        <v>6327</v>
      </c>
      <c r="B21" s="9" t="s">
        <v>91</v>
      </c>
      <c r="C21" s="10">
        <f>MECI!C16</f>
        <v>2650</v>
      </c>
      <c r="D21" s="10" t="s">
        <v>224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>
        <v>1</v>
      </c>
      <c r="T21" s="15"/>
      <c r="U21" s="15"/>
      <c r="V21" s="15"/>
      <c r="W21" s="15"/>
      <c r="X21" s="15"/>
      <c r="Y21" s="15"/>
      <c r="Z21" s="15"/>
      <c r="AA21" s="15"/>
      <c r="AB21" s="15"/>
      <c r="AC21" s="15">
        <f t="shared" si="0"/>
        <v>1</v>
      </c>
    </row>
    <row r="22" spans="1:29" x14ac:dyDescent="0.3">
      <c r="A22" s="9">
        <v>6329</v>
      </c>
      <c r="B22" s="9" t="s">
        <v>92</v>
      </c>
      <c r="C22" s="10">
        <f>MECI!C17</f>
        <v>0</v>
      </c>
      <c r="D22" s="10" t="s">
        <v>217</v>
      </c>
      <c r="E22" s="15">
        <v>1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>
        <f t="shared" si="0"/>
        <v>1</v>
      </c>
    </row>
    <row r="23" spans="1:29" x14ac:dyDescent="0.3">
      <c r="A23" s="9">
        <v>63421</v>
      </c>
      <c r="B23" s="9" t="s">
        <v>93</v>
      </c>
      <c r="C23" s="10">
        <f>MECI!C18</f>
        <v>0</v>
      </c>
      <c r="D23" s="10" t="s">
        <v>217</v>
      </c>
      <c r="E23" s="15">
        <v>1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>
        <f t="shared" si="0"/>
        <v>1</v>
      </c>
    </row>
    <row r="24" spans="1:29" x14ac:dyDescent="0.3">
      <c r="A24" s="9">
        <v>63432</v>
      </c>
      <c r="B24" s="9" t="s">
        <v>94</v>
      </c>
      <c r="C24" s="10">
        <f>MECI!C19</f>
        <v>0</v>
      </c>
      <c r="D24" s="10" t="s">
        <v>217</v>
      </c>
      <c r="E24" s="15">
        <v>1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>
        <f t="shared" si="0"/>
        <v>1</v>
      </c>
    </row>
    <row r="25" spans="1:29" x14ac:dyDescent="0.3">
      <c r="A25" s="9">
        <v>6343</v>
      </c>
      <c r="B25" s="9" t="s">
        <v>95</v>
      </c>
      <c r="C25" s="10">
        <f>MECI!C20</f>
        <v>0</v>
      </c>
      <c r="D25" s="10" t="s">
        <v>217</v>
      </c>
      <c r="E25" s="15">
        <v>1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>
        <f t="shared" si="0"/>
        <v>1</v>
      </c>
    </row>
    <row r="26" spans="1:29" x14ac:dyDescent="0.3">
      <c r="A26" s="9">
        <v>6344</v>
      </c>
      <c r="B26" s="9" t="s">
        <v>96</v>
      </c>
      <c r="C26" s="10">
        <f>MECI!C21</f>
        <v>0</v>
      </c>
      <c r="D26" s="10" t="s">
        <v>217</v>
      </c>
      <c r="E26" s="15">
        <v>1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>
        <f t="shared" si="0"/>
        <v>1</v>
      </c>
    </row>
    <row r="27" spans="1:29" x14ac:dyDescent="0.3">
      <c r="A27" s="9">
        <v>6345</v>
      </c>
      <c r="B27" s="9" t="s">
        <v>97</v>
      </c>
      <c r="C27" s="10">
        <f>MECI!C22</f>
        <v>0</v>
      </c>
      <c r="D27" s="10" t="s">
        <v>217</v>
      </c>
      <c r="E27" s="15">
        <v>1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>
        <f t="shared" si="0"/>
        <v>1</v>
      </c>
    </row>
    <row r="28" spans="1:29" x14ac:dyDescent="0.3">
      <c r="A28" s="9">
        <v>6351</v>
      </c>
      <c r="B28" s="9" t="s">
        <v>98</v>
      </c>
      <c r="C28" s="10">
        <f>MECI!C23</f>
        <v>0</v>
      </c>
      <c r="D28" s="10" t="s">
        <v>217</v>
      </c>
      <c r="E28" s="15">
        <v>1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>
        <f t="shared" si="0"/>
        <v>1</v>
      </c>
    </row>
    <row r="29" spans="1:29" x14ac:dyDescent="0.3">
      <c r="A29" s="9">
        <v>6352</v>
      </c>
      <c r="B29" s="9" t="s">
        <v>99</v>
      </c>
      <c r="C29" s="10">
        <f>MECI!C24</f>
        <v>0</v>
      </c>
      <c r="D29" s="10" t="s">
        <v>217</v>
      </c>
      <c r="E29" s="15">
        <v>1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>
        <f t="shared" si="0"/>
        <v>1</v>
      </c>
    </row>
    <row r="30" spans="1:29" x14ac:dyDescent="0.3">
      <c r="A30" s="9">
        <v>6353</v>
      </c>
      <c r="B30" s="9" t="s">
        <v>100</v>
      </c>
      <c r="C30" s="10">
        <f>MECI!C25</f>
        <v>0</v>
      </c>
      <c r="D30" s="10" t="s">
        <v>217</v>
      </c>
      <c r="E30" s="15">
        <v>1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>
        <f t="shared" si="0"/>
        <v>1</v>
      </c>
    </row>
    <row r="31" spans="1:29" x14ac:dyDescent="0.3">
      <c r="A31" s="9">
        <v>6354</v>
      </c>
      <c r="B31" s="9" t="s">
        <v>101</v>
      </c>
      <c r="C31" s="10">
        <f>MECI!C26</f>
        <v>0</v>
      </c>
      <c r="D31" s="10" t="s">
        <v>217</v>
      </c>
      <c r="E31" s="15">
        <v>1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>
        <f t="shared" si="0"/>
        <v>1</v>
      </c>
    </row>
    <row r="32" spans="1:29" x14ac:dyDescent="0.3">
      <c r="A32" s="9">
        <v>6355</v>
      </c>
      <c r="B32" s="9" t="s">
        <v>102</v>
      </c>
      <c r="C32" s="10">
        <f>MECI!C27</f>
        <v>0</v>
      </c>
      <c r="D32" s="10" t="s">
        <v>217</v>
      </c>
      <c r="E32" s="15">
        <v>1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>
        <f t="shared" si="0"/>
        <v>1</v>
      </c>
    </row>
    <row r="33" spans="1:29" x14ac:dyDescent="0.3">
      <c r="A33" s="9">
        <v>6356</v>
      </c>
      <c r="B33" s="9" t="s">
        <v>103</v>
      </c>
      <c r="C33" s="10">
        <f>MECI!C28</f>
        <v>4560</v>
      </c>
      <c r="D33" s="10" t="s">
        <v>225</v>
      </c>
      <c r="E33" s="15"/>
      <c r="F33" s="15"/>
      <c r="G33" s="15"/>
      <c r="H33" s="15"/>
      <c r="I33" s="15">
        <v>5</v>
      </c>
      <c r="J33" s="15"/>
      <c r="K33" s="15"/>
      <c r="L33" s="15">
        <v>2</v>
      </c>
      <c r="M33" s="15"/>
      <c r="N33" s="15"/>
      <c r="O33" s="15">
        <v>4</v>
      </c>
      <c r="P33" s="15"/>
      <c r="Q33" s="15"/>
      <c r="R33" s="15">
        <v>2</v>
      </c>
      <c r="S33" s="15">
        <v>5</v>
      </c>
      <c r="T33" s="15">
        <v>6</v>
      </c>
      <c r="U33" s="15">
        <v>3</v>
      </c>
      <c r="V33" s="15">
        <v>2</v>
      </c>
      <c r="W33" s="15">
        <v>2</v>
      </c>
      <c r="X33" s="15">
        <v>3</v>
      </c>
      <c r="Y33" s="15">
        <v>4</v>
      </c>
      <c r="Z33" s="15">
        <v>1</v>
      </c>
      <c r="AA33" s="15">
        <v>4</v>
      </c>
      <c r="AB33" s="15">
        <v>2</v>
      </c>
      <c r="AC33" s="15">
        <f t="shared" si="0"/>
        <v>45</v>
      </c>
    </row>
    <row r="34" spans="1:29" x14ac:dyDescent="0.3">
      <c r="A34" s="9">
        <v>6361</v>
      </c>
      <c r="B34" s="9" t="s">
        <v>104</v>
      </c>
      <c r="C34" s="10">
        <f>MECI!C29</f>
        <v>1560</v>
      </c>
      <c r="D34" s="10" t="s">
        <v>226</v>
      </c>
      <c r="E34" s="13">
        <v>15</v>
      </c>
      <c r="F34" s="13">
        <v>14</v>
      </c>
      <c r="G34" s="13">
        <v>8</v>
      </c>
      <c r="H34" s="13">
        <v>10</v>
      </c>
      <c r="I34" s="13">
        <v>9</v>
      </c>
      <c r="J34" s="13">
        <v>7</v>
      </c>
      <c r="K34" s="13">
        <v>16</v>
      </c>
      <c r="L34" s="13">
        <v>15</v>
      </c>
      <c r="M34" s="13">
        <v>8</v>
      </c>
      <c r="N34" s="13">
        <v>12</v>
      </c>
      <c r="O34" s="13">
        <v>20</v>
      </c>
      <c r="P34" s="13">
        <v>7</v>
      </c>
      <c r="Q34" s="13">
        <v>11</v>
      </c>
      <c r="R34" s="13">
        <v>10</v>
      </c>
      <c r="S34" s="13">
        <v>18</v>
      </c>
      <c r="T34" s="13">
        <v>24</v>
      </c>
      <c r="U34" s="13">
        <v>12</v>
      </c>
      <c r="V34" s="13">
        <v>21</v>
      </c>
      <c r="W34" s="13">
        <v>50</v>
      </c>
      <c r="X34" s="13">
        <v>65</v>
      </c>
      <c r="Y34" s="13">
        <v>37</v>
      </c>
      <c r="Z34" s="13">
        <v>80</v>
      </c>
      <c r="AA34" s="13">
        <v>48</v>
      </c>
      <c r="AB34" s="13">
        <v>56</v>
      </c>
      <c r="AC34" s="15">
        <f t="shared" si="0"/>
        <v>573</v>
      </c>
    </row>
    <row r="35" spans="1:29" x14ac:dyDescent="0.3">
      <c r="A35" s="9">
        <v>6362</v>
      </c>
      <c r="B35" s="9" t="s">
        <v>105</v>
      </c>
      <c r="C35" s="10">
        <f>MECI!C30</f>
        <v>456</v>
      </c>
      <c r="D35" s="10" t="s">
        <v>227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22">
        <v>0.2</v>
      </c>
      <c r="U35" s="15"/>
      <c r="V35" s="22">
        <v>0.04</v>
      </c>
      <c r="W35" s="22">
        <v>0.09</v>
      </c>
      <c r="X35" s="22">
        <v>0.15</v>
      </c>
      <c r="Y35" s="22">
        <v>0.23</v>
      </c>
      <c r="Z35" s="22">
        <v>0.18</v>
      </c>
      <c r="AA35" s="22">
        <v>7.0000000000000007E-2</v>
      </c>
      <c r="AB35" s="22">
        <v>0.04</v>
      </c>
      <c r="AC35" s="23">
        <f t="shared" si="0"/>
        <v>1</v>
      </c>
    </row>
    <row r="36" spans="1:29" x14ac:dyDescent="0.3">
      <c r="A36" s="9">
        <v>6363</v>
      </c>
      <c r="B36" s="9" t="s">
        <v>106</v>
      </c>
      <c r="C36" s="10">
        <f>MECI!C31</f>
        <v>365</v>
      </c>
      <c r="D36" s="10" t="s">
        <v>242</v>
      </c>
      <c r="E36" s="12">
        <v>2</v>
      </c>
      <c r="F36" s="12">
        <v>2</v>
      </c>
      <c r="G36" s="12">
        <v>4</v>
      </c>
      <c r="H36" s="12">
        <v>3</v>
      </c>
      <c r="I36" s="12">
        <v>2</v>
      </c>
      <c r="J36" s="12">
        <v>2</v>
      </c>
      <c r="K36" s="12">
        <v>2</v>
      </c>
      <c r="L36" s="12">
        <v>5</v>
      </c>
      <c r="M36" s="12">
        <v>2</v>
      </c>
      <c r="N36" s="12">
        <v>1</v>
      </c>
      <c r="O36" s="12">
        <v>3</v>
      </c>
      <c r="P36" s="12">
        <v>2</v>
      </c>
      <c r="Q36" s="12">
        <v>2</v>
      </c>
      <c r="R36" s="12">
        <v>3</v>
      </c>
      <c r="S36" s="12">
        <v>3</v>
      </c>
      <c r="T36" s="12">
        <v>4</v>
      </c>
      <c r="U36" s="12">
        <v>2</v>
      </c>
      <c r="V36" s="12">
        <v>5</v>
      </c>
      <c r="W36" s="12">
        <v>15</v>
      </c>
      <c r="X36" s="12">
        <v>8</v>
      </c>
      <c r="Y36" s="12">
        <v>20</v>
      </c>
      <c r="Z36" s="12">
        <v>12</v>
      </c>
      <c r="AA36" s="12">
        <v>6</v>
      </c>
      <c r="AB36" s="12">
        <v>18</v>
      </c>
      <c r="AC36" s="15">
        <f t="shared" si="0"/>
        <v>128</v>
      </c>
    </row>
    <row r="37" spans="1:29" x14ac:dyDescent="0.3">
      <c r="A37" s="9">
        <v>6364</v>
      </c>
      <c r="B37" s="9" t="s">
        <v>107</v>
      </c>
      <c r="C37" s="10">
        <f>MECI!C32</f>
        <v>845</v>
      </c>
      <c r="D37" s="10" t="s">
        <v>228</v>
      </c>
      <c r="E37" s="15">
        <v>2</v>
      </c>
      <c r="F37" s="15">
        <v>2</v>
      </c>
      <c r="G37" s="15">
        <v>3</v>
      </c>
      <c r="H37" s="15">
        <v>3</v>
      </c>
      <c r="I37" s="15">
        <v>1</v>
      </c>
      <c r="J37" s="15">
        <v>2</v>
      </c>
      <c r="K37" s="15">
        <v>2</v>
      </c>
      <c r="L37" s="15">
        <v>4</v>
      </c>
      <c r="M37" s="15">
        <v>2</v>
      </c>
      <c r="N37" s="15">
        <v>1</v>
      </c>
      <c r="O37" s="15">
        <v>2</v>
      </c>
      <c r="P37" s="15">
        <v>2</v>
      </c>
      <c r="Q37" s="15">
        <v>2</v>
      </c>
      <c r="R37" s="15">
        <v>3</v>
      </c>
      <c r="S37" s="15">
        <v>3</v>
      </c>
      <c r="T37" s="15">
        <v>3</v>
      </c>
      <c r="U37" s="15">
        <v>1</v>
      </c>
      <c r="V37" s="15">
        <v>4</v>
      </c>
      <c r="W37" s="15">
        <v>1</v>
      </c>
      <c r="X37" s="15">
        <v>1</v>
      </c>
      <c r="Y37" s="15">
        <v>1</v>
      </c>
      <c r="Z37" s="15">
        <v>1</v>
      </c>
      <c r="AA37" s="15">
        <v>1</v>
      </c>
      <c r="AB37" s="15">
        <v>1</v>
      </c>
      <c r="AC37" s="15">
        <f t="shared" si="0"/>
        <v>48</v>
      </c>
    </row>
    <row r="38" spans="1:29" x14ac:dyDescent="0.3">
      <c r="A38" s="9">
        <v>6365</v>
      </c>
      <c r="B38" s="9" t="s">
        <v>108</v>
      </c>
      <c r="C38" s="10">
        <f>MECI!C33</f>
        <v>726</v>
      </c>
      <c r="D38" s="10" t="s">
        <v>229</v>
      </c>
      <c r="E38" s="15">
        <v>2</v>
      </c>
      <c r="F38" s="15">
        <v>2</v>
      </c>
      <c r="G38" s="15">
        <v>3</v>
      </c>
      <c r="H38" s="15">
        <v>3</v>
      </c>
      <c r="I38" s="15">
        <v>2</v>
      </c>
      <c r="J38" s="15">
        <v>2</v>
      </c>
      <c r="K38" s="15">
        <v>2</v>
      </c>
      <c r="L38" s="15">
        <v>5</v>
      </c>
      <c r="M38" s="15">
        <v>2</v>
      </c>
      <c r="N38" s="15">
        <v>1</v>
      </c>
      <c r="O38" s="15">
        <v>3</v>
      </c>
      <c r="P38" s="15">
        <v>2</v>
      </c>
      <c r="Q38" s="15">
        <v>2</v>
      </c>
      <c r="R38" s="15">
        <v>3</v>
      </c>
      <c r="S38" s="15">
        <v>3</v>
      </c>
      <c r="T38" s="15">
        <v>3</v>
      </c>
      <c r="U38" s="15">
        <v>1</v>
      </c>
      <c r="V38" s="15">
        <v>5</v>
      </c>
      <c r="W38" s="15">
        <v>1</v>
      </c>
      <c r="X38" s="15">
        <v>1</v>
      </c>
      <c r="Y38" s="15">
        <v>1</v>
      </c>
      <c r="Z38" s="15">
        <v>1</v>
      </c>
      <c r="AA38" s="15">
        <v>1</v>
      </c>
      <c r="AB38" s="15">
        <v>1</v>
      </c>
      <c r="AC38" s="15">
        <f t="shared" si="0"/>
        <v>52</v>
      </c>
    </row>
    <row r="39" spans="1:29" x14ac:dyDescent="0.3">
      <c r="A39" s="9">
        <v>6366</v>
      </c>
      <c r="B39" s="9" t="s">
        <v>109</v>
      </c>
      <c r="C39" s="10">
        <f>MECI!C34</f>
        <v>0</v>
      </c>
      <c r="D39" s="10" t="s">
        <v>217</v>
      </c>
      <c r="E39" s="15">
        <v>1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>
        <f t="shared" si="0"/>
        <v>1</v>
      </c>
    </row>
    <row r="40" spans="1:29" x14ac:dyDescent="0.3">
      <c r="A40" s="9">
        <v>6367</v>
      </c>
      <c r="B40" s="9" t="s">
        <v>110</v>
      </c>
      <c r="C40" s="10">
        <f>MECI!C35</f>
        <v>210</v>
      </c>
      <c r="D40" s="10" t="s">
        <v>230</v>
      </c>
      <c r="E40" s="22">
        <v>0.5</v>
      </c>
      <c r="F40" s="22">
        <v>0.15</v>
      </c>
      <c r="G40" s="15"/>
      <c r="H40" s="15"/>
      <c r="I40" s="15"/>
      <c r="J40" s="15"/>
      <c r="K40" s="22">
        <v>0.2</v>
      </c>
      <c r="L40" s="15"/>
      <c r="M40" s="15"/>
      <c r="N40" s="15"/>
      <c r="O40" s="15"/>
      <c r="P40" s="22">
        <v>0.15</v>
      </c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23">
        <f t="shared" si="0"/>
        <v>1</v>
      </c>
    </row>
    <row r="41" spans="1:29" x14ac:dyDescent="0.3">
      <c r="A41" s="9">
        <v>6371</v>
      </c>
      <c r="B41" s="9" t="s">
        <v>111</v>
      </c>
      <c r="C41" s="10">
        <f>MECI!C36</f>
        <v>4256</v>
      </c>
      <c r="D41" s="10" t="s">
        <v>231</v>
      </c>
      <c r="E41" s="15"/>
      <c r="F41" s="15"/>
      <c r="G41" s="15"/>
      <c r="H41" s="15"/>
      <c r="I41" s="15"/>
      <c r="J41" s="15"/>
      <c r="K41" s="22">
        <v>0.1</v>
      </c>
      <c r="L41" s="22">
        <v>0.35</v>
      </c>
      <c r="M41" s="22">
        <v>0.5</v>
      </c>
      <c r="N41" s="22">
        <v>0.05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23">
        <f t="shared" si="0"/>
        <v>1</v>
      </c>
    </row>
    <row r="42" spans="1:29" x14ac:dyDescent="0.3">
      <c r="A42" s="9">
        <v>6372</v>
      </c>
      <c r="B42" s="9" t="s">
        <v>112</v>
      </c>
      <c r="C42" s="10">
        <f>MECI!C37</f>
        <v>546</v>
      </c>
      <c r="D42" s="10" t="s">
        <v>232</v>
      </c>
      <c r="E42" s="15"/>
      <c r="F42" s="15"/>
      <c r="G42" s="15"/>
      <c r="H42" s="15"/>
      <c r="I42" s="15"/>
      <c r="J42" s="15"/>
      <c r="K42" s="15">
        <v>1</v>
      </c>
      <c r="L42" s="15">
        <v>2</v>
      </c>
      <c r="M42" s="15">
        <v>10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>
        <f t="shared" si="0"/>
        <v>13</v>
      </c>
    </row>
    <row r="43" spans="1:29" x14ac:dyDescent="0.3">
      <c r="A43" s="9">
        <v>6373</v>
      </c>
      <c r="B43" s="9" t="s">
        <v>113</v>
      </c>
      <c r="C43" s="10">
        <f>MECI!C38</f>
        <v>0</v>
      </c>
      <c r="D43" s="10" t="s">
        <v>217</v>
      </c>
      <c r="E43" s="15">
        <v>1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>
        <f t="shared" si="0"/>
        <v>1</v>
      </c>
    </row>
    <row r="44" spans="1:29" x14ac:dyDescent="0.3">
      <c r="A44" s="9">
        <v>638</v>
      </c>
      <c r="B44" s="9" t="s">
        <v>114</v>
      </c>
      <c r="C44" s="10">
        <f>MECI!C39</f>
        <v>0</v>
      </c>
      <c r="D44" s="10" t="s">
        <v>217</v>
      </c>
      <c r="E44" s="15">
        <v>1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>
        <f t="shared" si="0"/>
        <v>1</v>
      </c>
    </row>
    <row r="45" spans="1:29" x14ac:dyDescent="0.3">
      <c r="A45" s="9">
        <v>6391</v>
      </c>
      <c r="B45" s="9" t="s">
        <v>115</v>
      </c>
      <c r="C45" s="10">
        <f>MECI!C40</f>
        <v>0</v>
      </c>
      <c r="D45" s="10" t="s">
        <v>217</v>
      </c>
      <c r="E45" s="15">
        <v>1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>
        <f t="shared" si="0"/>
        <v>1</v>
      </c>
    </row>
    <row r="46" spans="1:29" x14ac:dyDescent="0.3">
      <c r="A46" s="9">
        <v>6392</v>
      </c>
      <c r="B46" s="9" t="s">
        <v>116</v>
      </c>
      <c r="C46" s="10">
        <f>MECI!C41</f>
        <v>365</v>
      </c>
      <c r="D46" s="10" t="s">
        <v>224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>
        <v>1</v>
      </c>
      <c r="T46" s="15"/>
      <c r="U46" s="15"/>
      <c r="V46" s="15"/>
      <c r="W46" s="15"/>
      <c r="X46" s="15"/>
      <c r="Y46" s="15"/>
      <c r="Z46" s="15"/>
      <c r="AA46" s="15"/>
      <c r="AB46" s="15"/>
      <c r="AC46" s="15">
        <f t="shared" si="0"/>
        <v>1</v>
      </c>
    </row>
    <row r="47" spans="1:29" x14ac:dyDescent="0.3">
      <c r="A47" s="9">
        <v>6411</v>
      </c>
      <c r="B47" s="9" t="s">
        <v>117</v>
      </c>
      <c r="C47" s="10">
        <f>MECI!C42</f>
        <v>0</v>
      </c>
      <c r="D47" s="10" t="s">
        <v>217</v>
      </c>
      <c r="E47" s="15">
        <v>1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>
        <f t="shared" si="0"/>
        <v>1</v>
      </c>
    </row>
    <row r="48" spans="1:29" x14ac:dyDescent="0.3">
      <c r="A48" s="9">
        <v>6412</v>
      </c>
      <c r="B48" s="9" t="s">
        <v>118</v>
      </c>
      <c r="C48" s="10">
        <f>MECI!C43</f>
        <v>4563</v>
      </c>
      <c r="D48" s="10" t="s">
        <v>233</v>
      </c>
      <c r="E48" s="15"/>
      <c r="F48" s="15"/>
      <c r="G48" s="15"/>
      <c r="H48" s="15"/>
      <c r="I48" s="15"/>
      <c r="J48" s="15">
        <v>1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>
        <f t="shared" si="0"/>
        <v>1</v>
      </c>
    </row>
    <row r="49" spans="1:29" x14ac:dyDescent="0.3">
      <c r="A49" s="9">
        <v>6413</v>
      </c>
      <c r="B49" s="9" t="s">
        <v>119</v>
      </c>
      <c r="C49" s="10">
        <f>MECI!C44</f>
        <v>0</v>
      </c>
      <c r="D49" s="10" t="s">
        <v>217</v>
      </c>
      <c r="E49" s="15">
        <v>1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>
        <f t="shared" si="0"/>
        <v>1</v>
      </c>
    </row>
    <row r="50" spans="1:29" x14ac:dyDescent="0.3">
      <c r="A50" s="9">
        <v>6414</v>
      </c>
      <c r="B50" s="9" t="s">
        <v>120</v>
      </c>
      <c r="C50" s="10">
        <f>MECI!C45</f>
        <v>0</v>
      </c>
      <c r="D50" s="10" t="s">
        <v>217</v>
      </c>
      <c r="E50" s="15">
        <v>1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>
        <f t="shared" si="0"/>
        <v>1</v>
      </c>
    </row>
    <row r="51" spans="1:29" x14ac:dyDescent="0.3">
      <c r="A51" s="9">
        <v>6415</v>
      </c>
      <c r="B51" s="9" t="s">
        <v>121</v>
      </c>
      <c r="C51" s="10">
        <f>MECI!C46</f>
        <v>0</v>
      </c>
      <c r="D51" s="10" t="s">
        <v>217</v>
      </c>
      <c r="E51" s="15">
        <v>1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>
        <f t="shared" si="0"/>
        <v>1</v>
      </c>
    </row>
    <row r="52" spans="1:29" x14ac:dyDescent="0.3">
      <c r="A52" s="9">
        <v>6416</v>
      </c>
      <c r="B52" s="9" t="s">
        <v>122</v>
      </c>
      <c r="C52" s="10">
        <f>MECI!C47</f>
        <v>0</v>
      </c>
      <c r="D52" s="10" t="s">
        <v>217</v>
      </c>
      <c r="E52" s="15">
        <v>1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>
        <f t="shared" si="0"/>
        <v>1</v>
      </c>
    </row>
    <row r="53" spans="1:29" x14ac:dyDescent="0.3">
      <c r="A53" s="9">
        <v>6419</v>
      </c>
      <c r="B53" s="9" t="s">
        <v>123</v>
      </c>
      <c r="C53" s="10">
        <f>MECI!C48</f>
        <v>0</v>
      </c>
      <c r="D53" s="10" t="s">
        <v>217</v>
      </c>
      <c r="E53" s="15">
        <v>1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>
        <f t="shared" si="0"/>
        <v>1</v>
      </c>
    </row>
    <row r="54" spans="1:29" x14ac:dyDescent="0.3">
      <c r="A54" s="9">
        <v>642</v>
      </c>
      <c r="B54" s="9" t="s">
        <v>124</v>
      </c>
      <c r="C54" s="10">
        <f>MECI!C49</f>
        <v>0</v>
      </c>
      <c r="D54" s="10" t="s">
        <v>217</v>
      </c>
      <c r="E54" s="15">
        <v>1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>
        <f t="shared" si="0"/>
        <v>1</v>
      </c>
    </row>
    <row r="55" spans="1:29" x14ac:dyDescent="0.3">
      <c r="A55" s="9">
        <v>6431</v>
      </c>
      <c r="B55" s="9" t="s">
        <v>125</v>
      </c>
      <c r="C55" s="10">
        <f>MECI!C50</f>
        <v>4563</v>
      </c>
      <c r="D55" s="10" t="s">
        <v>211</v>
      </c>
      <c r="E55" s="13">
        <v>12</v>
      </c>
      <c r="F55" s="13">
        <v>10</v>
      </c>
      <c r="G55" s="13">
        <v>20</v>
      </c>
      <c r="H55" s="13">
        <v>18</v>
      </c>
      <c r="I55" s="13">
        <v>16</v>
      </c>
      <c r="J55" s="13">
        <v>15</v>
      </c>
      <c r="K55" s="13">
        <v>14</v>
      </c>
      <c r="L55" s="13">
        <v>20</v>
      </c>
      <c r="M55" s="13">
        <v>16</v>
      </c>
      <c r="N55" s="13">
        <v>14</v>
      </c>
      <c r="O55" s="13">
        <v>120</v>
      </c>
      <c r="P55" s="13">
        <v>16</v>
      </c>
      <c r="Q55" s="13">
        <v>14</v>
      </c>
      <c r="R55" s="13">
        <v>13</v>
      </c>
      <c r="S55" s="13">
        <v>15</v>
      </c>
      <c r="T55" s="13">
        <v>18</v>
      </c>
      <c r="U55" s="13">
        <v>16</v>
      </c>
      <c r="V55" s="13">
        <v>80</v>
      </c>
      <c r="W55" s="13">
        <v>60</v>
      </c>
      <c r="X55" s="13">
        <v>45</v>
      </c>
      <c r="Y55" s="13">
        <v>26</v>
      </c>
      <c r="Z55" s="13">
        <v>32</v>
      </c>
      <c r="AA55" s="13">
        <v>20</v>
      </c>
      <c r="AB55" s="13">
        <v>36</v>
      </c>
      <c r="AC55" s="15">
        <f t="shared" si="0"/>
        <v>666</v>
      </c>
    </row>
    <row r="56" spans="1:29" x14ac:dyDescent="0.3">
      <c r="A56" s="9">
        <v>6432</v>
      </c>
      <c r="B56" s="9" t="s">
        <v>126</v>
      </c>
      <c r="C56" s="10">
        <f>MECI!C51</f>
        <v>1456</v>
      </c>
      <c r="D56" s="10" t="s">
        <v>211</v>
      </c>
      <c r="E56" s="13">
        <v>12</v>
      </c>
      <c r="F56" s="13">
        <v>10</v>
      </c>
      <c r="G56" s="13">
        <v>20</v>
      </c>
      <c r="H56" s="13">
        <v>18</v>
      </c>
      <c r="I56" s="13">
        <v>16</v>
      </c>
      <c r="J56" s="13">
        <v>15</v>
      </c>
      <c r="K56" s="13">
        <v>14</v>
      </c>
      <c r="L56" s="13">
        <v>20</v>
      </c>
      <c r="M56" s="13">
        <v>16</v>
      </c>
      <c r="N56" s="13">
        <v>14</v>
      </c>
      <c r="O56" s="13">
        <v>120</v>
      </c>
      <c r="P56" s="13">
        <v>16</v>
      </c>
      <c r="Q56" s="13">
        <v>14</v>
      </c>
      <c r="R56" s="13">
        <v>13</v>
      </c>
      <c r="S56" s="13">
        <v>15</v>
      </c>
      <c r="T56" s="13">
        <v>18</v>
      </c>
      <c r="U56" s="13">
        <v>16</v>
      </c>
      <c r="V56" s="13">
        <v>80</v>
      </c>
      <c r="W56" s="13">
        <v>60</v>
      </c>
      <c r="X56" s="13">
        <v>45</v>
      </c>
      <c r="Y56" s="13">
        <v>26</v>
      </c>
      <c r="Z56" s="13">
        <v>32</v>
      </c>
      <c r="AA56" s="13">
        <v>20</v>
      </c>
      <c r="AB56" s="13">
        <v>36</v>
      </c>
      <c r="AC56" s="15">
        <f t="shared" si="0"/>
        <v>666</v>
      </c>
    </row>
    <row r="57" spans="1:29" x14ac:dyDescent="0.3">
      <c r="A57" s="9">
        <v>6433</v>
      </c>
      <c r="B57" s="9" t="s">
        <v>127</v>
      </c>
      <c r="C57" s="10">
        <f>MECI!C52</f>
        <v>456</v>
      </c>
      <c r="D57" s="10" t="s">
        <v>217</v>
      </c>
      <c r="E57" s="15">
        <v>1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>
        <f t="shared" si="0"/>
        <v>1</v>
      </c>
    </row>
    <row r="58" spans="1:29" x14ac:dyDescent="0.3">
      <c r="A58" s="9">
        <v>6434</v>
      </c>
      <c r="B58" s="9" t="s">
        <v>128</v>
      </c>
      <c r="C58" s="10">
        <f>MECI!C53</f>
        <v>0</v>
      </c>
      <c r="D58" s="10" t="s">
        <v>217</v>
      </c>
      <c r="E58" s="15">
        <v>1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>
        <f t="shared" si="0"/>
        <v>1</v>
      </c>
    </row>
    <row r="59" spans="1:29" x14ac:dyDescent="0.3">
      <c r="A59" s="9">
        <v>6439</v>
      </c>
      <c r="B59" s="9" t="s">
        <v>129</v>
      </c>
      <c r="C59" s="10">
        <f>MECI!C54</f>
        <v>321</v>
      </c>
      <c r="D59" s="10" t="s">
        <v>211</v>
      </c>
      <c r="E59" s="13">
        <v>12</v>
      </c>
      <c r="F59" s="13">
        <v>10</v>
      </c>
      <c r="G59" s="13">
        <v>20</v>
      </c>
      <c r="H59" s="13">
        <v>18</v>
      </c>
      <c r="I59" s="13">
        <v>16</v>
      </c>
      <c r="J59" s="13">
        <v>15</v>
      </c>
      <c r="K59" s="13">
        <v>14</v>
      </c>
      <c r="L59" s="13">
        <v>20</v>
      </c>
      <c r="M59" s="13">
        <v>16</v>
      </c>
      <c r="N59" s="13">
        <v>14</v>
      </c>
      <c r="O59" s="13">
        <v>120</v>
      </c>
      <c r="P59" s="13">
        <v>16</v>
      </c>
      <c r="Q59" s="13">
        <v>14</v>
      </c>
      <c r="R59" s="13">
        <v>13</v>
      </c>
      <c r="S59" s="13">
        <v>15</v>
      </c>
      <c r="T59" s="13">
        <v>18</v>
      </c>
      <c r="U59" s="13">
        <v>16</v>
      </c>
      <c r="V59" s="13">
        <v>80</v>
      </c>
      <c r="W59" s="13">
        <v>60</v>
      </c>
      <c r="X59" s="13">
        <v>45</v>
      </c>
      <c r="Y59" s="13">
        <v>26</v>
      </c>
      <c r="Z59" s="13">
        <v>32</v>
      </c>
      <c r="AA59" s="13">
        <v>20</v>
      </c>
      <c r="AB59" s="13">
        <v>36</v>
      </c>
      <c r="AC59" s="15">
        <f t="shared" si="0"/>
        <v>666</v>
      </c>
    </row>
    <row r="60" spans="1:29" x14ac:dyDescent="0.3">
      <c r="A60" s="9">
        <v>6442</v>
      </c>
      <c r="B60" s="9" t="s">
        <v>130</v>
      </c>
      <c r="C60" s="10">
        <f>MECI!C55</f>
        <v>0</v>
      </c>
      <c r="D60" s="10" t="s">
        <v>217</v>
      </c>
      <c r="E60" s="15">
        <v>1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>
        <f t="shared" si="0"/>
        <v>1</v>
      </c>
    </row>
    <row r="61" spans="1:29" x14ac:dyDescent="0.3">
      <c r="A61" s="9">
        <v>6443</v>
      </c>
      <c r="B61" s="9" t="s">
        <v>131</v>
      </c>
      <c r="C61" s="10">
        <f>MECI!C56</f>
        <v>0</v>
      </c>
      <c r="D61" s="10" t="s">
        <v>217</v>
      </c>
      <c r="E61" s="15">
        <v>1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>
        <f t="shared" si="0"/>
        <v>1</v>
      </c>
    </row>
    <row r="62" spans="1:29" x14ac:dyDescent="0.3">
      <c r="A62" s="9">
        <v>6451</v>
      </c>
      <c r="B62" s="9" t="s">
        <v>132</v>
      </c>
      <c r="C62" s="10">
        <f>MECI!C57</f>
        <v>0</v>
      </c>
      <c r="D62" s="10" t="s">
        <v>217</v>
      </c>
      <c r="E62" s="15">
        <v>1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>
        <f t="shared" si="0"/>
        <v>1</v>
      </c>
    </row>
    <row r="63" spans="1:29" x14ac:dyDescent="0.3">
      <c r="A63" s="9">
        <v>6452</v>
      </c>
      <c r="B63" s="9" t="s">
        <v>133</v>
      </c>
      <c r="C63" s="10">
        <f>MECI!C58</f>
        <v>1456</v>
      </c>
      <c r="D63" s="10" t="s">
        <v>222</v>
      </c>
      <c r="E63" s="15"/>
      <c r="F63" s="15"/>
      <c r="G63" s="15"/>
      <c r="H63" s="15">
        <v>1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>
        <f t="shared" si="0"/>
        <v>1</v>
      </c>
    </row>
    <row r="64" spans="1:29" x14ac:dyDescent="0.3">
      <c r="A64" s="9">
        <v>6453</v>
      </c>
      <c r="B64" s="9" t="s">
        <v>134</v>
      </c>
      <c r="C64" s="10">
        <f>MECI!C59</f>
        <v>0</v>
      </c>
      <c r="D64" s="10" t="s">
        <v>217</v>
      </c>
      <c r="E64" s="15">
        <v>1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>
        <f t="shared" si="0"/>
        <v>1</v>
      </c>
    </row>
    <row r="65" spans="1:29" x14ac:dyDescent="0.3">
      <c r="A65" s="9">
        <v>6454</v>
      </c>
      <c r="B65" s="9" t="s">
        <v>135</v>
      </c>
      <c r="C65" s="10">
        <f>MECI!C60</f>
        <v>0</v>
      </c>
      <c r="D65" s="10" t="s">
        <v>217</v>
      </c>
      <c r="E65" s="15">
        <v>1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>
        <f t="shared" si="0"/>
        <v>1</v>
      </c>
    </row>
    <row r="66" spans="1:29" x14ac:dyDescent="0.3">
      <c r="A66" s="9">
        <v>651</v>
      </c>
      <c r="B66" s="9" t="s">
        <v>136</v>
      </c>
      <c r="C66" s="10">
        <f>MECI!C61</f>
        <v>654</v>
      </c>
      <c r="D66" s="10" t="s">
        <v>234</v>
      </c>
      <c r="E66" s="15">
        <v>2</v>
      </c>
      <c r="F66" s="15">
        <v>3</v>
      </c>
      <c r="G66" s="15">
        <v>1</v>
      </c>
      <c r="H66" s="15">
        <v>4</v>
      </c>
      <c r="I66" s="15">
        <v>8</v>
      </c>
      <c r="J66" s="15">
        <v>3</v>
      </c>
      <c r="K66" s="15">
        <v>2</v>
      </c>
      <c r="L66" s="15">
        <v>4</v>
      </c>
      <c r="M66" s="15">
        <v>3</v>
      </c>
      <c r="N66" s="15">
        <v>2</v>
      </c>
      <c r="O66" s="15">
        <v>8</v>
      </c>
      <c r="P66" s="15">
        <v>3</v>
      </c>
      <c r="Q66" s="15">
        <v>4</v>
      </c>
      <c r="R66" s="15">
        <v>3</v>
      </c>
      <c r="S66" s="15">
        <v>8</v>
      </c>
      <c r="T66" s="15">
        <v>12</v>
      </c>
      <c r="U66" s="15">
        <v>5</v>
      </c>
      <c r="V66" s="15">
        <v>6</v>
      </c>
      <c r="W66" s="15">
        <v>18</v>
      </c>
      <c r="X66" s="15">
        <v>20</v>
      </c>
      <c r="Y66" s="15">
        <v>15</v>
      </c>
      <c r="Z66" s="15">
        <v>25</v>
      </c>
      <c r="AA66" s="15">
        <v>14</v>
      </c>
      <c r="AB66" s="15">
        <v>22</v>
      </c>
      <c r="AC66" s="15">
        <f t="shared" si="0"/>
        <v>195</v>
      </c>
    </row>
    <row r="67" spans="1:29" x14ac:dyDescent="0.3">
      <c r="A67" s="9">
        <v>652</v>
      </c>
      <c r="B67" s="9" t="s">
        <v>137</v>
      </c>
      <c r="C67" s="10">
        <f>MECI!C62</f>
        <v>0</v>
      </c>
      <c r="D67" s="10" t="s">
        <v>217</v>
      </c>
      <c r="E67" s="15">
        <v>1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>
        <f t="shared" si="0"/>
        <v>1</v>
      </c>
    </row>
    <row r="68" spans="1:29" x14ac:dyDescent="0.3">
      <c r="A68" s="9">
        <v>653</v>
      </c>
      <c r="B68" s="9" t="s">
        <v>138</v>
      </c>
      <c r="C68" s="10">
        <f>MECI!C63</f>
        <v>126</v>
      </c>
      <c r="D68" s="10" t="s">
        <v>235</v>
      </c>
      <c r="E68" s="15">
        <v>3</v>
      </c>
      <c r="F68" s="15">
        <v>1</v>
      </c>
      <c r="G68" s="15">
        <v>1</v>
      </c>
      <c r="H68" s="15">
        <v>2</v>
      </c>
      <c r="I68" s="15">
        <v>1</v>
      </c>
      <c r="J68" s="15">
        <v>1</v>
      </c>
      <c r="K68" s="15">
        <v>4</v>
      </c>
      <c r="L68" s="15"/>
      <c r="M68" s="15">
        <v>1</v>
      </c>
      <c r="N68" s="15"/>
      <c r="O68" s="15"/>
      <c r="P68" s="15">
        <v>3</v>
      </c>
      <c r="Q68" s="15"/>
      <c r="R68" s="15">
        <v>2</v>
      </c>
      <c r="S68" s="15">
        <v>3</v>
      </c>
      <c r="T68" s="15">
        <v>1</v>
      </c>
      <c r="U68" s="15">
        <v>4</v>
      </c>
      <c r="V68" s="15"/>
      <c r="W68" s="15"/>
      <c r="X68" s="15"/>
      <c r="Y68" s="15"/>
      <c r="Z68" s="15"/>
      <c r="AA68" s="15"/>
      <c r="AB68" s="15"/>
      <c r="AC68" s="15">
        <f t="shared" si="0"/>
        <v>27</v>
      </c>
    </row>
    <row r="69" spans="1:29" x14ac:dyDescent="0.3">
      <c r="A69" s="9">
        <v>654</v>
      </c>
      <c r="B69" s="9" t="s">
        <v>139</v>
      </c>
      <c r="C69" s="10">
        <f>MECI!C64</f>
        <v>456</v>
      </c>
      <c r="D69" s="10" t="s">
        <v>222</v>
      </c>
      <c r="E69" s="15"/>
      <c r="F69" s="15"/>
      <c r="G69" s="15"/>
      <c r="H69" s="15">
        <v>1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>
        <f t="shared" si="0"/>
        <v>1</v>
      </c>
    </row>
    <row r="70" spans="1:29" x14ac:dyDescent="0.3">
      <c r="A70" s="9">
        <v>65511</v>
      </c>
      <c r="B70" s="9" t="s">
        <v>140</v>
      </c>
      <c r="C70" s="10">
        <f>MECI!C65</f>
        <v>0</v>
      </c>
      <c r="D70" s="10" t="s">
        <v>217</v>
      </c>
      <c r="E70" s="15">
        <v>1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>
        <f t="shared" si="0"/>
        <v>1</v>
      </c>
    </row>
    <row r="71" spans="1:29" x14ac:dyDescent="0.3">
      <c r="A71" s="9">
        <v>65512</v>
      </c>
      <c r="B71" s="9" t="s">
        <v>141</v>
      </c>
      <c r="C71" s="10">
        <f>MECI!C66</f>
        <v>0</v>
      </c>
      <c r="D71" s="10" t="s">
        <v>217</v>
      </c>
      <c r="E71" s="15">
        <v>1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>
        <f t="shared" si="0"/>
        <v>1</v>
      </c>
    </row>
    <row r="72" spans="1:29" x14ac:dyDescent="0.3">
      <c r="A72" s="9">
        <v>65513</v>
      </c>
      <c r="B72" s="9" t="s">
        <v>142</v>
      </c>
      <c r="C72" s="10">
        <f>MECI!C67</f>
        <v>0</v>
      </c>
      <c r="D72" s="10" t="s">
        <v>217</v>
      </c>
      <c r="E72" s="15">
        <v>1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>
        <f t="shared" ref="AC72:AC86" si="1">SUM(E72:AB72)</f>
        <v>1</v>
      </c>
    </row>
    <row r="73" spans="1:29" x14ac:dyDescent="0.3">
      <c r="A73" s="9">
        <v>65514</v>
      </c>
      <c r="B73" s="9" t="s">
        <v>143</v>
      </c>
      <c r="C73" s="10">
        <f>MECI!C68</f>
        <v>0</v>
      </c>
      <c r="D73" s="10" t="s">
        <v>217</v>
      </c>
      <c r="E73" s="15">
        <v>1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>
        <f t="shared" si="1"/>
        <v>1</v>
      </c>
    </row>
    <row r="74" spans="1:29" x14ac:dyDescent="0.3">
      <c r="A74" s="9">
        <v>65515</v>
      </c>
      <c r="B74" s="9" t="s">
        <v>144</v>
      </c>
      <c r="C74" s="10">
        <f>MECI!C69</f>
        <v>0</v>
      </c>
      <c r="D74" s="10" t="s">
        <v>217</v>
      </c>
      <c r="E74" s="15">
        <v>1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>
        <f t="shared" si="1"/>
        <v>1</v>
      </c>
    </row>
    <row r="75" spans="1:29" x14ac:dyDescent="0.3">
      <c r="A75" s="9">
        <v>65516</v>
      </c>
      <c r="B75" s="9" t="s">
        <v>145</v>
      </c>
      <c r="C75" s="10">
        <f>MECI!C70</f>
        <v>0</v>
      </c>
      <c r="D75" s="10" t="s">
        <v>217</v>
      </c>
      <c r="E75" s="15">
        <v>1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>
        <f t="shared" si="1"/>
        <v>1</v>
      </c>
    </row>
    <row r="76" spans="1:29" x14ac:dyDescent="0.3">
      <c r="A76" s="9">
        <v>65521</v>
      </c>
      <c r="B76" s="9" t="s">
        <v>146</v>
      </c>
      <c r="C76" s="10">
        <f>MECI!C71</f>
        <v>0</v>
      </c>
      <c r="D76" s="10" t="s">
        <v>217</v>
      </c>
      <c r="E76" s="15">
        <v>1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>
        <f t="shared" si="1"/>
        <v>1</v>
      </c>
    </row>
    <row r="77" spans="1:29" x14ac:dyDescent="0.3">
      <c r="A77" s="9">
        <v>65522</v>
      </c>
      <c r="B77" s="9" t="s">
        <v>147</v>
      </c>
      <c r="C77" s="10">
        <f>MECI!C72</f>
        <v>0</v>
      </c>
      <c r="D77" s="10" t="s">
        <v>217</v>
      </c>
      <c r="E77" s="15">
        <v>1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>
        <f t="shared" si="1"/>
        <v>1</v>
      </c>
    </row>
    <row r="78" spans="1:29" x14ac:dyDescent="0.3">
      <c r="A78" s="9">
        <v>65523</v>
      </c>
      <c r="B78" s="9" t="s">
        <v>148</v>
      </c>
      <c r="C78" s="10">
        <f>MECI!C73</f>
        <v>0</v>
      </c>
      <c r="D78" s="10" t="s">
        <v>217</v>
      </c>
      <c r="E78" s="15">
        <v>1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>
        <f t="shared" si="1"/>
        <v>1</v>
      </c>
    </row>
    <row r="79" spans="1:29" x14ac:dyDescent="0.3">
      <c r="A79" s="9">
        <v>65524</v>
      </c>
      <c r="B79" s="9" t="s">
        <v>149</v>
      </c>
      <c r="C79" s="10">
        <f>MECI!C74</f>
        <v>0</v>
      </c>
      <c r="D79" s="10" t="s">
        <v>217</v>
      </c>
      <c r="E79" s="15">
        <v>1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>
        <f t="shared" si="1"/>
        <v>1</v>
      </c>
    </row>
    <row r="80" spans="1:29" x14ac:dyDescent="0.3">
      <c r="A80" s="9">
        <v>65525</v>
      </c>
      <c r="B80" s="9" t="s">
        <v>150</v>
      </c>
      <c r="C80" s="10">
        <f>MECI!C75</f>
        <v>0</v>
      </c>
      <c r="D80" s="10" t="s">
        <v>217</v>
      </c>
      <c r="E80" s="15">
        <v>1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>
        <f t="shared" si="1"/>
        <v>1</v>
      </c>
    </row>
    <row r="81" spans="1:29" x14ac:dyDescent="0.3">
      <c r="A81" s="9">
        <v>656</v>
      </c>
      <c r="B81" s="9" t="s">
        <v>151</v>
      </c>
      <c r="C81" s="10">
        <f>MECI!C76</f>
        <v>456</v>
      </c>
      <c r="D81" s="10" t="s">
        <v>227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22">
        <v>0.25</v>
      </c>
      <c r="P81" s="15"/>
      <c r="Q81" s="15"/>
      <c r="R81" s="15"/>
      <c r="S81" s="22">
        <v>0.1</v>
      </c>
      <c r="T81" s="22">
        <v>0.15</v>
      </c>
      <c r="U81" s="22">
        <v>0.12</v>
      </c>
      <c r="V81" s="22">
        <v>0.26</v>
      </c>
      <c r="W81" s="22">
        <v>0.03</v>
      </c>
      <c r="X81" s="22">
        <v>0.04</v>
      </c>
      <c r="Y81" s="22">
        <v>0.03</v>
      </c>
      <c r="Z81" s="22">
        <v>0.01</v>
      </c>
      <c r="AA81" s="22">
        <v>0.01</v>
      </c>
      <c r="AB81" s="15"/>
      <c r="AC81" s="23">
        <f t="shared" si="1"/>
        <v>1</v>
      </c>
    </row>
    <row r="82" spans="1:29" x14ac:dyDescent="0.3">
      <c r="A82" s="9">
        <v>658</v>
      </c>
      <c r="B82" s="9" t="s">
        <v>152</v>
      </c>
      <c r="C82" s="10">
        <f>MECI!C77</f>
        <v>126</v>
      </c>
      <c r="D82" s="10" t="s">
        <v>227</v>
      </c>
      <c r="E82" s="15"/>
      <c r="F82" s="22">
        <v>0.05</v>
      </c>
      <c r="G82" s="22">
        <v>0.08</v>
      </c>
      <c r="H82" s="15"/>
      <c r="I82" s="15"/>
      <c r="J82" s="15"/>
      <c r="K82" s="15"/>
      <c r="L82" s="15"/>
      <c r="M82" s="15"/>
      <c r="N82" s="15"/>
      <c r="O82" s="15"/>
      <c r="P82" s="22">
        <v>0.16</v>
      </c>
      <c r="Q82" s="15"/>
      <c r="R82" s="15"/>
      <c r="S82" s="22">
        <v>0.12</v>
      </c>
      <c r="T82" s="15"/>
      <c r="U82" s="22">
        <v>0.3</v>
      </c>
      <c r="V82" s="22">
        <v>0.05</v>
      </c>
      <c r="W82" s="22">
        <v>0.04</v>
      </c>
      <c r="X82" s="22">
        <v>0.08</v>
      </c>
      <c r="Y82" s="22">
        <v>0.03</v>
      </c>
      <c r="Z82" s="22">
        <v>0.06</v>
      </c>
      <c r="AA82" s="22">
        <v>0.02</v>
      </c>
      <c r="AB82" s="22">
        <v>0.01</v>
      </c>
      <c r="AC82" s="23">
        <f t="shared" si="1"/>
        <v>1</v>
      </c>
    </row>
    <row r="83" spans="1:29" x14ac:dyDescent="0.3">
      <c r="A83" s="9">
        <v>6591</v>
      </c>
      <c r="B83" s="9" t="s">
        <v>153</v>
      </c>
      <c r="C83" s="10">
        <f>MECI!C78</f>
        <v>0</v>
      </c>
      <c r="D83" s="10" t="s">
        <v>217</v>
      </c>
      <c r="E83" s="15">
        <v>1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>
        <f t="shared" si="1"/>
        <v>1</v>
      </c>
    </row>
    <row r="84" spans="1:29" x14ac:dyDescent="0.3">
      <c r="A84" s="9">
        <v>6592</v>
      </c>
      <c r="B84" s="9" t="s">
        <v>154</v>
      </c>
      <c r="C84" s="10">
        <f>MECI!C79</f>
        <v>0</v>
      </c>
      <c r="D84" s="10" t="s">
        <v>217</v>
      </c>
      <c r="E84" s="15">
        <v>1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>
        <f t="shared" si="1"/>
        <v>1</v>
      </c>
    </row>
    <row r="85" spans="1:29" x14ac:dyDescent="0.3">
      <c r="A85" s="9">
        <v>33</v>
      </c>
      <c r="B85" s="9" t="s">
        <v>208</v>
      </c>
      <c r="C85" s="10">
        <f>MECI!C80</f>
        <v>2650</v>
      </c>
      <c r="D85" s="10" t="s">
        <v>237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>
        <v>4</v>
      </c>
      <c r="P85" s="15"/>
      <c r="Q85" s="15"/>
      <c r="R85" s="15"/>
      <c r="S85" s="15">
        <v>3</v>
      </c>
      <c r="T85" s="15">
        <v>3</v>
      </c>
      <c r="U85" s="15"/>
      <c r="V85" s="15">
        <v>5</v>
      </c>
      <c r="W85" s="15">
        <v>10</v>
      </c>
      <c r="X85" s="15">
        <v>15</v>
      </c>
      <c r="Y85" s="15">
        <v>8</v>
      </c>
      <c r="Z85" s="15">
        <v>12</v>
      </c>
      <c r="AA85" s="15">
        <v>18</v>
      </c>
      <c r="AB85" s="15">
        <v>10</v>
      </c>
      <c r="AC85" s="15">
        <f t="shared" si="1"/>
        <v>88</v>
      </c>
    </row>
    <row r="86" spans="1:29" x14ac:dyDescent="0.3">
      <c r="A86" s="9">
        <v>33</v>
      </c>
      <c r="B86" s="9" t="s">
        <v>209</v>
      </c>
      <c r="C86" s="10">
        <f>MECI!C81</f>
        <v>1340</v>
      </c>
      <c r="D86" s="10" t="s">
        <v>236</v>
      </c>
      <c r="E86" s="15"/>
      <c r="F86" s="15"/>
      <c r="G86" s="15"/>
      <c r="H86" s="15"/>
      <c r="I86" s="15">
        <v>8</v>
      </c>
      <c r="J86" s="15"/>
      <c r="K86" s="15"/>
      <c r="L86" s="15">
        <v>2</v>
      </c>
      <c r="M86" s="15"/>
      <c r="N86" s="15"/>
      <c r="O86" s="15"/>
      <c r="P86" s="15"/>
      <c r="Q86" s="15">
        <v>2</v>
      </c>
      <c r="R86" s="15">
        <v>4</v>
      </c>
      <c r="S86" s="15"/>
      <c r="T86" s="15"/>
      <c r="U86" s="15"/>
      <c r="V86" s="15">
        <v>7</v>
      </c>
      <c r="W86" s="15"/>
      <c r="X86" s="15"/>
      <c r="Y86" s="15"/>
      <c r="Z86" s="15"/>
      <c r="AA86" s="15"/>
      <c r="AB86" s="15"/>
      <c r="AC86" s="15">
        <f t="shared" si="1"/>
        <v>23</v>
      </c>
    </row>
    <row r="88" spans="1:29" x14ac:dyDescent="0.3">
      <c r="C88" s="40">
        <f>SUM(C7:C86)</f>
        <v>92884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BE00-1BB9-4E5C-93BB-D9C1438E50F5}">
  <dimension ref="A1:AC95"/>
  <sheetViews>
    <sheetView workbookViewId="0">
      <pane xSplit="4" ySplit="6" topLeftCell="E80" activePane="bottomRight" state="frozen"/>
      <selection pane="topRight" activeCell="E1" sqref="E1"/>
      <selection pane="bottomLeft" activeCell="A7" sqref="A7"/>
      <selection pane="bottomRight" activeCell="F95" sqref="F95"/>
    </sheetView>
  </sheetViews>
  <sheetFormatPr baseColWidth="10" defaultColWidth="11.44140625" defaultRowHeight="14.4" x14ac:dyDescent="0.3"/>
  <cols>
    <col min="1" max="1" width="6.88671875" style="1" customWidth="1"/>
    <col min="2" max="2" width="45.33203125" style="1" customWidth="1"/>
    <col min="3" max="3" width="9.5546875" style="1" bestFit="1" customWidth="1"/>
    <col min="4" max="4" width="22.44140625" style="1" customWidth="1"/>
    <col min="5" max="5" width="13.5546875" style="1" customWidth="1"/>
    <col min="6" max="6" width="18.5546875" style="1" customWidth="1"/>
    <col min="7" max="7" width="15.5546875" style="1" bestFit="1" customWidth="1"/>
    <col min="8" max="8" width="10.6640625" style="1" bestFit="1" customWidth="1"/>
    <col min="9" max="9" width="12.109375" style="1" bestFit="1" customWidth="1"/>
    <col min="10" max="10" width="8.88671875" style="1" bestFit="1" customWidth="1"/>
    <col min="11" max="11" width="11.88671875" style="1" bestFit="1" customWidth="1"/>
    <col min="12" max="12" width="14.109375" style="1" bestFit="1" customWidth="1"/>
    <col min="13" max="13" width="10.6640625" style="1" bestFit="1" customWidth="1"/>
    <col min="14" max="14" width="12.6640625" style="1" bestFit="1" customWidth="1"/>
    <col min="15" max="15" width="14.33203125" style="1" bestFit="1" customWidth="1"/>
    <col min="16" max="16" width="17.109375" style="1" bestFit="1" customWidth="1"/>
    <col min="17" max="17" width="12.33203125" style="1" customWidth="1"/>
    <col min="18" max="18" width="8.5546875" style="1" bestFit="1" customWidth="1"/>
    <col min="19" max="19" width="8.6640625" style="1" customWidth="1"/>
    <col min="20" max="20" width="9.44140625" style="1" customWidth="1"/>
    <col min="21" max="21" width="13" style="1" customWidth="1"/>
    <col min="22" max="16384" width="11.44140625" style="1"/>
  </cols>
  <sheetData>
    <row r="1" spans="1:29" x14ac:dyDescent="0.3">
      <c r="A1" s="2" t="s">
        <v>213</v>
      </c>
    </row>
    <row r="2" spans="1:29" x14ac:dyDescent="0.3">
      <c r="A2" s="2"/>
      <c r="D2" s="16" t="s">
        <v>36</v>
      </c>
      <c r="E2" s="17">
        <v>1</v>
      </c>
      <c r="F2" s="17">
        <v>2</v>
      </c>
      <c r="G2" s="17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7">
        <v>16</v>
      </c>
      <c r="U2" s="17">
        <v>17</v>
      </c>
      <c r="V2" s="17">
        <v>18</v>
      </c>
      <c r="W2" s="17">
        <v>19</v>
      </c>
      <c r="X2" s="17">
        <v>20</v>
      </c>
      <c r="Y2" s="17">
        <v>21</v>
      </c>
      <c r="Z2" s="17">
        <v>22</v>
      </c>
      <c r="AA2" s="17">
        <v>23</v>
      </c>
      <c r="AB2" s="17">
        <v>24</v>
      </c>
    </row>
    <row r="3" spans="1:29" x14ac:dyDescent="0.3">
      <c r="A3" s="2"/>
      <c r="D3" s="16" t="s">
        <v>37</v>
      </c>
      <c r="E3" s="18" t="s">
        <v>157</v>
      </c>
      <c r="F3" s="18" t="s">
        <v>158</v>
      </c>
      <c r="G3" s="18" t="s">
        <v>159</v>
      </c>
      <c r="H3" s="18" t="s">
        <v>160</v>
      </c>
      <c r="I3" s="18" t="s">
        <v>161</v>
      </c>
      <c r="J3" s="18" t="s">
        <v>162</v>
      </c>
      <c r="K3" s="18" t="s">
        <v>163</v>
      </c>
      <c r="L3" s="18" t="s">
        <v>164</v>
      </c>
      <c r="M3" s="18" t="s">
        <v>165</v>
      </c>
      <c r="N3" s="18" t="s">
        <v>166</v>
      </c>
      <c r="O3" s="18" t="s">
        <v>167</v>
      </c>
      <c r="P3" s="18" t="s">
        <v>168</v>
      </c>
      <c r="Q3" s="18" t="s">
        <v>169</v>
      </c>
      <c r="R3" s="18" t="s">
        <v>170</v>
      </c>
      <c r="S3" s="18" t="s">
        <v>171</v>
      </c>
      <c r="T3" s="18" t="s">
        <v>172</v>
      </c>
      <c r="U3" s="18" t="s">
        <v>173</v>
      </c>
      <c r="V3" s="18" t="s">
        <v>174</v>
      </c>
      <c r="W3" s="18" t="s">
        <v>175</v>
      </c>
      <c r="X3" s="18" t="s">
        <v>176</v>
      </c>
      <c r="Y3" s="18" t="s">
        <v>177</v>
      </c>
      <c r="Z3" s="18" t="s">
        <v>178</v>
      </c>
      <c r="AA3" s="18" t="s">
        <v>179</v>
      </c>
      <c r="AB3" s="17" t="s">
        <v>180</v>
      </c>
    </row>
    <row r="4" spans="1:29" ht="43.2" x14ac:dyDescent="0.3">
      <c r="B4" s="41" t="s">
        <v>269</v>
      </c>
      <c r="D4" s="21" t="s">
        <v>38</v>
      </c>
      <c r="E4" s="20" t="s">
        <v>181</v>
      </c>
      <c r="F4" s="20" t="s">
        <v>187</v>
      </c>
      <c r="G4" s="20" t="s">
        <v>183</v>
      </c>
      <c r="H4" s="20" t="s">
        <v>184</v>
      </c>
      <c r="I4" s="20" t="s">
        <v>185</v>
      </c>
      <c r="J4" s="20" t="s">
        <v>186</v>
      </c>
      <c r="K4" s="20" t="s">
        <v>188</v>
      </c>
      <c r="L4" s="20" t="s">
        <v>189</v>
      </c>
      <c r="M4" s="20" t="s">
        <v>190</v>
      </c>
      <c r="N4" s="20" t="s">
        <v>191</v>
      </c>
      <c r="O4" s="20" t="s">
        <v>192</v>
      </c>
      <c r="P4" s="20" t="s">
        <v>193</v>
      </c>
      <c r="Q4" s="20" t="s">
        <v>194</v>
      </c>
      <c r="R4" s="20" t="s">
        <v>195</v>
      </c>
      <c r="S4" s="20" t="s">
        <v>196</v>
      </c>
      <c r="T4" s="20" t="s">
        <v>0</v>
      </c>
      <c r="U4" s="20" t="s">
        <v>197</v>
      </c>
      <c r="V4" s="20" t="s">
        <v>198</v>
      </c>
      <c r="W4" s="20" t="s">
        <v>199</v>
      </c>
      <c r="X4" s="20" t="s">
        <v>200</v>
      </c>
      <c r="Y4" s="20" t="s">
        <v>201</v>
      </c>
      <c r="Z4" s="20" t="s">
        <v>202</v>
      </c>
      <c r="AA4" s="20" t="s">
        <v>212</v>
      </c>
      <c r="AB4" s="20" t="s">
        <v>203</v>
      </c>
    </row>
    <row r="5" spans="1:29" x14ac:dyDescent="0.3">
      <c r="D5" s="16" t="s">
        <v>39</v>
      </c>
      <c r="E5" s="19" t="s">
        <v>182</v>
      </c>
      <c r="F5" s="19" t="s">
        <v>182</v>
      </c>
      <c r="G5" s="19" t="s">
        <v>182</v>
      </c>
      <c r="H5" s="19" t="s">
        <v>182</v>
      </c>
      <c r="I5" s="19" t="s">
        <v>182</v>
      </c>
      <c r="J5" s="19" t="s">
        <v>182</v>
      </c>
      <c r="K5" s="19" t="s">
        <v>204</v>
      </c>
      <c r="L5" s="19" t="s">
        <v>204</v>
      </c>
      <c r="M5" s="19" t="s">
        <v>204</v>
      </c>
      <c r="N5" s="19" t="s">
        <v>204</v>
      </c>
      <c r="O5" s="19" t="s">
        <v>204</v>
      </c>
      <c r="P5" s="19" t="s">
        <v>205</v>
      </c>
      <c r="Q5" s="19" t="s">
        <v>205</v>
      </c>
      <c r="R5" s="19" t="s">
        <v>205</v>
      </c>
      <c r="S5" s="19" t="s">
        <v>205</v>
      </c>
      <c r="T5" s="19" t="s">
        <v>205</v>
      </c>
      <c r="U5" s="19" t="s">
        <v>205</v>
      </c>
      <c r="V5" s="19" t="s">
        <v>205</v>
      </c>
      <c r="W5" s="19" t="s">
        <v>206</v>
      </c>
      <c r="X5" s="19" t="s">
        <v>206</v>
      </c>
      <c r="Y5" s="19" t="s">
        <v>206</v>
      </c>
      <c r="Z5" s="19" t="s">
        <v>206</v>
      </c>
      <c r="AA5" s="19" t="s">
        <v>206</v>
      </c>
      <c r="AB5" s="19" t="s">
        <v>206</v>
      </c>
      <c r="AC5" s="19" t="s">
        <v>239</v>
      </c>
    </row>
    <row r="6" spans="1:29" x14ac:dyDescent="0.3">
      <c r="A6" s="11" t="s">
        <v>78</v>
      </c>
      <c r="B6" s="11" t="s">
        <v>207</v>
      </c>
      <c r="C6" s="11" t="s">
        <v>1</v>
      </c>
      <c r="D6" s="11" t="s">
        <v>215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3">
      <c r="A7" s="9">
        <v>61</v>
      </c>
      <c r="B7" s="9" t="s">
        <v>156</v>
      </c>
      <c r="C7" s="10">
        <f>'P1A-ECI-CC'!C7</f>
        <v>6457</v>
      </c>
      <c r="D7" s="10" t="str">
        <f>'P1A-ECI-CC'!D7</f>
        <v># Vales Salida</v>
      </c>
      <c r="E7" s="42">
        <f>'P1A-ECI-CC'!$C7/'P1A-ECI-CC'!$AC7*'P1A-ECI-CC'!E7</f>
        <v>0</v>
      </c>
      <c r="F7" s="42">
        <f>'P1A-ECI-CC'!$C7/'P1A-ECI-CC'!$AC7*'P1A-ECI-CC'!F7</f>
        <v>0</v>
      </c>
      <c r="G7" s="42">
        <f>'P1A-ECI-CC'!$C7/'P1A-ECI-CC'!$AC7*'P1A-ECI-CC'!G7</f>
        <v>0</v>
      </c>
      <c r="H7" s="42">
        <f>'P1A-ECI-CC'!$C7/'P1A-ECI-CC'!$AC7*'P1A-ECI-CC'!H7</f>
        <v>0</v>
      </c>
      <c r="I7" s="42">
        <f>'P1A-ECI-CC'!$C7/'P1A-ECI-CC'!$AC7*'P1A-ECI-CC'!I7</f>
        <v>0</v>
      </c>
      <c r="J7" s="42">
        <f>'P1A-ECI-CC'!$C7/'P1A-ECI-CC'!$AC7*'P1A-ECI-CC'!J7</f>
        <v>0</v>
      </c>
      <c r="K7" s="42">
        <f>'P1A-ECI-CC'!$C7/'P1A-ECI-CC'!$AC7*'P1A-ECI-CC'!K7</f>
        <v>0</v>
      </c>
      <c r="L7" s="42">
        <f>'P1A-ECI-CC'!$C7/'P1A-ECI-CC'!$AC7*'P1A-ECI-CC'!L7</f>
        <v>0</v>
      </c>
      <c r="M7" s="42">
        <f>'P1A-ECI-CC'!$C7/'P1A-ECI-CC'!$AC7*'P1A-ECI-CC'!M7</f>
        <v>0</v>
      </c>
      <c r="N7" s="42">
        <f>'P1A-ECI-CC'!$C7/'P1A-ECI-CC'!$AC7*'P1A-ECI-CC'!N7</f>
        <v>0</v>
      </c>
      <c r="O7" s="42">
        <f>'P1A-ECI-CC'!$C7/'P1A-ECI-CC'!$AC7*'P1A-ECI-CC'!O7</f>
        <v>0</v>
      </c>
      <c r="P7" s="42">
        <f>'P1A-ECI-CC'!$C7/'P1A-ECI-CC'!$AC7*'P1A-ECI-CC'!P7</f>
        <v>0</v>
      </c>
      <c r="Q7" s="42">
        <f>'P1A-ECI-CC'!$C7/'P1A-ECI-CC'!$AC7*'P1A-ECI-CC'!Q7</f>
        <v>0</v>
      </c>
      <c r="R7" s="42">
        <f>'P1A-ECI-CC'!$C7/'P1A-ECI-CC'!$AC7*'P1A-ECI-CC'!R7</f>
        <v>0</v>
      </c>
      <c r="S7" s="42">
        <f>'P1A-ECI-CC'!$C7/'P1A-ECI-CC'!$AC7*'P1A-ECI-CC'!S7</f>
        <v>0</v>
      </c>
      <c r="T7" s="42">
        <f>'P1A-ECI-CC'!$C7/'P1A-ECI-CC'!$AC7*'P1A-ECI-CC'!T7</f>
        <v>0</v>
      </c>
      <c r="U7" s="42">
        <f>'P1A-ECI-CC'!$C7/'P1A-ECI-CC'!$AC7*'P1A-ECI-CC'!U7</f>
        <v>0</v>
      </c>
      <c r="V7" s="42">
        <f>'P1A-ECI-CC'!$C7/'P1A-ECI-CC'!$AC7*'P1A-ECI-CC'!V7</f>
        <v>0</v>
      </c>
      <c r="W7" s="42">
        <f>'P1A-ECI-CC'!$C7/'P1A-ECI-CC'!$AC7*'P1A-ECI-CC'!W7</f>
        <v>1474.2009132420092</v>
      </c>
      <c r="X7" s="42">
        <f>'P1A-ECI-CC'!$C7/'P1A-ECI-CC'!$AC7*'P1A-ECI-CC'!X7</f>
        <v>884.52054794520552</v>
      </c>
      <c r="Y7" s="42">
        <f>'P1A-ECI-CC'!$C7/'P1A-ECI-CC'!$AC7*'P1A-ECI-CC'!Y7</f>
        <v>1769.041095890411</v>
      </c>
      <c r="Z7" s="42">
        <f>'P1A-ECI-CC'!$C7/'P1A-ECI-CC'!$AC7*'P1A-ECI-CC'!Z7</f>
        <v>737.10045662100458</v>
      </c>
      <c r="AA7" s="42">
        <f>'P1A-ECI-CC'!$C7/'P1A-ECI-CC'!$AC7*'P1A-ECI-CC'!AA7</f>
        <v>530.71232876712327</v>
      </c>
      <c r="AB7" s="42">
        <f>'P1A-ECI-CC'!$C7/'P1A-ECI-CC'!$AC7*'P1A-ECI-CC'!AB7</f>
        <v>1061.4246575342465</v>
      </c>
      <c r="AC7" s="66">
        <f>SUM(E7:AB7)</f>
        <v>6457</v>
      </c>
    </row>
    <row r="8" spans="1:29" x14ac:dyDescent="0.3">
      <c r="A8" s="9">
        <v>62</v>
      </c>
      <c r="B8" s="9" t="s">
        <v>155</v>
      </c>
      <c r="C8" s="10">
        <f>'P1A-ECI-CC'!C8</f>
        <v>25460</v>
      </c>
      <c r="D8" s="10" t="str">
        <f>'P1A-ECI-CC'!D8</f>
        <v># personas indirectas</v>
      </c>
      <c r="E8" s="42">
        <f>'P1A-ECI-CC'!$C8/'P1A-ECI-CC'!$AC8*'P1A-ECI-CC'!E8</f>
        <v>636.5</v>
      </c>
      <c r="F8" s="42">
        <f>'P1A-ECI-CC'!$C8/'P1A-ECI-CC'!$AC8*'P1A-ECI-CC'!F8</f>
        <v>636.5</v>
      </c>
      <c r="G8" s="42">
        <f>'P1A-ECI-CC'!$C8/'P1A-ECI-CC'!$AC8*'P1A-ECI-CC'!G8</f>
        <v>1273</v>
      </c>
      <c r="H8" s="42">
        <f>'P1A-ECI-CC'!$C8/'P1A-ECI-CC'!$AC8*'P1A-ECI-CC'!H8</f>
        <v>954.75</v>
      </c>
      <c r="I8" s="42">
        <f>'P1A-ECI-CC'!$C8/'P1A-ECI-CC'!$AC8*'P1A-ECI-CC'!I8</f>
        <v>636.5</v>
      </c>
      <c r="J8" s="42">
        <f>'P1A-ECI-CC'!$C8/'P1A-ECI-CC'!$AC8*'P1A-ECI-CC'!J8</f>
        <v>636.5</v>
      </c>
      <c r="K8" s="42">
        <f>'P1A-ECI-CC'!$C8/'P1A-ECI-CC'!$AC8*'P1A-ECI-CC'!K8</f>
        <v>636.5</v>
      </c>
      <c r="L8" s="42">
        <f>'P1A-ECI-CC'!$C8/'P1A-ECI-CC'!$AC8*'P1A-ECI-CC'!L8</f>
        <v>1591.25</v>
      </c>
      <c r="M8" s="42">
        <f>'P1A-ECI-CC'!$C8/'P1A-ECI-CC'!$AC8*'P1A-ECI-CC'!M8</f>
        <v>636.5</v>
      </c>
      <c r="N8" s="42">
        <f>'P1A-ECI-CC'!$C8/'P1A-ECI-CC'!$AC8*'P1A-ECI-CC'!N8</f>
        <v>318.25</v>
      </c>
      <c r="O8" s="42">
        <f>'P1A-ECI-CC'!$C8/'P1A-ECI-CC'!$AC8*'P1A-ECI-CC'!O8</f>
        <v>954.75</v>
      </c>
      <c r="P8" s="42">
        <f>'P1A-ECI-CC'!$C8/'P1A-ECI-CC'!$AC8*'P1A-ECI-CC'!P8</f>
        <v>636.5</v>
      </c>
      <c r="Q8" s="42">
        <f>'P1A-ECI-CC'!$C8/'P1A-ECI-CC'!$AC8*'P1A-ECI-CC'!Q8</f>
        <v>636.5</v>
      </c>
      <c r="R8" s="42">
        <f>'P1A-ECI-CC'!$C8/'P1A-ECI-CC'!$AC8*'P1A-ECI-CC'!R8</f>
        <v>954.75</v>
      </c>
      <c r="S8" s="42">
        <f>'P1A-ECI-CC'!$C8/'P1A-ECI-CC'!$AC8*'P1A-ECI-CC'!S8</f>
        <v>954.75</v>
      </c>
      <c r="T8" s="42">
        <f>'P1A-ECI-CC'!$C8/'P1A-ECI-CC'!$AC8*'P1A-ECI-CC'!T8</f>
        <v>1273</v>
      </c>
      <c r="U8" s="42">
        <f>'P1A-ECI-CC'!$C8/'P1A-ECI-CC'!$AC8*'P1A-ECI-CC'!U8</f>
        <v>636.5</v>
      </c>
      <c r="V8" s="42">
        <f>'P1A-ECI-CC'!$C8/'P1A-ECI-CC'!$AC8*'P1A-ECI-CC'!V8</f>
        <v>1591.25</v>
      </c>
      <c r="W8" s="42">
        <f>'P1A-ECI-CC'!$C8/'P1A-ECI-CC'!$AC8*'P1A-ECI-CC'!W8</f>
        <v>2546</v>
      </c>
      <c r="X8" s="42">
        <f>'P1A-ECI-CC'!$C8/'P1A-ECI-CC'!$AC8*'P1A-ECI-CC'!X8</f>
        <v>636.5</v>
      </c>
      <c r="Y8" s="42">
        <f>'P1A-ECI-CC'!$C8/'P1A-ECI-CC'!$AC8*'P1A-ECI-CC'!Y8</f>
        <v>3182.5</v>
      </c>
      <c r="Z8" s="42">
        <f>'P1A-ECI-CC'!$C8/'P1A-ECI-CC'!$AC8*'P1A-ECI-CC'!Z8</f>
        <v>636.5</v>
      </c>
      <c r="AA8" s="42">
        <f>'P1A-ECI-CC'!$C8/'P1A-ECI-CC'!$AC8*'P1A-ECI-CC'!AA8</f>
        <v>636.5</v>
      </c>
      <c r="AB8" s="42">
        <f>'P1A-ECI-CC'!$C8/'P1A-ECI-CC'!$AC8*'P1A-ECI-CC'!AB8</f>
        <v>2227.75</v>
      </c>
      <c r="AC8" s="66">
        <f t="shared" ref="AC8:AC71" si="0">SUM(E8:AB8)</f>
        <v>25460</v>
      </c>
    </row>
    <row r="9" spans="1:29" x14ac:dyDescent="0.3">
      <c r="A9" s="9">
        <v>63111</v>
      </c>
      <c r="B9" s="9" t="s">
        <v>79</v>
      </c>
      <c r="C9" s="10">
        <f>'P1A-ECI-CC'!C9</f>
        <v>8450</v>
      </c>
      <c r="D9" s="10" t="str">
        <f>'P1A-ECI-CC'!D9</f>
        <v># viajes</v>
      </c>
      <c r="E9" s="42">
        <f>'P1A-ECI-CC'!$C9/'P1A-ECI-CC'!$AC9*'P1A-ECI-CC'!E9</f>
        <v>0</v>
      </c>
      <c r="F9" s="42">
        <f>'P1A-ECI-CC'!$C9/'P1A-ECI-CC'!$AC9*'P1A-ECI-CC'!F9</f>
        <v>0</v>
      </c>
      <c r="G9" s="42">
        <f>'P1A-ECI-CC'!$C9/'P1A-ECI-CC'!$AC9*'P1A-ECI-CC'!G9</f>
        <v>0</v>
      </c>
      <c r="H9" s="42">
        <f>'P1A-ECI-CC'!$C9/'P1A-ECI-CC'!$AC9*'P1A-ECI-CC'!H9</f>
        <v>0</v>
      </c>
      <c r="I9" s="42">
        <f>'P1A-ECI-CC'!$C9/'P1A-ECI-CC'!$AC9*'P1A-ECI-CC'!I9</f>
        <v>0</v>
      </c>
      <c r="J9" s="42">
        <f>'P1A-ECI-CC'!$C9/'P1A-ECI-CC'!$AC9*'P1A-ECI-CC'!J9</f>
        <v>0</v>
      </c>
      <c r="K9" s="42">
        <f>'P1A-ECI-CC'!$C9/'P1A-ECI-CC'!$AC9*'P1A-ECI-CC'!K9</f>
        <v>0</v>
      </c>
      <c r="L9" s="42">
        <f>'P1A-ECI-CC'!$C9/'P1A-ECI-CC'!$AC9*'P1A-ECI-CC'!L9</f>
        <v>1030.4878048780488</v>
      </c>
      <c r="M9" s="42">
        <f>'P1A-ECI-CC'!$C9/'P1A-ECI-CC'!$AC9*'P1A-ECI-CC'!M9</f>
        <v>0</v>
      </c>
      <c r="N9" s="42">
        <f>'P1A-ECI-CC'!$C9/'P1A-ECI-CC'!$AC9*'P1A-ECI-CC'!N9</f>
        <v>0</v>
      </c>
      <c r="O9" s="42">
        <f>'P1A-ECI-CC'!$C9/'P1A-ECI-CC'!$AC9*'P1A-ECI-CC'!O9</f>
        <v>5152.4390243902435</v>
      </c>
      <c r="P9" s="42">
        <f>'P1A-ECI-CC'!$C9/'P1A-ECI-CC'!$AC9*'P1A-ECI-CC'!P9</f>
        <v>0</v>
      </c>
      <c r="Q9" s="42">
        <f>'P1A-ECI-CC'!$C9/'P1A-ECI-CC'!$AC9*'P1A-ECI-CC'!Q9</f>
        <v>0</v>
      </c>
      <c r="R9" s="42">
        <f>'P1A-ECI-CC'!$C9/'P1A-ECI-CC'!$AC9*'P1A-ECI-CC'!R9</f>
        <v>1236.5853658536585</v>
      </c>
      <c r="S9" s="42">
        <f>'P1A-ECI-CC'!$C9/'P1A-ECI-CC'!$AC9*'P1A-ECI-CC'!S9</f>
        <v>0</v>
      </c>
      <c r="T9" s="42">
        <f>'P1A-ECI-CC'!$C9/'P1A-ECI-CC'!$AC9*'P1A-ECI-CC'!T9</f>
        <v>0</v>
      </c>
      <c r="U9" s="42">
        <f>'P1A-ECI-CC'!$C9/'P1A-ECI-CC'!$AC9*'P1A-ECI-CC'!U9</f>
        <v>0</v>
      </c>
      <c r="V9" s="42">
        <f>'P1A-ECI-CC'!$C9/'P1A-ECI-CC'!$AC9*'P1A-ECI-CC'!V9</f>
        <v>1030.4878048780488</v>
      </c>
      <c r="W9" s="42">
        <f>'P1A-ECI-CC'!$C9/'P1A-ECI-CC'!$AC9*'P1A-ECI-CC'!W9</f>
        <v>0</v>
      </c>
      <c r="X9" s="42">
        <f>'P1A-ECI-CC'!$C9/'P1A-ECI-CC'!$AC9*'P1A-ECI-CC'!X9</f>
        <v>0</v>
      </c>
      <c r="Y9" s="42">
        <f>'P1A-ECI-CC'!$C9/'P1A-ECI-CC'!$AC9*'P1A-ECI-CC'!Y9</f>
        <v>0</v>
      </c>
      <c r="Z9" s="42">
        <f>'P1A-ECI-CC'!$C9/'P1A-ECI-CC'!$AC9*'P1A-ECI-CC'!Z9</f>
        <v>0</v>
      </c>
      <c r="AA9" s="42">
        <f>'P1A-ECI-CC'!$C9/'P1A-ECI-CC'!$AC9*'P1A-ECI-CC'!AA9</f>
        <v>0</v>
      </c>
      <c r="AB9" s="42">
        <f>'P1A-ECI-CC'!$C9/'P1A-ECI-CC'!$AC9*'P1A-ECI-CC'!AB9</f>
        <v>0</v>
      </c>
      <c r="AC9" s="66">
        <f t="shared" si="0"/>
        <v>8449.9999999999982</v>
      </c>
    </row>
    <row r="10" spans="1:29" x14ac:dyDescent="0.3">
      <c r="A10" s="9">
        <v>63112</v>
      </c>
      <c r="B10" s="9" t="s">
        <v>80</v>
      </c>
      <c r="C10" s="10">
        <f>'P1A-ECI-CC'!C10</f>
        <v>8320</v>
      </c>
      <c r="D10" s="10" t="str">
        <f>'P1A-ECI-CC'!D10</f>
        <v># personas transportadas</v>
      </c>
      <c r="E10" s="42">
        <f>'P1A-ECI-CC'!$C10/'P1A-ECI-CC'!$AC10*'P1A-ECI-CC'!E10</f>
        <v>0</v>
      </c>
      <c r="F10" s="42">
        <f>'P1A-ECI-CC'!$C10/'P1A-ECI-CC'!$AC10*'P1A-ECI-CC'!F10</f>
        <v>0</v>
      </c>
      <c r="G10" s="42">
        <f>'P1A-ECI-CC'!$C10/'P1A-ECI-CC'!$AC10*'P1A-ECI-CC'!G10</f>
        <v>0</v>
      </c>
      <c r="H10" s="42">
        <f>'P1A-ECI-CC'!$C10/'P1A-ECI-CC'!$AC10*'P1A-ECI-CC'!H10</f>
        <v>0</v>
      </c>
      <c r="I10" s="42">
        <f>'P1A-ECI-CC'!$C10/'P1A-ECI-CC'!$AC10*'P1A-ECI-CC'!I10</f>
        <v>0</v>
      </c>
      <c r="J10" s="42">
        <f>'P1A-ECI-CC'!$C10/'P1A-ECI-CC'!$AC10*'P1A-ECI-CC'!J10</f>
        <v>0</v>
      </c>
      <c r="K10" s="42">
        <f>'P1A-ECI-CC'!$C10/'P1A-ECI-CC'!$AC10*'P1A-ECI-CC'!K10</f>
        <v>0</v>
      </c>
      <c r="L10" s="42">
        <f>'P1A-ECI-CC'!$C10/'P1A-ECI-CC'!$AC10*'P1A-ECI-CC'!L10</f>
        <v>3025.4545454545455</v>
      </c>
      <c r="M10" s="42">
        <f>'P1A-ECI-CC'!$C10/'P1A-ECI-CC'!$AC10*'P1A-ECI-CC'!M10</f>
        <v>1512.7272727272727</v>
      </c>
      <c r="N10" s="42">
        <f>'P1A-ECI-CC'!$C10/'P1A-ECI-CC'!$AC10*'P1A-ECI-CC'!N10</f>
        <v>0</v>
      </c>
      <c r="O10" s="42">
        <f>'P1A-ECI-CC'!$C10/'P1A-ECI-CC'!$AC10*'P1A-ECI-CC'!O10</f>
        <v>0</v>
      </c>
      <c r="P10" s="42">
        <f>'P1A-ECI-CC'!$C10/'P1A-ECI-CC'!$AC10*'P1A-ECI-CC'!P10</f>
        <v>0</v>
      </c>
      <c r="Q10" s="42">
        <f>'P1A-ECI-CC'!$C10/'P1A-ECI-CC'!$AC10*'P1A-ECI-CC'!Q10</f>
        <v>0</v>
      </c>
      <c r="R10" s="42">
        <f>'P1A-ECI-CC'!$C10/'P1A-ECI-CC'!$AC10*'P1A-ECI-CC'!R10</f>
        <v>1512.7272727272727</v>
      </c>
      <c r="S10" s="42">
        <f>'P1A-ECI-CC'!$C10/'P1A-ECI-CC'!$AC10*'P1A-ECI-CC'!S10</f>
        <v>2269.090909090909</v>
      </c>
      <c r="T10" s="42">
        <f>'P1A-ECI-CC'!$C10/'P1A-ECI-CC'!$AC10*'P1A-ECI-CC'!T10</f>
        <v>0</v>
      </c>
      <c r="U10" s="42">
        <f>'P1A-ECI-CC'!$C10/'P1A-ECI-CC'!$AC10*'P1A-ECI-CC'!U10</f>
        <v>0</v>
      </c>
      <c r="V10" s="42">
        <f>'P1A-ECI-CC'!$C10/'P1A-ECI-CC'!$AC10*'P1A-ECI-CC'!V10</f>
        <v>0</v>
      </c>
      <c r="W10" s="42">
        <f>'P1A-ECI-CC'!$C10/'P1A-ECI-CC'!$AC10*'P1A-ECI-CC'!W10</f>
        <v>0</v>
      </c>
      <c r="X10" s="42">
        <f>'P1A-ECI-CC'!$C10/'P1A-ECI-CC'!$AC10*'P1A-ECI-CC'!X10</f>
        <v>0</v>
      </c>
      <c r="Y10" s="42">
        <f>'P1A-ECI-CC'!$C10/'P1A-ECI-CC'!$AC10*'P1A-ECI-CC'!Y10</f>
        <v>0</v>
      </c>
      <c r="Z10" s="42">
        <f>'P1A-ECI-CC'!$C10/'P1A-ECI-CC'!$AC10*'P1A-ECI-CC'!Z10</f>
        <v>0</v>
      </c>
      <c r="AA10" s="42">
        <f>'P1A-ECI-CC'!$C10/'P1A-ECI-CC'!$AC10*'P1A-ECI-CC'!AA10</f>
        <v>0</v>
      </c>
      <c r="AB10" s="42">
        <f>'P1A-ECI-CC'!$C10/'P1A-ECI-CC'!$AC10*'P1A-ECI-CC'!AB10</f>
        <v>0</v>
      </c>
      <c r="AC10" s="66">
        <f t="shared" si="0"/>
        <v>8320</v>
      </c>
    </row>
    <row r="11" spans="1:29" x14ac:dyDescent="0.3">
      <c r="A11" s="9">
        <v>6312</v>
      </c>
      <c r="B11" s="9" t="s">
        <v>81</v>
      </c>
      <c r="C11" s="10">
        <f>'P1A-ECI-CC'!C11</f>
        <v>0</v>
      </c>
      <c r="D11" s="10" t="str">
        <f>'P1A-ECI-CC'!D11</f>
        <v>Directo</v>
      </c>
      <c r="E11" s="42">
        <f>'P1A-ECI-CC'!$C11/'P1A-ECI-CC'!$AC11*'P1A-ECI-CC'!E11</f>
        <v>0</v>
      </c>
      <c r="F11" s="42">
        <f>'P1A-ECI-CC'!$C11/'P1A-ECI-CC'!$AC11*'P1A-ECI-CC'!F11</f>
        <v>0</v>
      </c>
      <c r="G11" s="42">
        <f>'P1A-ECI-CC'!$C11/'P1A-ECI-CC'!$AC11*'P1A-ECI-CC'!G11</f>
        <v>0</v>
      </c>
      <c r="H11" s="42">
        <f>'P1A-ECI-CC'!$C11/'P1A-ECI-CC'!$AC11*'P1A-ECI-CC'!H11</f>
        <v>0</v>
      </c>
      <c r="I11" s="42">
        <f>'P1A-ECI-CC'!$C11/'P1A-ECI-CC'!$AC11*'P1A-ECI-CC'!I11</f>
        <v>0</v>
      </c>
      <c r="J11" s="42">
        <f>'P1A-ECI-CC'!$C11/'P1A-ECI-CC'!$AC11*'P1A-ECI-CC'!J11</f>
        <v>0</v>
      </c>
      <c r="K11" s="42">
        <f>'P1A-ECI-CC'!$C11/'P1A-ECI-CC'!$AC11*'P1A-ECI-CC'!K11</f>
        <v>0</v>
      </c>
      <c r="L11" s="42">
        <f>'P1A-ECI-CC'!$C11/'P1A-ECI-CC'!$AC11*'P1A-ECI-CC'!L11</f>
        <v>0</v>
      </c>
      <c r="M11" s="42">
        <f>'P1A-ECI-CC'!$C11/'P1A-ECI-CC'!$AC11*'P1A-ECI-CC'!M11</f>
        <v>0</v>
      </c>
      <c r="N11" s="42">
        <f>'P1A-ECI-CC'!$C11/'P1A-ECI-CC'!$AC11*'P1A-ECI-CC'!N11</f>
        <v>0</v>
      </c>
      <c r="O11" s="42">
        <f>'P1A-ECI-CC'!$C11/'P1A-ECI-CC'!$AC11*'P1A-ECI-CC'!O11</f>
        <v>0</v>
      </c>
      <c r="P11" s="42">
        <f>'P1A-ECI-CC'!$C11/'P1A-ECI-CC'!$AC11*'P1A-ECI-CC'!P11</f>
        <v>0</v>
      </c>
      <c r="Q11" s="42">
        <f>'P1A-ECI-CC'!$C11/'P1A-ECI-CC'!$AC11*'P1A-ECI-CC'!Q11</f>
        <v>0</v>
      </c>
      <c r="R11" s="42">
        <f>'P1A-ECI-CC'!$C11/'P1A-ECI-CC'!$AC11*'P1A-ECI-CC'!R11</f>
        <v>0</v>
      </c>
      <c r="S11" s="42">
        <f>'P1A-ECI-CC'!$C11/'P1A-ECI-CC'!$AC11*'P1A-ECI-CC'!S11</f>
        <v>0</v>
      </c>
      <c r="T11" s="42">
        <f>'P1A-ECI-CC'!$C11/'P1A-ECI-CC'!$AC11*'P1A-ECI-CC'!T11</f>
        <v>0</v>
      </c>
      <c r="U11" s="42">
        <f>'P1A-ECI-CC'!$C11/'P1A-ECI-CC'!$AC11*'P1A-ECI-CC'!U11</f>
        <v>0</v>
      </c>
      <c r="V11" s="42">
        <f>'P1A-ECI-CC'!$C11/'P1A-ECI-CC'!$AC11*'P1A-ECI-CC'!V11</f>
        <v>0</v>
      </c>
      <c r="W11" s="42">
        <f>'P1A-ECI-CC'!$C11/'P1A-ECI-CC'!$AC11*'P1A-ECI-CC'!W11</f>
        <v>0</v>
      </c>
      <c r="X11" s="42">
        <f>'P1A-ECI-CC'!$C11/'P1A-ECI-CC'!$AC11*'P1A-ECI-CC'!X11</f>
        <v>0</v>
      </c>
      <c r="Y11" s="42">
        <f>'P1A-ECI-CC'!$C11/'P1A-ECI-CC'!$AC11*'P1A-ECI-CC'!Y11</f>
        <v>0</v>
      </c>
      <c r="Z11" s="42">
        <f>'P1A-ECI-CC'!$C11/'P1A-ECI-CC'!$AC11*'P1A-ECI-CC'!Z11</f>
        <v>0</v>
      </c>
      <c r="AA11" s="42">
        <f>'P1A-ECI-CC'!$C11/'P1A-ECI-CC'!$AC11*'P1A-ECI-CC'!AA11</f>
        <v>0</v>
      </c>
      <c r="AB11" s="42">
        <f>'P1A-ECI-CC'!$C11/'P1A-ECI-CC'!$AC11*'P1A-ECI-CC'!AB11</f>
        <v>0</v>
      </c>
      <c r="AC11" s="66">
        <f t="shared" si="0"/>
        <v>0</v>
      </c>
    </row>
    <row r="12" spans="1:29" x14ac:dyDescent="0.3">
      <c r="A12" s="9">
        <v>6313</v>
      </c>
      <c r="B12" s="9" t="s">
        <v>82</v>
      </c>
      <c r="C12" s="10">
        <f>'P1A-ECI-CC'!C12</f>
        <v>854</v>
      </c>
      <c r="D12" s="10" t="str">
        <f>'P1A-ECI-CC'!D12</f>
        <v># viajes</v>
      </c>
      <c r="E12" s="42">
        <f>'P1A-ECI-CC'!$C12/'P1A-ECI-CC'!$AC12*'P1A-ECI-CC'!E12</f>
        <v>0</v>
      </c>
      <c r="F12" s="42">
        <f>'P1A-ECI-CC'!$C12/'P1A-ECI-CC'!$AC12*'P1A-ECI-CC'!F12</f>
        <v>0</v>
      </c>
      <c r="G12" s="42">
        <f>'P1A-ECI-CC'!$C12/'P1A-ECI-CC'!$AC12*'P1A-ECI-CC'!G12</f>
        <v>0</v>
      </c>
      <c r="H12" s="42">
        <f>'P1A-ECI-CC'!$C12/'P1A-ECI-CC'!$AC12*'P1A-ECI-CC'!H12</f>
        <v>0</v>
      </c>
      <c r="I12" s="42">
        <f>'P1A-ECI-CC'!$C12/'P1A-ECI-CC'!$AC12*'P1A-ECI-CC'!I12</f>
        <v>0</v>
      </c>
      <c r="J12" s="42">
        <f>'P1A-ECI-CC'!$C12/'P1A-ECI-CC'!$AC12*'P1A-ECI-CC'!J12</f>
        <v>0</v>
      </c>
      <c r="K12" s="42">
        <f>'P1A-ECI-CC'!$C12/'P1A-ECI-CC'!$AC12*'P1A-ECI-CC'!K12</f>
        <v>0</v>
      </c>
      <c r="L12" s="42">
        <f>'P1A-ECI-CC'!$C12/'P1A-ECI-CC'!$AC12*'P1A-ECI-CC'!L12</f>
        <v>104.14634146341463</v>
      </c>
      <c r="M12" s="42">
        <f>'P1A-ECI-CC'!$C12/'P1A-ECI-CC'!$AC12*'P1A-ECI-CC'!M12</f>
        <v>0</v>
      </c>
      <c r="N12" s="42">
        <f>'P1A-ECI-CC'!$C12/'P1A-ECI-CC'!$AC12*'P1A-ECI-CC'!N12</f>
        <v>0</v>
      </c>
      <c r="O12" s="42">
        <f>'P1A-ECI-CC'!$C12/'P1A-ECI-CC'!$AC12*'P1A-ECI-CC'!O12</f>
        <v>520.73170731707319</v>
      </c>
      <c r="P12" s="42">
        <f>'P1A-ECI-CC'!$C12/'P1A-ECI-CC'!$AC12*'P1A-ECI-CC'!P12</f>
        <v>0</v>
      </c>
      <c r="Q12" s="42">
        <f>'P1A-ECI-CC'!$C12/'P1A-ECI-CC'!$AC12*'P1A-ECI-CC'!Q12</f>
        <v>0</v>
      </c>
      <c r="R12" s="42">
        <f>'P1A-ECI-CC'!$C12/'P1A-ECI-CC'!$AC12*'P1A-ECI-CC'!R12</f>
        <v>124.97560975609755</v>
      </c>
      <c r="S12" s="42">
        <f>'P1A-ECI-CC'!$C12/'P1A-ECI-CC'!$AC12*'P1A-ECI-CC'!S12</f>
        <v>0</v>
      </c>
      <c r="T12" s="42">
        <f>'P1A-ECI-CC'!$C12/'P1A-ECI-CC'!$AC12*'P1A-ECI-CC'!T12</f>
        <v>0</v>
      </c>
      <c r="U12" s="42">
        <f>'P1A-ECI-CC'!$C12/'P1A-ECI-CC'!$AC12*'P1A-ECI-CC'!U12</f>
        <v>0</v>
      </c>
      <c r="V12" s="42">
        <f>'P1A-ECI-CC'!$C12/'P1A-ECI-CC'!$AC12*'P1A-ECI-CC'!V12</f>
        <v>104.14634146341463</v>
      </c>
      <c r="W12" s="42">
        <f>'P1A-ECI-CC'!$C12/'P1A-ECI-CC'!$AC12*'P1A-ECI-CC'!W12</f>
        <v>0</v>
      </c>
      <c r="X12" s="42">
        <f>'P1A-ECI-CC'!$C12/'P1A-ECI-CC'!$AC12*'P1A-ECI-CC'!X12</f>
        <v>0</v>
      </c>
      <c r="Y12" s="42">
        <f>'P1A-ECI-CC'!$C12/'P1A-ECI-CC'!$AC12*'P1A-ECI-CC'!Y12</f>
        <v>0</v>
      </c>
      <c r="Z12" s="42">
        <f>'P1A-ECI-CC'!$C12/'P1A-ECI-CC'!$AC12*'P1A-ECI-CC'!Z12</f>
        <v>0</v>
      </c>
      <c r="AA12" s="42">
        <f>'P1A-ECI-CC'!$C12/'P1A-ECI-CC'!$AC12*'P1A-ECI-CC'!AA12</f>
        <v>0</v>
      </c>
      <c r="AB12" s="42">
        <f>'P1A-ECI-CC'!$C12/'P1A-ECI-CC'!$AC12*'P1A-ECI-CC'!AB12</f>
        <v>0</v>
      </c>
      <c r="AC12" s="66">
        <f t="shared" si="0"/>
        <v>854</v>
      </c>
    </row>
    <row r="13" spans="1:29" x14ac:dyDescent="0.3">
      <c r="A13" s="9">
        <v>6314</v>
      </c>
      <c r="B13" s="9" t="s">
        <v>83</v>
      </c>
      <c r="C13" s="10">
        <f>'P1A-ECI-CC'!C13</f>
        <v>645</v>
      </c>
      <c r="D13" s="10" t="str">
        <f>'P1A-ECI-CC'!D13</f>
        <v># vales consumo</v>
      </c>
      <c r="E13" s="42">
        <f>'P1A-ECI-CC'!$C13/'P1A-ECI-CC'!$AC13*'P1A-ECI-CC'!E13</f>
        <v>0</v>
      </c>
      <c r="F13" s="42">
        <f>'P1A-ECI-CC'!$C13/'P1A-ECI-CC'!$AC13*'P1A-ECI-CC'!F13</f>
        <v>0</v>
      </c>
      <c r="G13" s="42">
        <f>'P1A-ECI-CC'!$C13/'P1A-ECI-CC'!$AC13*'P1A-ECI-CC'!G13</f>
        <v>0</v>
      </c>
      <c r="H13" s="42">
        <f>'P1A-ECI-CC'!$C13/'P1A-ECI-CC'!$AC13*'P1A-ECI-CC'!H13</f>
        <v>0</v>
      </c>
      <c r="I13" s="42">
        <f>'P1A-ECI-CC'!$C13/'P1A-ECI-CC'!$AC13*'P1A-ECI-CC'!I13</f>
        <v>0</v>
      </c>
      <c r="J13" s="42">
        <f>'P1A-ECI-CC'!$C13/'P1A-ECI-CC'!$AC13*'P1A-ECI-CC'!J13</f>
        <v>0</v>
      </c>
      <c r="K13" s="42">
        <f>'P1A-ECI-CC'!$C13/'P1A-ECI-CC'!$AC13*'P1A-ECI-CC'!K13</f>
        <v>0</v>
      </c>
      <c r="L13" s="42">
        <f>'P1A-ECI-CC'!$C13/'P1A-ECI-CC'!$AC13*'P1A-ECI-CC'!L13</f>
        <v>120.1863354037267</v>
      </c>
      <c r="M13" s="42">
        <f>'P1A-ECI-CC'!$C13/'P1A-ECI-CC'!$AC13*'P1A-ECI-CC'!M13</f>
        <v>0</v>
      </c>
      <c r="N13" s="42">
        <f>'P1A-ECI-CC'!$C13/'P1A-ECI-CC'!$AC13*'P1A-ECI-CC'!N13</f>
        <v>0</v>
      </c>
      <c r="O13" s="42">
        <f>'P1A-ECI-CC'!$C13/'P1A-ECI-CC'!$AC13*'P1A-ECI-CC'!O13</f>
        <v>320.49689440993791</v>
      </c>
      <c r="P13" s="42">
        <f>'P1A-ECI-CC'!$C13/'P1A-ECI-CC'!$AC13*'P1A-ECI-CC'!P13</f>
        <v>0</v>
      </c>
      <c r="Q13" s="42">
        <f>'P1A-ECI-CC'!$C13/'P1A-ECI-CC'!$AC13*'P1A-ECI-CC'!Q13</f>
        <v>0</v>
      </c>
      <c r="R13" s="42">
        <f>'P1A-ECI-CC'!$C13/'P1A-ECI-CC'!$AC13*'P1A-ECI-CC'!R13</f>
        <v>104.16149068322981</v>
      </c>
      <c r="S13" s="42">
        <f>'P1A-ECI-CC'!$C13/'P1A-ECI-CC'!$AC13*'P1A-ECI-CC'!S13</f>
        <v>0</v>
      </c>
      <c r="T13" s="42">
        <f>'P1A-ECI-CC'!$C13/'P1A-ECI-CC'!$AC13*'P1A-ECI-CC'!T13</f>
        <v>0</v>
      </c>
      <c r="U13" s="42">
        <f>'P1A-ECI-CC'!$C13/'P1A-ECI-CC'!$AC13*'P1A-ECI-CC'!U13</f>
        <v>0</v>
      </c>
      <c r="V13" s="42">
        <f>'P1A-ECI-CC'!$C13/'P1A-ECI-CC'!$AC13*'P1A-ECI-CC'!V13</f>
        <v>100.15527950310559</v>
      </c>
      <c r="W13" s="42">
        <f>'P1A-ECI-CC'!$C13/'P1A-ECI-CC'!$AC13*'P1A-ECI-CC'!W13</f>
        <v>0</v>
      </c>
      <c r="X13" s="42">
        <f>'P1A-ECI-CC'!$C13/'P1A-ECI-CC'!$AC13*'P1A-ECI-CC'!X13</f>
        <v>0</v>
      </c>
      <c r="Y13" s="42">
        <f>'P1A-ECI-CC'!$C13/'P1A-ECI-CC'!$AC13*'P1A-ECI-CC'!Y13</f>
        <v>0</v>
      </c>
      <c r="Z13" s="42">
        <f>'P1A-ECI-CC'!$C13/'P1A-ECI-CC'!$AC13*'P1A-ECI-CC'!Z13</f>
        <v>0</v>
      </c>
      <c r="AA13" s="42">
        <f>'P1A-ECI-CC'!$C13/'P1A-ECI-CC'!$AC13*'P1A-ECI-CC'!AA13</f>
        <v>0</v>
      </c>
      <c r="AB13" s="42">
        <f>'P1A-ECI-CC'!$C13/'P1A-ECI-CC'!$AC13*'P1A-ECI-CC'!AB13</f>
        <v>0</v>
      </c>
      <c r="AC13" s="66">
        <f t="shared" si="0"/>
        <v>645</v>
      </c>
    </row>
    <row r="14" spans="1:29" x14ac:dyDescent="0.3">
      <c r="A14" s="9">
        <v>6315</v>
      </c>
      <c r="B14" s="9" t="s">
        <v>84</v>
      </c>
      <c r="C14" s="10">
        <f>'P1A-ECI-CC'!C14</f>
        <v>0</v>
      </c>
      <c r="D14" s="10" t="str">
        <f>'P1A-ECI-CC'!D14</f>
        <v>Directo</v>
      </c>
      <c r="E14" s="42">
        <f>'P1A-ECI-CC'!$C14/'P1A-ECI-CC'!$AC14*'P1A-ECI-CC'!E14</f>
        <v>0</v>
      </c>
      <c r="F14" s="42">
        <f>'P1A-ECI-CC'!$C14/'P1A-ECI-CC'!$AC14*'P1A-ECI-CC'!F14</f>
        <v>0</v>
      </c>
      <c r="G14" s="42">
        <f>'P1A-ECI-CC'!$C14/'P1A-ECI-CC'!$AC14*'P1A-ECI-CC'!G14</f>
        <v>0</v>
      </c>
      <c r="H14" s="42">
        <f>'P1A-ECI-CC'!$C14/'P1A-ECI-CC'!$AC14*'P1A-ECI-CC'!H14</f>
        <v>0</v>
      </c>
      <c r="I14" s="42">
        <f>'P1A-ECI-CC'!$C14/'P1A-ECI-CC'!$AC14*'P1A-ECI-CC'!I14</f>
        <v>0</v>
      </c>
      <c r="J14" s="42">
        <f>'P1A-ECI-CC'!$C14/'P1A-ECI-CC'!$AC14*'P1A-ECI-CC'!J14</f>
        <v>0</v>
      </c>
      <c r="K14" s="42">
        <f>'P1A-ECI-CC'!$C14/'P1A-ECI-CC'!$AC14*'P1A-ECI-CC'!K14</f>
        <v>0</v>
      </c>
      <c r="L14" s="42">
        <f>'P1A-ECI-CC'!$C14/'P1A-ECI-CC'!$AC14*'P1A-ECI-CC'!L14</f>
        <v>0</v>
      </c>
      <c r="M14" s="42">
        <f>'P1A-ECI-CC'!$C14/'P1A-ECI-CC'!$AC14*'P1A-ECI-CC'!M14</f>
        <v>0</v>
      </c>
      <c r="N14" s="42">
        <f>'P1A-ECI-CC'!$C14/'P1A-ECI-CC'!$AC14*'P1A-ECI-CC'!N14</f>
        <v>0</v>
      </c>
      <c r="O14" s="42">
        <f>'P1A-ECI-CC'!$C14/'P1A-ECI-CC'!$AC14*'P1A-ECI-CC'!O14</f>
        <v>0</v>
      </c>
      <c r="P14" s="42">
        <f>'P1A-ECI-CC'!$C14/'P1A-ECI-CC'!$AC14*'P1A-ECI-CC'!P14</f>
        <v>0</v>
      </c>
      <c r="Q14" s="42">
        <f>'P1A-ECI-CC'!$C14/'P1A-ECI-CC'!$AC14*'P1A-ECI-CC'!Q14</f>
        <v>0</v>
      </c>
      <c r="R14" s="42">
        <f>'P1A-ECI-CC'!$C14/'P1A-ECI-CC'!$AC14*'P1A-ECI-CC'!R14</f>
        <v>0</v>
      </c>
      <c r="S14" s="42">
        <f>'P1A-ECI-CC'!$C14/'P1A-ECI-CC'!$AC14*'P1A-ECI-CC'!S14</f>
        <v>0</v>
      </c>
      <c r="T14" s="42">
        <f>'P1A-ECI-CC'!$C14/'P1A-ECI-CC'!$AC14*'P1A-ECI-CC'!T14</f>
        <v>0</v>
      </c>
      <c r="U14" s="42">
        <f>'P1A-ECI-CC'!$C14/'P1A-ECI-CC'!$AC14*'P1A-ECI-CC'!U14</f>
        <v>0</v>
      </c>
      <c r="V14" s="42">
        <f>'P1A-ECI-CC'!$C14/'P1A-ECI-CC'!$AC14*'P1A-ECI-CC'!V14</f>
        <v>0</v>
      </c>
      <c r="W14" s="42">
        <f>'P1A-ECI-CC'!$C14/'P1A-ECI-CC'!$AC14*'P1A-ECI-CC'!W14</f>
        <v>0</v>
      </c>
      <c r="X14" s="42">
        <f>'P1A-ECI-CC'!$C14/'P1A-ECI-CC'!$AC14*'P1A-ECI-CC'!X14</f>
        <v>0</v>
      </c>
      <c r="Y14" s="42">
        <f>'P1A-ECI-CC'!$C14/'P1A-ECI-CC'!$AC14*'P1A-ECI-CC'!Y14</f>
        <v>0</v>
      </c>
      <c r="Z14" s="42">
        <f>'P1A-ECI-CC'!$C14/'P1A-ECI-CC'!$AC14*'P1A-ECI-CC'!Z14</f>
        <v>0</v>
      </c>
      <c r="AA14" s="42">
        <f>'P1A-ECI-CC'!$C14/'P1A-ECI-CC'!$AC14*'P1A-ECI-CC'!AA14</f>
        <v>0</v>
      </c>
      <c r="AB14" s="42">
        <f>'P1A-ECI-CC'!$C14/'P1A-ECI-CC'!$AC14*'P1A-ECI-CC'!AB14</f>
        <v>0</v>
      </c>
      <c r="AC14" s="66">
        <f t="shared" si="0"/>
        <v>0</v>
      </c>
    </row>
    <row r="15" spans="1:29" x14ac:dyDescent="0.3">
      <c r="A15" s="9">
        <v>6321</v>
      </c>
      <c r="B15" s="9" t="s">
        <v>85</v>
      </c>
      <c r="C15" s="10">
        <f>'P1A-ECI-CC'!C15</f>
        <v>0</v>
      </c>
      <c r="D15" s="10" t="str">
        <f>'P1A-ECI-CC'!D15</f>
        <v>Directo</v>
      </c>
      <c r="E15" s="42">
        <f>'P1A-ECI-CC'!$C15/'P1A-ECI-CC'!$AC15*'P1A-ECI-CC'!E15</f>
        <v>0</v>
      </c>
      <c r="F15" s="42">
        <f>'P1A-ECI-CC'!$C15/'P1A-ECI-CC'!$AC15*'P1A-ECI-CC'!F15</f>
        <v>0</v>
      </c>
      <c r="G15" s="42">
        <f>'P1A-ECI-CC'!$C15/'P1A-ECI-CC'!$AC15*'P1A-ECI-CC'!G15</f>
        <v>0</v>
      </c>
      <c r="H15" s="42">
        <f>'P1A-ECI-CC'!$C15/'P1A-ECI-CC'!$AC15*'P1A-ECI-CC'!H15</f>
        <v>0</v>
      </c>
      <c r="I15" s="42">
        <f>'P1A-ECI-CC'!$C15/'P1A-ECI-CC'!$AC15*'P1A-ECI-CC'!I15</f>
        <v>0</v>
      </c>
      <c r="J15" s="42">
        <f>'P1A-ECI-CC'!$C15/'P1A-ECI-CC'!$AC15*'P1A-ECI-CC'!J15</f>
        <v>0</v>
      </c>
      <c r="K15" s="42">
        <f>'P1A-ECI-CC'!$C15/'P1A-ECI-CC'!$AC15*'P1A-ECI-CC'!K15</f>
        <v>0</v>
      </c>
      <c r="L15" s="42">
        <f>'P1A-ECI-CC'!$C15/'P1A-ECI-CC'!$AC15*'P1A-ECI-CC'!L15</f>
        <v>0</v>
      </c>
      <c r="M15" s="42">
        <f>'P1A-ECI-CC'!$C15/'P1A-ECI-CC'!$AC15*'P1A-ECI-CC'!M15</f>
        <v>0</v>
      </c>
      <c r="N15" s="42">
        <f>'P1A-ECI-CC'!$C15/'P1A-ECI-CC'!$AC15*'P1A-ECI-CC'!N15</f>
        <v>0</v>
      </c>
      <c r="O15" s="42">
        <f>'P1A-ECI-CC'!$C15/'P1A-ECI-CC'!$AC15*'P1A-ECI-CC'!O15</f>
        <v>0</v>
      </c>
      <c r="P15" s="42">
        <f>'P1A-ECI-CC'!$C15/'P1A-ECI-CC'!$AC15*'P1A-ECI-CC'!P15</f>
        <v>0</v>
      </c>
      <c r="Q15" s="42">
        <f>'P1A-ECI-CC'!$C15/'P1A-ECI-CC'!$AC15*'P1A-ECI-CC'!Q15</f>
        <v>0</v>
      </c>
      <c r="R15" s="42">
        <f>'P1A-ECI-CC'!$C15/'P1A-ECI-CC'!$AC15*'P1A-ECI-CC'!R15</f>
        <v>0</v>
      </c>
      <c r="S15" s="42">
        <f>'P1A-ECI-CC'!$C15/'P1A-ECI-CC'!$AC15*'P1A-ECI-CC'!S15</f>
        <v>0</v>
      </c>
      <c r="T15" s="42">
        <f>'P1A-ECI-CC'!$C15/'P1A-ECI-CC'!$AC15*'P1A-ECI-CC'!T15</f>
        <v>0</v>
      </c>
      <c r="U15" s="42">
        <f>'P1A-ECI-CC'!$C15/'P1A-ECI-CC'!$AC15*'P1A-ECI-CC'!U15</f>
        <v>0</v>
      </c>
      <c r="V15" s="42">
        <f>'P1A-ECI-CC'!$C15/'P1A-ECI-CC'!$AC15*'P1A-ECI-CC'!V15</f>
        <v>0</v>
      </c>
      <c r="W15" s="42">
        <f>'P1A-ECI-CC'!$C15/'P1A-ECI-CC'!$AC15*'P1A-ECI-CC'!W15</f>
        <v>0</v>
      </c>
      <c r="X15" s="42">
        <f>'P1A-ECI-CC'!$C15/'P1A-ECI-CC'!$AC15*'P1A-ECI-CC'!X15</f>
        <v>0</v>
      </c>
      <c r="Y15" s="42">
        <f>'P1A-ECI-CC'!$C15/'P1A-ECI-CC'!$AC15*'P1A-ECI-CC'!Y15</f>
        <v>0</v>
      </c>
      <c r="Z15" s="42">
        <f>'P1A-ECI-CC'!$C15/'P1A-ECI-CC'!$AC15*'P1A-ECI-CC'!Z15</f>
        <v>0</v>
      </c>
      <c r="AA15" s="42">
        <f>'P1A-ECI-CC'!$C15/'P1A-ECI-CC'!$AC15*'P1A-ECI-CC'!AA15</f>
        <v>0</v>
      </c>
      <c r="AB15" s="42">
        <f>'P1A-ECI-CC'!$C15/'P1A-ECI-CC'!$AC15*'P1A-ECI-CC'!AB15</f>
        <v>0</v>
      </c>
      <c r="AC15" s="66">
        <f t="shared" si="0"/>
        <v>0</v>
      </c>
    </row>
    <row r="16" spans="1:29" x14ac:dyDescent="0.3">
      <c r="A16" s="9">
        <v>6322</v>
      </c>
      <c r="B16" s="9" t="s">
        <v>86</v>
      </c>
      <c r="C16" s="10">
        <f>'P1A-ECI-CC'!C16</f>
        <v>1526</v>
      </c>
      <c r="D16" s="10" t="str">
        <f>'P1A-ECI-CC'!D16</f>
        <v>Directo CC02</v>
      </c>
      <c r="E16" s="42">
        <f>'P1A-ECI-CC'!$C16/'P1A-ECI-CC'!$AC16*'P1A-ECI-CC'!E16</f>
        <v>0</v>
      </c>
      <c r="F16" s="42">
        <f>'P1A-ECI-CC'!$C16/'P1A-ECI-CC'!$AC16*'P1A-ECI-CC'!F16</f>
        <v>1526</v>
      </c>
      <c r="G16" s="42">
        <f>'P1A-ECI-CC'!$C16/'P1A-ECI-CC'!$AC16*'P1A-ECI-CC'!G16</f>
        <v>0</v>
      </c>
      <c r="H16" s="42">
        <f>'P1A-ECI-CC'!$C16/'P1A-ECI-CC'!$AC16*'P1A-ECI-CC'!H16</f>
        <v>0</v>
      </c>
      <c r="I16" s="42">
        <f>'P1A-ECI-CC'!$C16/'P1A-ECI-CC'!$AC16*'P1A-ECI-CC'!I16</f>
        <v>0</v>
      </c>
      <c r="J16" s="42">
        <f>'P1A-ECI-CC'!$C16/'P1A-ECI-CC'!$AC16*'P1A-ECI-CC'!J16</f>
        <v>0</v>
      </c>
      <c r="K16" s="42">
        <f>'P1A-ECI-CC'!$C16/'P1A-ECI-CC'!$AC16*'P1A-ECI-CC'!K16</f>
        <v>0</v>
      </c>
      <c r="L16" s="42">
        <f>'P1A-ECI-CC'!$C16/'P1A-ECI-CC'!$AC16*'P1A-ECI-CC'!L16</f>
        <v>0</v>
      </c>
      <c r="M16" s="42">
        <f>'P1A-ECI-CC'!$C16/'P1A-ECI-CC'!$AC16*'P1A-ECI-CC'!M16</f>
        <v>0</v>
      </c>
      <c r="N16" s="42">
        <f>'P1A-ECI-CC'!$C16/'P1A-ECI-CC'!$AC16*'P1A-ECI-CC'!N16</f>
        <v>0</v>
      </c>
      <c r="O16" s="42">
        <f>'P1A-ECI-CC'!$C16/'P1A-ECI-CC'!$AC16*'P1A-ECI-CC'!O16</f>
        <v>0</v>
      </c>
      <c r="P16" s="42">
        <f>'P1A-ECI-CC'!$C16/'P1A-ECI-CC'!$AC16*'P1A-ECI-CC'!P16</f>
        <v>0</v>
      </c>
      <c r="Q16" s="42">
        <f>'P1A-ECI-CC'!$C16/'P1A-ECI-CC'!$AC16*'P1A-ECI-CC'!Q16</f>
        <v>0</v>
      </c>
      <c r="R16" s="42">
        <f>'P1A-ECI-CC'!$C16/'P1A-ECI-CC'!$AC16*'P1A-ECI-CC'!R16</f>
        <v>0</v>
      </c>
      <c r="S16" s="42">
        <f>'P1A-ECI-CC'!$C16/'P1A-ECI-CC'!$AC16*'P1A-ECI-CC'!S16</f>
        <v>0</v>
      </c>
      <c r="T16" s="42">
        <f>'P1A-ECI-CC'!$C16/'P1A-ECI-CC'!$AC16*'P1A-ECI-CC'!T16</f>
        <v>0</v>
      </c>
      <c r="U16" s="42">
        <f>'P1A-ECI-CC'!$C16/'P1A-ECI-CC'!$AC16*'P1A-ECI-CC'!U16</f>
        <v>0</v>
      </c>
      <c r="V16" s="42">
        <f>'P1A-ECI-CC'!$C16/'P1A-ECI-CC'!$AC16*'P1A-ECI-CC'!V16</f>
        <v>0</v>
      </c>
      <c r="W16" s="42">
        <f>'P1A-ECI-CC'!$C16/'P1A-ECI-CC'!$AC16*'P1A-ECI-CC'!W16</f>
        <v>0</v>
      </c>
      <c r="X16" s="42">
        <f>'P1A-ECI-CC'!$C16/'P1A-ECI-CC'!$AC16*'P1A-ECI-CC'!X16</f>
        <v>0</v>
      </c>
      <c r="Y16" s="42">
        <f>'P1A-ECI-CC'!$C16/'P1A-ECI-CC'!$AC16*'P1A-ECI-CC'!Y16</f>
        <v>0</v>
      </c>
      <c r="Z16" s="42">
        <f>'P1A-ECI-CC'!$C16/'P1A-ECI-CC'!$AC16*'P1A-ECI-CC'!Z16</f>
        <v>0</v>
      </c>
      <c r="AA16" s="42">
        <f>'P1A-ECI-CC'!$C16/'P1A-ECI-CC'!$AC16*'P1A-ECI-CC'!AA16</f>
        <v>0</v>
      </c>
      <c r="AB16" s="42">
        <f>'P1A-ECI-CC'!$C16/'P1A-ECI-CC'!$AC16*'P1A-ECI-CC'!AB16</f>
        <v>0</v>
      </c>
      <c r="AC16" s="66">
        <f t="shared" si="0"/>
        <v>1526</v>
      </c>
    </row>
    <row r="17" spans="1:29" x14ac:dyDescent="0.3">
      <c r="A17" s="9">
        <v>6323</v>
      </c>
      <c r="B17" s="9" t="s">
        <v>87</v>
      </c>
      <c r="C17" s="10">
        <f>'P1A-ECI-CC'!C17</f>
        <v>4560</v>
      </c>
      <c r="D17" s="10" t="str">
        <f>'P1A-ECI-CC'!D17</f>
        <v>Directo CC04</v>
      </c>
      <c r="E17" s="42">
        <f>'P1A-ECI-CC'!$C17/'P1A-ECI-CC'!$AC17*'P1A-ECI-CC'!E17</f>
        <v>0</v>
      </c>
      <c r="F17" s="42">
        <f>'P1A-ECI-CC'!$C17/'P1A-ECI-CC'!$AC17*'P1A-ECI-CC'!F17</f>
        <v>0</v>
      </c>
      <c r="G17" s="42">
        <f>'P1A-ECI-CC'!$C17/'P1A-ECI-CC'!$AC17*'P1A-ECI-CC'!G17</f>
        <v>0</v>
      </c>
      <c r="H17" s="42">
        <f>'P1A-ECI-CC'!$C17/'P1A-ECI-CC'!$AC17*'P1A-ECI-CC'!H17</f>
        <v>4560</v>
      </c>
      <c r="I17" s="42">
        <f>'P1A-ECI-CC'!$C17/'P1A-ECI-CC'!$AC17*'P1A-ECI-CC'!I17</f>
        <v>0</v>
      </c>
      <c r="J17" s="42">
        <f>'P1A-ECI-CC'!$C17/'P1A-ECI-CC'!$AC17*'P1A-ECI-CC'!J17</f>
        <v>0</v>
      </c>
      <c r="K17" s="42">
        <f>'P1A-ECI-CC'!$C17/'P1A-ECI-CC'!$AC17*'P1A-ECI-CC'!K17</f>
        <v>0</v>
      </c>
      <c r="L17" s="42">
        <f>'P1A-ECI-CC'!$C17/'P1A-ECI-CC'!$AC17*'P1A-ECI-CC'!L17</f>
        <v>0</v>
      </c>
      <c r="M17" s="42">
        <f>'P1A-ECI-CC'!$C17/'P1A-ECI-CC'!$AC17*'P1A-ECI-CC'!M17</f>
        <v>0</v>
      </c>
      <c r="N17" s="42">
        <f>'P1A-ECI-CC'!$C17/'P1A-ECI-CC'!$AC17*'P1A-ECI-CC'!N17</f>
        <v>0</v>
      </c>
      <c r="O17" s="42">
        <f>'P1A-ECI-CC'!$C17/'P1A-ECI-CC'!$AC17*'P1A-ECI-CC'!O17</f>
        <v>0</v>
      </c>
      <c r="P17" s="42">
        <f>'P1A-ECI-CC'!$C17/'P1A-ECI-CC'!$AC17*'P1A-ECI-CC'!P17</f>
        <v>0</v>
      </c>
      <c r="Q17" s="42">
        <f>'P1A-ECI-CC'!$C17/'P1A-ECI-CC'!$AC17*'P1A-ECI-CC'!Q17</f>
        <v>0</v>
      </c>
      <c r="R17" s="42">
        <f>'P1A-ECI-CC'!$C17/'P1A-ECI-CC'!$AC17*'P1A-ECI-CC'!R17</f>
        <v>0</v>
      </c>
      <c r="S17" s="42">
        <f>'P1A-ECI-CC'!$C17/'P1A-ECI-CC'!$AC17*'P1A-ECI-CC'!S17</f>
        <v>0</v>
      </c>
      <c r="T17" s="42">
        <f>'P1A-ECI-CC'!$C17/'P1A-ECI-CC'!$AC17*'P1A-ECI-CC'!T17</f>
        <v>0</v>
      </c>
      <c r="U17" s="42">
        <f>'P1A-ECI-CC'!$C17/'P1A-ECI-CC'!$AC17*'P1A-ECI-CC'!U17</f>
        <v>0</v>
      </c>
      <c r="V17" s="42">
        <f>'P1A-ECI-CC'!$C17/'P1A-ECI-CC'!$AC17*'P1A-ECI-CC'!V17</f>
        <v>0</v>
      </c>
      <c r="W17" s="42">
        <f>'P1A-ECI-CC'!$C17/'P1A-ECI-CC'!$AC17*'P1A-ECI-CC'!W17</f>
        <v>0</v>
      </c>
      <c r="X17" s="42">
        <f>'P1A-ECI-CC'!$C17/'P1A-ECI-CC'!$AC17*'P1A-ECI-CC'!X17</f>
        <v>0</v>
      </c>
      <c r="Y17" s="42">
        <f>'P1A-ECI-CC'!$C17/'P1A-ECI-CC'!$AC17*'P1A-ECI-CC'!Y17</f>
        <v>0</v>
      </c>
      <c r="Z17" s="42">
        <f>'P1A-ECI-CC'!$C17/'P1A-ECI-CC'!$AC17*'P1A-ECI-CC'!Z17</f>
        <v>0</v>
      </c>
      <c r="AA17" s="42">
        <f>'P1A-ECI-CC'!$C17/'P1A-ECI-CC'!$AC17*'P1A-ECI-CC'!AA17</f>
        <v>0</v>
      </c>
      <c r="AB17" s="42">
        <f>'P1A-ECI-CC'!$C17/'P1A-ECI-CC'!$AC17*'P1A-ECI-CC'!AB17</f>
        <v>0</v>
      </c>
      <c r="AC17" s="66">
        <f t="shared" si="0"/>
        <v>4560</v>
      </c>
    </row>
    <row r="18" spans="1:29" x14ac:dyDescent="0.3">
      <c r="A18" s="9">
        <v>6324</v>
      </c>
      <c r="B18" s="9" t="s">
        <v>88</v>
      </c>
      <c r="C18" s="10">
        <f>'P1A-ECI-CC'!C18</f>
        <v>1450</v>
      </c>
      <c r="D18" s="10" t="str">
        <f>'P1A-ECI-CC'!D18</f>
        <v>Directo CC09</v>
      </c>
      <c r="E18" s="42">
        <f>'P1A-ECI-CC'!$C18/'P1A-ECI-CC'!$AC18*'P1A-ECI-CC'!E18</f>
        <v>0</v>
      </c>
      <c r="F18" s="42">
        <f>'P1A-ECI-CC'!$C18/'P1A-ECI-CC'!$AC18*'P1A-ECI-CC'!F18</f>
        <v>0</v>
      </c>
      <c r="G18" s="42">
        <f>'P1A-ECI-CC'!$C18/'P1A-ECI-CC'!$AC18*'P1A-ECI-CC'!G18</f>
        <v>0</v>
      </c>
      <c r="H18" s="42">
        <f>'P1A-ECI-CC'!$C18/'P1A-ECI-CC'!$AC18*'P1A-ECI-CC'!H18</f>
        <v>0</v>
      </c>
      <c r="I18" s="42">
        <f>'P1A-ECI-CC'!$C18/'P1A-ECI-CC'!$AC18*'P1A-ECI-CC'!I18</f>
        <v>0</v>
      </c>
      <c r="J18" s="42">
        <f>'P1A-ECI-CC'!$C18/'P1A-ECI-CC'!$AC18*'P1A-ECI-CC'!J18</f>
        <v>0</v>
      </c>
      <c r="K18" s="42">
        <f>'P1A-ECI-CC'!$C18/'P1A-ECI-CC'!$AC18*'P1A-ECI-CC'!K18</f>
        <v>0</v>
      </c>
      <c r="L18" s="42">
        <f>'P1A-ECI-CC'!$C18/'P1A-ECI-CC'!$AC18*'P1A-ECI-CC'!L18</f>
        <v>0</v>
      </c>
      <c r="M18" s="42">
        <f>'P1A-ECI-CC'!$C18/'P1A-ECI-CC'!$AC18*'P1A-ECI-CC'!M18</f>
        <v>1450</v>
      </c>
      <c r="N18" s="42">
        <f>'P1A-ECI-CC'!$C18/'P1A-ECI-CC'!$AC18*'P1A-ECI-CC'!N18</f>
        <v>0</v>
      </c>
      <c r="O18" s="42">
        <f>'P1A-ECI-CC'!$C18/'P1A-ECI-CC'!$AC18*'P1A-ECI-CC'!O18</f>
        <v>0</v>
      </c>
      <c r="P18" s="42">
        <f>'P1A-ECI-CC'!$C18/'P1A-ECI-CC'!$AC18*'P1A-ECI-CC'!P18</f>
        <v>0</v>
      </c>
      <c r="Q18" s="42">
        <f>'P1A-ECI-CC'!$C18/'P1A-ECI-CC'!$AC18*'P1A-ECI-CC'!Q18</f>
        <v>0</v>
      </c>
      <c r="R18" s="42">
        <f>'P1A-ECI-CC'!$C18/'P1A-ECI-CC'!$AC18*'P1A-ECI-CC'!R18</f>
        <v>0</v>
      </c>
      <c r="S18" s="42">
        <f>'P1A-ECI-CC'!$C18/'P1A-ECI-CC'!$AC18*'P1A-ECI-CC'!S18</f>
        <v>0</v>
      </c>
      <c r="T18" s="42">
        <f>'P1A-ECI-CC'!$C18/'P1A-ECI-CC'!$AC18*'P1A-ECI-CC'!T18</f>
        <v>0</v>
      </c>
      <c r="U18" s="42">
        <f>'P1A-ECI-CC'!$C18/'P1A-ECI-CC'!$AC18*'P1A-ECI-CC'!U18</f>
        <v>0</v>
      </c>
      <c r="V18" s="42">
        <f>'P1A-ECI-CC'!$C18/'P1A-ECI-CC'!$AC18*'P1A-ECI-CC'!V18</f>
        <v>0</v>
      </c>
      <c r="W18" s="42">
        <f>'P1A-ECI-CC'!$C18/'P1A-ECI-CC'!$AC18*'P1A-ECI-CC'!W18</f>
        <v>0</v>
      </c>
      <c r="X18" s="42">
        <f>'P1A-ECI-CC'!$C18/'P1A-ECI-CC'!$AC18*'P1A-ECI-CC'!X18</f>
        <v>0</v>
      </c>
      <c r="Y18" s="42">
        <f>'P1A-ECI-CC'!$C18/'P1A-ECI-CC'!$AC18*'P1A-ECI-CC'!Y18</f>
        <v>0</v>
      </c>
      <c r="Z18" s="42">
        <f>'P1A-ECI-CC'!$C18/'P1A-ECI-CC'!$AC18*'P1A-ECI-CC'!Z18</f>
        <v>0</v>
      </c>
      <c r="AA18" s="42">
        <f>'P1A-ECI-CC'!$C18/'P1A-ECI-CC'!$AC18*'P1A-ECI-CC'!AA18</f>
        <v>0</v>
      </c>
      <c r="AB18" s="42">
        <f>'P1A-ECI-CC'!$C18/'P1A-ECI-CC'!$AC18*'P1A-ECI-CC'!AB18</f>
        <v>0</v>
      </c>
      <c r="AC18" s="66">
        <f t="shared" si="0"/>
        <v>1450</v>
      </c>
    </row>
    <row r="19" spans="1:29" x14ac:dyDescent="0.3">
      <c r="A19" s="9">
        <v>6325</v>
      </c>
      <c r="B19" s="9" t="s">
        <v>89</v>
      </c>
      <c r="C19" s="10">
        <f>'P1A-ECI-CC'!C19</f>
        <v>0</v>
      </c>
      <c r="D19" s="10" t="str">
        <f>'P1A-ECI-CC'!D19</f>
        <v>Directo</v>
      </c>
      <c r="E19" s="42">
        <f>'P1A-ECI-CC'!$C19/'P1A-ECI-CC'!$AC19*'P1A-ECI-CC'!E19</f>
        <v>0</v>
      </c>
      <c r="F19" s="42">
        <f>'P1A-ECI-CC'!$C19/'P1A-ECI-CC'!$AC19*'P1A-ECI-CC'!F19</f>
        <v>0</v>
      </c>
      <c r="G19" s="42">
        <f>'P1A-ECI-CC'!$C19/'P1A-ECI-CC'!$AC19*'P1A-ECI-CC'!G19</f>
        <v>0</v>
      </c>
      <c r="H19" s="42">
        <f>'P1A-ECI-CC'!$C19/'P1A-ECI-CC'!$AC19*'P1A-ECI-CC'!H19</f>
        <v>0</v>
      </c>
      <c r="I19" s="42">
        <f>'P1A-ECI-CC'!$C19/'P1A-ECI-CC'!$AC19*'P1A-ECI-CC'!I19</f>
        <v>0</v>
      </c>
      <c r="J19" s="42">
        <f>'P1A-ECI-CC'!$C19/'P1A-ECI-CC'!$AC19*'P1A-ECI-CC'!J19</f>
        <v>0</v>
      </c>
      <c r="K19" s="42">
        <f>'P1A-ECI-CC'!$C19/'P1A-ECI-CC'!$AC19*'P1A-ECI-CC'!K19</f>
        <v>0</v>
      </c>
      <c r="L19" s="42">
        <f>'P1A-ECI-CC'!$C19/'P1A-ECI-CC'!$AC19*'P1A-ECI-CC'!L19</f>
        <v>0</v>
      </c>
      <c r="M19" s="42">
        <f>'P1A-ECI-CC'!$C19/'P1A-ECI-CC'!$AC19*'P1A-ECI-CC'!M19</f>
        <v>0</v>
      </c>
      <c r="N19" s="42">
        <f>'P1A-ECI-CC'!$C19/'P1A-ECI-CC'!$AC19*'P1A-ECI-CC'!N19</f>
        <v>0</v>
      </c>
      <c r="O19" s="42">
        <f>'P1A-ECI-CC'!$C19/'P1A-ECI-CC'!$AC19*'P1A-ECI-CC'!O19</f>
        <v>0</v>
      </c>
      <c r="P19" s="42">
        <f>'P1A-ECI-CC'!$C19/'P1A-ECI-CC'!$AC19*'P1A-ECI-CC'!P19</f>
        <v>0</v>
      </c>
      <c r="Q19" s="42">
        <f>'P1A-ECI-CC'!$C19/'P1A-ECI-CC'!$AC19*'P1A-ECI-CC'!Q19</f>
        <v>0</v>
      </c>
      <c r="R19" s="42">
        <f>'P1A-ECI-CC'!$C19/'P1A-ECI-CC'!$AC19*'P1A-ECI-CC'!R19</f>
        <v>0</v>
      </c>
      <c r="S19" s="42">
        <f>'P1A-ECI-CC'!$C19/'P1A-ECI-CC'!$AC19*'P1A-ECI-CC'!S19</f>
        <v>0</v>
      </c>
      <c r="T19" s="42">
        <f>'P1A-ECI-CC'!$C19/'P1A-ECI-CC'!$AC19*'P1A-ECI-CC'!T19</f>
        <v>0</v>
      </c>
      <c r="U19" s="42">
        <f>'P1A-ECI-CC'!$C19/'P1A-ECI-CC'!$AC19*'P1A-ECI-CC'!U19</f>
        <v>0</v>
      </c>
      <c r="V19" s="42">
        <f>'P1A-ECI-CC'!$C19/'P1A-ECI-CC'!$AC19*'P1A-ECI-CC'!V19</f>
        <v>0</v>
      </c>
      <c r="W19" s="42">
        <f>'P1A-ECI-CC'!$C19/'P1A-ECI-CC'!$AC19*'P1A-ECI-CC'!W19</f>
        <v>0</v>
      </c>
      <c r="X19" s="42">
        <f>'P1A-ECI-CC'!$C19/'P1A-ECI-CC'!$AC19*'P1A-ECI-CC'!X19</f>
        <v>0</v>
      </c>
      <c r="Y19" s="42">
        <f>'P1A-ECI-CC'!$C19/'P1A-ECI-CC'!$AC19*'P1A-ECI-CC'!Y19</f>
        <v>0</v>
      </c>
      <c r="Z19" s="42">
        <f>'P1A-ECI-CC'!$C19/'P1A-ECI-CC'!$AC19*'P1A-ECI-CC'!Z19</f>
        <v>0</v>
      </c>
      <c r="AA19" s="42">
        <f>'P1A-ECI-CC'!$C19/'P1A-ECI-CC'!$AC19*'P1A-ECI-CC'!AA19</f>
        <v>0</v>
      </c>
      <c r="AB19" s="42">
        <f>'P1A-ECI-CC'!$C19/'P1A-ECI-CC'!$AC19*'P1A-ECI-CC'!AB19</f>
        <v>0</v>
      </c>
      <c r="AC19" s="66">
        <f t="shared" si="0"/>
        <v>0</v>
      </c>
    </row>
    <row r="20" spans="1:29" x14ac:dyDescent="0.3">
      <c r="A20" s="9">
        <v>6326</v>
      </c>
      <c r="B20" s="9" t="s">
        <v>90</v>
      </c>
      <c r="C20" s="10">
        <f>'P1A-ECI-CC'!C20</f>
        <v>0</v>
      </c>
      <c r="D20" s="10" t="str">
        <f>'P1A-ECI-CC'!D20</f>
        <v>Directo</v>
      </c>
      <c r="E20" s="42">
        <f>'P1A-ECI-CC'!$C20/'P1A-ECI-CC'!$AC20*'P1A-ECI-CC'!E20</f>
        <v>0</v>
      </c>
      <c r="F20" s="42">
        <f>'P1A-ECI-CC'!$C20/'P1A-ECI-CC'!$AC20*'P1A-ECI-CC'!F20</f>
        <v>0</v>
      </c>
      <c r="G20" s="42">
        <f>'P1A-ECI-CC'!$C20/'P1A-ECI-CC'!$AC20*'P1A-ECI-CC'!G20</f>
        <v>0</v>
      </c>
      <c r="H20" s="42">
        <f>'P1A-ECI-CC'!$C20/'P1A-ECI-CC'!$AC20*'P1A-ECI-CC'!H20</f>
        <v>0</v>
      </c>
      <c r="I20" s="42">
        <f>'P1A-ECI-CC'!$C20/'P1A-ECI-CC'!$AC20*'P1A-ECI-CC'!I20</f>
        <v>0</v>
      </c>
      <c r="J20" s="42">
        <f>'P1A-ECI-CC'!$C20/'P1A-ECI-CC'!$AC20*'P1A-ECI-CC'!J20</f>
        <v>0</v>
      </c>
      <c r="K20" s="42">
        <f>'P1A-ECI-CC'!$C20/'P1A-ECI-CC'!$AC20*'P1A-ECI-CC'!K20</f>
        <v>0</v>
      </c>
      <c r="L20" s="42">
        <f>'P1A-ECI-CC'!$C20/'P1A-ECI-CC'!$AC20*'P1A-ECI-CC'!L20</f>
        <v>0</v>
      </c>
      <c r="M20" s="42">
        <f>'P1A-ECI-CC'!$C20/'P1A-ECI-CC'!$AC20*'P1A-ECI-CC'!M20</f>
        <v>0</v>
      </c>
      <c r="N20" s="42">
        <f>'P1A-ECI-CC'!$C20/'P1A-ECI-CC'!$AC20*'P1A-ECI-CC'!N20</f>
        <v>0</v>
      </c>
      <c r="O20" s="42">
        <f>'P1A-ECI-CC'!$C20/'P1A-ECI-CC'!$AC20*'P1A-ECI-CC'!O20</f>
        <v>0</v>
      </c>
      <c r="P20" s="42">
        <f>'P1A-ECI-CC'!$C20/'P1A-ECI-CC'!$AC20*'P1A-ECI-CC'!P20</f>
        <v>0</v>
      </c>
      <c r="Q20" s="42">
        <f>'P1A-ECI-CC'!$C20/'P1A-ECI-CC'!$AC20*'P1A-ECI-CC'!Q20</f>
        <v>0</v>
      </c>
      <c r="R20" s="42">
        <f>'P1A-ECI-CC'!$C20/'P1A-ECI-CC'!$AC20*'P1A-ECI-CC'!R20</f>
        <v>0</v>
      </c>
      <c r="S20" s="42">
        <f>'P1A-ECI-CC'!$C20/'P1A-ECI-CC'!$AC20*'P1A-ECI-CC'!S20</f>
        <v>0</v>
      </c>
      <c r="T20" s="42">
        <f>'P1A-ECI-CC'!$C20/'P1A-ECI-CC'!$AC20*'P1A-ECI-CC'!T20</f>
        <v>0</v>
      </c>
      <c r="U20" s="42">
        <f>'P1A-ECI-CC'!$C20/'P1A-ECI-CC'!$AC20*'P1A-ECI-CC'!U20</f>
        <v>0</v>
      </c>
      <c r="V20" s="42">
        <f>'P1A-ECI-CC'!$C20/'P1A-ECI-CC'!$AC20*'P1A-ECI-CC'!V20</f>
        <v>0</v>
      </c>
      <c r="W20" s="42">
        <f>'P1A-ECI-CC'!$C20/'P1A-ECI-CC'!$AC20*'P1A-ECI-CC'!W20</f>
        <v>0</v>
      </c>
      <c r="X20" s="42">
        <f>'P1A-ECI-CC'!$C20/'P1A-ECI-CC'!$AC20*'P1A-ECI-CC'!X20</f>
        <v>0</v>
      </c>
      <c r="Y20" s="42">
        <f>'P1A-ECI-CC'!$C20/'P1A-ECI-CC'!$AC20*'P1A-ECI-CC'!Y20</f>
        <v>0</v>
      </c>
      <c r="Z20" s="42">
        <f>'P1A-ECI-CC'!$C20/'P1A-ECI-CC'!$AC20*'P1A-ECI-CC'!Z20</f>
        <v>0</v>
      </c>
      <c r="AA20" s="42">
        <f>'P1A-ECI-CC'!$C20/'P1A-ECI-CC'!$AC20*'P1A-ECI-CC'!AA20</f>
        <v>0</v>
      </c>
      <c r="AB20" s="42">
        <f>'P1A-ECI-CC'!$C20/'P1A-ECI-CC'!$AC20*'P1A-ECI-CC'!AB20</f>
        <v>0</v>
      </c>
      <c r="AC20" s="66">
        <f t="shared" si="0"/>
        <v>0</v>
      </c>
    </row>
    <row r="21" spans="1:29" x14ac:dyDescent="0.3">
      <c r="A21" s="9">
        <v>6327</v>
      </c>
      <c r="B21" s="9" t="s">
        <v>91</v>
      </c>
      <c r="C21" s="10">
        <f>'P1A-ECI-CC'!C21</f>
        <v>2650</v>
      </c>
      <c r="D21" s="10" t="str">
        <f>'P1A-ECI-CC'!D21</f>
        <v>Directo CC15</v>
      </c>
      <c r="E21" s="42">
        <f>'P1A-ECI-CC'!$C21/'P1A-ECI-CC'!$AC21*'P1A-ECI-CC'!E21</f>
        <v>0</v>
      </c>
      <c r="F21" s="42">
        <f>'P1A-ECI-CC'!$C21/'P1A-ECI-CC'!$AC21*'P1A-ECI-CC'!F21</f>
        <v>0</v>
      </c>
      <c r="G21" s="42">
        <f>'P1A-ECI-CC'!$C21/'P1A-ECI-CC'!$AC21*'P1A-ECI-CC'!G21</f>
        <v>0</v>
      </c>
      <c r="H21" s="42">
        <f>'P1A-ECI-CC'!$C21/'P1A-ECI-CC'!$AC21*'P1A-ECI-CC'!H21</f>
        <v>0</v>
      </c>
      <c r="I21" s="42">
        <f>'P1A-ECI-CC'!$C21/'P1A-ECI-CC'!$AC21*'P1A-ECI-CC'!I21</f>
        <v>0</v>
      </c>
      <c r="J21" s="42">
        <f>'P1A-ECI-CC'!$C21/'P1A-ECI-CC'!$AC21*'P1A-ECI-CC'!J21</f>
        <v>0</v>
      </c>
      <c r="K21" s="42">
        <f>'P1A-ECI-CC'!$C21/'P1A-ECI-CC'!$AC21*'P1A-ECI-CC'!K21</f>
        <v>0</v>
      </c>
      <c r="L21" s="42">
        <f>'P1A-ECI-CC'!$C21/'P1A-ECI-CC'!$AC21*'P1A-ECI-CC'!L21</f>
        <v>0</v>
      </c>
      <c r="M21" s="42">
        <f>'P1A-ECI-CC'!$C21/'P1A-ECI-CC'!$AC21*'P1A-ECI-CC'!M21</f>
        <v>0</v>
      </c>
      <c r="N21" s="42">
        <f>'P1A-ECI-CC'!$C21/'P1A-ECI-CC'!$AC21*'P1A-ECI-CC'!N21</f>
        <v>0</v>
      </c>
      <c r="O21" s="42">
        <f>'P1A-ECI-CC'!$C21/'P1A-ECI-CC'!$AC21*'P1A-ECI-CC'!O21</f>
        <v>0</v>
      </c>
      <c r="P21" s="42">
        <f>'P1A-ECI-CC'!$C21/'P1A-ECI-CC'!$AC21*'P1A-ECI-CC'!P21</f>
        <v>0</v>
      </c>
      <c r="Q21" s="42">
        <f>'P1A-ECI-CC'!$C21/'P1A-ECI-CC'!$AC21*'P1A-ECI-CC'!Q21</f>
        <v>0</v>
      </c>
      <c r="R21" s="42">
        <f>'P1A-ECI-CC'!$C21/'P1A-ECI-CC'!$AC21*'P1A-ECI-CC'!R21</f>
        <v>0</v>
      </c>
      <c r="S21" s="42">
        <f>'P1A-ECI-CC'!$C21/'P1A-ECI-CC'!$AC21*'P1A-ECI-CC'!S21</f>
        <v>2650</v>
      </c>
      <c r="T21" s="42">
        <f>'P1A-ECI-CC'!$C21/'P1A-ECI-CC'!$AC21*'P1A-ECI-CC'!T21</f>
        <v>0</v>
      </c>
      <c r="U21" s="42">
        <f>'P1A-ECI-CC'!$C21/'P1A-ECI-CC'!$AC21*'P1A-ECI-CC'!U21</f>
        <v>0</v>
      </c>
      <c r="V21" s="42">
        <f>'P1A-ECI-CC'!$C21/'P1A-ECI-CC'!$AC21*'P1A-ECI-CC'!V21</f>
        <v>0</v>
      </c>
      <c r="W21" s="42">
        <f>'P1A-ECI-CC'!$C21/'P1A-ECI-CC'!$AC21*'P1A-ECI-CC'!W21</f>
        <v>0</v>
      </c>
      <c r="X21" s="42">
        <f>'P1A-ECI-CC'!$C21/'P1A-ECI-CC'!$AC21*'P1A-ECI-CC'!X21</f>
        <v>0</v>
      </c>
      <c r="Y21" s="42">
        <f>'P1A-ECI-CC'!$C21/'P1A-ECI-CC'!$AC21*'P1A-ECI-CC'!Y21</f>
        <v>0</v>
      </c>
      <c r="Z21" s="42">
        <f>'P1A-ECI-CC'!$C21/'P1A-ECI-CC'!$AC21*'P1A-ECI-CC'!Z21</f>
        <v>0</v>
      </c>
      <c r="AA21" s="42">
        <f>'P1A-ECI-CC'!$C21/'P1A-ECI-CC'!$AC21*'P1A-ECI-CC'!AA21</f>
        <v>0</v>
      </c>
      <c r="AB21" s="42">
        <f>'P1A-ECI-CC'!$C21/'P1A-ECI-CC'!$AC21*'P1A-ECI-CC'!AB21</f>
        <v>0</v>
      </c>
      <c r="AC21" s="66">
        <f t="shared" si="0"/>
        <v>2650</v>
      </c>
    </row>
    <row r="22" spans="1:29" x14ac:dyDescent="0.3">
      <c r="A22" s="9">
        <v>6329</v>
      </c>
      <c r="B22" s="9" t="s">
        <v>92</v>
      </c>
      <c r="C22" s="10">
        <f>'P1A-ECI-CC'!C22</f>
        <v>0</v>
      </c>
      <c r="D22" s="10" t="str">
        <f>'P1A-ECI-CC'!D22</f>
        <v>Directo</v>
      </c>
      <c r="E22" s="42">
        <f>'P1A-ECI-CC'!$C22/'P1A-ECI-CC'!$AC22*'P1A-ECI-CC'!E22</f>
        <v>0</v>
      </c>
      <c r="F22" s="42">
        <f>'P1A-ECI-CC'!$C22/'P1A-ECI-CC'!$AC22*'P1A-ECI-CC'!F22</f>
        <v>0</v>
      </c>
      <c r="G22" s="42">
        <f>'P1A-ECI-CC'!$C22/'P1A-ECI-CC'!$AC22*'P1A-ECI-CC'!G22</f>
        <v>0</v>
      </c>
      <c r="H22" s="42">
        <f>'P1A-ECI-CC'!$C22/'P1A-ECI-CC'!$AC22*'P1A-ECI-CC'!H22</f>
        <v>0</v>
      </c>
      <c r="I22" s="42">
        <f>'P1A-ECI-CC'!$C22/'P1A-ECI-CC'!$AC22*'P1A-ECI-CC'!I22</f>
        <v>0</v>
      </c>
      <c r="J22" s="42">
        <f>'P1A-ECI-CC'!$C22/'P1A-ECI-CC'!$AC22*'P1A-ECI-CC'!J22</f>
        <v>0</v>
      </c>
      <c r="K22" s="42">
        <f>'P1A-ECI-CC'!$C22/'P1A-ECI-CC'!$AC22*'P1A-ECI-CC'!K22</f>
        <v>0</v>
      </c>
      <c r="L22" s="42">
        <f>'P1A-ECI-CC'!$C22/'P1A-ECI-CC'!$AC22*'P1A-ECI-CC'!L22</f>
        <v>0</v>
      </c>
      <c r="M22" s="42">
        <f>'P1A-ECI-CC'!$C22/'P1A-ECI-CC'!$AC22*'P1A-ECI-CC'!M22</f>
        <v>0</v>
      </c>
      <c r="N22" s="42">
        <f>'P1A-ECI-CC'!$C22/'P1A-ECI-CC'!$AC22*'P1A-ECI-CC'!N22</f>
        <v>0</v>
      </c>
      <c r="O22" s="42">
        <f>'P1A-ECI-CC'!$C22/'P1A-ECI-CC'!$AC22*'P1A-ECI-CC'!O22</f>
        <v>0</v>
      </c>
      <c r="P22" s="42">
        <f>'P1A-ECI-CC'!$C22/'P1A-ECI-CC'!$AC22*'P1A-ECI-CC'!P22</f>
        <v>0</v>
      </c>
      <c r="Q22" s="42">
        <f>'P1A-ECI-CC'!$C22/'P1A-ECI-CC'!$AC22*'P1A-ECI-CC'!Q22</f>
        <v>0</v>
      </c>
      <c r="R22" s="42">
        <f>'P1A-ECI-CC'!$C22/'P1A-ECI-CC'!$AC22*'P1A-ECI-CC'!R22</f>
        <v>0</v>
      </c>
      <c r="S22" s="42">
        <f>'P1A-ECI-CC'!$C22/'P1A-ECI-CC'!$AC22*'P1A-ECI-CC'!S22</f>
        <v>0</v>
      </c>
      <c r="T22" s="42">
        <f>'P1A-ECI-CC'!$C22/'P1A-ECI-CC'!$AC22*'P1A-ECI-CC'!T22</f>
        <v>0</v>
      </c>
      <c r="U22" s="42">
        <f>'P1A-ECI-CC'!$C22/'P1A-ECI-CC'!$AC22*'P1A-ECI-CC'!U22</f>
        <v>0</v>
      </c>
      <c r="V22" s="42">
        <f>'P1A-ECI-CC'!$C22/'P1A-ECI-CC'!$AC22*'P1A-ECI-CC'!V22</f>
        <v>0</v>
      </c>
      <c r="W22" s="42">
        <f>'P1A-ECI-CC'!$C22/'P1A-ECI-CC'!$AC22*'P1A-ECI-CC'!W22</f>
        <v>0</v>
      </c>
      <c r="X22" s="42">
        <f>'P1A-ECI-CC'!$C22/'P1A-ECI-CC'!$AC22*'P1A-ECI-CC'!X22</f>
        <v>0</v>
      </c>
      <c r="Y22" s="42">
        <f>'P1A-ECI-CC'!$C22/'P1A-ECI-CC'!$AC22*'P1A-ECI-CC'!Y22</f>
        <v>0</v>
      </c>
      <c r="Z22" s="42">
        <f>'P1A-ECI-CC'!$C22/'P1A-ECI-CC'!$AC22*'P1A-ECI-CC'!Z22</f>
        <v>0</v>
      </c>
      <c r="AA22" s="42">
        <f>'P1A-ECI-CC'!$C22/'P1A-ECI-CC'!$AC22*'P1A-ECI-CC'!AA22</f>
        <v>0</v>
      </c>
      <c r="AB22" s="42">
        <f>'P1A-ECI-CC'!$C22/'P1A-ECI-CC'!$AC22*'P1A-ECI-CC'!AB22</f>
        <v>0</v>
      </c>
      <c r="AC22" s="66">
        <f t="shared" si="0"/>
        <v>0</v>
      </c>
    </row>
    <row r="23" spans="1:29" x14ac:dyDescent="0.3">
      <c r="A23" s="9">
        <v>63421</v>
      </c>
      <c r="B23" s="9" t="s">
        <v>93</v>
      </c>
      <c r="C23" s="10">
        <f>'P1A-ECI-CC'!C23</f>
        <v>0</v>
      </c>
      <c r="D23" s="10" t="str">
        <f>'P1A-ECI-CC'!D23</f>
        <v>Directo</v>
      </c>
      <c r="E23" s="42">
        <f>'P1A-ECI-CC'!$C23/'P1A-ECI-CC'!$AC23*'P1A-ECI-CC'!E23</f>
        <v>0</v>
      </c>
      <c r="F23" s="42">
        <f>'P1A-ECI-CC'!$C23/'P1A-ECI-CC'!$AC23*'P1A-ECI-CC'!F23</f>
        <v>0</v>
      </c>
      <c r="G23" s="42">
        <f>'P1A-ECI-CC'!$C23/'P1A-ECI-CC'!$AC23*'P1A-ECI-CC'!G23</f>
        <v>0</v>
      </c>
      <c r="H23" s="42">
        <f>'P1A-ECI-CC'!$C23/'P1A-ECI-CC'!$AC23*'P1A-ECI-CC'!H23</f>
        <v>0</v>
      </c>
      <c r="I23" s="42">
        <f>'P1A-ECI-CC'!$C23/'P1A-ECI-CC'!$AC23*'P1A-ECI-CC'!I23</f>
        <v>0</v>
      </c>
      <c r="J23" s="42">
        <f>'P1A-ECI-CC'!$C23/'P1A-ECI-CC'!$AC23*'P1A-ECI-CC'!J23</f>
        <v>0</v>
      </c>
      <c r="K23" s="42">
        <f>'P1A-ECI-CC'!$C23/'P1A-ECI-CC'!$AC23*'P1A-ECI-CC'!K23</f>
        <v>0</v>
      </c>
      <c r="L23" s="42">
        <f>'P1A-ECI-CC'!$C23/'P1A-ECI-CC'!$AC23*'P1A-ECI-CC'!L23</f>
        <v>0</v>
      </c>
      <c r="M23" s="42">
        <f>'P1A-ECI-CC'!$C23/'P1A-ECI-CC'!$AC23*'P1A-ECI-CC'!M23</f>
        <v>0</v>
      </c>
      <c r="N23" s="42">
        <f>'P1A-ECI-CC'!$C23/'P1A-ECI-CC'!$AC23*'P1A-ECI-CC'!N23</f>
        <v>0</v>
      </c>
      <c r="O23" s="42">
        <f>'P1A-ECI-CC'!$C23/'P1A-ECI-CC'!$AC23*'P1A-ECI-CC'!O23</f>
        <v>0</v>
      </c>
      <c r="P23" s="42">
        <f>'P1A-ECI-CC'!$C23/'P1A-ECI-CC'!$AC23*'P1A-ECI-CC'!P23</f>
        <v>0</v>
      </c>
      <c r="Q23" s="42">
        <f>'P1A-ECI-CC'!$C23/'P1A-ECI-CC'!$AC23*'P1A-ECI-CC'!Q23</f>
        <v>0</v>
      </c>
      <c r="R23" s="42">
        <f>'P1A-ECI-CC'!$C23/'P1A-ECI-CC'!$AC23*'P1A-ECI-CC'!R23</f>
        <v>0</v>
      </c>
      <c r="S23" s="42">
        <f>'P1A-ECI-CC'!$C23/'P1A-ECI-CC'!$AC23*'P1A-ECI-CC'!S23</f>
        <v>0</v>
      </c>
      <c r="T23" s="42">
        <f>'P1A-ECI-CC'!$C23/'P1A-ECI-CC'!$AC23*'P1A-ECI-CC'!T23</f>
        <v>0</v>
      </c>
      <c r="U23" s="42">
        <f>'P1A-ECI-CC'!$C23/'P1A-ECI-CC'!$AC23*'P1A-ECI-CC'!U23</f>
        <v>0</v>
      </c>
      <c r="V23" s="42">
        <f>'P1A-ECI-CC'!$C23/'P1A-ECI-CC'!$AC23*'P1A-ECI-CC'!V23</f>
        <v>0</v>
      </c>
      <c r="W23" s="42">
        <f>'P1A-ECI-CC'!$C23/'P1A-ECI-CC'!$AC23*'P1A-ECI-CC'!W23</f>
        <v>0</v>
      </c>
      <c r="X23" s="42">
        <f>'P1A-ECI-CC'!$C23/'P1A-ECI-CC'!$AC23*'P1A-ECI-CC'!X23</f>
        <v>0</v>
      </c>
      <c r="Y23" s="42">
        <f>'P1A-ECI-CC'!$C23/'P1A-ECI-CC'!$AC23*'P1A-ECI-CC'!Y23</f>
        <v>0</v>
      </c>
      <c r="Z23" s="42">
        <f>'P1A-ECI-CC'!$C23/'P1A-ECI-CC'!$AC23*'P1A-ECI-CC'!Z23</f>
        <v>0</v>
      </c>
      <c r="AA23" s="42">
        <f>'P1A-ECI-CC'!$C23/'P1A-ECI-CC'!$AC23*'P1A-ECI-CC'!AA23</f>
        <v>0</v>
      </c>
      <c r="AB23" s="42">
        <f>'P1A-ECI-CC'!$C23/'P1A-ECI-CC'!$AC23*'P1A-ECI-CC'!AB23</f>
        <v>0</v>
      </c>
      <c r="AC23" s="66">
        <f t="shared" si="0"/>
        <v>0</v>
      </c>
    </row>
    <row r="24" spans="1:29" x14ac:dyDescent="0.3">
      <c r="A24" s="9">
        <v>63432</v>
      </c>
      <c r="B24" s="9" t="s">
        <v>94</v>
      </c>
      <c r="C24" s="10">
        <f>'P1A-ECI-CC'!C24</f>
        <v>0</v>
      </c>
      <c r="D24" s="10" t="str">
        <f>'P1A-ECI-CC'!D24</f>
        <v>Directo</v>
      </c>
      <c r="E24" s="42">
        <f>'P1A-ECI-CC'!$C24/'P1A-ECI-CC'!$AC24*'P1A-ECI-CC'!E24</f>
        <v>0</v>
      </c>
      <c r="F24" s="42">
        <f>'P1A-ECI-CC'!$C24/'P1A-ECI-CC'!$AC24*'P1A-ECI-CC'!F24</f>
        <v>0</v>
      </c>
      <c r="G24" s="42">
        <f>'P1A-ECI-CC'!$C24/'P1A-ECI-CC'!$AC24*'P1A-ECI-CC'!G24</f>
        <v>0</v>
      </c>
      <c r="H24" s="42">
        <f>'P1A-ECI-CC'!$C24/'P1A-ECI-CC'!$AC24*'P1A-ECI-CC'!H24</f>
        <v>0</v>
      </c>
      <c r="I24" s="42">
        <f>'P1A-ECI-CC'!$C24/'P1A-ECI-CC'!$AC24*'P1A-ECI-CC'!I24</f>
        <v>0</v>
      </c>
      <c r="J24" s="42">
        <f>'P1A-ECI-CC'!$C24/'P1A-ECI-CC'!$AC24*'P1A-ECI-CC'!J24</f>
        <v>0</v>
      </c>
      <c r="K24" s="42">
        <f>'P1A-ECI-CC'!$C24/'P1A-ECI-CC'!$AC24*'P1A-ECI-CC'!K24</f>
        <v>0</v>
      </c>
      <c r="L24" s="42">
        <f>'P1A-ECI-CC'!$C24/'P1A-ECI-CC'!$AC24*'P1A-ECI-CC'!L24</f>
        <v>0</v>
      </c>
      <c r="M24" s="42">
        <f>'P1A-ECI-CC'!$C24/'P1A-ECI-CC'!$AC24*'P1A-ECI-CC'!M24</f>
        <v>0</v>
      </c>
      <c r="N24" s="42">
        <f>'P1A-ECI-CC'!$C24/'P1A-ECI-CC'!$AC24*'P1A-ECI-CC'!N24</f>
        <v>0</v>
      </c>
      <c r="O24" s="42">
        <f>'P1A-ECI-CC'!$C24/'P1A-ECI-CC'!$AC24*'P1A-ECI-CC'!O24</f>
        <v>0</v>
      </c>
      <c r="P24" s="42">
        <f>'P1A-ECI-CC'!$C24/'P1A-ECI-CC'!$AC24*'P1A-ECI-CC'!P24</f>
        <v>0</v>
      </c>
      <c r="Q24" s="42">
        <f>'P1A-ECI-CC'!$C24/'P1A-ECI-CC'!$AC24*'P1A-ECI-CC'!Q24</f>
        <v>0</v>
      </c>
      <c r="R24" s="42">
        <f>'P1A-ECI-CC'!$C24/'P1A-ECI-CC'!$AC24*'P1A-ECI-CC'!R24</f>
        <v>0</v>
      </c>
      <c r="S24" s="42">
        <f>'P1A-ECI-CC'!$C24/'P1A-ECI-CC'!$AC24*'P1A-ECI-CC'!S24</f>
        <v>0</v>
      </c>
      <c r="T24" s="42">
        <f>'P1A-ECI-CC'!$C24/'P1A-ECI-CC'!$AC24*'P1A-ECI-CC'!T24</f>
        <v>0</v>
      </c>
      <c r="U24" s="42">
        <f>'P1A-ECI-CC'!$C24/'P1A-ECI-CC'!$AC24*'P1A-ECI-CC'!U24</f>
        <v>0</v>
      </c>
      <c r="V24" s="42">
        <f>'P1A-ECI-CC'!$C24/'P1A-ECI-CC'!$AC24*'P1A-ECI-CC'!V24</f>
        <v>0</v>
      </c>
      <c r="W24" s="42">
        <f>'P1A-ECI-CC'!$C24/'P1A-ECI-CC'!$AC24*'P1A-ECI-CC'!W24</f>
        <v>0</v>
      </c>
      <c r="X24" s="42">
        <f>'P1A-ECI-CC'!$C24/'P1A-ECI-CC'!$AC24*'P1A-ECI-CC'!X24</f>
        <v>0</v>
      </c>
      <c r="Y24" s="42">
        <f>'P1A-ECI-CC'!$C24/'P1A-ECI-CC'!$AC24*'P1A-ECI-CC'!Y24</f>
        <v>0</v>
      </c>
      <c r="Z24" s="42">
        <f>'P1A-ECI-CC'!$C24/'P1A-ECI-CC'!$AC24*'P1A-ECI-CC'!Z24</f>
        <v>0</v>
      </c>
      <c r="AA24" s="42">
        <f>'P1A-ECI-CC'!$C24/'P1A-ECI-CC'!$AC24*'P1A-ECI-CC'!AA24</f>
        <v>0</v>
      </c>
      <c r="AB24" s="42">
        <f>'P1A-ECI-CC'!$C24/'P1A-ECI-CC'!$AC24*'P1A-ECI-CC'!AB24</f>
        <v>0</v>
      </c>
      <c r="AC24" s="66">
        <f t="shared" si="0"/>
        <v>0</v>
      </c>
    </row>
    <row r="25" spans="1:29" x14ac:dyDescent="0.3">
      <c r="A25" s="9">
        <v>6343</v>
      </c>
      <c r="B25" s="9" t="s">
        <v>95</v>
      </c>
      <c r="C25" s="10">
        <f>'P1A-ECI-CC'!C25</f>
        <v>0</v>
      </c>
      <c r="D25" s="10" t="str">
        <f>'P1A-ECI-CC'!D25</f>
        <v>Directo</v>
      </c>
      <c r="E25" s="42">
        <f>'P1A-ECI-CC'!$C25/'P1A-ECI-CC'!$AC25*'P1A-ECI-CC'!E25</f>
        <v>0</v>
      </c>
      <c r="F25" s="42">
        <f>'P1A-ECI-CC'!$C25/'P1A-ECI-CC'!$AC25*'P1A-ECI-CC'!F25</f>
        <v>0</v>
      </c>
      <c r="G25" s="42">
        <f>'P1A-ECI-CC'!$C25/'P1A-ECI-CC'!$AC25*'P1A-ECI-CC'!G25</f>
        <v>0</v>
      </c>
      <c r="H25" s="42">
        <f>'P1A-ECI-CC'!$C25/'P1A-ECI-CC'!$AC25*'P1A-ECI-CC'!H25</f>
        <v>0</v>
      </c>
      <c r="I25" s="42">
        <f>'P1A-ECI-CC'!$C25/'P1A-ECI-CC'!$AC25*'P1A-ECI-CC'!I25</f>
        <v>0</v>
      </c>
      <c r="J25" s="42">
        <f>'P1A-ECI-CC'!$C25/'P1A-ECI-CC'!$AC25*'P1A-ECI-CC'!J25</f>
        <v>0</v>
      </c>
      <c r="K25" s="42">
        <f>'P1A-ECI-CC'!$C25/'P1A-ECI-CC'!$AC25*'P1A-ECI-CC'!K25</f>
        <v>0</v>
      </c>
      <c r="L25" s="42">
        <f>'P1A-ECI-CC'!$C25/'P1A-ECI-CC'!$AC25*'P1A-ECI-CC'!L25</f>
        <v>0</v>
      </c>
      <c r="M25" s="42">
        <f>'P1A-ECI-CC'!$C25/'P1A-ECI-CC'!$AC25*'P1A-ECI-CC'!M25</f>
        <v>0</v>
      </c>
      <c r="N25" s="42">
        <f>'P1A-ECI-CC'!$C25/'P1A-ECI-CC'!$AC25*'P1A-ECI-CC'!N25</f>
        <v>0</v>
      </c>
      <c r="O25" s="42">
        <f>'P1A-ECI-CC'!$C25/'P1A-ECI-CC'!$AC25*'P1A-ECI-CC'!O25</f>
        <v>0</v>
      </c>
      <c r="P25" s="42">
        <f>'P1A-ECI-CC'!$C25/'P1A-ECI-CC'!$AC25*'P1A-ECI-CC'!P25</f>
        <v>0</v>
      </c>
      <c r="Q25" s="42">
        <f>'P1A-ECI-CC'!$C25/'P1A-ECI-CC'!$AC25*'P1A-ECI-CC'!Q25</f>
        <v>0</v>
      </c>
      <c r="R25" s="42">
        <f>'P1A-ECI-CC'!$C25/'P1A-ECI-CC'!$AC25*'P1A-ECI-CC'!R25</f>
        <v>0</v>
      </c>
      <c r="S25" s="42">
        <f>'P1A-ECI-CC'!$C25/'P1A-ECI-CC'!$AC25*'P1A-ECI-CC'!S25</f>
        <v>0</v>
      </c>
      <c r="T25" s="42">
        <f>'P1A-ECI-CC'!$C25/'P1A-ECI-CC'!$AC25*'P1A-ECI-CC'!T25</f>
        <v>0</v>
      </c>
      <c r="U25" s="42">
        <f>'P1A-ECI-CC'!$C25/'P1A-ECI-CC'!$AC25*'P1A-ECI-CC'!U25</f>
        <v>0</v>
      </c>
      <c r="V25" s="42">
        <f>'P1A-ECI-CC'!$C25/'P1A-ECI-CC'!$AC25*'P1A-ECI-CC'!V25</f>
        <v>0</v>
      </c>
      <c r="W25" s="42">
        <f>'P1A-ECI-CC'!$C25/'P1A-ECI-CC'!$AC25*'P1A-ECI-CC'!W25</f>
        <v>0</v>
      </c>
      <c r="X25" s="42">
        <f>'P1A-ECI-CC'!$C25/'P1A-ECI-CC'!$AC25*'P1A-ECI-CC'!X25</f>
        <v>0</v>
      </c>
      <c r="Y25" s="42">
        <f>'P1A-ECI-CC'!$C25/'P1A-ECI-CC'!$AC25*'P1A-ECI-CC'!Y25</f>
        <v>0</v>
      </c>
      <c r="Z25" s="42">
        <f>'P1A-ECI-CC'!$C25/'P1A-ECI-CC'!$AC25*'P1A-ECI-CC'!Z25</f>
        <v>0</v>
      </c>
      <c r="AA25" s="42">
        <f>'P1A-ECI-CC'!$C25/'P1A-ECI-CC'!$AC25*'P1A-ECI-CC'!AA25</f>
        <v>0</v>
      </c>
      <c r="AB25" s="42">
        <f>'P1A-ECI-CC'!$C25/'P1A-ECI-CC'!$AC25*'P1A-ECI-CC'!AB25</f>
        <v>0</v>
      </c>
      <c r="AC25" s="66">
        <f t="shared" si="0"/>
        <v>0</v>
      </c>
    </row>
    <row r="26" spans="1:29" x14ac:dyDescent="0.3">
      <c r="A26" s="9">
        <v>6344</v>
      </c>
      <c r="B26" s="9" t="s">
        <v>96</v>
      </c>
      <c r="C26" s="10">
        <f>'P1A-ECI-CC'!C26</f>
        <v>0</v>
      </c>
      <c r="D26" s="10" t="str">
        <f>'P1A-ECI-CC'!D26</f>
        <v>Directo</v>
      </c>
      <c r="E26" s="42">
        <f>'P1A-ECI-CC'!$C26/'P1A-ECI-CC'!$AC26*'P1A-ECI-CC'!E26</f>
        <v>0</v>
      </c>
      <c r="F26" s="42">
        <f>'P1A-ECI-CC'!$C26/'P1A-ECI-CC'!$AC26*'P1A-ECI-CC'!F26</f>
        <v>0</v>
      </c>
      <c r="G26" s="42">
        <f>'P1A-ECI-CC'!$C26/'P1A-ECI-CC'!$AC26*'P1A-ECI-CC'!G26</f>
        <v>0</v>
      </c>
      <c r="H26" s="42">
        <f>'P1A-ECI-CC'!$C26/'P1A-ECI-CC'!$AC26*'P1A-ECI-CC'!H26</f>
        <v>0</v>
      </c>
      <c r="I26" s="42">
        <f>'P1A-ECI-CC'!$C26/'P1A-ECI-CC'!$AC26*'P1A-ECI-CC'!I26</f>
        <v>0</v>
      </c>
      <c r="J26" s="42">
        <f>'P1A-ECI-CC'!$C26/'P1A-ECI-CC'!$AC26*'P1A-ECI-CC'!J26</f>
        <v>0</v>
      </c>
      <c r="K26" s="42">
        <f>'P1A-ECI-CC'!$C26/'P1A-ECI-CC'!$AC26*'P1A-ECI-CC'!K26</f>
        <v>0</v>
      </c>
      <c r="L26" s="42">
        <f>'P1A-ECI-CC'!$C26/'P1A-ECI-CC'!$AC26*'P1A-ECI-CC'!L26</f>
        <v>0</v>
      </c>
      <c r="M26" s="42">
        <f>'P1A-ECI-CC'!$C26/'P1A-ECI-CC'!$AC26*'P1A-ECI-CC'!M26</f>
        <v>0</v>
      </c>
      <c r="N26" s="42">
        <f>'P1A-ECI-CC'!$C26/'P1A-ECI-CC'!$AC26*'P1A-ECI-CC'!N26</f>
        <v>0</v>
      </c>
      <c r="O26" s="42">
        <f>'P1A-ECI-CC'!$C26/'P1A-ECI-CC'!$AC26*'P1A-ECI-CC'!O26</f>
        <v>0</v>
      </c>
      <c r="P26" s="42">
        <f>'P1A-ECI-CC'!$C26/'P1A-ECI-CC'!$AC26*'P1A-ECI-CC'!P26</f>
        <v>0</v>
      </c>
      <c r="Q26" s="42">
        <f>'P1A-ECI-CC'!$C26/'P1A-ECI-CC'!$AC26*'P1A-ECI-CC'!Q26</f>
        <v>0</v>
      </c>
      <c r="R26" s="42">
        <f>'P1A-ECI-CC'!$C26/'P1A-ECI-CC'!$AC26*'P1A-ECI-CC'!R26</f>
        <v>0</v>
      </c>
      <c r="S26" s="42">
        <f>'P1A-ECI-CC'!$C26/'P1A-ECI-CC'!$AC26*'P1A-ECI-CC'!S26</f>
        <v>0</v>
      </c>
      <c r="T26" s="42">
        <f>'P1A-ECI-CC'!$C26/'P1A-ECI-CC'!$AC26*'P1A-ECI-CC'!T26</f>
        <v>0</v>
      </c>
      <c r="U26" s="42">
        <f>'P1A-ECI-CC'!$C26/'P1A-ECI-CC'!$AC26*'P1A-ECI-CC'!U26</f>
        <v>0</v>
      </c>
      <c r="V26" s="42">
        <f>'P1A-ECI-CC'!$C26/'P1A-ECI-CC'!$AC26*'P1A-ECI-CC'!V26</f>
        <v>0</v>
      </c>
      <c r="W26" s="42">
        <f>'P1A-ECI-CC'!$C26/'P1A-ECI-CC'!$AC26*'P1A-ECI-CC'!W26</f>
        <v>0</v>
      </c>
      <c r="X26" s="42">
        <f>'P1A-ECI-CC'!$C26/'P1A-ECI-CC'!$AC26*'P1A-ECI-CC'!X26</f>
        <v>0</v>
      </c>
      <c r="Y26" s="42">
        <f>'P1A-ECI-CC'!$C26/'P1A-ECI-CC'!$AC26*'P1A-ECI-CC'!Y26</f>
        <v>0</v>
      </c>
      <c r="Z26" s="42">
        <f>'P1A-ECI-CC'!$C26/'P1A-ECI-CC'!$AC26*'P1A-ECI-CC'!Z26</f>
        <v>0</v>
      </c>
      <c r="AA26" s="42">
        <f>'P1A-ECI-CC'!$C26/'P1A-ECI-CC'!$AC26*'P1A-ECI-CC'!AA26</f>
        <v>0</v>
      </c>
      <c r="AB26" s="42">
        <f>'P1A-ECI-CC'!$C26/'P1A-ECI-CC'!$AC26*'P1A-ECI-CC'!AB26</f>
        <v>0</v>
      </c>
      <c r="AC26" s="66">
        <f t="shared" si="0"/>
        <v>0</v>
      </c>
    </row>
    <row r="27" spans="1:29" x14ac:dyDescent="0.3">
      <c r="A27" s="9">
        <v>6345</v>
      </c>
      <c r="B27" s="9" t="s">
        <v>97</v>
      </c>
      <c r="C27" s="10">
        <f>'P1A-ECI-CC'!C27</f>
        <v>0</v>
      </c>
      <c r="D27" s="10" t="str">
        <f>'P1A-ECI-CC'!D27</f>
        <v>Directo</v>
      </c>
      <c r="E27" s="42">
        <f>'P1A-ECI-CC'!$C27/'P1A-ECI-CC'!$AC27*'P1A-ECI-CC'!E27</f>
        <v>0</v>
      </c>
      <c r="F27" s="42">
        <f>'P1A-ECI-CC'!$C27/'P1A-ECI-CC'!$AC27*'P1A-ECI-CC'!F27</f>
        <v>0</v>
      </c>
      <c r="G27" s="42">
        <f>'P1A-ECI-CC'!$C27/'P1A-ECI-CC'!$AC27*'P1A-ECI-CC'!G27</f>
        <v>0</v>
      </c>
      <c r="H27" s="42">
        <f>'P1A-ECI-CC'!$C27/'P1A-ECI-CC'!$AC27*'P1A-ECI-CC'!H27</f>
        <v>0</v>
      </c>
      <c r="I27" s="42">
        <f>'P1A-ECI-CC'!$C27/'P1A-ECI-CC'!$AC27*'P1A-ECI-CC'!I27</f>
        <v>0</v>
      </c>
      <c r="J27" s="42">
        <f>'P1A-ECI-CC'!$C27/'P1A-ECI-CC'!$AC27*'P1A-ECI-CC'!J27</f>
        <v>0</v>
      </c>
      <c r="K27" s="42">
        <f>'P1A-ECI-CC'!$C27/'P1A-ECI-CC'!$AC27*'P1A-ECI-CC'!K27</f>
        <v>0</v>
      </c>
      <c r="L27" s="42">
        <f>'P1A-ECI-CC'!$C27/'P1A-ECI-CC'!$AC27*'P1A-ECI-CC'!L27</f>
        <v>0</v>
      </c>
      <c r="M27" s="42">
        <f>'P1A-ECI-CC'!$C27/'P1A-ECI-CC'!$AC27*'P1A-ECI-CC'!M27</f>
        <v>0</v>
      </c>
      <c r="N27" s="42">
        <f>'P1A-ECI-CC'!$C27/'P1A-ECI-CC'!$AC27*'P1A-ECI-CC'!N27</f>
        <v>0</v>
      </c>
      <c r="O27" s="42">
        <f>'P1A-ECI-CC'!$C27/'P1A-ECI-CC'!$AC27*'P1A-ECI-CC'!O27</f>
        <v>0</v>
      </c>
      <c r="P27" s="42">
        <f>'P1A-ECI-CC'!$C27/'P1A-ECI-CC'!$AC27*'P1A-ECI-CC'!P27</f>
        <v>0</v>
      </c>
      <c r="Q27" s="42">
        <f>'P1A-ECI-CC'!$C27/'P1A-ECI-CC'!$AC27*'P1A-ECI-CC'!Q27</f>
        <v>0</v>
      </c>
      <c r="R27" s="42">
        <f>'P1A-ECI-CC'!$C27/'P1A-ECI-CC'!$AC27*'P1A-ECI-CC'!R27</f>
        <v>0</v>
      </c>
      <c r="S27" s="42">
        <f>'P1A-ECI-CC'!$C27/'P1A-ECI-CC'!$AC27*'P1A-ECI-CC'!S27</f>
        <v>0</v>
      </c>
      <c r="T27" s="42">
        <f>'P1A-ECI-CC'!$C27/'P1A-ECI-CC'!$AC27*'P1A-ECI-CC'!T27</f>
        <v>0</v>
      </c>
      <c r="U27" s="42">
        <f>'P1A-ECI-CC'!$C27/'P1A-ECI-CC'!$AC27*'P1A-ECI-CC'!U27</f>
        <v>0</v>
      </c>
      <c r="V27" s="42">
        <f>'P1A-ECI-CC'!$C27/'P1A-ECI-CC'!$AC27*'P1A-ECI-CC'!V27</f>
        <v>0</v>
      </c>
      <c r="W27" s="42">
        <f>'P1A-ECI-CC'!$C27/'P1A-ECI-CC'!$AC27*'P1A-ECI-CC'!W27</f>
        <v>0</v>
      </c>
      <c r="X27" s="42">
        <f>'P1A-ECI-CC'!$C27/'P1A-ECI-CC'!$AC27*'P1A-ECI-CC'!X27</f>
        <v>0</v>
      </c>
      <c r="Y27" s="42">
        <f>'P1A-ECI-CC'!$C27/'P1A-ECI-CC'!$AC27*'P1A-ECI-CC'!Y27</f>
        <v>0</v>
      </c>
      <c r="Z27" s="42">
        <f>'P1A-ECI-CC'!$C27/'P1A-ECI-CC'!$AC27*'P1A-ECI-CC'!Z27</f>
        <v>0</v>
      </c>
      <c r="AA27" s="42">
        <f>'P1A-ECI-CC'!$C27/'P1A-ECI-CC'!$AC27*'P1A-ECI-CC'!AA27</f>
        <v>0</v>
      </c>
      <c r="AB27" s="42">
        <f>'P1A-ECI-CC'!$C27/'P1A-ECI-CC'!$AC27*'P1A-ECI-CC'!AB27</f>
        <v>0</v>
      </c>
      <c r="AC27" s="66">
        <f t="shared" si="0"/>
        <v>0</v>
      </c>
    </row>
    <row r="28" spans="1:29" x14ac:dyDescent="0.3">
      <c r="A28" s="9">
        <v>6351</v>
      </c>
      <c r="B28" s="9" t="s">
        <v>98</v>
      </c>
      <c r="C28" s="10">
        <f>'P1A-ECI-CC'!C28</f>
        <v>0</v>
      </c>
      <c r="D28" s="10" t="str">
        <f>'P1A-ECI-CC'!D28</f>
        <v>Directo</v>
      </c>
      <c r="E28" s="42">
        <f>'P1A-ECI-CC'!$C28/'P1A-ECI-CC'!$AC28*'P1A-ECI-CC'!E28</f>
        <v>0</v>
      </c>
      <c r="F28" s="42">
        <f>'P1A-ECI-CC'!$C28/'P1A-ECI-CC'!$AC28*'P1A-ECI-CC'!F28</f>
        <v>0</v>
      </c>
      <c r="G28" s="42">
        <f>'P1A-ECI-CC'!$C28/'P1A-ECI-CC'!$AC28*'P1A-ECI-CC'!G28</f>
        <v>0</v>
      </c>
      <c r="H28" s="42">
        <f>'P1A-ECI-CC'!$C28/'P1A-ECI-CC'!$AC28*'P1A-ECI-CC'!H28</f>
        <v>0</v>
      </c>
      <c r="I28" s="42">
        <f>'P1A-ECI-CC'!$C28/'P1A-ECI-CC'!$AC28*'P1A-ECI-CC'!I28</f>
        <v>0</v>
      </c>
      <c r="J28" s="42">
        <f>'P1A-ECI-CC'!$C28/'P1A-ECI-CC'!$AC28*'P1A-ECI-CC'!J28</f>
        <v>0</v>
      </c>
      <c r="K28" s="42">
        <f>'P1A-ECI-CC'!$C28/'P1A-ECI-CC'!$AC28*'P1A-ECI-CC'!K28</f>
        <v>0</v>
      </c>
      <c r="L28" s="42">
        <f>'P1A-ECI-CC'!$C28/'P1A-ECI-CC'!$AC28*'P1A-ECI-CC'!L28</f>
        <v>0</v>
      </c>
      <c r="M28" s="42">
        <f>'P1A-ECI-CC'!$C28/'P1A-ECI-CC'!$AC28*'P1A-ECI-CC'!M28</f>
        <v>0</v>
      </c>
      <c r="N28" s="42">
        <f>'P1A-ECI-CC'!$C28/'P1A-ECI-CC'!$AC28*'P1A-ECI-CC'!N28</f>
        <v>0</v>
      </c>
      <c r="O28" s="42">
        <f>'P1A-ECI-CC'!$C28/'P1A-ECI-CC'!$AC28*'P1A-ECI-CC'!O28</f>
        <v>0</v>
      </c>
      <c r="P28" s="42">
        <f>'P1A-ECI-CC'!$C28/'P1A-ECI-CC'!$AC28*'P1A-ECI-CC'!P28</f>
        <v>0</v>
      </c>
      <c r="Q28" s="42">
        <f>'P1A-ECI-CC'!$C28/'P1A-ECI-CC'!$AC28*'P1A-ECI-CC'!Q28</f>
        <v>0</v>
      </c>
      <c r="R28" s="42">
        <f>'P1A-ECI-CC'!$C28/'P1A-ECI-CC'!$AC28*'P1A-ECI-CC'!R28</f>
        <v>0</v>
      </c>
      <c r="S28" s="42">
        <f>'P1A-ECI-CC'!$C28/'P1A-ECI-CC'!$AC28*'P1A-ECI-CC'!S28</f>
        <v>0</v>
      </c>
      <c r="T28" s="42">
        <f>'P1A-ECI-CC'!$C28/'P1A-ECI-CC'!$AC28*'P1A-ECI-CC'!T28</f>
        <v>0</v>
      </c>
      <c r="U28" s="42">
        <f>'P1A-ECI-CC'!$C28/'P1A-ECI-CC'!$AC28*'P1A-ECI-CC'!U28</f>
        <v>0</v>
      </c>
      <c r="V28" s="42">
        <f>'P1A-ECI-CC'!$C28/'P1A-ECI-CC'!$AC28*'P1A-ECI-CC'!V28</f>
        <v>0</v>
      </c>
      <c r="W28" s="42">
        <f>'P1A-ECI-CC'!$C28/'P1A-ECI-CC'!$AC28*'P1A-ECI-CC'!W28</f>
        <v>0</v>
      </c>
      <c r="X28" s="42">
        <f>'P1A-ECI-CC'!$C28/'P1A-ECI-CC'!$AC28*'P1A-ECI-CC'!X28</f>
        <v>0</v>
      </c>
      <c r="Y28" s="42">
        <f>'P1A-ECI-CC'!$C28/'P1A-ECI-CC'!$AC28*'P1A-ECI-CC'!Y28</f>
        <v>0</v>
      </c>
      <c r="Z28" s="42">
        <f>'P1A-ECI-CC'!$C28/'P1A-ECI-CC'!$AC28*'P1A-ECI-CC'!Z28</f>
        <v>0</v>
      </c>
      <c r="AA28" s="42">
        <f>'P1A-ECI-CC'!$C28/'P1A-ECI-CC'!$AC28*'P1A-ECI-CC'!AA28</f>
        <v>0</v>
      </c>
      <c r="AB28" s="42">
        <f>'P1A-ECI-CC'!$C28/'P1A-ECI-CC'!$AC28*'P1A-ECI-CC'!AB28</f>
        <v>0</v>
      </c>
      <c r="AC28" s="66">
        <f t="shared" si="0"/>
        <v>0</v>
      </c>
    </row>
    <row r="29" spans="1:29" x14ac:dyDescent="0.3">
      <c r="A29" s="9">
        <v>6352</v>
      </c>
      <c r="B29" s="9" t="s">
        <v>99</v>
      </c>
      <c r="C29" s="10">
        <f>'P1A-ECI-CC'!C29</f>
        <v>0</v>
      </c>
      <c r="D29" s="10" t="str">
        <f>'P1A-ECI-CC'!D29</f>
        <v>Directo</v>
      </c>
      <c r="E29" s="42">
        <f>'P1A-ECI-CC'!$C29/'P1A-ECI-CC'!$AC29*'P1A-ECI-CC'!E29</f>
        <v>0</v>
      </c>
      <c r="F29" s="42">
        <f>'P1A-ECI-CC'!$C29/'P1A-ECI-CC'!$AC29*'P1A-ECI-CC'!F29</f>
        <v>0</v>
      </c>
      <c r="G29" s="42">
        <f>'P1A-ECI-CC'!$C29/'P1A-ECI-CC'!$AC29*'P1A-ECI-CC'!G29</f>
        <v>0</v>
      </c>
      <c r="H29" s="42">
        <f>'P1A-ECI-CC'!$C29/'P1A-ECI-CC'!$AC29*'P1A-ECI-CC'!H29</f>
        <v>0</v>
      </c>
      <c r="I29" s="42">
        <f>'P1A-ECI-CC'!$C29/'P1A-ECI-CC'!$AC29*'P1A-ECI-CC'!I29</f>
        <v>0</v>
      </c>
      <c r="J29" s="42">
        <f>'P1A-ECI-CC'!$C29/'P1A-ECI-CC'!$AC29*'P1A-ECI-CC'!J29</f>
        <v>0</v>
      </c>
      <c r="K29" s="42">
        <f>'P1A-ECI-CC'!$C29/'P1A-ECI-CC'!$AC29*'P1A-ECI-CC'!K29</f>
        <v>0</v>
      </c>
      <c r="L29" s="42">
        <f>'P1A-ECI-CC'!$C29/'P1A-ECI-CC'!$AC29*'P1A-ECI-CC'!L29</f>
        <v>0</v>
      </c>
      <c r="M29" s="42">
        <f>'P1A-ECI-CC'!$C29/'P1A-ECI-CC'!$AC29*'P1A-ECI-CC'!M29</f>
        <v>0</v>
      </c>
      <c r="N29" s="42">
        <f>'P1A-ECI-CC'!$C29/'P1A-ECI-CC'!$AC29*'P1A-ECI-CC'!N29</f>
        <v>0</v>
      </c>
      <c r="O29" s="42">
        <f>'P1A-ECI-CC'!$C29/'P1A-ECI-CC'!$AC29*'P1A-ECI-CC'!O29</f>
        <v>0</v>
      </c>
      <c r="P29" s="42">
        <f>'P1A-ECI-CC'!$C29/'P1A-ECI-CC'!$AC29*'P1A-ECI-CC'!P29</f>
        <v>0</v>
      </c>
      <c r="Q29" s="42">
        <f>'P1A-ECI-CC'!$C29/'P1A-ECI-CC'!$AC29*'P1A-ECI-CC'!Q29</f>
        <v>0</v>
      </c>
      <c r="R29" s="42">
        <f>'P1A-ECI-CC'!$C29/'P1A-ECI-CC'!$AC29*'P1A-ECI-CC'!R29</f>
        <v>0</v>
      </c>
      <c r="S29" s="42">
        <f>'P1A-ECI-CC'!$C29/'P1A-ECI-CC'!$AC29*'P1A-ECI-CC'!S29</f>
        <v>0</v>
      </c>
      <c r="T29" s="42">
        <f>'P1A-ECI-CC'!$C29/'P1A-ECI-CC'!$AC29*'P1A-ECI-CC'!T29</f>
        <v>0</v>
      </c>
      <c r="U29" s="42">
        <f>'P1A-ECI-CC'!$C29/'P1A-ECI-CC'!$AC29*'P1A-ECI-CC'!U29</f>
        <v>0</v>
      </c>
      <c r="V29" s="42">
        <f>'P1A-ECI-CC'!$C29/'P1A-ECI-CC'!$AC29*'P1A-ECI-CC'!V29</f>
        <v>0</v>
      </c>
      <c r="W29" s="42">
        <f>'P1A-ECI-CC'!$C29/'P1A-ECI-CC'!$AC29*'P1A-ECI-CC'!W29</f>
        <v>0</v>
      </c>
      <c r="X29" s="42">
        <f>'P1A-ECI-CC'!$C29/'P1A-ECI-CC'!$AC29*'P1A-ECI-CC'!X29</f>
        <v>0</v>
      </c>
      <c r="Y29" s="42">
        <f>'P1A-ECI-CC'!$C29/'P1A-ECI-CC'!$AC29*'P1A-ECI-CC'!Y29</f>
        <v>0</v>
      </c>
      <c r="Z29" s="42">
        <f>'P1A-ECI-CC'!$C29/'P1A-ECI-CC'!$AC29*'P1A-ECI-CC'!Z29</f>
        <v>0</v>
      </c>
      <c r="AA29" s="42">
        <f>'P1A-ECI-CC'!$C29/'P1A-ECI-CC'!$AC29*'P1A-ECI-CC'!AA29</f>
        <v>0</v>
      </c>
      <c r="AB29" s="42">
        <f>'P1A-ECI-CC'!$C29/'P1A-ECI-CC'!$AC29*'P1A-ECI-CC'!AB29</f>
        <v>0</v>
      </c>
      <c r="AC29" s="66">
        <f t="shared" si="0"/>
        <v>0</v>
      </c>
    </row>
    <row r="30" spans="1:29" x14ac:dyDescent="0.3">
      <c r="A30" s="9">
        <v>6353</v>
      </c>
      <c r="B30" s="9" t="s">
        <v>100</v>
      </c>
      <c r="C30" s="10">
        <f>'P1A-ECI-CC'!C30</f>
        <v>0</v>
      </c>
      <c r="D30" s="10" t="str">
        <f>'P1A-ECI-CC'!D30</f>
        <v>Directo</v>
      </c>
      <c r="E30" s="42">
        <f>'P1A-ECI-CC'!$C30/'P1A-ECI-CC'!$AC30*'P1A-ECI-CC'!E30</f>
        <v>0</v>
      </c>
      <c r="F30" s="42">
        <f>'P1A-ECI-CC'!$C30/'P1A-ECI-CC'!$AC30*'P1A-ECI-CC'!F30</f>
        <v>0</v>
      </c>
      <c r="G30" s="42">
        <f>'P1A-ECI-CC'!$C30/'P1A-ECI-CC'!$AC30*'P1A-ECI-CC'!G30</f>
        <v>0</v>
      </c>
      <c r="H30" s="42">
        <f>'P1A-ECI-CC'!$C30/'P1A-ECI-CC'!$AC30*'P1A-ECI-CC'!H30</f>
        <v>0</v>
      </c>
      <c r="I30" s="42">
        <f>'P1A-ECI-CC'!$C30/'P1A-ECI-CC'!$AC30*'P1A-ECI-CC'!I30</f>
        <v>0</v>
      </c>
      <c r="J30" s="42">
        <f>'P1A-ECI-CC'!$C30/'P1A-ECI-CC'!$AC30*'P1A-ECI-CC'!J30</f>
        <v>0</v>
      </c>
      <c r="K30" s="42">
        <f>'P1A-ECI-CC'!$C30/'P1A-ECI-CC'!$AC30*'P1A-ECI-CC'!K30</f>
        <v>0</v>
      </c>
      <c r="L30" s="42">
        <f>'P1A-ECI-CC'!$C30/'P1A-ECI-CC'!$AC30*'P1A-ECI-CC'!L30</f>
        <v>0</v>
      </c>
      <c r="M30" s="42">
        <f>'P1A-ECI-CC'!$C30/'P1A-ECI-CC'!$AC30*'P1A-ECI-CC'!M30</f>
        <v>0</v>
      </c>
      <c r="N30" s="42">
        <f>'P1A-ECI-CC'!$C30/'P1A-ECI-CC'!$AC30*'P1A-ECI-CC'!N30</f>
        <v>0</v>
      </c>
      <c r="O30" s="42">
        <f>'P1A-ECI-CC'!$C30/'P1A-ECI-CC'!$AC30*'P1A-ECI-CC'!O30</f>
        <v>0</v>
      </c>
      <c r="P30" s="42">
        <f>'P1A-ECI-CC'!$C30/'P1A-ECI-CC'!$AC30*'P1A-ECI-CC'!P30</f>
        <v>0</v>
      </c>
      <c r="Q30" s="42">
        <f>'P1A-ECI-CC'!$C30/'P1A-ECI-CC'!$AC30*'P1A-ECI-CC'!Q30</f>
        <v>0</v>
      </c>
      <c r="R30" s="42">
        <f>'P1A-ECI-CC'!$C30/'P1A-ECI-CC'!$AC30*'P1A-ECI-CC'!R30</f>
        <v>0</v>
      </c>
      <c r="S30" s="42">
        <f>'P1A-ECI-CC'!$C30/'P1A-ECI-CC'!$AC30*'P1A-ECI-CC'!S30</f>
        <v>0</v>
      </c>
      <c r="T30" s="42">
        <f>'P1A-ECI-CC'!$C30/'P1A-ECI-CC'!$AC30*'P1A-ECI-CC'!T30</f>
        <v>0</v>
      </c>
      <c r="U30" s="42">
        <f>'P1A-ECI-CC'!$C30/'P1A-ECI-CC'!$AC30*'P1A-ECI-CC'!U30</f>
        <v>0</v>
      </c>
      <c r="V30" s="42">
        <f>'P1A-ECI-CC'!$C30/'P1A-ECI-CC'!$AC30*'P1A-ECI-CC'!V30</f>
        <v>0</v>
      </c>
      <c r="W30" s="42">
        <f>'P1A-ECI-CC'!$C30/'P1A-ECI-CC'!$AC30*'P1A-ECI-CC'!W30</f>
        <v>0</v>
      </c>
      <c r="X30" s="42">
        <f>'P1A-ECI-CC'!$C30/'P1A-ECI-CC'!$AC30*'P1A-ECI-CC'!X30</f>
        <v>0</v>
      </c>
      <c r="Y30" s="42">
        <f>'P1A-ECI-CC'!$C30/'P1A-ECI-CC'!$AC30*'P1A-ECI-CC'!Y30</f>
        <v>0</v>
      </c>
      <c r="Z30" s="42">
        <f>'P1A-ECI-CC'!$C30/'P1A-ECI-CC'!$AC30*'P1A-ECI-CC'!Z30</f>
        <v>0</v>
      </c>
      <c r="AA30" s="42">
        <f>'P1A-ECI-CC'!$C30/'P1A-ECI-CC'!$AC30*'P1A-ECI-CC'!AA30</f>
        <v>0</v>
      </c>
      <c r="AB30" s="42">
        <f>'P1A-ECI-CC'!$C30/'P1A-ECI-CC'!$AC30*'P1A-ECI-CC'!AB30</f>
        <v>0</v>
      </c>
      <c r="AC30" s="66">
        <f t="shared" si="0"/>
        <v>0</v>
      </c>
    </row>
    <row r="31" spans="1:29" x14ac:dyDescent="0.3">
      <c r="A31" s="9">
        <v>6354</v>
      </c>
      <c r="B31" s="9" t="s">
        <v>101</v>
      </c>
      <c r="C31" s="10">
        <f>'P1A-ECI-CC'!C31</f>
        <v>0</v>
      </c>
      <c r="D31" s="10" t="str">
        <f>'P1A-ECI-CC'!D31</f>
        <v>Directo</v>
      </c>
      <c r="E31" s="42">
        <f>'P1A-ECI-CC'!$C31/'P1A-ECI-CC'!$AC31*'P1A-ECI-CC'!E31</f>
        <v>0</v>
      </c>
      <c r="F31" s="42">
        <f>'P1A-ECI-CC'!$C31/'P1A-ECI-CC'!$AC31*'P1A-ECI-CC'!F31</f>
        <v>0</v>
      </c>
      <c r="G31" s="42">
        <f>'P1A-ECI-CC'!$C31/'P1A-ECI-CC'!$AC31*'P1A-ECI-CC'!G31</f>
        <v>0</v>
      </c>
      <c r="H31" s="42">
        <f>'P1A-ECI-CC'!$C31/'P1A-ECI-CC'!$AC31*'P1A-ECI-CC'!H31</f>
        <v>0</v>
      </c>
      <c r="I31" s="42">
        <f>'P1A-ECI-CC'!$C31/'P1A-ECI-CC'!$AC31*'P1A-ECI-CC'!I31</f>
        <v>0</v>
      </c>
      <c r="J31" s="42">
        <f>'P1A-ECI-CC'!$C31/'P1A-ECI-CC'!$AC31*'P1A-ECI-CC'!J31</f>
        <v>0</v>
      </c>
      <c r="K31" s="42">
        <f>'P1A-ECI-CC'!$C31/'P1A-ECI-CC'!$AC31*'P1A-ECI-CC'!K31</f>
        <v>0</v>
      </c>
      <c r="L31" s="42">
        <f>'P1A-ECI-CC'!$C31/'P1A-ECI-CC'!$AC31*'P1A-ECI-CC'!L31</f>
        <v>0</v>
      </c>
      <c r="M31" s="42">
        <f>'P1A-ECI-CC'!$C31/'P1A-ECI-CC'!$AC31*'P1A-ECI-CC'!M31</f>
        <v>0</v>
      </c>
      <c r="N31" s="42">
        <f>'P1A-ECI-CC'!$C31/'P1A-ECI-CC'!$AC31*'P1A-ECI-CC'!N31</f>
        <v>0</v>
      </c>
      <c r="O31" s="42">
        <f>'P1A-ECI-CC'!$C31/'P1A-ECI-CC'!$AC31*'P1A-ECI-CC'!O31</f>
        <v>0</v>
      </c>
      <c r="P31" s="42">
        <f>'P1A-ECI-CC'!$C31/'P1A-ECI-CC'!$AC31*'P1A-ECI-CC'!P31</f>
        <v>0</v>
      </c>
      <c r="Q31" s="42">
        <f>'P1A-ECI-CC'!$C31/'P1A-ECI-CC'!$AC31*'P1A-ECI-CC'!Q31</f>
        <v>0</v>
      </c>
      <c r="R31" s="42">
        <f>'P1A-ECI-CC'!$C31/'P1A-ECI-CC'!$AC31*'P1A-ECI-CC'!R31</f>
        <v>0</v>
      </c>
      <c r="S31" s="42">
        <f>'P1A-ECI-CC'!$C31/'P1A-ECI-CC'!$AC31*'P1A-ECI-CC'!S31</f>
        <v>0</v>
      </c>
      <c r="T31" s="42">
        <f>'P1A-ECI-CC'!$C31/'P1A-ECI-CC'!$AC31*'P1A-ECI-CC'!T31</f>
        <v>0</v>
      </c>
      <c r="U31" s="42">
        <f>'P1A-ECI-CC'!$C31/'P1A-ECI-CC'!$AC31*'P1A-ECI-CC'!U31</f>
        <v>0</v>
      </c>
      <c r="V31" s="42">
        <f>'P1A-ECI-CC'!$C31/'P1A-ECI-CC'!$AC31*'P1A-ECI-CC'!V31</f>
        <v>0</v>
      </c>
      <c r="W31" s="42">
        <f>'P1A-ECI-CC'!$C31/'P1A-ECI-CC'!$AC31*'P1A-ECI-CC'!W31</f>
        <v>0</v>
      </c>
      <c r="X31" s="42">
        <f>'P1A-ECI-CC'!$C31/'P1A-ECI-CC'!$AC31*'P1A-ECI-CC'!X31</f>
        <v>0</v>
      </c>
      <c r="Y31" s="42">
        <f>'P1A-ECI-CC'!$C31/'P1A-ECI-CC'!$AC31*'P1A-ECI-CC'!Y31</f>
        <v>0</v>
      </c>
      <c r="Z31" s="42">
        <f>'P1A-ECI-CC'!$C31/'P1A-ECI-CC'!$AC31*'P1A-ECI-CC'!Z31</f>
        <v>0</v>
      </c>
      <c r="AA31" s="42">
        <f>'P1A-ECI-CC'!$C31/'P1A-ECI-CC'!$AC31*'P1A-ECI-CC'!AA31</f>
        <v>0</v>
      </c>
      <c r="AB31" s="42">
        <f>'P1A-ECI-CC'!$C31/'P1A-ECI-CC'!$AC31*'P1A-ECI-CC'!AB31</f>
        <v>0</v>
      </c>
      <c r="AC31" s="66">
        <f t="shared" si="0"/>
        <v>0</v>
      </c>
    </row>
    <row r="32" spans="1:29" x14ac:dyDescent="0.3">
      <c r="A32" s="9">
        <v>6355</v>
      </c>
      <c r="B32" s="9" t="s">
        <v>102</v>
      </c>
      <c r="C32" s="10">
        <f>'P1A-ECI-CC'!C32</f>
        <v>0</v>
      </c>
      <c r="D32" s="10" t="str">
        <f>'P1A-ECI-CC'!D32</f>
        <v>Directo</v>
      </c>
      <c r="E32" s="42">
        <f>'P1A-ECI-CC'!$C32/'P1A-ECI-CC'!$AC32*'P1A-ECI-CC'!E32</f>
        <v>0</v>
      </c>
      <c r="F32" s="42">
        <f>'P1A-ECI-CC'!$C32/'P1A-ECI-CC'!$AC32*'P1A-ECI-CC'!F32</f>
        <v>0</v>
      </c>
      <c r="G32" s="42">
        <f>'P1A-ECI-CC'!$C32/'P1A-ECI-CC'!$AC32*'P1A-ECI-CC'!G32</f>
        <v>0</v>
      </c>
      <c r="H32" s="42">
        <f>'P1A-ECI-CC'!$C32/'P1A-ECI-CC'!$AC32*'P1A-ECI-CC'!H32</f>
        <v>0</v>
      </c>
      <c r="I32" s="42">
        <f>'P1A-ECI-CC'!$C32/'P1A-ECI-CC'!$AC32*'P1A-ECI-CC'!I32</f>
        <v>0</v>
      </c>
      <c r="J32" s="42">
        <f>'P1A-ECI-CC'!$C32/'P1A-ECI-CC'!$AC32*'P1A-ECI-CC'!J32</f>
        <v>0</v>
      </c>
      <c r="K32" s="42">
        <f>'P1A-ECI-CC'!$C32/'P1A-ECI-CC'!$AC32*'P1A-ECI-CC'!K32</f>
        <v>0</v>
      </c>
      <c r="L32" s="42">
        <f>'P1A-ECI-CC'!$C32/'P1A-ECI-CC'!$AC32*'P1A-ECI-CC'!L32</f>
        <v>0</v>
      </c>
      <c r="M32" s="42">
        <f>'P1A-ECI-CC'!$C32/'P1A-ECI-CC'!$AC32*'P1A-ECI-CC'!M32</f>
        <v>0</v>
      </c>
      <c r="N32" s="42">
        <f>'P1A-ECI-CC'!$C32/'P1A-ECI-CC'!$AC32*'P1A-ECI-CC'!N32</f>
        <v>0</v>
      </c>
      <c r="O32" s="42">
        <f>'P1A-ECI-CC'!$C32/'P1A-ECI-CC'!$AC32*'P1A-ECI-CC'!O32</f>
        <v>0</v>
      </c>
      <c r="P32" s="42">
        <f>'P1A-ECI-CC'!$C32/'P1A-ECI-CC'!$AC32*'P1A-ECI-CC'!P32</f>
        <v>0</v>
      </c>
      <c r="Q32" s="42">
        <f>'P1A-ECI-CC'!$C32/'P1A-ECI-CC'!$AC32*'P1A-ECI-CC'!Q32</f>
        <v>0</v>
      </c>
      <c r="R32" s="42">
        <f>'P1A-ECI-CC'!$C32/'P1A-ECI-CC'!$AC32*'P1A-ECI-CC'!R32</f>
        <v>0</v>
      </c>
      <c r="S32" s="42">
        <f>'P1A-ECI-CC'!$C32/'P1A-ECI-CC'!$AC32*'P1A-ECI-CC'!S32</f>
        <v>0</v>
      </c>
      <c r="T32" s="42">
        <f>'P1A-ECI-CC'!$C32/'P1A-ECI-CC'!$AC32*'P1A-ECI-CC'!T32</f>
        <v>0</v>
      </c>
      <c r="U32" s="42">
        <f>'P1A-ECI-CC'!$C32/'P1A-ECI-CC'!$AC32*'P1A-ECI-CC'!U32</f>
        <v>0</v>
      </c>
      <c r="V32" s="42">
        <f>'P1A-ECI-CC'!$C32/'P1A-ECI-CC'!$AC32*'P1A-ECI-CC'!V32</f>
        <v>0</v>
      </c>
      <c r="W32" s="42">
        <f>'P1A-ECI-CC'!$C32/'P1A-ECI-CC'!$AC32*'P1A-ECI-CC'!W32</f>
        <v>0</v>
      </c>
      <c r="X32" s="42">
        <f>'P1A-ECI-CC'!$C32/'P1A-ECI-CC'!$AC32*'P1A-ECI-CC'!X32</f>
        <v>0</v>
      </c>
      <c r="Y32" s="42">
        <f>'P1A-ECI-CC'!$C32/'P1A-ECI-CC'!$AC32*'P1A-ECI-CC'!Y32</f>
        <v>0</v>
      </c>
      <c r="Z32" s="42">
        <f>'P1A-ECI-CC'!$C32/'P1A-ECI-CC'!$AC32*'P1A-ECI-CC'!Z32</f>
        <v>0</v>
      </c>
      <c r="AA32" s="42">
        <f>'P1A-ECI-CC'!$C32/'P1A-ECI-CC'!$AC32*'P1A-ECI-CC'!AA32</f>
        <v>0</v>
      </c>
      <c r="AB32" s="42">
        <f>'P1A-ECI-CC'!$C32/'P1A-ECI-CC'!$AC32*'P1A-ECI-CC'!AB32</f>
        <v>0</v>
      </c>
      <c r="AC32" s="66">
        <f t="shared" si="0"/>
        <v>0</v>
      </c>
    </row>
    <row r="33" spans="1:29" x14ac:dyDescent="0.3">
      <c r="A33" s="9">
        <v>6356</v>
      </c>
      <c r="B33" s="9" t="s">
        <v>103</v>
      </c>
      <c r="C33" s="10">
        <f>'P1A-ECI-CC'!C33</f>
        <v>4560</v>
      </c>
      <c r="D33" s="10" t="str">
        <f>'P1A-ECI-CC'!D33</f>
        <v># Equipos alquilados</v>
      </c>
      <c r="E33" s="42">
        <f>'P1A-ECI-CC'!$C33/'P1A-ECI-CC'!$AC33*'P1A-ECI-CC'!E33</f>
        <v>0</v>
      </c>
      <c r="F33" s="42">
        <f>'P1A-ECI-CC'!$C33/'P1A-ECI-CC'!$AC33*'P1A-ECI-CC'!F33</f>
        <v>0</v>
      </c>
      <c r="G33" s="42">
        <f>'P1A-ECI-CC'!$C33/'P1A-ECI-CC'!$AC33*'P1A-ECI-CC'!G33</f>
        <v>0</v>
      </c>
      <c r="H33" s="42">
        <f>'P1A-ECI-CC'!$C33/'P1A-ECI-CC'!$AC33*'P1A-ECI-CC'!H33</f>
        <v>0</v>
      </c>
      <c r="I33" s="42">
        <f>'P1A-ECI-CC'!$C33/'P1A-ECI-CC'!$AC33*'P1A-ECI-CC'!I33</f>
        <v>506.66666666666663</v>
      </c>
      <c r="J33" s="42">
        <f>'P1A-ECI-CC'!$C33/'P1A-ECI-CC'!$AC33*'P1A-ECI-CC'!J33</f>
        <v>0</v>
      </c>
      <c r="K33" s="42">
        <f>'P1A-ECI-CC'!$C33/'P1A-ECI-CC'!$AC33*'P1A-ECI-CC'!K33</f>
        <v>0</v>
      </c>
      <c r="L33" s="42">
        <f>'P1A-ECI-CC'!$C33/'P1A-ECI-CC'!$AC33*'P1A-ECI-CC'!L33</f>
        <v>202.66666666666666</v>
      </c>
      <c r="M33" s="42">
        <f>'P1A-ECI-CC'!$C33/'P1A-ECI-CC'!$AC33*'P1A-ECI-CC'!M33</f>
        <v>0</v>
      </c>
      <c r="N33" s="42">
        <f>'P1A-ECI-CC'!$C33/'P1A-ECI-CC'!$AC33*'P1A-ECI-CC'!N33</f>
        <v>0</v>
      </c>
      <c r="O33" s="42">
        <f>'P1A-ECI-CC'!$C33/'P1A-ECI-CC'!$AC33*'P1A-ECI-CC'!O33</f>
        <v>405.33333333333331</v>
      </c>
      <c r="P33" s="42">
        <f>'P1A-ECI-CC'!$C33/'P1A-ECI-CC'!$AC33*'P1A-ECI-CC'!P33</f>
        <v>0</v>
      </c>
      <c r="Q33" s="42">
        <f>'P1A-ECI-CC'!$C33/'P1A-ECI-CC'!$AC33*'P1A-ECI-CC'!Q33</f>
        <v>0</v>
      </c>
      <c r="R33" s="42">
        <f>'P1A-ECI-CC'!$C33/'P1A-ECI-CC'!$AC33*'P1A-ECI-CC'!R33</f>
        <v>202.66666666666666</v>
      </c>
      <c r="S33" s="42">
        <f>'P1A-ECI-CC'!$C33/'P1A-ECI-CC'!$AC33*'P1A-ECI-CC'!S33</f>
        <v>506.66666666666663</v>
      </c>
      <c r="T33" s="42">
        <f>'P1A-ECI-CC'!$C33/'P1A-ECI-CC'!$AC33*'P1A-ECI-CC'!T33</f>
        <v>608</v>
      </c>
      <c r="U33" s="42">
        <f>'P1A-ECI-CC'!$C33/'P1A-ECI-CC'!$AC33*'P1A-ECI-CC'!U33</f>
        <v>304</v>
      </c>
      <c r="V33" s="42">
        <f>'P1A-ECI-CC'!$C33/'P1A-ECI-CC'!$AC33*'P1A-ECI-CC'!V33</f>
        <v>202.66666666666666</v>
      </c>
      <c r="W33" s="42">
        <f>'P1A-ECI-CC'!$C33/'P1A-ECI-CC'!$AC33*'P1A-ECI-CC'!W33</f>
        <v>202.66666666666666</v>
      </c>
      <c r="X33" s="42">
        <f>'P1A-ECI-CC'!$C33/'P1A-ECI-CC'!$AC33*'P1A-ECI-CC'!X33</f>
        <v>304</v>
      </c>
      <c r="Y33" s="42">
        <f>'P1A-ECI-CC'!$C33/'P1A-ECI-CC'!$AC33*'P1A-ECI-CC'!Y33</f>
        <v>405.33333333333331</v>
      </c>
      <c r="Z33" s="42">
        <f>'P1A-ECI-CC'!$C33/'P1A-ECI-CC'!$AC33*'P1A-ECI-CC'!Z33</f>
        <v>101.33333333333333</v>
      </c>
      <c r="AA33" s="42">
        <f>'P1A-ECI-CC'!$C33/'P1A-ECI-CC'!$AC33*'P1A-ECI-CC'!AA33</f>
        <v>405.33333333333331</v>
      </c>
      <c r="AB33" s="42">
        <f>'P1A-ECI-CC'!$C33/'P1A-ECI-CC'!$AC33*'P1A-ECI-CC'!AB33</f>
        <v>202.66666666666666</v>
      </c>
      <c r="AC33" s="66">
        <f t="shared" si="0"/>
        <v>4560</v>
      </c>
    </row>
    <row r="34" spans="1:29" x14ac:dyDescent="0.3">
      <c r="A34" s="9">
        <v>6361</v>
      </c>
      <c r="B34" s="9" t="s">
        <v>104</v>
      </c>
      <c r="C34" s="10">
        <f>'P1A-ECI-CC'!C34</f>
        <v>1560</v>
      </c>
      <c r="D34" s="10" t="str">
        <f>'P1A-ECI-CC'!D34</f>
        <v>KW Hr</v>
      </c>
      <c r="E34" s="42">
        <f>'P1A-ECI-CC'!$C34/'P1A-ECI-CC'!$AC34*'P1A-ECI-CC'!E34</f>
        <v>40.83769633507854</v>
      </c>
      <c r="F34" s="42">
        <f>'P1A-ECI-CC'!$C34/'P1A-ECI-CC'!$AC34*'P1A-ECI-CC'!F34</f>
        <v>38.1151832460733</v>
      </c>
      <c r="G34" s="42">
        <f>'P1A-ECI-CC'!$C34/'P1A-ECI-CC'!$AC34*'P1A-ECI-CC'!G34</f>
        <v>21.780104712041886</v>
      </c>
      <c r="H34" s="42">
        <f>'P1A-ECI-CC'!$C34/'P1A-ECI-CC'!$AC34*'P1A-ECI-CC'!H34</f>
        <v>27.225130890052359</v>
      </c>
      <c r="I34" s="42">
        <f>'P1A-ECI-CC'!$C34/'P1A-ECI-CC'!$AC34*'P1A-ECI-CC'!I34</f>
        <v>24.502617801047123</v>
      </c>
      <c r="J34" s="42">
        <f>'P1A-ECI-CC'!$C34/'P1A-ECI-CC'!$AC34*'P1A-ECI-CC'!J34</f>
        <v>19.05759162303665</v>
      </c>
      <c r="K34" s="42">
        <f>'P1A-ECI-CC'!$C34/'P1A-ECI-CC'!$AC34*'P1A-ECI-CC'!K34</f>
        <v>43.560209424083773</v>
      </c>
      <c r="L34" s="42">
        <f>'P1A-ECI-CC'!$C34/'P1A-ECI-CC'!$AC34*'P1A-ECI-CC'!L34</f>
        <v>40.83769633507854</v>
      </c>
      <c r="M34" s="42">
        <f>'P1A-ECI-CC'!$C34/'P1A-ECI-CC'!$AC34*'P1A-ECI-CC'!M34</f>
        <v>21.780104712041886</v>
      </c>
      <c r="N34" s="42">
        <f>'P1A-ECI-CC'!$C34/'P1A-ECI-CC'!$AC34*'P1A-ECI-CC'!N34</f>
        <v>32.670157068062828</v>
      </c>
      <c r="O34" s="42">
        <f>'P1A-ECI-CC'!$C34/'P1A-ECI-CC'!$AC34*'P1A-ECI-CC'!O34</f>
        <v>54.450261780104718</v>
      </c>
      <c r="P34" s="42">
        <f>'P1A-ECI-CC'!$C34/'P1A-ECI-CC'!$AC34*'P1A-ECI-CC'!P34</f>
        <v>19.05759162303665</v>
      </c>
      <c r="Q34" s="42">
        <f>'P1A-ECI-CC'!$C34/'P1A-ECI-CC'!$AC34*'P1A-ECI-CC'!Q34</f>
        <v>29.947643979057595</v>
      </c>
      <c r="R34" s="42">
        <f>'P1A-ECI-CC'!$C34/'P1A-ECI-CC'!$AC34*'P1A-ECI-CC'!R34</f>
        <v>27.225130890052359</v>
      </c>
      <c r="S34" s="42">
        <f>'P1A-ECI-CC'!$C34/'P1A-ECI-CC'!$AC34*'P1A-ECI-CC'!S34</f>
        <v>49.005235602094245</v>
      </c>
      <c r="T34" s="42">
        <f>'P1A-ECI-CC'!$C34/'P1A-ECI-CC'!$AC34*'P1A-ECI-CC'!T34</f>
        <v>65.340314136125656</v>
      </c>
      <c r="U34" s="42">
        <f>'P1A-ECI-CC'!$C34/'P1A-ECI-CC'!$AC34*'P1A-ECI-CC'!U34</f>
        <v>32.670157068062828</v>
      </c>
      <c r="V34" s="42">
        <f>'P1A-ECI-CC'!$C34/'P1A-ECI-CC'!$AC34*'P1A-ECI-CC'!V34</f>
        <v>57.172774869109951</v>
      </c>
      <c r="W34" s="42">
        <f>'P1A-ECI-CC'!$C34/'P1A-ECI-CC'!$AC34*'P1A-ECI-CC'!W34</f>
        <v>136.12565445026178</v>
      </c>
      <c r="X34" s="42">
        <f>'P1A-ECI-CC'!$C34/'P1A-ECI-CC'!$AC34*'P1A-ECI-CC'!X34</f>
        <v>176.96335078534034</v>
      </c>
      <c r="Y34" s="42">
        <f>'P1A-ECI-CC'!$C34/'P1A-ECI-CC'!$AC34*'P1A-ECI-CC'!Y34</f>
        <v>100.73298429319372</v>
      </c>
      <c r="Z34" s="42">
        <f>'P1A-ECI-CC'!$C34/'P1A-ECI-CC'!$AC34*'P1A-ECI-CC'!Z34</f>
        <v>217.80104712041887</v>
      </c>
      <c r="AA34" s="42">
        <f>'P1A-ECI-CC'!$C34/'P1A-ECI-CC'!$AC34*'P1A-ECI-CC'!AA34</f>
        <v>130.68062827225131</v>
      </c>
      <c r="AB34" s="42">
        <f>'P1A-ECI-CC'!$C34/'P1A-ECI-CC'!$AC34*'P1A-ECI-CC'!AB34</f>
        <v>152.4607329842932</v>
      </c>
      <c r="AC34" s="66">
        <f t="shared" si="0"/>
        <v>1560.0000000000002</v>
      </c>
    </row>
    <row r="35" spans="1:29" x14ac:dyDescent="0.3">
      <c r="A35" s="9">
        <v>6362</v>
      </c>
      <c r="B35" s="9" t="s">
        <v>105</v>
      </c>
      <c r="C35" s="10">
        <f>'P1A-ECI-CC'!C35</f>
        <v>456</v>
      </c>
      <c r="D35" s="10" t="str">
        <f>'P1A-ECI-CC'!D35</f>
        <v>% Asignación</v>
      </c>
      <c r="E35" s="42">
        <f>'P1A-ECI-CC'!$C35/'P1A-ECI-CC'!$AC35*'P1A-ECI-CC'!E35</f>
        <v>0</v>
      </c>
      <c r="F35" s="42">
        <f>'P1A-ECI-CC'!$C35/'P1A-ECI-CC'!$AC35*'P1A-ECI-CC'!F35</f>
        <v>0</v>
      </c>
      <c r="G35" s="42">
        <f>'P1A-ECI-CC'!$C35/'P1A-ECI-CC'!$AC35*'P1A-ECI-CC'!G35</f>
        <v>0</v>
      </c>
      <c r="H35" s="42">
        <f>'P1A-ECI-CC'!$C35/'P1A-ECI-CC'!$AC35*'P1A-ECI-CC'!H35</f>
        <v>0</v>
      </c>
      <c r="I35" s="42">
        <f>'P1A-ECI-CC'!$C35/'P1A-ECI-CC'!$AC35*'P1A-ECI-CC'!I35</f>
        <v>0</v>
      </c>
      <c r="J35" s="42">
        <f>'P1A-ECI-CC'!$C35/'P1A-ECI-CC'!$AC35*'P1A-ECI-CC'!J35</f>
        <v>0</v>
      </c>
      <c r="K35" s="42">
        <f>'P1A-ECI-CC'!$C35/'P1A-ECI-CC'!$AC35*'P1A-ECI-CC'!K35</f>
        <v>0</v>
      </c>
      <c r="L35" s="42">
        <f>'P1A-ECI-CC'!$C35/'P1A-ECI-CC'!$AC35*'P1A-ECI-CC'!L35</f>
        <v>0</v>
      </c>
      <c r="M35" s="42">
        <f>'P1A-ECI-CC'!$C35/'P1A-ECI-CC'!$AC35*'P1A-ECI-CC'!M35</f>
        <v>0</v>
      </c>
      <c r="N35" s="42">
        <f>'P1A-ECI-CC'!$C35/'P1A-ECI-CC'!$AC35*'P1A-ECI-CC'!N35</f>
        <v>0</v>
      </c>
      <c r="O35" s="42">
        <f>'P1A-ECI-CC'!$C35/'P1A-ECI-CC'!$AC35*'P1A-ECI-CC'!O35</f>
        <v>0</v>
      </c>
      <c r="P35" s="42">
        <f>'P1A-ECI-CC'!$C35/'P1A-ECI-CC'!$AC35*'P1A-ECI-CC'!P35</f>
        <v>0</v>
      </c>
      <c r="Q35" s="42">
        <f>'P1A-ECI-CC'!$C35/'P1A-ECI-CC'!$AC35*'P1A-ECI-CC'!Q35</f>
        <v>0</v>
      </c>
      <c r="R35" s="42">
        <f>'P1A-ECI-CC'!$C35/'P1A-ECI-CC'!$AC35*'P1A-ECI-CC'!R35</f>
        <v>0</v>
      </c>
      <c r="S35" s="42">
        <f>'P1A-ECI-CC'!$C35/'P1A-ECI-CC'!$AC35*'P1A-ECI-CC'!S35</f>
        <v>0</v>
      </c>
      <c r="T35" s="42">
        <f>'P1A-ECI-CC'!$C35/'P1A-ECI-CC'!$AC35*'P1A-ECI-CC'!T35</f>
        <v>91.2</v>
      </c>
      <c r="U35" s="42">
        <f>'P1A-ECI-CC'!$C35/'P1A-ECI-CC'!$AC35*'P1A-ECI-CC'!U35</f>
        <v>0</v>
      </c>
      <c r="V35" s="42">
        <f>'P1A-ECI-CC'!$C35/'P1A-ECI-CC'!$AC35*'P1A-ECI-CC'!V35</f>
        <v>18.240000000000002</v>
      </c>
      <c r="W35" s="42">
        <f>'P1A-ECI-CC'!$C35/'P1A-ECI-CC'!$AC35*'P1A-ECI-CC'!W35</f>
        <v>41.04</v>
      </c>
      <c r="X35" s="42">
        <f>'P1A-ECI-CC'!$C35/'P1A-ECI-CC'!$AC35*'P1A-ECI-CC'!X35</f>
        <v>68.399999999999991</v>
      </c>
      <c r="Y35" s="42">
        <f>'P1A-ECI-CC'!$C35/'P1A-ECI-CC'!$AC35*'P1A-ECI-CC'!Y35</f>
        <v>104.88000000000001</v>
      </c>
      <c r="Z35" s="42">
        <f>'P1A-ECI-CC'!$C35/'P1A-ECI-CC'!$AC35*'P1A-ECI-CC'!Z35</f>
        <v>82.08</v>
      </c>
      <c r="AA35" s="42">
        <f>'P1A-ECI-CC'!$C35/'P1A-ECI-CC'!$AC35*'P1A-ECI-CC'!AA35</f>
        <v>31.92</v>
      </c>
      <c r="AB35" s="42">
        <f>'P1A-ECI-CC'!$C35/'P1A-ECI-CC'!$AC35*'P1A-ECI-CC'!AB35</f>
        <v>18.240000000000002</v>
      </c>
      <c r="AC35" s="66">
        <f t="shared" si="0"/>
        <v>456</v>
      </c>
    </row>
    <row r="36" spans="1:29" x14ac:dyDescent="0.3">
      <c r="A36" s="9">
        <v>6363</v>
      </c>
      <c r="B36" s="9" t="s">
        <v>106</v>
      </c>
      <c r="C36" s="10">
        <f>'P1A-ECI-CC'!C36</f>
        <v>365</v>
      </c>
      <c r="D36" s="10" t="str">
        <f>'P1A-ECI-CC'!D36</f>
        <v># personas totales</v>
      </c>
      <c r="E36" s="42">
        <f>'P1A-ECI-CC'!$C36/'P1A-ECI-CC'!$AC36*'P1A-ECI-CC'!E36</f>
        <v>5.703125</v>
      </c>
      <c r="F36" s="42">
        <f>'P1A-ECI-CC'!$C36/'P1A-ECI-CC'!$AC36*'P1A-ECI-CC'!F36</f>
        <v>5.703125</v>
      </c>
      <c r="G36" s="42">
        <f>'P1A-ECI-CC'!$C36/'P1A-ECI-CC'!$AC36*'P1A-ECI-CC'!G36</f>
        <v>11.40625</v>
      </c>
      <c r="H36" s="42">
        <f>'P1A-ECI-CC'!$C36/'P1A-ECI-CC'!$AC36*'P1A-ECI-CC'!H36</f>
        <v>8.5546875</v>
      </c>
      <c r="I36" s="42">
        <f>'P1A-ECI-CC'!$C36/'P1A-ECI-CC'!$AC36*'P1A-ECI-CC'!I36</f>
        <v>5.703125</v>
      </c>
      <c r="J36" s="42">
        <f>'P1A-ECI-CC'!$C36/'P1A-ECI-CC'!$AC36*'P1A-ECI-CC'!J36</f>
        <v>5.703125</v>
      </c>
      <c r="K36" s="42">
        <f>'P1A-ECI-CC'!$C36/'P1A-ECI-CC'!$AC36*'P1A-ECI-CC'!K36</f>
        <v>5.703125</v>
      </c>
      <c r="L36" s="42">
        <f>'P1A-ECI-CC'!$C36/'P1A-ECI-CC'!$AC36*'P1A-ECI-CC'!L36</f>
        <v>14.2578125</v>
      </c>
      <c r="M36" s="42">
        <f>'P1A-ECI-CC'!$C36/'P1A-ECI-CC'!$AC36*'P1A-ECI-CC'!M36</f>
        <v>5.703125</v>
      </c>
      <c r="N36" s="42">
        <f>'P1A-ECI-CC'!$C36/'P1A-ECI-CC'!$AC36*'P1A-ECI-CC'!N36</f>
        <v>2.8515625</v>
      </c>
      <c r="O36" s="42">
        <f>'P1A-ECI-CC'!$C36/'P1A-ECI-CC'!$AC36*'P1A-ECI-CC'!O36</f>
        <v>8.5546875</v>
      </c>
      <c r="P36" s="42">
        <f>'P1A-ECI-CC'!$C36/'P1A-ECI-CC'!$AC36*'P1A-ECI-CC'!P36</f>
        <v>5.703125</v>
      </c>
      <c r="Q36" s="42">
        <f>'P1A-ECI-CC'!$C36/'P1A-ECI-CC'!$AC36*'P1A-ECI-CC'!Q36</f>
        <v>5.703125</v>
      </c>
      <c r="R36" s="42">
        <f>'P1A-ECI-CC'!$C36/'P1A-ECI-CC'!$AC36*'P1A-ECI-CC'!R36</f>
        <v>8.5546875</v>
      </c>
      <c r="S36" s="42">
        <f>'P1A-ECI-CC'!$C36/'P1A-ECI-CC'!$AC36*'P1A-ECI-CC'!S36</f>
        <v>8.5546875</v>
      </c>
      <c r="T36" s="42">
        <f>'P1A-ECI-CC'!$C36/'P1A-ECI-CC'!$AC36*'P1A-ECI-CC'!T36</f>
        <v>11.40625</v>
      </c>
      <c r="U36" s="42">
        <f>'P1A-ECI-CC'!$C36/'P1A-ECI-CC'!$AC36*'P1A-ECI-CC'!U36</f>
        <v>5.703125</v>
      </c>
      <c r="V36" s="42">
        <f>'P1A-ECI-CC'!$C36/'P1A-ECI-CC'!$AC36*'P1A-ECI-CC'!V36</f>
        <v>14.2578125</v>
      </c>
      <c r="W36" s="42">
        <f>'P1A-ECI-CC'!$C36/'P1A-ECI-CC'!$AC36*'P1A-ECI-CC'!W36</f>
        <v>42.7734375</v>
      </c>
      <c r="X36" s="42">
        <f>'P1A-ECI-CC'!$C36/'P1A-ECI-CC'!$AC36*'P1A-ECI-CC'!X36</f>
        <v>22.8125</v>
      </c>
      <c r="Y36" s="42">
        <f>'P1A-ECI-CC'!$C36/'P1A-ECI-CC'!$AC36*'P1A-ECI-CC'!Y36</f>
        <v>57.03125</v>
      </c>
      <c r="Z36" s="42">
        <f>'P1A-ECI-CC'!$C36/'P1A-ECI-CC'!$AC36*'P1A-ECI-CC'!Z36</f>
        <v>34.21875</v>
      </c>
      <c r="AA36" s="42">
        <f>'P1A-ECI-CC'!$C36/'P1A-ECI-CC'!$AC36*'P1A-ECI-CC'!AA36</f>
        <v>17.109375</v>
      </c>
      <c r="AB36" s="42">
        <f>'P1A-ECI-CC'!$C36/'P1A-ECI-CC'!$AC36*'P1A-ECI-CC'!AB36</f>
        <v>51.328125</v>
      </c>
      <c r="AC36" s="66">
        <f t="shared" si="0"/>
        <v>365</v>
      </c>
    </row>
    <row r="37" spans="1:29" x14ac:dyDescent="0.3">
      <c r="A37" s="9">
        <v>6364</v>
      </c>
      <c r="B37" s="9" t="s">
        <v>107</v>
      </c>
      <c r="C37" s="10">
        <f>'P1A-ECI-CC'!C37</f>
        <v>845</v>
      </c>
      <c r="D37" s="10" t="str">
        <f>'P1A-ECI-CC'!D37</f>
        <v># anexos</v>
      </c>
      <c r="E37" s="42">
        <f>'P1A-ECI-CC'!$C37/'P1A-ECI-CC'!$AC37*'P1A-ECI-CC'!E37</f>
        <v>35.208333333333336</v>
      </c>
      <c r="F37" s="42">
        <f>'P1A-ECI-CC'!$C37/'P1A-ECI-CC'!$AC37*'P1A-ECI-CC'!F37</f>
        <v>35.208333333333336</v>
      </c>
      <c r="G37" s="42">
        <f>'P1A-ECI-CC'!$C37/'P1A-ECI-CC'!$AC37*'P1A-ECI-CC'!G37</f>
        <v>52.8125</v>
      </c>
      <c r="H37" s="42">
        <f>'P1A-ECI-CC'!$C37/'P1A-ECI-CC'!$AC37*'P1A-ECI-CC'!H37</f>
        <v>52.8125</v>
      </c>
      <c r="I37" s="42">
        <f>'P1A-ECI-CC'!$C37/'P1A-ECI-CC'!$AC37*'P1A-ECI-CC'!I37</f>
        <v>17.604166666666668</v>
      </c>
      <c r="J37" s="42">
        <f>'P1A-ECI-CC'!$C37/'P1A-ECI-CC'!$AC37*'P1A-ECI-CC'!J37</f>
        <v>35.208333333333336</v>
      </c>
      <c r="K37" s="42">
        <f>'P1A-ECI-CC'!$C37/'P1A-ECI-CC'!$AC37*'P1A-ECI-CC'!K37</f>
        <v>35.208333333333336</v>
      </c>
      <c r="L37" s="42">
        <f>'P1A-ECI-CC'!$C37/'P1A-ECI-CC'!$AC37*'P1A-ECI-CC'!L37</f>
        <v>70.416666666666671</v>
      </c>
      <c r="M37" s="42">
        <f>'P1A-ECI-CC'!$C37/'P1A-ECI-CC'!$AC37*'P1A-ECI-CC'!M37</f>
        <v>35.208333333333336</v>
      </c>
      <c r="N37" s="42">
        <f>'P1A-ECI-CC'!$C37/'P1A-ECI-CC'!$AC37*'P1A-ECI-CC'!N37</f>
        <v>17.604166666666668</v>
      </c>
      <c r="O37" s="42">
        <f>'P1A-ECI-CC'!$C37/'P1A-ECI-CC'!$AC37*'P1A-ECI-CC'!O37</f>
        <v>35.208333333333336</v>
      </c>
      <c r="P37" s="42">
        <f>'P1A-ECI-CC'!$C37/'P1A-ECI-CC'!$AC37*'P1A-ECI-CC'!P37</f>
        <v>35.208333333333336</v>
      </c>
      <c r="Q37" s="42">
        <f>'P1A-ECI-CC'!$C37/'P1A-ECI-CC'!$AC37*'P1A-ECI-CC'!Q37</f>
        <v>35.208333333333336</v>
      </c>
      <c r="R37" s="42">
        <f>'P1A-ECI-CC'!$C37/'P1A-ECI-CC'!$AC37*'P1A-ECI-CC'!R37</f>
        <v>52.8125</v>
      </c>
      <c r="S37" s="42">
        <f>'P1A-ECI-CC'!$C37/'P1A-ECI-CC'!$AC37*'P1A-ECI-CC'!S37</f>
        <v>52.8125</v>
      </c>
      <c r="T37" s="42">
        <f>'P1A-ECI-CC'!$C37/'P1A-ECI-CC'!$AC37*'P1A-ECI-CC'!T37</f>
        <v>52.8125</v>
      </c>
      <c r="U37" s="42">
        <f>'P1A-ECI-CC'!$C37/'P1A-ECI-CC'!$AC37*'P1A-ECI-CC'!U37</f>
        <v>17.604166666666668</v>
      </c>
      <c r="V37" s="42">
        <f>'P1A-ECI-CC'!$C37/'P1A-ECI-CC'!$AC37*'P1A-ECI-CC'!V37</f>
        <v>70.416666666666671</v>
      </c>
      <c r="W37" s="42">
        <f>'P1A-ECI-CC'!$C37/'P1A-ECI-CC'!$AC37*'P1A-ECI-CC'!W37</f>
        <v>17.604166666666668</v>
      </c>
      <c r="X37" s="42">
        <f>'P1A-ECI-CC'!$C37/'P1A-ECI-CC'!$AC37*'P1A-ECI-CC'!X37</f>
        <v>17.604166666666668</v>
      </c>
      <c r="Y37" s="42">
        <f>'P1A-ECI-CC'!$C37/'P1A-ECI-CC'!$AC37*'P1A-ECI-CC'!Y37</f>
        <v>17.604166666666668</v>
      </c>
      <c r="Z37" s="42">
        <f>'P1A-ECI-CC'!$C37/'P1A-ECI-CC'!$AC37*'P1A-ECI-CC'!Z37</f>
        <v>17.604166666666668</v>
      </c>
      <c r="AA37" s="42">
        <f>'P1A-ECI-CC'!$C37/'P1A-ECI-CC'!$AC37*'P1A-ECI-CC'!AA37</f>
        <v>17.604166666666668</v>
      </c>
      <c r="AB37" s="42">
        <f>'P1A-ECI-CC'!$C37/'P1A-ECI-CC'!$AC37*'P1A-ECI-CC'!AB37</f>
        <v>17.604166666666668</v>
      </c>
      <c r="AC37" s="66">
        <f t="shared" si="0"/>
        <v>844.99999999999966</v>
      </c>
    </row>
    <row r="38" spans="1:29" x14ac:dyDescent="0.3">
      <c r="A38" s="9">
        <v>6365</v>
      </c>
      <c r="B38" s="9" t="s">
        <v>108</v>
      </c>
      <c r="C38" s="10">
        <f>'P1A-ECI-CC'!C38</f>
        <v>726</v>
      </c>
      <c r="D38" s="10" t="str">
        <f>'P1A-ECI-CC'!D38</f>
        <v># Pc con internet</v>
      </c>
      <c r="E38" s="42">
        <f>'P1A-ECI-CC'!$C38/'P1A-ECI-CC'!$AC38*'P1A-ECI-CC'!E38</f>
        <v>27.923076923076923</v>
      </c>
      <c r="F38" s="42">
        <f>'P1A-ECI-CC'!$C38/'P1A-ECI-CC'!$AC38*'P1A-ECI-CC'!F38</f>
        <v>27.923076923076923</v>
      </c>
      <c r="G38" s="42">
        <f>'P1A-ECI-CC'!$C38/'P1A-ECI-CC'!$AC38*'P1A-ECI-CC'!G38</f>
        <v>41.884615384615387</v>
      </c>
      <c r="H38" s="42">
        <f>'P1A-ECI-CC'!$C38/'P1A-ECI-CC'!$AC38*'P1A-ECI-CC'!H38</f>
        <v>41.884615384615387</v>
      </c>
      <c r="I38" s="42">
        <f>'P1A-ECI-CC'!$C38/'P1A-ECI-CC'!$AC38*'P1A-ECI-CC'!I38</f>
        <v>27.923076923076923</v>
      </c>
      <c r="J38" s="42">
        <f>'P1A-ECI-CC'!$C38/'P1A-ECI-CC'!$AC38*'P1A-ECI-CC'!J38</f>
        <v>27.923076923076923</v>
      </c>
      <c r="K38" s="42">
        <f>'P1A-ECI-CC'!$C38/'P1A-ECI-CC'!$AC38*'P1A-ECI-CC'!K38</f>
        <v>27.923076923076923</v>
      </c>
      <c r="L38" s="42">
        <f>'P1A-ECI-CC'!$C38/'P1A-ECI-CC'!$AC38*'P1A-ECI-CC'!L38</f>
        <v>69.807692307692307</v>
      </c>
      <c r="M38" s="42">
        <f>'P1A-ECI-CC'!$C38/'P1A-ECI-CC'!$AC38*'P1A-ECI-CC'!M38</f>
        <v>27.923076923076923</v>
      </c>
      <c r="N38" s="42">
        <f>'P1A-ECI-CC'!$C38/'P1A-ECI-CC'!$AC38*'P1A-ECI-CC'!N38</f>
        <v>13.961538461538462</v>
      </c>
      <c r="O38" s="42">
        <f>'P1A-ECI-CC'!$C38/'P1A-ECI-CC'!$AC38*'P1A-ECI-CC'!O38</f>
        <v>41.884615384615387</v>
      </c>
      <c r="P38" s="42">
        <f>'P1A-ECI-CC'!$C38/'P1A-ECI-CC'!$AC38*'P1A-ECI-CC'!P38</f>
        <v>27.923076923076923</v>
      </c>
      <c r="Q38" s="42">
        <f>'P1A-ECI-CC'!$C38/'P1A-ECI-CC'!$AC38*'P1A-ECI-CC'!Q38</f>
        <v>27.923076923076923</v>
      </c>
      <c r="R38" s="42">
        <f>'P1A-ECI-CC'!$C38/'P1A-ECI-CC'!$AC38*'P1A-ECI-CC'!R38</f>
        <v>41.884615384615387</v>
      </c>
      <c r="S38" s="42">
        <f>'P1A-ECI-CC'!$C38/'P1A-ECI-CC'!$AC38*'P1A-ECI-CC'!S38</f>
        <v>41.884615384615387</v>
      </c>
      <c r="T38" s="42">
        <f>'P1A-ECI-CC'!$C38/'P1A-ECI-CC'!$AC38*'P1A-ECI-CC'!T38</f>
        <v>41.884615384615387</v>
      </c>
      <c r="U38" s="42">
        <f>'P1A-ECI-CC'!$C38/'P1A-ECI-CC'!$AC38*'P1A-ECI-CC'!U38</f>
        <v>13.961538461538462</v>
      </c>
      <c r="V38" s="42">
        <f>'P1A-ECI-CC'!$C38/'P1A-ECI-CC'!$AC38*'P1A-ECI-CC'!V38</f>
        <v>69.807692307692307</v>
      </c>
      <c r="W38" s="42">
        <f>'P1A-ECI-CC'!$C38/'P1A-ECI-CC'!$AC38*'P1A-ECI-CC'!W38</f>
        <v>13.961538461538462</v>
      </c>
      <c r="X38" s="42">
        <f>'P1A-ECI-CC'!$C38/'P1A-ECI-CC'!$AC38*'P1A-ECI-CC'!X38</f>
        <v>13.961538461538462</v>
      </c>
      <c r="Y38" s="42">
        <f>'P1A-ECI-CC'!$C38/'P1A-ECI-CC'!$AC38*'P1A-ECI-CC'!Y38</f>
        <v>13.961538461538462</v>
      </c>
      <c r="Z38" s="42">
        <f>'P1A-ECI-CC'!$C38/'P1A-ECI-CC'!$AC38*'P1A-ECI-CC'!Z38</f>
        <v>13.961538461538462</v>
      </c>
      <c r="AA38" s="42">
        <f>'P1A-ECI-CC'!$C38/'P1A-ECI-CC'!$AC38*'P1A-ECI-CC'!AA38</f>
        <v>13.961538461538462</v>
      </c>
      <c r="AB38" s="42">
        <f>'P1A-ECI-CC'!$C38/'P1A-ECI-CC'!$AC38*'P1A-ECI-CC'!AB38</f>
        <v>13.961538461538462</v>
      </c>
      <c r="AC38" s="66">
        <f t="shared" si="0"/>
        <v>725.99999999999977</v>
      </c>
    </row>
    <row r="39" spans="1:29" x14ac:dyDescent="0.3">
      <c r="A39" s="9">
        <v>6366</v>
      </c>
      <c r="B39" s="9" t="s">
        <v>109</v>
      </c>
      <c r="C39" s="10">
        <f>'P1A-ECI-CC'!C39</f>
        <v>0</v>
      </c>
      <c r="D39" s="10" t="str">
        <f>'P1A-ECI-CC'!D39</f>
        <v>Directo</v>
      </c>
      <c r="E39" s="42">
        <f>'P1A-ECI-CC'!$C39/'P1A-ECI-CC'!$AC39*'P1A-ECI-CC'!E39</f>
        <v>0</v>
      </c>
      <c r="F39" s="42">
        <f>'P1A-ECI-CC'!$C39/'P1A-ECI-CC'!$AC39*'P1A-ECI-CC'!F39</f>
        <v>0</v>
      </c>
      <c r="G39" s="42">
        <f>'P1A-ECI-CC'!$C39/'P1A-ECI-CC'!$AC39*'P1A-ECI-CC'!G39</f>
        <v>0</v>
      </c>
      <c r="H39" s="42">
        <f>'P1A-ECI-CC'!$C39/'P1A-ECI-CC'!$AC39*'P1A-ECI-CC'!H39</f>
        <v>0</v>
      </c>
      <c r="I39" s="42">
        <f>'P1A-ECI-CC'!$C39/'P1A-ECI-CC'!$AC39*'P1A-ECI-CC'!I39</f>
        <v>0</v>
      </c>
      <c r="J39" s="42">
        <f>'P1A-ECI-CC'!$C39/'P1A-ECI-CC'!$AC39*'P1A-ECI-CC'!J39</f>
        <v>0</v>
      </c>
      <c r="K39" s="42">
        <f>'P1A-ECI-CC'!$C39/'P1A-ECI-CC'!$AC39*'P1A-ECI-CC'!K39</f>
        <v>0</v>
      </c>
      <c r="L39" s="42">
        <f>'P1A-ECI-CC'!$C39/'P1A-ECI-CC'!$AC39*'P1A-ECI-CC'!L39</f>
        <v>0</v>
      </c>
      <c r="M39" s="42">
        <f>'P1A-ECI-CC'!$C39/'P1A-ECI-CC'!$AC39*'P1A-ECI-CC'!M39</f>
        <v>0</v>
      </c>
      <c r="N39" s="42">
        <f>'P1A-ECI-CC'!$C39/'P1A-ECI-CC'!$AC39*'P1A-ECI-CC'!N39</f>
        <v>0</v>
      </c>
      <c r="O39" s="42">
        <f>'P1A-ECI-CC'!$C39/'P1A-ECI-CC'!$AC39*'P1A-ECI-CC'!O39</f>
        <v>0</v>
      </c>
      <c r="P39" s="42">
        <f>'P1A-ECI-CC'!$C39/'P1A-ECI-CC'!$AC39*'P1A-ECI-CC'!P39</f>
        <v>0</v>
      </c>
      <c r="Q39" s="42">
        <f>'P1A-ECI-CC'!$C39/'P1A-ECI-CC'!$AC39*'P1A-ECI-CC'!Q39</f>
        <v>0</v>
      </c>
      <c r="R39" s="42">
        <f>'P1A-ECI-CC'!$C39/'P1A-ECI-CC'!$AC39*'P1A-ECI-CC'!R39</f>
        <v>0</v>
      </c>
      <c r="S39" s="42">
        <f>'P1A-ECI-CC'!$C39/'P1A-ECI-CC'!$AC39*'P1A-ECI-CC'!S39</f>
        <v>0</v>
      </c>
      <c r="T39" s="42">
        <f>'P1A-ECI-CC'!$C39/'P1A-ECI-CC'!$AC39*'P1A-ECI-CC'!T39</f>
        <v>0</v>
      </c>
      <c r="U39" s="42">
        <f>'P1A-ECI-CC'!$C39/'P1A-ECI-CC'!$AC39*'P1A-ECI-CC'!U39</f>
        <v>0</v>
      </c>
      <c r="V39" s="42">
        <f>'P1A-ECI-CC'!$C39/'P1A-ECI-CC'!$AC39*'P1A-ECI-CC'!V39</f>
        <v>0</v>
      </c>
      <c r="W39" s="42">
        <f>'P1A-ECI-CC'!$C39/'P1A-ECI-CC'!$AC39*'P1A-ECI-CC'!W39</f>
        <v>0</v>
      </c>
      <c r="X39" s="42">
        <f>'P1A-ECI-CC'!$C39/'P1A-ECI-CC'!$AC39*'P1A-ECI-CC'!X39</f>
        <v>0</v>
      </c>
      <c r="Y39" s="42">
        <f>'P1A-ECI-CC'!$C39/'P1A-ECI-CC'!$AC39*'P1A-ECI-CC'!Y39</f>
        <v>0</v>
      </c>
      <c r="Z39" s="42">
        <f>'P1A-ECI-CC'!$C39/'P1A-ECI-CC'!$AC39*'P1A-ECI-CC'!Z39</f>
        <v>0</v>
      </c>
      <c r="AA39" s="42">
        <f>'P1A-ECI-CC'!$C39/'P1A-ECI-CC'!$AC39*'P1A-ECI-CC'!AA39</f>
        <v>0</v>
      </c>
      <c r="AB39" s="42">
        <f>'P1A-ECI-CC'!$C39/'P1A-ECI-CC'!$AC39*'P1A-ECI-CC'!AB39</f>
        <v>0</v>
      </c>
      <c r="AC39" s="66">
        <f t="shared" si="0"/>
        <v>0</v>
      </c>
    </row>
    <row r="40" spans="1:29" x14ac:dyDescent="0.3">
      <c r="A40" s="9">
        <v>6367</v>
      </c>
      <c r="B40" s="9" t="s">
        <v>110</v>
      </c>
      <c r="C40" s="10">
        <f>'P1A-ECI-CC'!C40</f>
        <v>210</v>
      </c>
      <c r="D40" s="10" t="str">
        <f>'P1A-ECI-CC'!D40</f>
        <v>% Asignacion Gerencias</v>
      </c>
      <c r="E40" s="42">
        <f>'P1A-ECI-CC'!$C40/'P1A-ECI-CC'!$AC40*'P1A-ECI-CC'!E40</f>
        <v>105</v>
      </c>
      <c r="F40" s="42">
        <f>'P1A-ECI-CC'!$C40/'P1A-ECI-CC'!$AC40*'P1A-ECI-CC'!F40</f>
        <v>31.5</v>
      </c>
      <c r="G40" s="42">
        <f>'P1A-ECI-CC'!$C40/'P1A-ECI-CC'!$AC40*'P1A-ECI-CC'!G40</f>
        <v>0</v>
      </c>
      <c r="H40" s="42">
        <f>'P1A-ECI-CC'!$C40/'P1A-ECI-CC'!$AC40*'P1A-ECI-CC'!H40</f>
        <v>0</v>
      </c>
      <c r="I40" s="42">
        <f>'P1A-ECI-CC'!$C40/'P1A-ECI-CC'!$AC40*'P1A-ECI-CC'!I40</f>
        <v>0</v>
      </c>
      <c r="J40" s="42">
        <f>'P1A-ECI-CC'!$C40/'P1A-ECI-CC'!$AC40*'P1A-ECI-CC'!J40</f>
        <v>0</v>
      </c>
      <c r="K40" s="42">
        <f>'P1A-ECI-CC'!$C40/'P1A-ECI-CC'!$AC40*'P1A-ECI-CC'!K40</f>
        <v>42</v>
      </c>
      <c r="L40" s="42">
        <f>'P1A-ECI-CC'!$C40/'P1A-ECI-CC'!$AC40*'P1A-ECI-CC'!L40</f>
        <v>0</v>
      </c>
      <c r="M40" s="42">
        <f>'P1A-ECI-CC'!$C40/'P1A-ECI-CC'!$AC40*'P1A-ECI-CC'!M40</f>
        <v>0</v>
      </c>
      <c r="N40" s="42">
        <f>'P1A-ECI-CC'!$C40/'P1A-ECI-CC'!$AC40*'P1A-ECI-CC'!N40</f>
        <v>0</v>
      </c>
      <c r="O40" s="42">
        <f>'P1A-ECI-CC'!$C40/'P1A-ECI-CC'!$AC40*'P1A-ECI-CC'!O40</f>
        <v>0</v>
      </c>
      <c r="P40" s="42">
        <f>'P1A-ECI-CC'!$C40/'P1A-ECI-CC'!$AC40*'P1A-ECI-CC'!P40</f>
        <v>31.5</v>
      </c>
      <c r="Q40" s="42">
        <f>'P1A-ECI-CC'!$C40/'P1A-ECI-CC'!$AC40*'P1A-ECI-CC'!Q40</f>
        <v>0</v>
      </c>
      <c r="R40" s="42">
        <f>'P1A-ECI-CC'!$C40/'P1A-ECI-CC'!$AC40*'P1A-ECI-CC'!R40</f>
        <v>0</v>
      </c>
      <c r="S40" s="42">
        <f>'P1A-ECI-CC'!$C40/'P1A-ECI-CC'!$AC40*'P1A-ECI-CC'!S40</f>
        <v>0</v>
      </c>
      <c r="T40" s="42">
        <f>'P1A-ECI-CC'!$C40/'P1A-ECI-CC'!$AC40*'P1A-ECI-CC'!T40</f>
        <v>0</v>
      </c>
      <c r="U40" s="42">
        <f>'P1A-ECI-CC'!$C40/'P1A-ECI-CC'!$AC40*'P1A-ECI-CC'!U40</f>
        <v>0</v>
      </c>
      <c r="V40" s="42">
        <f>'P1A-ECI-CC'!$C40/'P1A-ECI-CC'!$AC40*'P1A-ECI-CC'!V40</f>
        <v>0</v>
      </c>
      <c r="W40" s="42">
        <f>'P1A-ECI-CC'!$C40/'P1A-ECI-CC'!$AC40*'P1A-ECI-CC'!W40</f>
        <v>0</v>
      </c>
      <c r="X40" s="42">
        <f>'P1A-ECI-CC'!$C40/'P1A-ECI-CC'!$AC40*'P1A-ECI-CC'!X40</f>
        <v>0</v>
      </c>
      <c r="Y40" s="42">
        <f>'P1A-ECI-CC'!$C40/'P1A-ECI-CC'!$AC40*'P1A-ECI-CC'!Y40</f>
        <v>0</v>
      </c>
      <c r="Z40" s="42">
        <f>'P1A-ECI-CC'!$C40/'P1A-ECI-CC'!$AC40*'P1A-ECI-CC'!Z40</f>
        <v>0</v>
      </c>
      <c r="AA40" s="42">
        <f>'P1A-ECI-CC'!$C40/'P1A-ECI-CC'!$AC40*'P1A-ECI-CC'!AA40</f>
        <v>0</v>
      </c>
      <c r="AB40" s="42">
        <f>'P1A-ECI-CC'!$C40/'P1A-ECI-CC'!$AC40*'P1A-ECI-CC'!AB40</f>
        <v>0</v>
      </c>
      <c r="AC40" s="66">
        <f t="shared" si="0"/>
        <v>210</v>
      </c>
    </row>
    <row r="41" spans="1:29" x14ac:dyDescent="0.3">
      <c r="A41" s="9">
        <v>6371</v>
      </c>
      <c r="B41" s="9" t="s">
        <v>111</v>
      </c>
      <c r="C41" s="10">
        <f>'P1A-ECI-CC'!C41</f>
        <v>4256</v>
      </c>
      <c r="D41" s="10" t="str">
        <f>'P1A-ECI-CC'!D41</f>
        <v>% Asignación Ventas</v>
      </c>
      <c r="E41" s="42">
        <f>'P1A-ECI-CC'!$C41/'P1A-ECI-CC'!$AC41*'P1A-ECI-CC'!E41</f>
        <v>0</v>
      </c>
      <c r="F41" s="42">
        <f>'P1A-ECI-CC'!$C41/'P1A-ECI-CC'!$AC41*'P1A-ECI-CC'!F41</f>
        <v>0</v>
      </c>
      <c r="G41" s="42">
        <f>'P1A-ECI-CC'!$C41/'P1A-ECI-CC'!$AC41*'P1A-ECI-CC'!G41</f>
        <v>0</v>
      </c>
      <c r="H41" s="42">
        <f>'P1A-ECI-CC'!$C41/'P1A-ECI-CC'!$AC41*'P1A-ECI-CC'!H41</f>
        <v>0</v>
      </c>
      <c r="I41" s="42">
        <f>'P1A-ECI-CC'!$C41/'P1A-ECI-CC'!$AC41*'P1A-ECI-CC'!I41</f>
        <v>0</v>
      </c>
      <c r="J41" s="42">
        <f>'P1A-ECI-CC'!$C41/'P1A-ECI-CC'!$AC41*'P1A-ECI-CC'!J41</f>
        <v>0</v>
      </c>
      <c r="K41" s="42">
        <f>'P1A-ECI-CC'!$C41/'P1A-ECI-CC'!$AC41*'P1A-ECI-CC'!K41</f>
        <v>425.6</v>
      </c>
      <c r="L41" s="42">
        <f>'P1A-ECI-CC'!$C41/'P1A-ECI-CC'!$AC41*'P1A-ECI-CC'!L41</f>
        <v>1489.6</v>
      </c>
      <c r="M41" s="42">
        <f>'P1A-ECI-CC'!$C41/'P1A-ECI-CC'!$AC41*'P1A-ECI-CC'!M41</f>
        <v>2128</v>
      </c>
      <c r="N41" s="42">
        <f>'P1A-ECI-CC'!$C41/'P1A-ECI-CC'!$AC41*'P1A-ECI-CC'!N41</f>
        <v>212.8</v>
      </c>
      <c r="O41" s="42">
        <f>'P1A-ECI-CC'!$C41/'P1A-ECI-CC'!$AC41*'P1A-ECI-CC'!O41</f>
        <v>0</v>
      </c>
      <c r="P41" s="42">
        <f>'P1A-ECI-CC'!$C41/'P1A-ECI-CC'!$AC41*'P1A-ECI-CC'!P41</f>
        <v>0</v>
      </c>
      <c r="Q41" s="42">
        <f>'P1A-ECI-CC'!$C41/'P1A-ECI-CC'!$AC41*'P1A-ECI-CC'!Q41</f>
        <v>0</v>
      </c>
      <c r="R41" s="42">
        <f>'P1A-ECI-CC'!$C41/'P1A-ECI-CC'!$AC41*'P1A-ECI-CC'!R41</f>
        <v>0</v>
      </c>
      <c r="S41" s="42">
        <f>'P1A-ECI-CC'!$C41/'P1A-ECI-CC'!$AC41*'P1A-ECI-CC'!S41</f>
        <v>0</v>
      </c>
      <c r="T41" s="42">
        <f>'P1A-ECI-CC'!$C41/'P1A-ECI-CC'!$AC41*'P1A-ECI-CC'!T41</f>
        <v>0</v>
      </c>
      <c r="U41" s="42">
        <f>'P1A-ECI-CC'!$C41/'P1A-ECI-CC'!$AC41*'P1A-ECI-CC'!U41</f>
        <v>0</v>
      </c>
      <c r="V41" s="42">
        <f>'P1A-ECI-CC'!$C41/'P1A-ECI-CC'!$AC41*'P1A-ECI-CC'!V41</f>
        <v>0</v>
      </c>
      <c r="W41" s="42">
        <f>'P1A-ECI-CC'!$C41/'P1A-ECI-CC'!$AC41*'P1A-ECI-CC'!W41</f>
        <v>0</v>
      </c>
      <c r="X41" s="42">
        <f>'P1A-ECI-CC'!$C41/'P1A-ECI-CC'!$AC41*'P1A-ECI-CC'!X41</f>
        <v>0</v>
      </c>
      <c r="Y41" s="42">
        <f>'P1A-ECI-CC'!$C41/'P1A-ECI-CC'!$AC41*'P1A-ECI-CC'!Y41</f>
        <v>0</v>
      </c>
      <c r="Z41" s="42">
        <f>'P1A-ECI-CC'!$C41/'P1A-ECI-CC'!$AC41*'P1A-ECI-CC'!Z41</f>
        <v>0</v>
      </c>
      <c r="AA41" s="42">
        <f>'P1A-ECI-CC'!$C41/'P1A-ECI-CC'!$AC41*'P1A-ECI-CC'!AA41</f>
        <v>0</v>
      </c>
      <c r="AB41" s="42">
        <f>'P1A-ECI-CC'!$C41/'P1A-ECI-CC'!$AC41*'P1A-ECI-CC'!AB41</f>
        <v>0</v>
      </c>
      <c r="AC41" s="66">
        <f t="shared" si="0"/>
        <v>4256</v>
      </c>
    </row>
    <row r="42" spans="1:29" x14ac:dyDescent="0.3">
      <c r="A42" s="9">
        <v>6372</v>
      </c>
      <c r="B42" s="9" t="s">
        <v>112</v>
      </c>
      <c r="C42" s="10">
        <f>'P1A-ECI-CC'!C42</f>
        <v>546</v>
      </c>
      <c r="D42" s="10" t="str">
        <f>'P1A-ECI-CC'!D42</f>
        <v># avisos</v>
      </c>
      <c r="E42" s="42">
        <f>'P1A-ECI-CC'!$C42/'P1A-ECI-CC'!$AC42*'P1A-ECI-CC'!E42</f>
        <v>0</v>
      </c>
      <c r="F42" s="42">
        <f>'P1A-ECI-CC'!$C42/'P1A-ECI-CC'!$AC42*'P1A-ECI-CC'!F42</f>
        <v>0</v>
      </c>
      <c r="G42" s="42">
        <f>'P1A-ECI-CC'!$C42/'P1A-ECI-CC'!$AC42*'P1A-ECI-CC'!G42</f>
        <v>0</v>
      </c>
      <c r="H42" s="42">
        <f>'P1A-ECI-CC'!$C42/'P1A-ECI-CC'!$AC42*'P1A-ECI-CC'!H42</f>
        <v>0</v>
      </c>
      <c r="I42" s="42">
        <f>'P1A-ECI-CC'!$C42/'P1A-ECI-CC'!$AC42*'P1A-ECI-CC'!I42</f>
        <v>0</v>
      </c>
      <c r="J42" s="42">
        <f>'P1A-ECI-CC'!$C42/'P1A-ECI-CC'!$AC42*'P1A-ECI-CC'!J42</f>
        <v>0</v>
      </c>
      <c r="K42" s="42">
        <f>'P1A-ECI-CC'!$C42/'P1A-ECI-CC'!$AC42*'P1A-ECI-CC'!K42</f>
        <v>42</v>
      </c>
      <c r="L42" s="42">
        <f>'P1A-ECI-CC'!$C42/'P1A-ECI-CC'!$AC42*'P1A-ECI-CC'!L42</f>
        <v>84</v>
      </c>
      <c r="M42" s="42">
        <f>'P1A-ECI-CC'!$C42/'P1A-ECI-CC'!$AC42*'P1A-ECI-CC'!M42</f>
        <v>420</v>
      </c>
      <c r="N42" s="42">
        <f>'P1A-ECI-CC'!$C42/'P1A-ECI-CC'!$AC42*'P1A-ECI-CC'!N42</f>
        <v>0</v>
      </c>
      <c r="O42" s="42">
        <f>'P1A-ECI-CC'!$C42/'P1A-ECI-CC'!$AC42*'P1A-ECI-CC'!O42</f>
        <v>0</v>
      </c>
      <c r="P42" s="42">
        <f>'P1A-ECI-CC'!$C42/'P1A-ECI-CC'!$AC42*'P1A-ECI-CC'!P42</f>
        <v>0</v>
      </c>
      <c r="Q42" s="42">
        <f>'P1A-ECI-CC'!$C42/'P1A-ECI-CC'!$AC42*'P1A-ECI-CC'!Q42</f>
        <v>0</v>
      </c>
      <c r="R42" s="42">
        <f>'P1A-ECI-CC'!$C42/'P1A-ECI-CC'!$AC42*'P1A-ECI-CC'!R42</f>
        <v>0</v>
      </c>
      <c r="S42" s="42">
        <f>'P1A-ECI-CC'!$C42/'P1A-ECI-CC'!$AC42*'P1A-ECI-CC'!S42</f>
        <v>0</v>
      </c>
      <c r="T42" s="42">
        <f>'P1A-ECI-CC'!$C42/'P1A-ECI-CC'!$AC42*'P1A-ECI-CC'!T42</f>
        <v>0</v>
      </c>
      <c r="U42" s="42">
        <f>'P1A-ECI-CC'!$C42/'P1A-ECI-CC'!$AC42*'P1A-ECI-CC'!U42</f>
        <v>0</v>
      </c>
      <c r="V42" s="42">
        <f>'P1A-ECI-CC'!$C42/'P1A-ECI-CC'!$AC42*'P1A-ECI-CC'!V42</f>
        <v>0</v>
      </c>
      <c r="W42" s="42">
        <f>'P1A-ECI-CC'!$C42/'P1A-ECI-CC'!$AC42*'P1A-ECI-CC'!W42</f>
        <v>0</v>
      </c>
      <c r="X42" s="42">
        <f>'P1A-ECI-CC'!$C42/'P1A-ECI-CC'!$AC42*'P1A-ECI-CC'!X42</f>
        <v>0</v>
      </c>
      <c r="Y42" s="42">
        <f>'P1A-ECI-CC'!$C42/'P1A-ECI-CC'!$AC42*'P1A-ECI-CC'!Y42</f>
        <v>0</v>
      </c>
      <c r="Z42" s="42">
        <f>'P1A-ECI-CC'!$C42/'P1A-ECI-CC'!$AC42*'P1A-ECI-CC'!Z42</f>
        <v>0</v>
      </c>
      <c r="AA42" s="42">
        <f>'P1A-ECI-CC'!$C42/'P1A-ECI-CC'!$AC42*'P1A-ECI-CC'!AA42</f>
        <v>0</v>
      </c>
      <c r="AB42" s="42">
        <f>'P1A-ECI-CC'!$C42/'P1A-ECI-CC'!$AC42*'P1A-ECI-CC'!AB42</f>
        <v>0</v>
      </c>
      <c r="AC42" s="66">
        <f t="shared" si="0"/>
        <v>546</v>
      </c>
    </row>
    <row r="43" spans="1:29" x14ac:dyDescent="0.3">
      <c r="A43" s="9">
        <v>6373</v>
      </c>
      <c r="B43" s="9" t="s">
        <v>113</v>
      </c>
      <c r="C43" s="10">
        <f>'P1A-ECI-CC'!C43</f>
        <v>0</v>
      </c>
      <c r="D43" s="10" t="str">
        <f>'P1A-ECI-CC'!D43</f>
        <v>Directo</v>
      </c>
      <c r="E43" s="42">
        <f>'P1A-ECI-CC'!$C43/'P1A-ECI-CC'!$AC43*'P1A-ECI-CC'!E43</f>
        <v>0</v>
      </c>
      <c r="F43" s="42">
        <f>'P1A-ECI-CC'!$C43/'P1A-ECI-CC'!$AC43*'P1A-ECI-CC'!F43</f>
        <v>0</v>
      </c>
      <c r="G43" s="42">
        <f>'P1A-ECI-CC'!$C43/'P1A-ECI-CC'!$AC43*'P1A-ECI-CC'!G43</f>
        <v>0</v>
      </c>
      <c r="H43" s="42">
        <f>'P1A-ECI-CC'!$C43/'P1A-ECI-CC'!$AC43*'P1A-ECI-CC'!H43</f>
        <v>0</v>
      </c>
      <c r="I43" s="42">
        <f>'P1A-ECI-CC'!$C43/'P1A-ECI-CC'!$AC43*'P1A-ECI-CC'!I43</f>
        <v>0</v>
      </c>
      <c r="J43" s="42">
        <f>'P1A-ECI-CC'!$C43/'P1A-ECI-CC'!$AC43*'P1A-ECI-CC'!J43</f>
        <v>0</v>
      </c>
      <c r="K43" s="42">
        <f>'P1A-ECI-CC'!$C43/'P1A-ECI-CC'!$AC43*'P1A-ECI-CC'!K43</f>
        <v>0</v>
      </c>
      <c r="L43" s="42">
        <f>'P1A-ECI-CC'!$C43/'P1A-ECI-CC'!$AC43*'P1A-ECI-CC'!L43</f>
        <v>0</v>
      </c>
      <c r="M43" s="42">
        <f>'P1A-ECI-CC'!$C43/'P1A-ECI-CC'!$AC43*'P1A-ECI-CC'!M43</f>
        <v>0</v>
      </c>
      <c r="N43" s="42">
        <f>'P1A-ECI-CC'!$C43/'P1A-ECI-CC'!$AC43*'P1A-ECI-CC'!N43</f>
        <v>0</v>
      </c>
      <c r="O43" s="42">
        <f>'P1A-ECI-CC'!$C43/'P1A-ECI-CC'!$AC43*'P1A-ECI-CC'!O43</f>
        <v>0</v>
      </c>
      <c r="P43" s="42">
        <f>'P1A-ECI-CC'!$C43/'P1A-ECI-CC'!$AC43*'P1A-ECI-CC'!P43</f>
        <v>0</v>
      </c>
      <c r="Q43" s="42">
        <f>'P1A-ECI-CC'!$C43/'P1A-ECI-CC'!$AC43*'P1A-ECI-CC'!Q43</f>
        <v>0</v>
      </c>
      <c r="R43" s="42">
        <f>'P1A-ECI-CC'!$C43/'P1A-ECI-CC'!$AC43*'P1A-ECI-CC'!R43</f>
        <v>0</v>
      </c>
      <c r="S43" s="42">
        <f>'P1A-ECI-CC'!$C43/'P1A-ECI-CC'!$AC43*'P1A-ECI-CC'!S43</f>
        <v>0</v>
      </c>
      <c r="T43" s="42">
        <f>'P1A-ECI-CC'!$C43/'P1A-ECI-CC'!$AC43*'P1A-ECI-CC'!T43</f>
        <v>0</v>
      </c>
      <c r="U43" s="42">
        <f>'P1A-ECI-CC'!$C43/'P1A-ECI-CC'!$AC43*'P1A-ECI-CC'!U43</f>
        <v>0</v>
      </c>
      <c r="V43" s="42">
        <f>'P1A-ECI-CC'!$C43/'P1A-ECI-CC'!$AC43*'P1A-ECI-CC'!V43</f>
        <v>0</v>
      </c>
      <c r="W43" s="42">
        <f>'P1A-ECI-CC'!$C43/'P1A-ECI-CC'!$AC43*'P1A-ECI-CC'!W43</f>
        <v>0</v>
      </c>
      <c r="X43" s="42">
        <f>'P1A-ECI-CC'!$C43/'P1A-ECI-CC'!$AC43*'P1A-ECI-CC'!X43</f>
        <v>0</v>
      </c>
      <c r="Y43" s="42">
        <f>'P1A-ECI-CC'!$C43/'P1A-ECI-CC'!$AC43*'P1A-ECI-CC'!Y43</f>
        <v>0</v>
      </c>
      <c r="Z43" s="42">
        <f>'P1A-ECI-CC'!$C43/'P1A-ECI-CC'!$AC43*'P1A-ECI-CC'!Z43</f>
        <v>0</v>
      </c>
      <c r="AA43" s="42">
        <f>'P1A-ECI-CC'!$C43/'P1A-ECI-CC'!$AC43*'P1A-ECI-CC'!AA43</f>
        <v>0</v>
      </c>
      <c r="AB43" s="42">
        <f>'P1A-ECI-CC'!$C43/'P1A-ECI-CC'!$AC43*'P1A-ECI-CC'!AB43</f>
        <v>0</v>
      </c>
      <c r="AC43" s="66">
        <f t="shared" si="0"/>
        <v>0</v>
      </c>
    </row>
    <row r="44" spans="1:29" x14ac:dyDescent="0.3">
      <c r="A44" s="9">
        <v>638</v>
      </c>
      <c r="B44" s="9" t="s">
        <v>114</v>
      </c>
      <c r="C44" s="10">
        <f>'P1A-ECI-CC'!C44</f>
        <v>0</v>
      </c>
      <c r="D44" s="10" t="str">
        <f>'P1A-ECI-CC'!D44</f>
        <v>Directo</v>
      </c>
      <c r="E44" s="42">
        <f>'P1A-ECI-CC'!$C44/'P1A-ECI-CC'!$AC44*'P1A-ECI-CC'!E44</f>
        <v>0</v>
      </c>
      <c r="F44" s="42">
        <f>'P1A-ECI-CC'!$C44/'P1A-ECI-CC'!$AC44*'P1A-ECI-CC'!F44</f>
        <v>0</v>
      </c>
      <c r="G44" s="42">
        <f>'P1A-ECI-CC'!$C44/'P1A-ECI-CC'!$AC44*'P1A-ECI-CC'!G44</f>
        <v>0</v>
      </c>
      <c r="H44" s="42">
        <f>'P1A-ECI-CC'!$C44/'P1A-ECI-CC'!$AC44*'P1A-ECI-CC'!H44</f>
        <v>0</v>
      </c>
      <c r="I44" s="42">
        <f>'P1A-ECI-CC'!$C44/'P1A-ECI-CC'!$AC44*'P1A-ECI-CC'!I44</f>
        <v>0</v>
      </c>
      <c r="J44" s="42">
        <f>'P1A-ECI-CC'!$C44/'P1A-ECI-CC'!$AC44*'P1A-ECI-CC'!J44</f>
        <v>0</v>
      </c>
      <c r="K44" s="42">
        <f>'P1A-ECI-CC'!$C44/'P1A-ECI-CC'!$AC44*'P1A-ECI-CC'!K44</f>
        <v>0</v>
      </c>
      <c r="L44" s="42">
        <f>'P1A-ECI-CC'!$C44/'P1A-ECI-CC'!$AC44*'P1A-ECI-CC'!L44</f>
        <v>0</v>
      </c>
      <c r="M44" s="42">
        <f>'P1A-ECI-CC'!$C44/'P1A-ECI-CC'!$AC44*'P1A-ECI-CC'!M44</f>
        <v>0</v>
      </c>
      <c r="N44" s="42">
        <f>'P1A-ECI-CC'!$C44/'P1A-ECI-CC'!$AC44*'P1A-ECI-CC'!N44</f>
        <v>0</v>
      </c>
      <c r="O44" s="42">
        <f>'P1A-ECI-CC'!$C44/'P1A-ECI-CC'!$AC44*'P1A-ECI-CC'!O44</f>
        <v>0</v>
      </c>
      <c r="P44" s="42">
        <f>'P1A-ECI-CC'!$C44/'P1A-ECI-CC'!$AC44*'P1A-ECI-CC'!P44</f>
        <v>0</v>
      </c>
      <c r="Q44" s="42">
        <f>'P1A-ECI-CC'!$C44/'P1A-ECI-CC'!$AC44*'P1A-ECI-CC'!Q44</f>
        <v>0</v>
      </c>
      <c r="R44" s="42">
        <f>'P1A-ECI-CC'!$C44/'P1A-ECI-CC'!$AC44*'P1A-ECI-CC'!R44</f>
        <v>0</v>
      </c>
      <c r="S44" s="42">
        <f>'P1A-ECI-CC'!$C44/'P1A-ECI-CC'!$AC44*'P1A-ECI-CC'!S44</f>
        <v>0</v>
      </c>
      <c r="T44" s="42">
        <f>'P1A-ECI-CC'!$C44/'P1A-ECI-CC'!$AC44*'P1A-ECI-CC'!T44</f>
        <v>0</v>
      </c>
      <c r="U44" s="42">
        <f>'P1A-ECI-CC'!$C44/'P1A-ECI-CC'!$AC44*'P1A-ECI-CC'!U44</f>
        <v>0</v>
      </c>
      <c r="V44" s="42">
        <f>'P1A-ECI-CC'!$C44/'P1A-ECI-CC'!$AC44*'P1A-ECI-CC'!V44</f>
        <v>0</v>
      </c>
      <c r="W44" s="42">
        <f>'P1A-ECI-CC'!$C44/'P1A-ECI-CC'!$AC44*'P1A-ECI-CC'!W44</f>
        <v>0</v>
      </c>
      <c r="X44" s="42">
        <f>'P1A-ECI-CC'!$C44/'P1A-ECI-CC'!$AC44*'P1A-ECI-CC'!X44</f>
        <v>0</v>
      </c>
      <c r="Y44" s="42">
        <f>'P1A-ECI-CC'!$C44/'P1A-ECI-CC'!$AC44*'P1A-ECI-CC'!Y44</f>
        <v>0</v>
      </c>
      <c r="Z44" s="42">
        <f>'P1A-ECI-CC'!$C44/'P1A-ECI-CC'!$AC44*'P1A-ECI-CC'!Z44</f>
        <v>0</v>
      </c>
      <c r="AA44" s="42">
        <f>'P1A-ECI-CC'!$C44/'P1A-ECI-CC'!$AC44*'P1A-ECI-CC'!AA44</f>
        <v>0</v>
      </c>
      <c r="AB44" s="42">
        <f>'P1A-ECI-CC'!$C44/'P1A-ECI-CC'!$AC44*'P1A-ECI-CC'!AB44</f>
        <v>0</v>
      </c>
      <c r="AC44" s="66">
        <f t="shared" si="0"/>
        <v>0</v>
      </c>
    </row>
    <row r="45" spans="1:29" x14ac:dyDescent="0.3">
      <c r="A45" s="9">
        <v>6391</v>
      </c>
      <c r="B45" s="9" t="s">
        <v>115</v>
      </c>
      <c r="C45" s="10">
        <f>'P1A-ECI-CC'!C45</f>
        <v>0</v>
      </c>
      <c r="D45" s="10" t="str">
        <f>'P1A-ECI-CC'!D45</f>
        <v>Directo</v>
      </c>
      <c r="E45" s="42">
        <f>'P1A-ECI-CC'!$C45/'P1A-ECI-CC'!$AC45*'P1A-ECI-CC'!E45</f>
        <v>0</v>
      </c>
      <c r="F45" s="42">
        <f>'P1A-ECI-CC'!$C45/'P1A-ECI-CC'!$AC45*'P1A-ECI-CC'!F45</f>
        <v>0</v>
      </c>
      <c r="G45" s="42">
        <f>'P1A-ECI-CC'!$C45/'P1A-ECI-CC'!$AC45*'P1A-ECI-CC'!G45</f>
        <v>0</v>
      </c>
      <c r="H45" s="42">
        <f>'P1A-ECI-CC'!$C45/'P1A-ECI-CC'!$AC45*'P1A-ECI-CC'!H45</f>
        <v>0</v>
      </c>
      <c r="I45" s="42">
        <f>'P1A-ECI-CC'!$C45/'P1A-ECI-CC'!$AC45*'P1A-ECI-CC'!I45</f>
        <v>0</v>
      </c>
      <c r="J45" s="42">
        <f>'P1A-ECI-CC'!$C45/'P1A-ECI-CC'!$AC45*'P1A-ECI-CC'!J45</f>
        <v>0</v>
      </c>
      <c r="K45" s="42">
        <f>'P1A-ECI-CC'!$C45/'P1A-ECI-CC'!$AC45*'P1A-ECI-CC'!K45</f>
        <v>0</v>
      </c>
      <c r="L45" s="42">
        <f>'P1A-ECI-CC'!$C45/'P1A-ECI-CC'!$AC45*'P1A-ECI-CC'!L45</f>
        <v>0</v>
      </c>
      <c r="M45" s="42">
        <f>'P1A-ECI-CC'!$C45/'P1A-ECI-CC'!$AC45*'P1A-ECI-CC'!M45</f>
        <v>0</v>
      </c>
      <c r="N45" s="42">
        <f>'P1A-ECI-CC'!$C45/'P1A-ECI-CC'!$AC45*'P1A-ECI-CC'!N45</f>
        <v>0</v>
      </c>
      <c r="O45" s="42">
        <f>'P1A-ECI-CC'!$C45/'P1A-ECI-CC'!$AC45*'P1A-ECI-CC'!O45</f>
        <v>0</v>
      </c>
      <c r="P45" s="42">
        <f>'P1A-ECI-CC'!$C45/'P1A-ECI-CC'!$AC45*'P1A-ECI-CC'!P45</f>
        <v>0</v>
      </c>
      <c r="Q45" s="42">
        <f>'P1A-ECI-CC'!$C45/'P1A-ECI-CC'!$AC45*'P1A-ECI-CC'!Q45</f>
        <v>0</v>
      </c>
      <c r="R45" s="42">
        <f>'P1A-ECI-CC'!$C45/'P1A-ECI-CC'!$AC45*'P1A-ECI-CC'!R45</f>
        <v>0</v>
      </c>
      <c r="S45" s="42">
        <f>'P1A-ECI-CC'!$C45/'P1A-ECI-CC'!$AC45*'P1A-ECI-CC'!S45</f>
        <v>0</v>
      </c>
      <c r="T45" s="42">
        <f>'P1A-ECI-CC'!$C45/'P1A-ECI-CC'!$AC45*'P1A-ECI-CC'!T45</f>
        <v>0</v>
      </c>
      <c r="U45" s="42">
        <f>'P1A-ECI-CC'!$C45/'P1A-ECI-CC'!$AC45*'P1A-ECI-CC'!U45</f>
        <v>0</v>
      </c>
      <c r="V45" s="42">
        <f>'P1A-ECI-CC'!$C45/'P1A-ECI-CC'!$AC45*'P1A-ECI-CC'!V45</f>
        <v>0</v>
      </c>
      <c r="W45" s="42">
        <f>'P1A-ECI-CC'!$C45/'P1A-ECI-CC'!$AC45*'P1A-ECI-CC'!W45</f>
        <v>0</v>
      </c>
      <c r="X45" s="42">
        <f>'P1A-ECI-CC'!$C45/'P1A-ECI-CC'!$AC45*'P1A-ECI-CC'!X45</f>
        <v>0</v>
      </c>
      <c r="Y45" s="42">
        <f>'P1A-ECI-CC'!$C45/'P1A-ECI-CC'!$AC45*'P1A-ECI-CC'!Y45</f>
        <v>0</v>
      </c>
      <c r="Z45" s="42">
        <f>'P1A-ECI-CC'!$C45/'P1A-ECI-CC'!$AC45*'P1A-ECI-CC'!Z45</f>
        <v>0</v>
      </c>
      <c r="AA45" s="42">
        <f>'P1A-ECI-CC'!$C45/'P1A-ECI-CC'!$AC45*'P1A-ECI-CC'!AA45</f>
        <v>0</v>
      </c>
      <c r="AB45" s="42">
        <f>'P1A-ECI-CC'!$C45/'P1A-ECI-CC'!$AC45*'P1A-ECI-CC'!AB45</f>
        <v>0</v>
      </c>
      <c r="AC45" s="66">
        <f t="shared" si="0"/>
        <v>0</v>
      </c>
    </row>
    <row r="46" spans="1:29" x14ac:dyDescent="0.3">
      <c r="A46" s="9">
        <v>6392</v>
      </c>
      <c r="B46" s="9" t="s">
        <v>116</v>
      </c>
      <c r="C46" s="10">
        <f>'P1A-ECI-CC'!C46</f>
        <v>365</v>
      </c>
      <c r="D46" s="10" t="str">
        <f>'P1A-ECI-CC'!D46</f>
        <v>Directo CC15</v>
      </c>
      <c r="E46" s="42">
        <f>'P1A-ECI-CC'!$C46/'P1A-ECI-CC'!$AC46*'P1A-ECI-CC'!E46</f>
        <v>0</v>
      </c>
      <c r="F46" s="42">
        <f>'P1A-ECI-CC'!$C46/'P1A-ECI-CC'!$AC46*'P1A-ECI-CC'!F46</f>
        <v>0</v>
      </c>
      <c r="G46" s="42">
        <f>'P1A-ECI-CC'!$C46/'P1A-ECI-CC'!$AC46*'P1A-ECI-CC'!G46</f>
        <v>0</v>
      </c>
      <c r="H46" s="42">
        <f>'P1A-ECI-CC'!$C46/'P1A-ECI-CC'!$AC46*'P1A-ECI-CC'!H46</f>
        <v>0</v>
      </c>
      <c r="I46" s="42">
        <f>'P1A-ECI-CC'!$C46/'P1A-ECI-CC'!$AC46*'P1A-ECI-CC'!I46</f>
        <v>0</v>
      </c>
      <c r="J46" s="42">
        <f>'P1A-ECI-CC'!$C46/'P1A-ECI-CC'!$AC46*'P1A-ECI-CC'!J46</f>
        <v>0</v>
      </c>
      <c r="K46" s="42">
        <f>'P1A-ECI-CC'!$C46/'P1A-ECI-CC'!$AC46*'P1A-ECI-CC'!K46</f>
        <v>0</v>
      </c>
      <c r="L46" s="42">
        <f>'P1A-ECI-CC'!$C46/'P1A-ECI-CC'!$AC46*'P1A-ECI-CC'!L46</f>
        <v>0</v>
      </c>
      <c r="M46" s="42">
        <f>'P1A-ECI-CC'!$C46/'P1A-ECI-CC'!$AC46*'P1A-ECI-CC'!M46</f>
        <v>0</v>
      </c>
      <c r="N46" s="42">
        <f>'P1A-ECI-CC'!$C46/'P1A-ECI-CC'!$AC46*'P1A-ECI-CC'!N46</f>
        <v>0</v>
      </c>
      <c r="O46" s="42">
        <f>'P1A-ECI-CC'!$C46/'P1A-ECI-CC'!$AC46*'P1A-ECI-CC'!O46</f>
        <v>0</v>
      </c>
      <c r="P46" s="42">
        <f>'P1A-ECI-CC'!$C46/'P1A-ECI-CC'!$AC46*'P1A-ECI-CC'!P46</f>
        <v>0</v>
      </c>
      <c r="Q46" s="42">
        <f>'P1A-ECI-CC'!$C46/'P1A-ECI-CC'!$AC46*'P1A-ECI-CC'!Q46</f>
        <v>0</v>
      </c>
      <c r="R46" s="42">
        <f>'P1A-ECI-CC'!$C46/'P1A-ECI-CC'!$AC46*'P1A-ECI-CC'!R46</f>
        <v>0</v>
      </c>
      <c r="S46" s="42">
        <f>'P1A-ECI-CC'!$C46/'P1A-ECI-CC'!$AC46*'P1A-ECI-CC'!S46</f>
        <v>365</v>
      </c>
      <c r="T46" s="42">
        <f>'P1A-ECI-CC'!$C46/'P1A-ECI-CC'!$AC46*'P1A-ECI-CC'!T46</f>
        <v>0</v>
      </c>
      <c r="U46" s="42">
        <f>'P1A-ECI-CC'!$C46/'P1A-ECI-CC'!$AC46*'P1A-ECI-CC'!U46</f>
        <v>0</v>
      </c>
      <c r="V46" s="42">
        <f>'P1A-ECI-CC'!$C46/'P1A-ECI-CC'!$AC46*'P1A-ECI-CC'!V46</f>
        <v>0</v>
      </c>
      <c r="W46" s="42">
        <f>'P1A-ECI-CC'!$C46/'P1A-ECI-CC'!$AC46*'P1A-ECI-CC'!W46</f>
        <v>0</v>
      </c>
      <c r="X46" s="42">
        <f>'P1A-ECI-CC'!$C46/'P1A-ECI-CC'!$AC46*'P1A-ECI-CC'!X46</f>
        <v>0</v>
      </c>
      <c r="Y46" s="42">
        <f>'P1A-ECI-CC'!$C46/'P1A-ECI-CC'!$AC46*'P1A-ECI-CC'!Y46</f>
        <v>0</v>
      </c>
      <c r="Z46" s="42">
        <f>'P1A-ECI-CC'!$C46/'P1A-ECI-CC'!$AC46*'P1A-ECI-CC'!Z46</f>
        <v>0</v>
      </c>
      <c r="AA46" s="42">
        <f>'P1A-ECI-CC'!$C46/'P1A-ECI-CC'!$AC46*'P1A-ECI-CC'!AA46</f>
        <v>0</v>
      </c>
      <c r="AB46" s="42">
        <f>'P1A-ECI-CC'!$C46/'P1A-ECI-CC'!$AC46*'P1A-ECI-CC'!AB46</f>
        <v>0</v>
      </c>
      <c r="AC46" s="66">
        <f t="shared" si="0"/>
        <v>365</v>
      </c>
    </row>
    <row r="47" spans="1:29" x14ac:dyDescent="0.3">
      <c r="A47" s="9">
        <v>6411</v>
      </c>
      <c r="B47" s="9" t="s">
        <v>117</v>
      </c>
      <c r="C47" s="10">
        <f>'P1A-ECI-CC'!C47</f>
        <v>0</v>
      </c>
      <c r="D47" s="10" t="str">
        <f>'P1A-ECI-CC'!D47</f>
        <v>Directo</v>
      </c>
      <c r="E47" s="42">
        <f>'P1A-ECI-CC'!$C47/'P1A-ECI-CC'!$AC47*'P1A-ECI-CC'!E47</f>
        <v>0</v>
      </c>
      <c r="F47" s="42">
        <f>'P1A-ECI-CC'!$C47/'P1A-ECI-CC'!$AC47*'P1A-ECI-CC'!F47</f>
        <v>0</v>
      </c>
      <c r="G47" s="42">
        <f>'P1A-ECI-CC'!$C47/'P1A-ECI-CC'!$AC47*'P1A-ECI-CC'!G47</f>
        <v>0</v>
      </c>
      <c r="H47" s="42">
        <f>'P1A-ECI-CC'!$C47/'P1A-ECI-CC'!$AC47*'P1A-ECI-CC'!H47</f>
        <v>0</v>
      </c>
      <c r="I47" s="42">
        <f>'P1A-ECI-CC'!$C47/'P1A-ECI-CC'!$AC47*'P1A-ECI-CC'!I47</f>
        <v>0</v>
      </c>
      <c r="J47" s="42">
        <f>'P1A-ECI-CC'!$C47/'P1A-ECI-CC'!$AC47*'P1A-ECI-CC'!J47</f>
        <v>0</v>
      </c>
      <c r="K47" s="42">
        <f>'P1A-ECI-CC'!$C47/'P1A-ECI-CC'!$AC47*'P1A-ECI-CC'!K47</f>
        <v>0</v>
      </c>
      <c r="L47" s="42">
        <f>'P1A-ECI-CC'!$C47/'P1A-ECI-CC'!$AC47*'P1A-ECI-CC'!L47</f>
        <v>0</v>
      </c>
      <c r="M47" s="42">
        <f>'P1A-ECI-CC'!$C47/'P1A-ECI-CC'!$AC47*'P1A-ECI-CC'!M47</f>
        <v>0</v>
      </c>
      <c r="N47" s="42">
        <f>'P1A-ECI-CC'!$C47/'P1A-ECI-CC'!$AC47*'P1A-ECI-CC'!N47</f>
        <v>0</v>
      </c>
      <c r="O47" s="42">
        <f>'P1A-ECI-CC'!$C47/'P1A-ECI-CC'!$AC47*'P1A-ECI-CC'!O47</f>
        <v>0</v>
      </c>
      <c r="P47" s="42">
        <f>'P1A-ECI-CC'!$C47/'P1A-ECI-CC'!$AC47*'P1A-ECI-CC'!P47</f>
        <v>0</v>
      </c>
      <c r="Q47" s="42">
        <f>'P1A-ECI-CC'!$C47/'P1A-ECI-CC'!$AC47*'P1A-ECI-CC'!Q47</f>
        <v>0</v>
      </c>
      <c r="R47" s="42">
        <f>'P1A-ECI-CC'!$C47/'P1A-ECI-CC'!$AC47*'P1A-ECI-CC'!R47</f>
        <v>0</v>
      </c>
      <c r="S47" s="42">
        <f>'P1A-ECI-CC'!$C47/'P1A-ECI-CC'!$AC47*'P1A-ECI-CC'!S47</f>
        <v>0</v>
      </c>
      <c r="T47" s="42">
        <f>'P1A-ECI-CC'!$C47/'P1A-ECI-CC'!$AC47*'P1A-ECI-CC'!T47</f>
        <v>0</v>
      </c>
      <c r="U47" s="42">
        <f>'P1A-ECI-CC'!$C47/'P1A-ECI-CC'!$AC47*'P1A-ECI-CC'!U47</f>
        <v>0</v>
      </c>
      <c r="V47" s="42">
        <f>'P1A-ECI-CC'!$C47/'P1A-ECI-CC'!$AC47*'P1A-ECI-CC'!V47</f>
        <v>0</v>
      </c>
      <c r="W47" s="42">
        <f>'P1A-ECI-CC'!$C47/'P1A-ECI-CC'!$AC47*'P1A-ECI-CC'!W47</f>
        <v>0</v>
      </c>
      <c r="X47" s="42">
        <f>'P1A-ECI-CC'!$C47/'P1A-ECI-CC'!$AC47*'P1A-ECI-CC'!X47</f>
        <v>0</v>
      </c>
      <c r="Y47" s="42">
        <f>'P1A-ECI-CC'!$C47/'P1A-ECI-CC'!$AC47*'P1A-ECI-CC'!Y47</f>
        <v>0</v>
      </c>
      <c r="Z47" s="42">
        <f>'P1A-ECI-CC'!$C47/'P1A-ECI-CC'!$AC47*'P1A-ECI-CC'!Z47</f>
        <v>0</v>
      </c>
      <c r="AA47" s="42">
        <f>'P1A-ECI-CC'!$C47/'P1A-ECI-CC'!$AC47*'P1A-ECI-CC'!AA47</f>
        <v>0</v>
      </c>
      <c r="AB47" s="42">
        <f>'P1A-ECI-CC'!$C47/'P1A-ECI-CC'!$AC47*'P1A-ECI-CC'!AB47</f>
        <v>0</v>
      </c>
      <c r="AC47" s="66">
        <f t="shared" si="0"/>
        <v>0</v>
      </c>
    </row>
    <row r="48" spans="1:29" x14ac:dyDescent="0.3">
      <c r="A48" s="9">
        <v>6412</v>
      </c>
      <c r="B48" s="9" t="s">
        <v>118</v>
      </c>
      <c r="C48" s="10">
        <f>'P1A-ECI-CC'!C48</f>
        <v>4563</v>
      </c>
      <c r="D48" s="10" t="str">
        <f>'P1A-ECI-CC'!D48</f>
        <v>Directo CC06</v>
      </c>
      <c r="E48" s="42">
        <f>'P1A-ECI-CC'!$C48/'P1A-ECI-CC'!$AC48*'P1A-ECI-CC'!E48</f>
        <v>0</v>
      </c>
      <c r="F48" s="42">
        <f>'P1A-ECI-CC'!$C48/'P1A-ECI-CC'!$AC48*'P1A-ECI-CC'!F48</f>
        <v>0</v>
      </c>
      <c r="G48" s="42">
        <f>'P1A-ECI-CC'!$C48/'P1A-ECI-CC'!$AC48*'P1A-ECI-CC'!G48</f>
        <v>0</v>
      </c>
      <c r="H48" s="42">
        <f>'P1A-ECI-CC'!$C48/'P1A-ECI-CC'!$AC48*'P1A-ECI-CC'!H48</f>
        <v>0</v>
      </c>
      <c r="I48" s="42">
        <f>'P1A-ECI-CC'!$C48/'P1A-ECI-CC'!$AC48*'P1A-ECI-CC'!I48</f>
        <v>0</v>
      </c>
      <c r="J48" s="42">
        <f>'P1A-ECI-CC'!$C48/'P1A-ECI-CC'!$AC48*'P1A-ECI-CC'!J48</f>
        <v>4563</v>
      </c>
      <c r="K48" s="42">
        <f>'P1A-ECI-CC'!$C48/'P1A-ECI-CC'!$AC48*'P1A-ECI-CC'!K48</f>
        <v>0</v>
      </c>
      <c r="L48" s="42">
        <f>'P1A-ECI-CC'!$C48/'P1A-ECI-CC'!$AC48*'P1A-ECI-CC'!L48</f>
        <v>0</v>
      </c>
      <c r="M48" s="42">
        <f>'P1A-ECI-CC'!$C48/'P1A-ECI-CC'!$AC48*'P1A-ECI-CC'!M48</f>
        <v>0</v>
      </c>
      <c r="N48" s="42">
        <f>'P1A-ECI-CC'!$C48/'P1A-ECI-CC'!$AC48*'P1A-ECI-CC'!N48</f>
        <v>0</v>
      </c>
      <c r="O48" s="42">
        <f>'P1A-ECI-CC'!$C48/'P1A-ECI-CC'!$AC48*'P1A-ECI-CC'!O48</f>
        <v>0</v>
      </c>
      <c r="P48" s="42">
        <f>'P1A-ECI-CC'!$C48/'P1A-ECI-CC'!$AC48*'P1A-ECI-CC'!P48</f>
        <v>0</v>
      </c>
      <c r="Q48" s="42">
        <f>'P1A-ECI-CC'!$C48/'P1A-ECI-CC'!$AC48*'P1A-ECI-CC'!Q48</f>
        <v>0</v>
      </c>
      <c r="R48" s="42">
        <f>'P1A-ECI-CC'!$C48/'P1A-ECI-CC'!$AC48*'P1A-ECI-CC'!R48</f>
        <v>0</v>
      </c>
      <c r="S48" s="42">
        <f>'P1A-ECI-CC'!$C48/'P1A-ECI-CC'!$AC48*'P1A-ECI-CC'!S48</f>
        <v>0</v>
      </c>
      <c r="T48" s="42">
        <f>'P1A-ECI-CC'!$C48/'P1A-ECI-CC'!$AC48*'P1A-ECI-CC'!T48</f>
        <v>0</v>
      </c>
      <c r="U48" s="42">
        <f>'P1A-ECI-CC'!$C48/'P1A-ECI-CC'!$AC48*'P1A-ECI-CC'!U48</f>
        <v>0</v>
      </c>
      <c r="V48" s="42">
        <f>'P1A-ECI-CC'!$C48/'P1A-ECI-CC'!$AC48*'P1A-ECI-CC'!V48</f>
        <v>0</v>
      </c>
      <c r="W48" s="42">
        <f>'P1A-ECI-CC'!$C48/'P1A-ECI-CC'!$AC48*'P1A-ECI-CC'!W48</f>
        <v>0</v>
      </c>
      <c r="X48" s="42">
        <f>'P1A-ECI-CC'!$C48/'P1A-ECI-CC'!$AC48*'P1A-ECI-CC'!X48</f>
        <v>0</v>
      </c>
      <c r="Y48" s="42">
        <f>'P1A-ECI-CC'!$C48/'P1A-ECI-CC'!$AC48*'P1A-ECI-CC'!Y48</f>
        <v>0</v>
      </c>
      <c r="Z48" s="42">
        <f>'P1A-ECI-CC'!$C48/'P1A-ECI-CC'!$AC48*'P1A-ECI-CC'!Z48</f>
        <v>0</v>
      </c>
      <c r="AA48" s="42">
        <f>'P1A-ECI-CC'!$C48/'P1A-ECI-CC'!$AC48*'P1A-ECI-CC'!AA48</f>
        <v>0</v>
      </c>
      <c r="AB48" s="42">
        <f>'P1A-ECI-CC'!$C48/'P1A-ECI-CC'!$AC48*'P1A-ECI-CC'!AB48</f>
        <v>0</v>
      </c>
      <c r="AC48" s="66">
        <f t="shared" si="0"/>
        <v>4563</v>
      </c>
    </row>
    <row r="49" spans="1:29" x14ac:dyDescent="0.3">
      <c r="A49" s="9">
        <v>6413</v>
      </c>
      <c r="B49" s="9" t="s">
        <v>119</v>
      </c>
      <c r="C49" s="10">
        <f>'P1A-ECI-CC'!C49</f>
        <v>0</v>
      </c>
      <c r="D49" s="10" t="str">
        <f>'P1A-ECI-CC'!D49</f>
        <v>Directo</v>
      </c>
      <c r="E49" s="42">
        <f>'P1A-ECI-CC'!$C49/'P1A-ECI-CC'!$AC49*'P1A-ECI-CC'!E49</f>
        <v>0</v>
      </c>
      <c r="F49" s="42">
        <f>'P1A-ECI-CC'!$C49/'P1A-ECI-CC'!$AC49*'P1A-ECI-CC'!F49</f>
        <v>0</v>
      </c>
      <c r="G49" s="42">
        <f>'P1A-ECI-CC'!$C49/'P1A-ECI-CC'!$AC49*'P1A-ECI-CC'!G49</f>
        <v>0</v>
      </c>
      <c r="H49" s="42">
        <f>'P1A-ECI-CC'!$C49/'P1A-ECI-CC'!$AC49*'P1A-ECI-CC'!H49</f>
        <v>0</v>
      </c>
      <c r="I49" s="42">
        <f>'P1A-ECI-CC'!$C49/'P1A-ECI-CC'!$AC49*'P1A-ECI-CC'!I49</f>
        <v>0</v>
      </c>
      <c r="J49" s="42">
        <f>'P1A-ECI-CC'!$C49/'P1A-ECI-CC'!$AC49*'P1A-ECI-CC'!J49</f>
        <v>0</v>
      </c>
      <c r="K49" s="42">
        <f>'P1A-ECI-CC'!$C49/'P1A-ECI-CC'!$AC49*'P1A-ECI-CC'!K49</f>
        <v>0</v>
      </c>
      <c r="L49" s="42">
        <f>'P1A-ECI-CC'!$C49/'P1A-ECI-CC'!$AC49*'P1A-ECI-CC'!L49</f>
        <v>0</v>
      </c>
      <c r="M49" s="42">
        <f>'P1A-ECI-CC'!$C49/'P1A-ECI-CC'!$AC49*'P1A-ECI-CC'!M49</f>
        <v>0</v>
      </c>
      <c r="N49" s="42">
        <f>'P1A-ECI-CC'!$C49/'P1A-ECI-CC'!$AC49*'P1A-ECI-CC'!N49</f>
        <v>0</v>
      </c>
      <c r="O49" s="42">
        <f>'P1A-ECI-CC'!$C49/'P1A-ECI-CC'!$AC49*'P1A-ECI-CC'!O49</f>
        <v>0</v>
      </c>
      <c r="P49" s="42">
        <f>'P1A-ECI-CC'!$C49/'P1A-ECI-CC'!$AC49*'P1A-ECI-CC'!P49</f>
        <v>0</v>
      </c>
      <c r="Q49" s="42">
        <f>'P1A-ECI-CC'!$C49/'P1A-ECI-CC'!$AC49*'P1A-ECI-CC'!Q49</f>
        <v>0</v>
      </c>
      <c r="R49" s="42">
        <f>'P1A-ECI-CC'!$C49/'P1A-ECI-CC'!$AC49*'P1A-ECI-CC'!R49</f>
        <v>0</v>
      </c>
      <c r="S49" s="42">
        <f>'P1A-ECI-CC'!$C49/'P1A-ECI-CC'!$AC49*'P1A-ECI-CC'!S49</f>
        <v>0</v>
      </c>
      <c r="T49" s="42">
        <f>'P1A-ECI-CC'!$C49/'P1A-ECI-CC'!$AC49*'P1A-ECI-CC'!T49</f>
        <v>0</v>
      </c>
      <c r="U49" s="42">
        <f>'P1A-ECI-CC'!$C49/'P1A-ECI-CC'!$AC49*'P1A-ECI-CC'!U49</f>
        <v>0</v>
      </c>
      <c r="V49" s="42">
        <f>'P1A-ECI-CC'!$C49/'P1A-ECI-CC'!$AC49*'P1A-ECI-CC'!V49</f>
        <v>0</v>
      </c>
      <c r="W49" s="42">
        <f>'P1A-ECI-CC'!$C49/'P1A-ECI-CC'!$AC49*'P1A-ECI-CC'!W49</f>
        <v>0</v>
      </c>
      <c r="X49" s="42">
        <f>'P1A-ECI-CC'!$C49/'P1A-ECI-CC'!$AC49*'P1A-ECI-CC'!X49</f>
        <v>0</v>
      </c>
      <c r="Y49" s="42">
        <f>'P1A-ECI-CC'!$C49/'P1A-ECI-CC'!$AC49*'P1A-ECI-CC'!Y49</f>
        <v>0</v>
      </c>
      <c r="Z49" s="42">
        <f>'P1A-ECI-CC'!$C49/'P1A-ECI-CC'!$AC49*'P1A-ECI-CC'!Z49</f>
        <v>0</v>
      </c>
      <c r="AA49" s="42">
        <f>'P1A-ECI-CC'!$C49/'P1A-ECI-CC'!$AC49*'P1A-ECI-CC'!AA49</f>
        <v>0</v>
      </c>
      <c r="AB49" s="42">
        <f>'P1A-ECI-CC'!$C49/'P1A-ECI-CC'!$AC49*'P1A-ECI-CC'!AB49</f>
        <v>0</v>
      </c>
      <c r="AC49" s="66">
        <f t="shared" si="0"/>
        <v>0</v>
      </c>
    </row>
    <row r="50" spans="1:29" x14ac:dyDescent="0.3">
      <c r="A50" s="9">
        <v>6414</v>
      </c>
      <c r="B50" s="9" t="s">
        <v>120</v>
      </c>
      <c r="C50" s="10">
        <f>'P1A-ECI-CC'!C50</f>
        <v>0</v>
      </c>
      <c r="D50" s="10" t="str">
        <f>'P1A-ECI-CC'!D50</f>
        <v>Directo</v>
      </c>
      <c r="E50" s="42">
        <f>'P1A-ECI-CC'!$C50/'P1A-ECI-CC'!$AC50*'P1A-ECI-CC'!E50</f>
        <v>0</v>
      </c>
      <c r="F50" s="42">
        <f>'P1A-ECI-CC'!$C50/'P1A-ECI-CC'!$AC50*'P1A-ECI-CC'!F50</f>
        <v>0</v>
      </c>
      <c r="G50" s="42">
        <f>'P1A-ECI-CC'!$C50/'P1A-ECI-CC'!$AC50*'P1A-ECI-CC'!G50</f>
        <v>0</v>
      </c>
      <c r="H50" s="42">
        <f>'P1A-ECI-CC'!$C50/'P1A-ECI-CC'!$AC50*'P1A-ECI-CC'!H50</f>
        <v>0</v>
      </c>
      <c r="I50" s="42">
        <f>'P1A-ECI-CC'!$C50/'P1A-ECI-CC'!$AC50*'P1A-ECI-CC'!I50</f>
        <v>0</v>
      </c>
      <c r="J50" s="42">
        <f>'P1A-ECI-CC'!$C50/'P1A-ECI-CC'!$AC50*'P1A-ECI-CC'!J50</f>
        <v>0</v>
      </c>
      <c r="K50" s="42">
        <f>'P1A-ECI-CC'!$C50/'P1A-ECI-CC'!$AC50*'P1A-ECI-CC'!K50</f>
        <v>0</v>
      </c>
      <c r="L50" s="42">
        <f>'P1A-ECI-CC'!$C50/'P1A-ECI-CC'!$AC50*'P1A-ECI-CC'!L50</f>
        <v>0</v>
      </c>
      <c r="M50" s="42">
        <f>'P1A-ECI-CC'!$C50/'P1A-ECI-CC'!$AC50*'P1A-ECI-CC'!M50</f>
        <v>0</v>
      </c>
      <c r="N50" s="42">
        <f>'P1A-ECI-CC'!$C50/'P1A-ECI-CC'!$AC50*'P1A-ECI-CC'!N50</f>
        <v>0</v>
      </c>
      <c r="O50" s="42">
        <f>'P1A-ECI-CC'!$C50/'P1A-ECI-CC'!$AC50*'P1A-ECI-CC'!O50</f>
        <v>0</v>
      </c>
      <c r="P50" s="42">
        <f>'P1A-ECI-CC'!$C50/'P1A-ECI-CC'!$AC50*'P1A-ECI-CC'!P50</f>
        <v>0</v>
      </c>
      <c r="Q50" s="42">
        <f>'P1A-ECI-CC'!$C50/'P1A-ECI-CC'!$AC50*'P1A-ECI-CC'!Q50</f>
        <v>0</v>
      </c>
      <c r="R50" s="42">
        <f>'P1A-ECI-CC'!$C50/'P1A-ECI-CC'!$AC50*'P1A-ECI-CC'!R50</f>
        <v>0</v>
      </c>
      <c r="S50" s="42">
        <f>'P1A-ECI-CC'!$C50/'P1A-ECI-CC'!$AC50*'P1A-ECI-CC'!S50</f>
        <v>0</v>
      </c>
      <c r="T50" s="42">
        <f>'P1A-ECI-CC'!$C50/'P1A-ECI-CC'!$AC50*'P1A-ECI-CC'!T50</f>
        <v>0</v>
      </c>
      <c r="U50" s="42">
        <f>'P1A-ECI-CC'!$C50/'P1A-ECI-CC'!$AC50*'P1A-ECI-CC'!U50</f>
        <v>0</v>
      </c>
      <c r="V50" s="42">
        <f>'P1A-ECI-CC'!$C50/'P1A-ECI-CC'!$AC50*'P1A-ECI-CC'!V50</f>
        <v>0</v>
      </c>
      <c r="W50" s="42">
        <f>'P1A-ECI-CC'!$C50/'P1A-ECI-CC'!$AC50*'P1A-ECI-CC'!W50</f>
        <v>0</v>
      </c>
      <c r="X50" s="42">
        <f>'P1A-ECI-CC'!$C50/'P1A-ECI-CC'!$AC50*'P1A-ECI-CC'!X50</f>
        <v>0</v>
      </c>
      <c r="Y50" s="42">
        <f>'P1A-ECI-CC'!$C50/'P1A-ECI-CC'!$AC50*'P1A-ECI-CC'!Y50</f>
        <v>0</v>
      </c>
      <c r="Z50" s="42">
        <f>'P1A-ECI-CC'!$C50/'P1A-ECI-CC'!$AC50*'P1A-ECI-CC'!Z50</f>
        <v>0</v>
      </c>
      <c r="AA50" s="42">
        <f>'P1A-ECI-CC'!$C50/'P1A-ECI-CC'!$AC50*'P1A-ECI-CC'!AA50</f>
        <v>0</v>
      </c>
      <c r="AB50" s="42">
        <f>'P1A-ECI-CC'!$C50/'P1A-ECI-CC'!$AC50*'P1A-ECI-CC'!AB50</f>
        <v>0</v>
      </c>
      <c r="AC50" s="66">
        <f t="shared" si="0"/>
        <v>0</v>
      </c>
    </row>
    <row r="51" spans="1:29" x14ac:dyDescent="0.3">
      <c r="A51" s="9">
        <v>6415</v>
      </c>
      <c r="B51" s="9" t="s">
        <v>121</v>
      </c>
      <c r="C51" s="10">
        <f>'P1A-ECI-CC'!C51</f>
        <v>0</v>
      </c>
      <c r="D51" s="10" t="str">
        <f>'P1A-ECI-CC'!D51</f>
        <v>Directo</v>
      </c>
      <c r="E51" s="42">
        <f>'P1A-ECI-CC'!$C51/'P1A-ECI-CC'!$AC51*'P1A-ECI-CC'!E51</f>
        <v>0</v>
      </c>
      <c r="F51" s="42">
        <f>'P1A-ECI-CC'!$C51/'P1A-ECI-CC'!$AC51*'P1A-ECI-CC'!F51</f>
        <v>0</v>
      </c>
      <c r="G51" s="42">
        <f>'P1A-ECI-CC'!$C51/'P1A-ECI-CC'!$AC51*'P1A-ECI-CC'!G51</f>
        <v>0</v>
      </c>
      <c r="H51" s="42">
        <f>'P1A-ECI-CC'!$C51/'P1A-ECI-CC'!$AC51*'P1A-ECI-CC'!H51</f>
        <v>0</v>
      </c>
      <c r="I51" s="42">
        <f>'P1A-ECI-CC'!$C51/'P1A-ECI-CC'!$AC51*'P1A-ECI-CC'!I51</f>
        <v>0</v>
      </c>
      <c r="J51" s="42">
        <f>'P1A-ECI-CC'!$C51/'P1A-ECI-CC'!$AC51*'P1A-ECI-CC'!J51</f>
        <v>0</v>
      </c>
      <c r="K51" s="42">
        <f>'P1A-ECI-CC'!$C51/'P1A-ECI-CC'!$AC51*'P1A-ECI-CC'!K51</f>
        <v>0</v>
      </c>
      <c r="L51" s="42">
        <f>'P1A-ECI-CC'!$C51/'P1A-ECI-CC'!$AC51*'P1A-ECI-CC'!L51</f>
        <v>0</v>
      </c>
      <c r="M51" s="42">
        <f>'P1A-ECI-CC'!$C51/'P1A-ECI-CC'!$AC51*'P1A-ECI-CC'!M51</f>
        <v>0</v>
      </c>
      <c r="N51" s="42">
        <f>'P1A-ECI-CC'!$C51/'P1A-ECI-CC'!$AC51*'P1A-ECI-CC'!N51</f>
        <v>0</v>
      </c>
      <c r="O51" s="42">
        <f>'P1A-ECI-CC'!$C51/'P1A-ECI-CC'!$AC51*'P1A-ECI-CC'!O51</f>
        <v>0</v>
      </c>
      <c r="P51" s="42">
        <f>'P1A-ECI-CC'!$C51/'P1A-ECI-CC'!$AC51*'P1A-ECI-CC'!P51</f>
        <v>0</v>
      </c>
      <c r="Q51" s="42">
        <f>'P1A-ECI-CC'!$C51/'P1A-ECI-CC'!$AC51*'P1A-ECI-CC'!Q51</f>
        <v>0</v>
      </c>
      <c r="R51" s="42">
        <f>'P1A-ECI-CC'!$C51/'P1A-ECI-CC'!$AC51*'P1A-ECI-CC'!R51</f>
        <v>0</v>
      </c>
      <c r="S51" s="42">
        <f>'P1A-ECI-CC'!$C51/'P1A-ECI-CC'!$AC51*'P1A-ECI-CC'!S51</f>
        <v>0</v>
      </c>
      <c r="T51" s="42">
        <f>'P1A-ECI-CC'!$C51/'P1A-ECI-CC'!$AC51*'P1A-ECI-CC'!T51</f>
        <v>0</v>
      </c>
      <c r="U51" s="42">
        <f>'P1A-ECI-CC'!$C51/'P1A-ECI-CC'!$AC51*'P1A-ECI-CC'!U51</f>
        <v>0</v>
      </c>
      <c r="V51" s="42">
        <f>'P1A-ECI-CC'!$C51/'P1A-ECI-CC'!$AC51*'P1A-ECI-CC'!V51</f>
        <v>0</v>
      </c>
      <c r="W51" s="42">
        <f>'P1A-ECI-CC'!$C51/'P1A-ECI-CC'!$AC51*'P1A-ECI-CC'!W51</f>
        <v>0</v>
      </c>
      <c r="X51" s="42">
        <f>'P1A-ECI-CC'!$C51/'P1A-ECI-CC'!$AC51*'P1A-ECI-CC'!X51</f>
        <v>0</v>
      </c>
      <c r="Y51" s="42">
        <f>'P1A-ECI-CC'!$C51/'P1A-ECI-CC'!$AC51*'P1A-ECI-CC'!Y51</f>
        <v>0</v>
      </c>
      <c r="Z51" s="42">
        <f>'P1A-ECI-CC'!$C51/'P1A-ECI-CC'!$AC51*'P1A-ECI-CC'!Z51</f>
        <v>0</v>
      </c>
      <c r="AA51" s="42">
        <f>'P1A-ECI-CC'!$C51/'P1A-ECI-CC'!$AC51*'P1A-ECI-CC'!AA51</f>
        <v>0</v>
      </c>
      <c r="AB51" s="42">
        <f>'P1A-ECI-CC'!$C51/'P1A-ECI-CC'!$AC51*'P1A-ECI-CC'!AB51</f>
        <v>0</v>
      </c>
      <c r="AC51" s="66">
        <f t="shared" si="0"/>
        <v>0</v>
      </c>
    </row>
    <row r="52" spans="1:29" x14ac:dyDescent="0.3">
      <c r="A52" s="9">
        <v>6416</v>
      </c>
      <c r="B52" s="9" t="s">
        <v>122</v>
      </c>
      <c r="C52" s="10">
        <f>'P1A-ECI-CC'!C52</f>
        <v>0</v>
      </c>
      <c r="D52" s="10" t="str">
        <f>'P1A-ECI-CC'!D52</f>
        <v>Directo</v>
      </c>
      <c r="E52" s="42">
        <f>'P1A-ECI-CC'!$C52/'P1A-ECI-CC'!$AC52*'P1A-ECI-CC'!E52</f>
        <v>0</v>
      </c>
      <c r="F52" s="42">
        <f>'P1A-ECI-CC'!$C52/'P1A-ECI-CC'!$AC52*'P1A-ECI-CC'!F52</f>
        <v>0</v>
      </c>
      <c r="G52" s="42">
        <f>'P1A-ECI-CC'!$C52/'P1A-ECI-CC'!$AC52*'P1A-ECI-CC'!G52</f>
        <v>0</v>
      </c>
      <c r="H52" s="42">
        <f>'P1A-ECI-CC'!$C52/'P1A-ECI-CC'!$AC52*'P1A-ECI-CC'!H52</f>
        <v>0</v>
      </c>
      <c r="I52" s="42">
        <f>'P1A-ECI-CC'!$C52/'P1A-ECI-CC'!$AC52*'P1A-ECI-CC'!I52</f>
        <v>0</v>
      </c>
      <c r="J52" s="42">
        <f>'P1A-ECI-CC'!$C52/'P1A-ECI-CC'!$AC52*'P1A-ECI-CC'!J52</f>
        <v>0</v>
      </c>
      <c r="K52" s="42">
        <f>'P1A-ECI-CC'!$C52/'P1A-ECI-CC'!$AC52*'P1A-ECI-CC'!K52</f>
        <v>0</v>
      </c>
      <c r="L52" s="42">
        <f>'P1A-ECI-CC'!$C52/'P1A-ECI-CC'!$AC52*'P1A-ECI-CC'!L52</f>
        <v>0</v>
      </c>
      <c r="M52" s="42">
        <f>'P1A-ECI-CC'!$C52/'P1A-ECI-CC'!$AC52*'P1A-ECI-CC'!M52</f>
        <v>0</v>
      </c>
      <c r="N52" s="42">
        <f>'P1A-ECI-CC'!$C52/'P1A-ECI-CC'!$AC52*'P1A-ECI-CC'!N52</f>
        <v>0</v>
      </c>
      <c r="O52" s="42">
        <f>'P1A-ECI-CC'!$C52/'P1A-ECI-CC'!$AC52*'P1A-ECI-CC'!O52</f>
        <v>0</v>
      </c>
      <c r="P52" s="42">
        <f>'P1A-ECI-CC'!$C52/'P1A-ECI-CC'!$AC52*'P1A-ECI-CC'!P52</f>
        <v>0</v>
      </c>
      <c r="Q52" s="42">
        <f>'P1A-ECI-CC'!$C52/'P1A-ECI-CC'!$AC52*'P1A-ECI-CC'!Q52</f>
        <v>0</v>
      </c>
      <c r="R52" s="42">
        <f>'P1A-ECI-CC'!$C52/'P1A-ECI-CC'!$AC52*'P1A-ECI-CC'!R52</f>
        <v>0</v>
      </c>
      <c r="S52" s="42">
        <f>'P1A-ECI-CC'!$C52/'P1A-ECI-CC'!$AC52*'P1A-ECI-CC'!S52</f>
        <v>0</v>
      </c>
      <c r="T52" s="42">
        <f>'P1A-ECI-CC'!$C52/'P1A-ECI-CC'!$AC52*'P1A-ECI-CC'!T52</f>
        <v>0</v>
      </c>
      <c r="U52" s="42">
        <f>'P1A-ECI-CC'!$C52/'P1A-ECI-CC'!$AC52*'P1A-ECI-CC'!U52</f>
        <v>0</v>
      </c>
      <c r="V52" s="42">
        <f>'P1A-ECI-CC'!$C52/'P1A-ECI-CC'!$AC52*'P1A-ECI-CC'!V52</f>
        <v>0</v>
      </c>
      <c r="W52" s="42">
        <f>'P1A-ECI-CC'!$C52/'P1A-ECI-CC'!$AC52*'P1A-ECI-CC'!W52</f>
        <v>0</v>
      </c>
      <c r="X52" s="42">
        <f>'P1A-ECI-CC'!$C52/'P1A-ECI-CC'!$AC52*'P1A-ECI-CC'!X52</f>
        <v>0</v>
      </c>
      <c r="Y52" s="42">
        <f>'P1A-ECI-CC'!$C52/'P1A-ECI-CC'!$AC52*'P1A-ECI-CC'!Y52</f>
        <v>0</v>
      </c>
      <c r="Z52" s="42">
        <f>'P1A-ECI-CC'!$C52/'P1A-ECI-CC'!$AC52*'P1A-ECI-CC'!Z52</f>
        <v>0</v>
      </c>
      <c r="AA52" s="42">
        <f>'P1A-ECI-CC'!$C52/'P1A-ECI-CC'!$AC52*'P1A-ECI-CC'!AA52</f>
        <v>0</v>
      </c>
      <c r="AB52" s="42">
        <f>'P1A-ECI-CC'!$C52/'P1A-ECI-CC'!$AC52*'P1A-ECI-CC'!AB52</f>
        <v>0</v>
      </c>
      <c r="AC52" s="66">
        <f t="shared" si="0"/>
        <v>0</v>
      </c>
    </row>
    <row r="53" spans="1:29" x14ac:dyDescent="0.3">
      <c r="A53" s="9">
        <v>6419</v>
      </c>
      <c r="B53" s="9" t="s">
        <v>123</v>
      </c>
      <c r="C53" s="10">
        <f>'P1A-ECI-CC'!C53</f>
        <v>0</v>
      </c>
      <c r="D53" s="10" t="str">
        <f>'P1A-ECI-CC'!D53</f>
        <v>Directo</v>
      </c>
      <c r="E53" s="42">
        <f>'P1A-ECI-CC'!$C53/'P1A-ECI-CC'!$AC53*'P1A-ECI-CC'!E53</f>
        <v>0</v>
      </c>
      <c r="F53" s="42">
        <f>'P1A-ECI-CC'!$C53/'P1A-ECI-CC'!$AC53*'P1A-ECI-CC'!F53</f>
        <v>0</v>
      </c>
      <c r="G53" s="42">
        <f>'P1A-ECI-CC'!$C53/'P1A-ECI-CC'!$AC53*'P1A-ECI-CC'!G53</f>
        <v>0</v>
      </c>
      <c r="H53" s="42">
        <f>'P1A-ECI-CC'!$C53/'P1A-ECI-CC'!$AC53*'P1A-ECI-CC'!H53</f>
        <v>0</v>
      </c>
      <c r="I53" s="42">
        <f>'P1A-ECI-CC'!$C53/'P1A-ECI-CC'!$AC53*'P1A-ECI-CC'!I53</f>
        <v>0</v>
      </c>
      <c r="J53" s="42">
        <f>'P1A-ECI-CC'!$C53/'P1A-ECI-CC'!$AC53*'P1A-ECI-CC'!J53</f>
        <v>0</v>
      </c>
      <c r="K53" s="42">
        <f>'P1A-ECI-CC'!$C53/'P1A-ECI-CC'!$AC53*'P1A-ECI-CC'!K53</f>
        <v>0</v>
      </c>
      <c r="L53" s="42">
        <f>'P1A-ECI-CC'!$C53/'P1A-ECI-CC'!$AC53*'P1A-ECI-CC'!L53</f>
        <v>0</v>
      </c>
      <c r="M53" s="42">
        <f>'P1A-ECI-CC'!$C53/'P1A-ECI-CC'!$AC53*'P1A-ECI-CC'!M53</f>
        <v>0</v>
      </c>
      <c r="N53" s="42">
        <f>'P1A-ECI-CC'!$C53/'P1A-ECI-CC'!$AC53*'P1A-ECI-CC'!N53</f>
        <v>0</v>
      </c>
      <c r="O53" s="42">
        <f>'P1A-ECI-CC'!$C53/'P1A-ECI-CC'!$AC53*'P1A-ECI-CC'!O53</f>
        <v>0</v>
      </c>
      <c r="P53" s="42">
        <f>'P1A-ECI-CC'!$C53/'P1A-ECI-CC'!$AC53*'P1A-ECI-CC'!P53</f>
        <v>0</v>
      </c>
      <c r="Q53" s="42">
        <f>'P1A-ECI-CC'!$C53/'P1A-ECI-CC'!$AC53*'P1A-ECI-CC'!Q53</f>
        <v>0</v>
      </c>
      <c r="R53" s="42">
        <f>'P1A-ECI-CC'!$C53/'P1A-ECI-CC'!$AC53*'P1A-ECI-CC'!R53</f>
        <v>0</v>
      </c>
      <c r="S53" s="42">
        <f>'P1A-ECI-CC'!$C53/'P1A-ECI-CC'!$AC53*'P1A-ECI-CC'!S53</f>
        <v>0</v>
      </c>
      <c r="T53" s="42">
        <f>'P1A-ECI-CC'!$C53/'P1A-ECI-CC'!$AC53*'P1A-ECI-CC'!T53</f>
        <v>0</v>
      </c>
      <c r="U53" s="42">
        <f>'P1A-ECI-CC'!$C53/'P1A-ECI-CC'!$AC53*'P1A-ECI-CC'!U53</f>
        <v>0</v>
      </c>
      <c r="V53" s="42">
        <f>'P1A-ECI-CC'!$C53/'P1A-ECI-CC'!$AC53*'P1A-ECI-CC'!V53</f>
        <v>0</v>
      </c>
      <c r="W53" s="42">
        <f>'P1A-ECI-CC'!$C53/'P1A-ECI-CC'!$AC53*'P1A-ECI-CC'!W53</f>
        <v>0</v>
      </c>
      <c r="X53" s="42">
        <f>'P1A-ECI-CC'!$C53/'P1A-ECI-CC'!$AC53*'P1A-ECI-CC'!X53</f>
        <v>0</v>
      </c>
      <c r="Y53" s="42">
        <f>'P1A-ECI-CC'!$C53/'P1A-ECI-CC'!$AC53*'P1A-ECI-CC'!Y53</f>
        <v>0</v>
      </c>
      <c r="Z53" s="42">
        <f>'P1A-ECI-CC'!$C53/'P1A-ECI-CC'!$AC53*'P1A-ECI-CC'!Z53</f>
        <v>0</v>
      </c>
      <c r="AA53" s="42">
        <f>'P1A-ECI-CC'!$C53/'P1A-ECI-CC'!$AC53*'P1A-ECI-CC'!AA53</f>
        <v>0</v>
      </c>
      <c r="AB53" s="42">
        <f>'P1A-ECI-CC'!$C53/'P1A-ECI-CC'!$AC53*'P1A-ECI-CC'!AB53</f>
        <v>0</v>
      </c>
      <c r="AC53" s="66">
        <f t="shared" si="0"/>
        <v>0</v>
      </c>
    </row>
    <row r="54" spans="1:29" x14ac:dyDescent="0.3">
      <c r="A54" s="9">
        <v>642</v>
      </c>
      <c r="B54" s="9" t="s">
        <v>124</v>
      </c>
      <c r="C54" s="10">
        <f>'P1A-ECI-CC'!C54</f>
        <v>0</v>
      </c>
      <c r="D54" s="10" t="str">
        <f>'P1A-ECI-CC'!D54</f>
        <v>Directo</v>
      </c>
      <c r="E54" s="42">
        <f>'P1A-ECI-CC'!$C54/'P1A-ECI-CC'!$AC54*'P1A-ECI-CC'!E54</f>
        <v>0</v>
      </c>
      <c r="F54" s="42">
        <f>'P1A-ECI-CC'!$C54/'P1A-ECI-CC'!$AC54*'P1A-ECI-CC'!F54</f>
        <v>0</v>
      </c>
      <c r="G54" s="42">
        <f>'P1A-ECI-CC'!$C54/'P1A-ECI-CC'!$AC54*'P1A-ECI-CC'!G54</f>
        <v>0</v>
      </c>
      <c r="H54" s="42">
        <f>'P1A-ECI-CC'!$C54/'P1A-ECI-CC'!$AC54*'P1A-ECI-CC'!H54</f>
        <v>0</v>
      </c>
      <c r="I54" s="42">
        <f>'P1A-ECI-CC'!$C54/'P1A-ECI-CC'!$AC54*'P1A-ECI-CC'!I54</f>
        <v>0</v>
      </c>
      <c r="J54" s="42">
        <f>'P1A-ECI-CC'!$C54/'P1A-ECI-CC'!$AC54*'P1A-ECI-CC'!J54</f>
        <v>0</v>
      </c>
      <c r="K54" s="42">
        <f>'P1A-ECI-CC'!$C54/'P1A-ECI-CC'!$AC54*'P1A-ECI-CC'!K54</f>
        <v>0</v>
      </c>
      <c r="L54" s="42">
        <f>'P1A-ECI-CC'!$C54/'P1A-ECI-CC'!$AC54*'P1A-ECI-CC'!L54</f>
        <v>0</v>
      </c>
      <c r="M54" s="42">
        <f>'P1A-ECI-CC'!$C54/'P1A-ECI-CC'!$AC54*'P1A-ECI-CC'!M54</f>
        <v>0</v>
      </c>
      <c r="N54" s="42">
        <f>'P1A-ECI-CC'!$C54/'P1A-ECI-CC'!$AC54*'P1A-ECI-CC'!N54</f>
        <v>0</v>
      </c>
      <c r="O54" s="42">
        <f>'P1A-ECI-CC'!$C54/'P1A-ECI-CC'!$AC54*'P1A-ECI-CC'!O54</f>
        <v>0</v>
      </c>
      <c r="P54" s="42">
        <f>'P1A-ECI-CC'!$C54/'P1A-ECI-CC'!$AC54*'P1A-ECI-CC'!P54</f>
        <v>0</v>
      </c>
      <c r="Q54" s="42">
        <f>'P1A-ECI-CC'!$C54/'P1A-ECI-CC'!$AC54*'P1A-ECI-CC'!Q54</f>
        <v>0</v>
      </c>
      <c r="R54" s="42">
        <f>'P1A-ECI-CC'!$C54/'P1A-ECI-CC'!$AC54*'P1A-ECI-CC'!R54</f>
        <v>0</v>
      </c>
      <c r="S54" s="42">
        <f>'P1A-ECI-CC'!$C54/'P1A-ECI-CC'!$AC54*'P1A-ECI-CC'!S54</f>
        <v>0</v>
      </c>
      <c r="T54" s="42">
        <f>'P1A-ECI-CC'!$C54/'P1A-ECI-CC'!$AC54*'P1A-ECI-CC'!T54</f>
        <v>0</v>
      </c>
      <c r="U54" s="42">
        <f>'P1A-ECI-CC'!$C54/'P1A-ECI-CC'!$AC54*'P1A-ECI-CC'!U54</f>
        <v>0</v>
      </c>
      <c r="V54" s="42">
        <f>'P1A-ECI-CC'!$C54/'P1A-ECI-CC'!$AC54*'P1A-ECI-CC'!V54</f>
        <v>0</v>
      </c>
      <c r="W54" s="42">
        <f>'P1A-ECI-CC'!$C54/'P1A-ECI-CC'!$AC54*'P1A-ECI-CC'!W54</f>
        <v>0</v>
      </c>
      <c r="X54" s="42">
        <f>'P1A-ECI-CC'!$C54/'P1A-ECI-CC'!$AC54*'P1A-ECI-CC'!X54</f>
        <v>0</v>
      </c>
      <c r="Y54" s="42">
        <f>'P1A-ECI-CC'!$C54/'P1A-ECI-CC'!$AC54*'P1A-ECI-CC'!Y54</f>
        <v>0</v>
      </c>
      <c r="Z54" s="42">
        <f>'P1A-ECI-CC'!$C54/'P1A-ECI-CC'!$AC54*'P1A-ECI-CC'!Z54</f>
        <v>0</v>
      </c>
      <c r="AA54" s="42">
        <f>'P1A-ECI-CC'!$C54/'P1A-ECI-CC'!$AC54*'P1A-ECI-CC'!AA54</f>
        <v>0</v>
      </c>
      <c r="AB54" s="42">
        <f>'P1A-ECI-CC'!$C54/'P1A-ECI-CC'!$AC54*'P1A-ECI-CC'!AB54</f>
        <v>0</v>
      </c>
      <c r="AC54" s="66">
        <f t="shared" si="0"/>
        <v>0</v>
      </c>
    </row>
    <row r="55" spans="1:29" x14ac:dyDescent="0.3">
      <c r="A55" s="9">
        <v>6431</v>
      </c>
      <c r="B55" s="9" t="s">
        <v>125</v>
      </c>
      <c r="C55" s="10">
        <f>'P1A-ECI-CC'!C55</f>
        <v>4563</v>
      </c>
      <c r="D55" s="10" t="str">
        <f>'P1A-ECI-CC'!D55</f>
        <v>Area M2</v>
      </c>
      <c r="E55" s="42">
        <f>'P1A-ECI-CC'!$C55/'P1A-ECI-CC'!$AC55*'P1A-ECI-CC'!E55</f>
        <v>82.216216216216225</v>
      </c>
      <c r="F55" s="42">
        <f>'P1A-ECI-CC'!$C55/'P1A-ECI-CC'!$AC55*'P1A-ECI-CC'!F55</f>
        <v>68.513513513513516</v>
      </c>
      <c r="G55" s="42">
        <f>'P1A-ECI-CC'!$C55/'P1A-ECI-CC'!$AC55*'P1A-ECI-CC'!G55</f>
        <v>137.02702702702703</v>
      </c>
      <c r="H55" s="42">
        <f>'P1A-ECI-CC'!$C55/'P1A-ECI-CC'!$AC55*'P1A-ECI-CC'!H55</f>
        <v>123.32432432432434</v>
      </c>
      <c r="I55" s="42">
        <f>'P1A-ECI-CC'!$C55/'P1A-ECI-CC'!$AC55*'P1A-ECI-CC'!I55</f>
        <v>109.62162162162163</v>
      </c>
      <c r="J55" s="42">
        <f>'P1A-ECI-CC'!$C55/'P1A-ECI-CC'!$AC55*'P1A-ECI-CC'!J55</f>
        <v>102.77027027027027</v>
      </c>
      <c r="K55" s="42">
        <f>'P1A-ECI-CC'!$C55/'P1A-ECI-CC'!$AC55*'P1A-ECI-CC'!K55</f>
        <v>95.918918918918919</v>
      </c>
      <c r="L55" s="42">
        <f>'P1A-ECI-CC'!$C55/'P1A-ECI-CC'!$AC55*'P1A-ECI-CC'!L55</f>
        <v>137.02702702702703</v>
      </c>
      <c r="M55" s="42">
        <f>'P1A-ECI-CC'!$C55/'P1A-ECI-CC'!$AC55*'P1A-ECI-CC'!M55</f>
        <v>109.62162162162163</v>
      </c>
      <c r="N55" s="42">
        <f>'P1A-ECI-CC'!$C55/'P1A-ECI-CC'!$AC55*'P1A-ECI-CC'!N55</f>
        <v>95.918918918918919</v>
      </c>
      <c r="O55" s="42">
        <f>'P1A-ECI-CC'!$C55/'P1A-ECI-CC'!$AC55*'P1A-ECI-CC'!O55</f>
        <v>822.16216216216219</v>
      </c>
      <c r="P55" s="42">
        <f>'P1A-ECI-CC'!$C55/'P1A-ECI-CC'!$AC55*'P1A-ECI-CC'!P55</f>
        <v>109.62162162162163</v>
      </c>
      <c r="Q55" s="42">
        <f>'P1A-ECI-CC'!$C55/'P1A-ECI-CC'!$AC55*'P1A-ECI-CC'!Q55</f>
        <v>95.918918918918919</v>
      </c>
      <c r="R55" s="42">
        <f>'P1A-ECI-CC'!$C55/'P1A-ECI-CC'!$AC55*'P1A-ECI-CC'!R55</f>
        <v>89.067567567567579</v>
      </c>
      <c r="S55" s="42">
        <f>'P1A-ECI-CC'!$C55/'P1A-ECI-CC'!$AC55*'P1A-ECI-CC'!S55</f>
        <v>102.77027027027027</v>
      </c>
      <c r="T55" s="42">
        <f>'P1A-ECI-CC'!$C55/'P1A-ECI-CC'!$AC55*'P1A-ECI-CC'!T55</f>
        <v>123.32432432432434</v>
      </c>
      <c r="U55" s="42">
        <f>'P1A-ECI-CC'!$C55/'P1A-ECI-CC'!$AC55*'P1A-ECI-CC'!U55</f>
        <v>109.62162162162163</v>
      </c>
      <c r="V55" s="42">
        <f>'P1A-ECI-CC'!$C55/'P1A-ECI-CC'!$AC55*'P1A-ECI-CC'!V55</f>
        <v>548.10810810810813</v>
      </c>
      <c r="W55" s="42">
        <f>'P1A-ECI-CC'!$C55/'P1A-ECI-CC'!$AC55*'P1A-ECI-CC'!W55</f>
        <v>411.08108108108109</v>
      </c>
      <c r="X55" s="42">
        <f>'P1A-ECI-CC'!$C55/'P1A-ECI-CC'!$AC55*'P1A-ECI-CC'!X55</f>
        <v>308.31081081081084</v>
      </c>
      <c r="Y55" s="42">
        <f>'P1A-ECI-CC'!$C55/'P1A-ECI-CC'!$AC55*'P1A-ECI-CC'!Y55</f>
        <v>178.13513513513516</v>
      </c>
      <c r="Z55" s="42">
        <f>'P1A-ECI-CC'!$C55/'P1A-ECI-CC'!$AC55*'P1A-ECI-CC'!Z55</f>
        <v>219.24324324324326</v>
      </c>
      <c r="AA55" s="42">
        <f>'P1A-ECI-CC'!$C55/'P1A-ECI-CC'!$AC55*'P1A-ECI-CC'!AA55</f>
        <v>137.02702702702703</v>
      </c>
      <c r="AB55" s="42">
        <f>'P1A-ECI-CC'!$C55/'P1A-ECI-CC'!$AC55*'P1A-ECI-CC'!AB55</f>
        <v>246.64864864864867</v>
      </c>
      <c r="AC55" s="66">
        <f t="shared" si="0"/>
        <v>4562.9999999999991</v>
      </c>
    </row>
    <row r="56" spans="1:29" x14ac:dyDescent="0.3">
      <c r="A56" s="9">
        <v>6432</v>
      </c>
      <c r="B56" s="9" t="s">
        <v>126</v>
      </c>
      <c r="C56" s="10">
        <f>'P1A-ECI-CC'!C56</f>
        <v>1456</v>
      </c>
      <c r="D56" s="10" t="str">
        <f>'P1A-ECI-CC'!D56</f>
        <v>Area M2</v>
      </c>
      <c r="E56" s="42">
        <f>'P1A-ECI-CC'!$C56/'P1A-ECI-CC'!$AC56*'P1A-ECI-CC'!E56</f>
        <v>26.234234234234236</v>
      </c>
      <c r="F56" s="42">
        <f>'P1A-ECI-CC'!$C56/'P1A-ECI-CC'!$AC56*'P1A-ECI-CC'!F56</f>
        <v>21.861861861861861</v>
      </c>
      <c r="G56" s="42">
        <f>'P1A-ECI-CC'!$C56/'P1A-ECI-CC'!$AC56*'P1A-ECI-CC'!G56</f>
        <v>43.723723723723722</v>
      </c>
      <c r="H56" s="42">
        <f>'P1A-ECI-CC'!$C56/'P1A-ECI-CC'!$AC56*'P1A-ECI-CC'!H56</f>
        <v>39.351351351351354</v>
      </c>
      <c r="I56" s="42">
        <f>'P1A-ECI-CC'!$C56/'P1A-ECI-CC'!$AC56*'P1A-ECI-CC'!I56</f>
        <v>34.978978978978979</v>
      </c>
      <c r="J56" s="42">
        <f>'P1A-ECI-CC'!$C56/'P1A-ECI-CC'!$AC56*'P1A-ECI-CC'!J56</f>
        <v>32.792792792792795</v>
      </c>
      <c r="K56" s="42">
        <f>'P1A-ECI-CC'!$C56/'P1A-ECI-CC'!$AC56*'P1A-ECI-CC'!K56</f>
        <v>30.606606606606608</v>
      </c>
      <c r="L56" s="42">
        <f>'P1A-ECI-CC'!$C56/'P1A-ECI-CC'!$AC56*'P1A-ECI-CC'!L56</f>
        <v>43.723723723723722</v>
      </c>
      <c r="M56" s="42">
        <f>'P1A-ECI-CC'!$C56/'P1A-ECI-CC'!$AC56*'P1A-ECI-CC'!M56</f>
        <v>34.978978978978979</v>
      </c>
      <c r="N56" s="42">
        <f>'P1A-ECI-CC'!$C56/'P1A-ECI-CC'!$AC56*'P1A-ECI-CC'!N56</f>
        <v>30.606606606606608</v>
      </c>
      <c r="O56" s="42">
        <f>'P1A-ECI-CC'!$C56/'P1A-ECI-CC'!$AC56*'P1A-ECI-CC'!O56</f>
        <v>262.34234234234236</v>
      </c>
      <c r="P56" s="42">
        <f>'P1A-ECI-CC'!$C56/'P1A-ECI-CC'!$AC56*'P1A-ECI-CC'!P56</f>
        <v>34.978978978978979</v>
      </c>
      <c r="Q56" s="42">
        <f>'P1A-ECI-CC'!$C56/'P1A-ECI-CC'!$AC56*'P1A-ECI-CC'!Q56</f>
        <v>30.606606606606608</v>
      </c>
      <c r="R56" s="42">
        <f>'P1A-ECI-CC'!$C56/'P1A-ECI-CC'!$AC56*'P1A-ECI-CC'!R56</f>
        <v>28.42042042042042</v>
      </c>
      <c r="S56" s="42">
        <f>'P1A-ECI-CC'!$C56/'P1A-ECI-CC'!$AC56*'P1A-ECI-CC'!S56</f>
        <v>32.792792792792795</v>
      </c>
      <c r="T56" s="42">
        <f>'P1A-ECI-CC'!$C56/'P1A-ECI-CC'!$AC56*'P1A-ECI-CC'!T56</f>
        <v>39.351351351351354</v>
      </c>
      <c r="U56" s="42">
        <f>'P1A-ECI-CC'!$C56/'P1A-ECI-CC'!$AC56*'P1A-ECI-CC'!U56</f>
        <v>34.978978978978979</v>
      </c>
      <c r="V56" s="42">
        <f>'P1A-ECI-CC'!$C56/'P1A-ECI-CC'!$AC56*'P1A-ECI-CC'!V56</f>
        <v>174.89489489489489</v>
      </c>
      <c r="W56" s="42">
        <f>'P1A-ECI-CC'!$C56/'P1A-ECI-CC'!$AC56*'P1A-ECI-CC'!W56</f>
        <v>131.17117117117118</v>
      </c>
      <c r="X56" s="42">
        <f>'P1A-ECI-CC'!$C56/'P1A-ECI-CC'!$AC56*'P1A-ECI-CC'!X56</f>
        <v>98.378378378378386</v>
      </c>
      <c r="Y56" s="42">
        <f>'P1A-ECI-CC'!$C56/'P1A-ECI-CC'!$AC56*'P1A-ECI-CC'!Y56</f>
        <v>56.840840840840841</v>
      </c>
      <c r="Z56" s="42">
        <f>'P1A-ECI-CC'!$C56/'P1A-ECI-CC'!$AC56*'P1A-ECI-CC'!Z56</f>
        <v>69.957957957957959</v>
      </c>
      <c r="AA56" s="42">
        <f>'P1A-ECI-CC'!$C56/'P1A-ECI-CC'!$AC56*'P1A-ECI-CC'!AA56</f>
        <v>43.723723723723722</v>
      </c>
      <c r="AB56" s="42">
        <f>'P1A-ECI-CC'!$C56/'P1A-ECI-CC'!$AC56*'P1A-ECI-CC'!AB56</f>
        <v>78.702702702702709</v>
      </c>
      <c r="AC56" s="66">
        <f t="shared" si="0"/>
        <v>1455.9999999999998</v>
      </c>
    </row>
    <row r="57" spans="1:29" x14ac:dyDescent="0.3">
      <c r="A57" s="9">
        <v>6433</v>
      </c>
      <c r="B57" s="9" t="s">
        <v>127</v>
      </c>
      <c r="C57" s="10">
        <f>'P1A-ECI-CC'!C57</f>
        <v>456</v>
      </c>
      <c r="D57" s="10" t="str">
        <f>'P1A-ECI-CC'!D57</f>
        <v>Directo</v>
      </c>
      <c r="E57" s="42">
        <f>'P1A-ECI-CC'!$C57/'P1A-ECI-CC'!$AC57*'P1A-ECI-CC'!E57</f>
        <v>456</v>
      </c>
      <c r="F57" s="42">
        <f>'P1A-ECI-CC'!$C57/'P1A-ECI-CC'!$AC57*'P1A-ECI-CC'!F57</f>
        <v>0</v>
      </c>
      <c r="G57" s="42">
        <f>'P1A-ECI-CC'!$C57/'P1A-ECI-CC'!$AC57*'P1A-ECI-CC'!G57</f>
        <v>0</v>
      </c>
      <c r="H57" s="42">
        <f>'P1A-ECI-CC'!$C57/'P1A-ECI-CC'!$AC57*'P1A-ECI-CC'!H57</f>
        <v>0</v>
      </c>
      <c r="I57" s="42">
        <f>'P1A-ECI-CC'!$C57/'P1A-ECI-CC'!$AC57*'P1A-ECI-CC'!I57</f>
        <v>0</v>
      </c>
      <c r="J57" s="42">
        <f>'P1A-ECI-CC'!$C57/'P1A-ECI-CC'!$AC57*'P1A-ECI-CC'!J57</f>
        <v>0</v>
      </c>
      <c r="K57" s="42">
        <f>'P1A-ECI-CC'!$C57/'P1A-ECI-CC'!$AC57*'P1A-ECI-CC'!K57</f>
        <v>0</v>
      </c>
      <c r="L57" s="42">
        <f>'P1A-ECI-CC'!$C57/'P1A-ECI-CC'!$AC57*'P1A-ECI-CC'!L57</f>
        <v>0</v>
      </c>
      <c r="M57" s="42">
        <f>'P1A-ECI-CC'!$C57/'P1A-ECI-CC'!$AC57*'P1A-ECI-CC'!M57</f>
        <v>0</v>
      </c>
      <c r="N57" s="42">
        <f>'P1A-ECI-CC'!$C57/'P1A-ECI-CC'!$AC57*'P1A-ECI-CC'!N57</f>
        <v>0</v>
      </c>
      <c r="O57" s="42">
        <f>'P1A-ECI-CC'!$C57/'P1A-ECI-CC'!$AC57*'P1A-ECI-CC'!O57</f>
        <v>0</v>
      </c>
      <c r="P57" s="42">
        <f>'P1A-ECI-CC'!$C57/'P1A-ECI-CC'!$AC57*'P1A-ECI-CC'!P57</f>
        <v>0</v>
      </c>
      <c r="Q57" s="42">
        <f>'P1A-ECI-CC'!$C57/'P1A-ECI-CC'!$AC57*'P1A-ECI-CC'!Q57</f>
        <v>0</v>
      </c>
      <c r="R57" s="42">
        <f>'P1A-ECI-CC'!$C57/'P1A-ECI-CC'!$AC57*'P1A-ECI-CC'!R57</f>
        <v>0</v>
      </c>
      <c r="S57" s="42">
        <f>'P1A-ECI-CC'!$C57/'P1A-ECI-CC'!$AC57*'P1A-ECI-CC'!S57</f>
        <v>0</v>
      </c>
      <c r="T57" s="42">
        <f>'P1A-ECI-CC'!$C57/'P1A-ECI-CC'!$AC57*'P1A-ECI-CC'!T57</f>
        <v>0</v>
      </c>
      <c r="U57" s="42">
        <f>'P1A-ECI-CC'!$C57/'P1A-ECI-CC'!$AC57*'P1A-ECI-CC'!U57</f>
        <v>0</v>
      </c>
      <c r="V57" s="42">
        <f>'P1A-ECI-CC'!$C57/'P1A-ECI-CC'!$AC57*'P1A-ECI-CC'!V57</f>
        <v>0</v>
      </c>
      <c r="W57" s="42">
        <f>'P1A-ECI-CC'!$C57/'P1A-ECI-CC'!$AC57*'P1A-ECI-CC'!W57</f>
        <v>0</v>
      </c>
      <c r="X57" s="42">
        <f>'P1A-ECI-CC'!$C57/'P1A-ECI-CC'!$AC57*'P1A-ECI-CC'!X57</f>
        <v>0</v>
      </c>
      <c r="Y57" s="42">
        <f>'P1A-ECI-CC'!$C57/'P1A-ECI-CC'!$AC57*'P1A-ECI-CC'!Y57</f>
        <v>0</v>
      </c>
      <c r="Z57" s="42">
        <f>'P1A-ECI-CC'!$C57/'P1A-ECI-CC'!$AC57*'P1A-ECI-CC'!Z57</f>
        <v>0</v>
      </c>
      <c r="AA57" s="42">
        <f>'P1A-ECI-CC'!$C57/'P1A-ECI-CC'!$AC57*'P1A-ECI-CC'!AA57</f>
        <v>0</v>
      </c>
      <c r="AB57" s="42">
        <f>'P1A-ECI-CC'!$C57/'P1A-ECI-CC'!$AC57*'P1A-ECI-CC'!AB57</f>
        <v>0</v>
      </c>
      <c r="AC57" s="66">
        <f t="shared" si="0"/>
        <v>456</v>
      </c>
    </row>
    <row r="58" spans="1:29" x14ac:dyDescent="0.3">
      <c r="A58" s="9">
        <v>6434</v>
      </c>
      <c r="B58" s="9" t="s">
        <v>128</v>
      </c>
      <c r="C58" s="10">
        <f>'P1A-ECI-CC'!C58</f>
        <v>0</v>
      </c>
      <c r="D58" s="10" t="str">
        <f>'P1A-ECI-CC'!D58</f>
        <v>Directo</v>
      </c>
      <c r="E58" s="42">
        <f>'P1A-ECI-CC'!$C58/'P1A-ECI-CC'!$AC58*'P1A-ECI-CC'!E58</f>
        <v>0</v>
      </c>
      <c r="F58" s="42">
        <f>'P1A-ECI-CC'!$C58/'P1A-ECI-CC'!$AC58*'P1A-ECI-CC'!F58</f>
        <v>0</v>
      </c>
      <c r="G58" s="42">
        <f>'P1A-ECI-CC'!$C58/'P1A-ECI-CC'!$AC58*'P1A-ECI-CC'!G58</f>
        <v>0</v>
      </c>
      <c r="H58" s="42">
        <f>'P1A-ECI-CC'!$C58/'P1A-ECI-CC'!$AC58*'P1A-ECI-CC'!H58</f>
        <v>0</v>
      </c>
      <c r="I58" s="42">
        <f>'P1A-ECI-CC'!$C58/'P1A-ECI-CC'!$AC58*'P1A-ECI-CC'!I58</f>
        <v>0</v>
      </c>
      <c r="J58" s="42">
        <f>'P1A-ECI-CC'!$C58/'P1A-ECI-CC'!$AC58*'P1A-ECI-CC'!J58</f>
        <v>0</v>
      </c>
      <c r="K58" s="42">
        <f>'P1A-ECI-CC'!$C58/'P1A-ECI-CC'!$AC58*'P1A-ECI-CC'!K58</f>
        <v>0</v>
      </c>
      <c r="L58" s="42">
        <f>'P1A-ECI-CC'!$C58/'P1A-ECI-CC'!$AC58*'P1A-ECI-CC'!L58</f>
        <v>0</v>
      </c>
      <c r="M58" s="42">
        <f>'P1A-ECI-CC'!$C58/'P1A-ECI-CC'!$AC58*'P1A-ECI-CC'!M58</f>
        <v>0</v>
      </c>
      <c r="N58" s="42">
        <f>'P1A-ECI-CC'!$C58/'P1A-ECI-CC'!$AC58*'P1A-ECI-CC'!N58</f>
        <v>0</v>
      </c>
      <c r="O58" s="42">
        <f>'P1A-ECI-CC'!$C58/'P1A-ECI-CC'!$AC58*'P1A-ECI-CC'!O58</f>
        <v>0</v>
      </c>
      <c r="P58" s="42">
        <f>'P1A-ECI-CC'!$C58/'P1A-ECI-CC'!$AC58*'P1A-ECI-CC'!P58</f>
        <v>0</v>
      </c>
      <c r="Q58" s="42">
        <f>'P1A-ECI-CC'!$C58/'P1A-ECI-CC'!$AC58*'P1A-ECI-CC'!Q58</f>
        <v>0</v>
      </c>
      <c r="R58" s="42">
        <f>'P1A-ECI-CC'!$C58/'P1A-ECI-CC'!$AC58*'P1A-ECI-CC'!R58</f>
        <v>0</v>
      </c>
      <c r="S58" s="42">
        <f>'P1A-ECI-CC'!$C58/'P1A-ECI-CC'!$AC58*'P1A-ECI-CC'!S58</f>
        <v>0</v>
      </c>
      <c r="T58" s="42">
        <f>'P1A-ECI-CC'!$C58/'P1A-ECI-CC'!$AC58*'P1A-ECI-CC'!T58</f>
        <v>0</v>
      </c>
      <c r="U58" s="42">
        <f>'P1A-ECI-CC'!$C58/'P1A-ECI-CC'!$AC58*'P1A-ECI-CC'!U58</f>
        <v>0</v>
      </c>
      <c r="V58" s="42">
        <f>'P1A-ECI-CC'!$C58/'P1A-ECI-CC'!$AC58*'P1A-ECI-CC'!V58</f>
        <v>0</v>
      </c>
      <c r="W58" s="42">
        <f>'P1A-ECI-CC'!$C58/'P1A-ECI-CC'!$AC58*'P1A-ECI-CC'!W58</f>
        <v>0</v>
      </c>
      <c r="X58" s="42">
        <f>'P1A-ECI-CC'!$C58/'P1A-ECI-CC'!$AC58*'P1A-ECI-CC'!X58</f>
        <v>0</v>
      </c>
      <c r="Y58" s="42">
        <f>'P1A-ECI-CC'!$C58/'P1A-ECI-CC'!$AC58*'P1A-ECI-CC'!Y58</f>
        <v>0</v>
      </c>
      <c r="Z58" s="42">
        <f>'P1A-ECI-CC'!$C58/'P1A-ECI-CC'!$AC58*'P1A-ECI-CC'!Z58</f>
        <v>0</v>
      </c>
      <c r="AA58" s="42">
        <f>'P1A-ECI-CC'!$C58/'P1A-ECI-CC'!$AC58*'P1A-ECI-CC'!AA58</f>
        <v>0</v>
      </c>
      <c r="AB58" s="42">
        <f>'P1A-ECI-CC'!$C58/'P1A-ECI-CC'!$AC58*'P1A-ECI-CC'!AB58</f>
        <v>0</v>
      </c>
      <c r="AC58" s="66">
        <f t="shared" si="0"/>
        <v>0</v>
      </c>
    </row>
    <row r="59" spans="1:29" x14ac:dyDescent="0.3">
      <c r="A59" s="9">
        <v>6439</v>
      </c>
      <c r="B59" s="9" t="s">
        <v>129</v>
      </c>
      <c r="C59" s="10">
        <f>'P1A-ECI-CC'!C59</f>
        <v>321</v>
      </c>
      <c r="D59" s="10" t="str">
        <f>'P1A-ECI-CC'!D59</f>
        <v>Area M2</v>
      </c>
      <c r="E59" s="42">
        <f>'P1A-ECI-CC'!$C59/'P1A-ECI-CC'!$AC59*'P1A-ECI-CC'!E59</f>
        <v>5.7837837837837842</v>
      </c>
      <c r="F59" s="42">
        <f>'P1A-ECI-CC'!$C59/'P1A-ECI-CC'!$AC59*'P1A-ECI-CC'!F59</f>
        <v>4.8198198198198199</v>
      </c>
      <c r="G59" s="42">
        <f>'P1A-ECI-CC'!$C59/'P1A-ECI-CC'!$AC59*'P1A-ECI-CC'!G59</f>
        <v>9.6396396396396398</v>
      </c>
      <c r="H59" s="42">
        <f>'P1A-ECI-CC'!$C59/'P1A-ECI-CC'!$AC59*'P1A-ECI-CC'!H59</f>
        <v>8.6756756756756754</v>
      </c>
      <c r="I59" s="42">
        <f>'P1A-ECI-CC'!$C59/'P1A-ECI-CC'!$AC59*'P1A-ECI-CC'!I59</f>
        <v>7.711711711711712</v>
      </c>
      <c r="J59" s="42">
        <f>'P1A-ECI-CC'!$C59/'P1A-ECI-CC'!$AC59*'P1A-ECI-CC'!J59</f>
        <v>7.2297297297297298</v>
      </c>
      <c r="K59" s="42">
        <f>'P1A-ECI-CC'!$C59/'P1A-ECI-CC'!$AC59*'P1A-ECI-CC'!K59</f>
        <v>6.7477477477477477</v>
      </c>
      <c r="L59" s="42">
        <f>'P1A-ECI-CC'!$C59/'P1A-ECI-CC'!$AC59*'P1A-ECI-CC'!L59</f>
        <v>9.6396396396396398</v>
      </c>
      <c r="M59" s="42">
        <f>'P1A-ECI-CC'!$C59/'P1A-ECI-CC'!$AC59*'P1A-ECI-CC'!M59</f>
        <v>7.711711711711712</v>
      </c>
      <c r="N59" s="42">
        <f>'P1A-ECI-CC'!$C59/'P1A-ECI-CC'!$AC59*'P1A-ECI-CC'!N59</f>
        <v>6.7477477477477477</v>
      </c>
      <c r="O59" s="42">
        <f>'P1A-ECI-CC'!$C59/'P1A-ECI-CC'!$AC59*'P1A-ECI-CC'!O59</f>
        <v>57.837837837837839</v>
      </c>
      <c r="P59" s="42">
        <f>'P1A-ECI-CC'!$C59/'P1A-ECI-CC'!$AC59*'P1A-ECI-CC'!P59</f>
        <v>7.711711711711712</v>
      </c>
      <c r="Q59" s="42">
        <f>'P1A-ECI-CC'!$C59/'P1A-ECI-CC'!$AC59*'P1A-ECI-CC'!Q59</f>
        <v>6.7477477477477477</v>
      </c>
      <c r="R59" s="42">
        <f>'P1A-ECI-CC'!$C59/'P1A-ECI-CC'!$AC59*'P1A-ECI-CC'!R59</f>
        <v>6.2657657657657664</v>
      </c>
      <c r="S59" s="42">
        <f>'P1A-ECI-CC'!$C59/'P1A-ECI-CC'!$AC59*'P1A-ECI-CC'!S59</f>
        <v>7.2297297297297298</v>
      </c>
      <c r="T59" s="42">
        <f>'P1A-ECI-CC'!$C59/'P1A-ECI-CC'!$AC59*'P1A-ECI-CC'!T59</f>
        <v>8.6756756756756754</v>
      </c>
      <c r="U59" s="42">
        <f>'P1A-ECI-CC'!$C59/'P1A-ECI-CC'!$AC59*'P1A-ECI-CC'!U59</f>
        <v>7.711711711711712</v>
      </c>
      <c r="V59" s="42">
        <f>'P1A-ECI-CC'!$C59/'P1A-ECI-CC'!$AC59*'P1A-ECI-CC'!V59</f>
        <v>38.558558558558559</v>
      </c>
      <c r="W59" s="42">
        <f>'P1A-ECI-CC'!$C59/'P1A-ECI-CC'!$AC59*'P1A-ECI-CC'!W59</f>
        <v>28.918918918918919</v>
      </c>
      <c r="X59" s="42">
        <f>'P1A-ECI-CC'!$C59/'P1A-ECI-CC'!$AC59*'P1A-ECI-CC'!X59</f>
        <v>21.689189189189189</v>
      </c>
      <c r="Y59" s="42">
        <f>'P1A-ECI-CC'!$C59/'P1A-ECI-CC'!$AC59*'P1A-ECI-CC'!Y59</f>
        <v>12.531531531531533</v>
      </c>
      <c r="Z59" s="42">
        <f>'P1A-ECI-CC'!$C59/'P1A-ECI-CC'!$AC59*'P1A-ECI-CC'!Z59</f>
        <v>15.423423423423424</v>
      </c>
      <c r="AA59" s="42">
        <f>'P1A-ECI-CC'!$C59/'P1A-ECI-CC'!$AC59*'P1A-ECI-CC'!AA59</f>
        <v>9.6396396396396398</v>
      </c>
      <c r="AB59" s="42">
        <f>'P1A-ECI-CC'!$C59/'P1A-ECI-CC'!$AC59*'P1A-ECI-CC'!AB59</f>
        <v>17.351351351351351</v>
      </c>
      <c r="AC59" s="66">
        <f t="shared" si="0"/>
        <v>320.99999999999994</v>
      </c>
    </row>
    <row r="60" spans="1:29" x14ac:dyDescent="0.3">
      <c r="A60" s="9">
        <v>6442</v>
      </c>
      <c r="B60" s="9" t="s">
        <v>130</v>
      </c>
      <c r="C60" s="10">
        <f>'P1A-ECI-CC'!C60</f>
        <v>0</v>
      </c>
      <c r="D60" s="10" t="str">
        <f>'P1A-ECI-CC'!D60</f>
        <v>Directo</v>
      </c>
      <c r="E60" s="42">
        <f>'P1A-ECI-CC'!$C60/'P1A-ECI-CC'!$AC60*'P1A-ECI-CC'!E60</f>
        <v>0</v>
      </c>
      <c r="F60" s="42">
        <f>'P1A-ECI-CC'!$C60/'P1A-ECI-CC'!$AC60*'P1A-ECI-CC'!F60</f>
        <v>0</v>
      </c>
      <c r="G60" s="42">
        <f>'P1A-ECI-CC'!$C60/'P1A-ECI-CC'!$AC60*'P1A-ECI-CC'!G60</f>
        <v>0</v>
      </c>
      <c r="H60" s="42">
        <f>'P1A-ECI-CC'!$C60/'P1A-ECI-CC'!$AC60*'P1A-ECI-CC'!H60</f>
        <v>0</v>
      </c>
      <c r="I60" s="42">
        <f>'P1A-ECI-CC'!$C60/'P1A-ECI-CC'!$AC60*'P1A-ECI-CC'!I60</f>
        <v>0</v>
      </c>
      <c r="J60" s="42">
        <f>'P1A-ECI-CC'!$C60/'P1A-ECI-CC'!$AC60*'P1A-ECI-CC'!J60</f>
        <v>0</v>
      </c>
      <c r="K60" s="42">
        <f>'P1A-ECI-CC'!$C60/'P1A-ECI-CC'!$AC60*'P1A-ECI-CC'!K60</f>
        <v>0</v>
      </c>
      <c r="L60" s="42">
        <f>'P1A-ECI-CC'!$C60/'P1A-ECI-CC'!$AC60*'P1A-ECI-CC'!L60</f>
        <v>0</v>
      </c>
      <c r="M60" s="42">
        <f>'P1A-ECI-CC'!$C60/'P1A-ECI-CC'!$AC60*'P1A-ECI-CC'!M60</f>
        <v>0</v>
      </c>
      <c r="N60" s="42">
        <f>'P1A-ECI-CC'!$C60/'P1A-ECI-CC'!$AC60*'P1A-ECI-CC'!N60</f>
        <v>0</v>
      </c>
      <c r="O60" s="42">
        <f>'P1A-ECI-CC'!$C60/'P1A-ECI-CC'!$AC60*'P1A-ECI-CC'!O60</f>
        <v>0</v>
      </c>
      <c r="P60" s="42">
        <f>'P1A-ECI-CC'!$C60/'P1A-ECI-CC'!$AC60*'P1A-ECI-CC'!P60</f>
        <v>0</v>
      </c>
      <c r="Q60" s="42">
        <f>'P1A-ECI-CC'!$C60/'P1A-ECI-CC'!$AC60*'P1A-ECI-CC'!Q60</f>
        <v>0</v>
      </c>
      <c r="R60" s="42">
        <f>'P1A-ECI-CC'!$C60/'P1A-ECI-CC'!$AC60*'P1A-ECI-CC'!R60</f>
        <v>0</v>
      </c>
      <c r="S60" s="42">
        <f>'P1A-ECI-CC'!$C60/'P1A-ECI-CC'!$AC60*'P1A-ECI-CC'!S60</f>
        <v>0</v>
      </c>
      <c r="T60" s="42">
        <f>'P1A-ECI-CC'!$C60/'P1A-ECI-CC'!$AC60*'P1A-ECI-CC'!T60</f>
        <v>0</v>
      </c>
      <c r="U60" s="42">
        <f>'P1A-ECI-CC'!$C60/'P1A-ECI-CC'!$AC60*'P1A-ECI-CC'!U60</f>
        <v>0</v>
      </c>
      <c r="V60" s="42">
        <f>'P1A-ECI-CC'!$C60/'P1A-ECI-CC'!$AC60*'P1A-ECI-CC'!V60</f>
        <v>0</v>
      </c>
      <c r="W60" s="42">
        <f>'P1A-ECI-CC'!$C60/'P1A-ECI-CC'!$AC60*'P1A-ECI-CC'!W60</f>
        <v>0</v>
      </c>
      <c r="X60" s="42">
        <f>'P1A-ECI-CC'!$C60/'P1A-ECI-CC'!$AC60*'P1A-ECI-CC'!X60</f>
        <v>0</v>
      </c>
      <c r="Y60" s="42">
        <f>'P1A-ECI-CC'!$C60/'P1A-ECI-CC'!$AC60*'P1A-ECI-CC'!Y60</f>
        <v>0</v>
      </c>
      <c r="Z60" s="42">
        <f>'P1A-ECI-CC'!$C60/'P1A-ECI-CC'!$AC60*'P1A-ECI-CC'!Z60</f>
        <v>0</v>
      </c>
      <c r="AA60" s="42">
        <f>'P1A-ECI-CC'!$C60/'P1A-ECI-CC'!$AC60*'P1A-ECI-CC'!AA60</f>
        <v>0</v>
      </c>
      <c r="AB60" s="42">
        <f>'P1A-ECI-CC'!$C60/'P1A-ECI-CC'!$AC60*'P1A-ECI-CC'!AB60</f>
        <v>0</v>
      </c>
      <c r="AC60" s="66">
        <f t="shared" si="0"/>
        <v>0</v>
      </c>
    </row>
    <row r="61" spans="1:29" x14ac:dyDescent="0.3">
      <c r="A61" s="9">
        <v>6443</v>
      </c>
      <c r="B61" s="9" t="s">
        <v>131</v>
      </c>
      <c r="C61" s="10">
        <f>'P1A-ECI-CC'!C61</f>
        <v>0</v>
      </c>
      <c r="D61" s="10" t="str">
        <f>'P1A-ECI-CC'!D61</f>
        <v>Directo</v>
      </c>
      <c r="E61" s="42">
        <f>'P1A-ECI-CC'!$C61/'P1A-ECI-CC'!$AC61*'P1A-ECI-CC'!E61</f>
        <v>0</v>
      </c>
      <c r="F61" s="42">
        <f>'P1A-ECI-CC'!$C61/'P1A-ECI-CC'!$AC61*'P1A-ECI-CC'!F61</f>
        <v>0</v>
      </c>
      <c r="G61" s="42">
        <f>'P1A-ECI-CC'!$C61/'P1A-ECI-CC'!$AC61*'P1A-ECI-CC'!G61</f>
        <v>0</v>
      </c>
      <c r="H61" s="42">
        <f>'P1A-ECI-CC'!$C61/'P1A-ECI-CC'!$AC61*'P1A-ECI-CC'!H61</f>
        <v>0</v>
      </c>
      <c r="I61" s="42">
        <f>'P1A-ECI-CC'!$C61/'P1A-ECI-CC'!$AC61*'P1A-ECI-CC'!I61</f>
        <v>0</v>
      </c>
      <c r="J61" s="42">
        <f>'P1A-ECI-CC'!$C61/'P1A-ECI-CC'!$AC61*'P1A-ECI-CC'!J61</f>
        <v>0</v>
      </c>
      <c r="K61" s="42">
        <f>'P1A-ECI-CC'!$C61/'P1A-ECI-CC'!$AC61*'P1A-ECI-CC'!K61</f>
        <v>0</v>
      </c>
      <c r="L61" s="42">
        <f>'P1A-ECI-CC'!$C61/'P1A-ECI-CC'!$AC61*'P1A-ECI-CC'!L61</f>
        <v>0</v>
      </c>
      <c r="M61" s="42">
        <f>'P1A-ECI-CC'!$C61/'P1A-ECI-CC'!$AC61*'P1A-ECI-CC'!M61</f>
        <v>0</v>
      </c>
      <c r="N61" s="42">
        <f>'P1A-ECI-CC'!$C61/'P1A-ECI-CC'!$AC61*'P1A-ECI-CC'!N61</f>
        <v>0</v>
      </c>
      <c r="O61" s="42">
        <f>'P1A-ECI-CC'!$C61/'P1A-ECI-CC'!$AC61*'P1A-ECI-CC'!O61</f>
        <v>0</v>
      </c>
      <c r="P61" s="42">
        <f>'P1A-ECI-CC'!$C61/'P1A-ECI-CC'!$AC61*'P1A-ECI-CC'!P61</f>
        <v>0</v>
      </c>
      <c r="Q61" s="42">
        <f>'P1A-ECI-CC'!$C61/'P1A-ECI-CC'!$AC61*'P1A-ECI-CC'!Q61</f>
        <v>0</v>
      </c>
      <c r="R61" s="42">
        <f>'P1A-ECI-CC'!$C61/'P1A-ECI-CC'!$AC61*'P1A-ECI-CC'!R61</f>
        <v>0</v>
      </c>
      <c r="S61" s="42">
        <f>'P1A-ECI-CC'!$C61/'P1A-ECI-CC'!$AC61*'P1A-ECI-CC'!S61</f>
        <v>0</v>
      </c>
      <c r="T61" s="42">
        <f>'P1A-ECI-CC'!$C61/'P1A-ECI-CC'!$AC61*'P1A-ECI-CC'!T61</f>
        <v>0</v>
      </c>
      <c r="U61" s="42">
        <f>'P1A-ECI-CC'!$C61/'P1A-ECI-CC'!$AC61*'P1A-ECI-CC'!U61</f>
        <v>0</v>
      </c>
      <c r="V61" s="42">
        <f>'P1A-ECI-CC'!$C61/'P1A-ECI-CC'!$AC61*'P1A-ECI-CC'!V61</f>
        <v>0</v>
      </c>
      <c r="W61" s="42">
        <f>'P1A-ECI-CC'!$C61/'P1A-ECI-CC'!$AC61*'P1A-ECI-CC'!W61</f>
        <v>0</v>
      </c>
      <c r="X61" s="42">
        <f>'P1A-ECI-CC'!$C61/'P1A-ECI-CC'!$AC61*'P1A-ECI-CC'!X61</f>
        <v>0</v>
      </c>
      <c r="Y61" s="42">
        <f>'P1A-ECI-CC'!$C61/'P1A-ECI-CC'!$AC61*'P1A-ECI-CC'!Y61</f>
        <v>0</v>
      </c>
      <c r="Z61" s="42">
        <f>'P1A-ECI-CC'!$C61/'P1A-ECI-CC'!$AC61*'P1A-ECI-CC'!Z61</f>
        <v>0</v>
      </c>
      <c r="AA61" s="42">
        <f>'P1A-ECI-CC'!$C61/'P1A-ECI-CC'!$AC61*'P1A-ECI-CC'!AA61</f>
        <v>0</v>
      </c>
      <c r="AB61" s="42">
        <f>'P1A-ECI-CC'!$C61/'P1A-ECI-CC'!$AC61*'P1A-ECI-CC'!AB61</f>
        <v>0</v>
      </c>
      <c r="AC61" s="66">
        <f t="shared" si="0"/>
        <v>0</v>
      </c>
    </row>
    <row r="62" spans="1:29" x14ac:dyDescent="0.3">
      <c r="A62" s="9">
        <v>6451</v>
      </c>
      <c r="B62" s="9" t="s">
        <v>132</v>
      </c>
      <c r="C62" s="10">
        <f>'P1A-ECI-CC'!C62</f>
        <v>0</v>
      </c>
      <c r="D62" s="10" t="str">
        <f>'P1A-ECI-CC'!D62</f>
        <v>Directo</v>
      </c>
      <c r="E62" s="42">
        <f>'P1A-ECI-CC'!$C62/'P1A-ECI-CC'!$AC62*'P1A-ECI-CC'!E62</f>
        <v>0</v>
      </c>
      <c r="F62" s="42">
        <f>'P1A-ECI-CC'!$C62/'P1A-ECI-CC'!$AC62*'P1A-ECI-CC'!F62</f>
        <v>0</v>
      </c>
      <c r="G62" s="42">
        <f>'P1A-ECI-CC'!$C62/'P1A-ECI-CC'!$AC62*'P1A-ECI-CC'!G62</f>
        <v>0</v>
      </c>
      <c r="H62" s="42">
        <f>'P1A-ECI-CC'!$C62/'P1A-ECI-CC'!$AC62*'P1A-ECI-CC'!H62</f>
        <v>0</v>
      </c>
      <c r="I62" s="42">
        <f>'P1A-ECI-CC'!$C62/'P1A-ECI-CC'!$AC62*'P1A-ECI-CC'!I62</f>
        <v>0</v>
      </c>
      <c r="J62" s="42">
        <f>'P1A-ECI-CC'!$C62/'P1A-ECI-CC'!$AC62*'P1A-ECI-CC'!J62</f>
        <v>0</v>
      </c>
      <c r="K62" s="42">
        <f>'P1A-ECI-CC'!$C62/'P1A-ECI-CC'!$AC62*'P1A-ECI-CC'!K62</f>
        <v>0</v>
      </c>
      <c r="L62" s="42">
        <f>'P1A-ECI-CC'!$C62/'P1A-ECI-CC'!$AC62*'P1A-ECI-CC'!L62</f>
        <v>0</v>
      </c>
      <c r="M62" s="42">
        <f>'P1A-ECI-CC'!$C62/'P1A-ECI-CC'!$AC62*'P1A-ECI-CC'!M62</f>
        <v>0</v>
      </c>
      <c r="N62" s="42">
        <f>'P1A-ECI-CC'!$C62/'P1A-ECI-CC'!$AC62*'P1A-ECI-CC'!N62</f>
        <v>0</v>
      </c>
      <c r="O62" s="42">
        <f>'P1A-ECI-CC'!$C62/'P1A-ECI-CC'!$AC62*'P1A-ECI-CC'!O62</f>
        <v>0</v>
      </c>
      <c r="P62" s="42">
        <f>'P1A-ECI-CC'!$C62/'P1A-ECI-CC'!$AC62*'P1A-ECI-CC'!P62</f>
        <v>0</v>
      </c>
      <c r="Q62" s="42">
        <f>'P1A-ECI-CC'!$C62/'P1A-ECI-CC'!$AC62*'P1A-ECI-CC'!Q62</f>
        <v>0</v>
      </c>
      <c r="R62" s="42">
        <f>'P1A-ECI-CC'!$C62/'P1A-ECI-CC'!$AC62*'P1A-ECI-CC'!R62</f>
        <v>0</v>
      </c>
      <c r="S62" s="42">
        <f>'P1A-ECI-CC'!$C62/'P1A-ECI-CC'!$AC62*'P1A-ECI-CC'!S62</f>
        <v>0</v>
      </c>
      <c r="T62" s="42">
        <f>'P1A-ECI-CC'!$C62/'P1A-ECI-CC'!$AC62*'P1A-ECI-CC'!T62</f>
        <v>0</v>
      </c>
      <c r="U62" s="42">
        <f>'P1A-ECI-CC'!$C62/'P1A-ECI-CC'!$AC62*'P1A-ECI-CC'!U62</f>
        <v>0</v>
      </c>
      <c r="V62" s="42">
        <f>'P1A-ECI-CC'!$C62/'P1A-ECI-CC'!$AC62*'P1A-ECI-CC'!V62</f>
        <v>0</v>
      </c>
      <c r="W62" s="42">
        <f>'P1A-ECI-CC'!$C62/'P1A-ECI-CC'!$AC62*'P1A-ECI-CC'!W62</f>
        <v>0</v>
      </c>
      <c r="X62" s="42">
        <f>'P1A-ECI-CC'!$C62/'P1A-ECI-CC'!$AC62*'P1A-ECI-CC'!X62</f>
        <v>0</v>
      </c>
      <c r="Y62" s="42">
        <f>'P1A-ECI-CC'!$C62/'P1A-ECI-CC'!$AC62*'P1A-ECI-CC'!Y62</f>
        <v>0</v>
      </c>
      <c r="Z62" s="42">
        <f>'P1A-ECI-CC'!$C62/'P1A-ECI-CC'!$AC62*'P1A-ECI-CC'!Z62</f>
        <v>0</v>
      </c>
      <c r="AA62" s="42">
        <f>'P1A-ECI-CC'!$C62/'P1A-ECI-CC'!$AC62*'P1A-ECI-CC'!AA62</f>
        <v>0</v>
      </c>
      <c r="AB62" s="42">
        <f>'P1A-ECI-CC'!$C62/'P1A-ECI-CC'!$AC62*'P1A-ECI-CC'!AB62</f>
        <v>0</v>
      </c>
      <c r="AC62" s="66">
        <f t="shared" si="0"/>
        <v>0</v>
      </c>
    </row>
    <row r="63" spans="1:29" x14ac:dyDescent="0.3">
      <c r="A63" s="9">
        <v>6452</v>
      </c>
      <c r="B63" s="9" t="s">
        <v>133</v>
      </c>
      <c r="C63" s="10">
        <f>'P1A-ECI-CC'!C63</f>
        <v>1456</v>
      </c>
      <c r="D63" s="10" t="str">
        <f>'P1A-ECI-CC'!D63</f>
        <v>Directo CC04</v>
      </c>
      <c r="E63" s="42">
        <f>'P1A-ECI-CC'!$C63/'P1A-ECI-CC'!$AC63*'P1A-ECI-CC'!E63</f>
        <v>0</v>
      </c>
      <c r="F63" s="42">
        <f>'P1A-ECI-CC'!$C63/'P1A-ECI-CC'!$AC63*'P1A-ECI-CC'!F63</f>
        <v>0</v>
      </c>
      <c r="G63" s="42">
        <f>'P1A-ECI-CC'!$C63/'P1A-ECI-CC'!$AC63*'P1A-ECI-CC'!G63</f>
        <v>0</v>
      </c>
      <c r="H63" s="42">
        <f>'P1A-ECI-CC'!$C63/'P1A-ECI-CC'!$AC63*'P1A-ECI-CC'!H63</f>
        <v>1456</v>
      </c>
      <c r="I63" s="42">
        <f>'P1A-ECI-CC'!$C63/'P1A-ECI-CC'!$AC63*'P1A-ECI-CC'!I63</f>
        <v>0</v>
      </c>
      <c r="J63" s="42">
        <f>'P1A-ECI-CC'!$C63/'P1A-ECI-CC'!$AC63*'P1A-ECI-CC'!J63</f>
        <v>0</v>
      </c>
      <c r="K63" s="42">
        <f>'P1A-ECI-CC'!$C63/'P1A-ECI-CC'!$AC63*'P1A-ECI-CC'!K63</f>
        <v>0</v>
      </c>
      <c r="L63" s="42">
        <f>'P1A-ECI-CC'!$C63/'P1A-ECI-CC'!$AC63*'P1A-ECI-CC'!L63</f>
        <v>0</v>
      </c>
      <c r="M63" s="42">
        <f>'P1A-ECI-CC'!$C63/'P1A-ECI-CC'!$AC63*'P1A-ECI-CC'!M63</f>
        <v>0</v>
      </c>
      <c r="N63" s="42">
        <f>'P1A-ECI-CC'!$C63/'P1A-ECI-CC'!$AC63*'P1A-ECI-CC'!N63</f>
        <v>0</v>
      </c>
      <c r="O63" s="42">
        <f>'P1A-ECI-CC'!$C63/'P1A-ECI-CC'!$AC63*'P1A-ECI-CC'!O63</f>
        <v>0</v>
      </c>
      <c r="P63" s="42">
        <f>'P1A-ECI-CC'!$C63/'P1A-ECI-CC'!$AC63*'P1A-ECI-CC'!P63</f>
        <v>0</v>
      </c>
      <c r="Q63" s="42">
        <f>'P1A-ECI-CC'!$C63/'P1A-ECI-CC'!$AC63*'P1A-ECI-CC'!Q63</f>
        <v>0</v>
      </c>
      <c r="R63" s="42">
        <f>'P1A-ECI-CC'!$C63/'P1A-ECI-CC'!$AC63*'P1A-ECI-CC'!R63</f>
        <v>0</v>
      </c>
      <c r="S63" s="42">
        <f>'P1A-ECI-CC'!$C63/'P1A-ECI-CC'!$AC63*'P1A-ECI-CC'!S63</f>
        <v>0</v>
      </c>
      <c r="T63" s="42">
        <f>'P1A-ECI-CC'!$C63/'P1A-ECI-CC'!$AC63*'P1A-ECI-CC'!T63</f>
        <v>0</v>
      </c>
      <c r="U63" s="42">
        <f>'P1A-ECI-CC'!$C63/'P1A-ECI-CC'!$AC63*'P1A-ECI-CC'!U63</f>
        <v>0</v>
      </c>
      <c r="V63" s="42">
        <f>'P1A-ECI-CC'!$C63/'P1A-ECI-CC'!$AC63*'P1A-ECI-CC'!V63</f>
        <v>0</v>
      </c>
      <c r="W63" s="42">
        <f>'P1A-ECI-CC'!$C63/'P1A-ECI-CC'!$AC63*'P1A-ECI-CC'!W63</f>
        <v>0</v>
      </c>
      <c r="X63" s="42">
        <f>'P1A-ECI-CC'!$C63/'P1A-ECI-CC'!$AC63*'P1A-ECI-CC'!X63</f>
        <v>0</v>
      </c>
      <c r="Y63" s="42">
        <f>'P1A-ECI-CC'!$C63/'P1A-ECI-CC'!$AC63*'P1A-ECI-CC'!Y63</f>
        <v>0</v>
      </c>
      <c r="Z63" s="42">
        <f>'P1A-ECI-CC'!$C63/'P1A-ECI-CC'!$AC63*'P1A-ECI-CC'!Z63</f>
        <v>0</v>
      </c>
      <c r="AA63" s="42">
        <f>'P1A-ECI-CC'!$C63/'P1A-ECI-CC'!$AC63*'P1A-ECI-CC'!AA63</f>
        <v>0</v>
      </c>
      <c r="AB63" s="42">
        <f>'P1A-ECI-CC'!$C63/'P1A-ECI-CC'!$AC63*'P1A-ECI-CC'!AB63</f>
        <v>0</v>
      </c>
      <c r="AC63" s="66">
        <f t="shared" si="0"/>
        <v>1456</v>
      </c>
    </row>
    <row r="64" spans="1:29" x14ac:dyDescent="0.3">
      <c r="A64" s="9">
        <v>6453</v>
      </c>
      <c r="B64" s="9" t="s">
        <v>134</v>
      </c>
      <c r="C64" s="10">
        <f>'P1A-ECI-CC'!C64</f>
        <v>0</v>
      </c>
      <c r="D64" s="10" t="str">
        <f>'P1A-ECI-CC'!D64</f>
        <v>Directo</v>
      </c>
      <c r="E64" s="42">
        <f>'P1A-ECI-CC'!$C64/'P1A-ECI-CC'!$AC64*'P1A-ECI-CC'!E64</f>
        <v>0</v>
      </c>
      <c r="F64" s="42">
        <f>'P1A-ECI-CC'!$C64/'P1A-ECI-CC'!$AC64*'P1A-ECI-CC'!F64</f>
        <v>0</v>
      </c>
      <c r="G64" s="42">
        <f>'P1A-ECI-CC'!$C64/'P1A-ECI-CC'!$AC64*'P1A-ECI-CC'!G64</f>
        <v>0</v>
      </c>
      <c r="H64" s="42">
        <f>'P1A-ECI-CC'!$C64/'P1A-ECI-CC'!$AC64*'P1A-ECI-CC'!H64</f>
        <v>0</v>
      </c>
      <c r="I64" s="42">
        <f>'P1A-ECI-CC'!$C64/'P1A-ECI-CC'!$AC64*'P1A-ECI-CC'!I64</f>
        <v>0</v>
      </c>
      <c r="J64" s="42">
        <f>'P1A-ECI-CC'!$C64/'P1A-ECI-CC'!$AC64*'P1A-ECI-CC'!J64</f>
        <v>0</v>
      </c>
      <c r="K64" s="42">
        <f>'P1A-ECI-CC'!$C64/'P1A-ECI-CC'!$AC64*'P1A-ECI-CC'!K64</f>
        <v>0</v>
      </c>
      <c r="L64" s="42">
        <f>'P1A-ECI-CC'!$C64/'P1A-ECI-CC'!$AC64*'P1A-ECI-CC'!L64</f>
        <v>0</v>
      </c>
      <c r="M64" s="42">
        <f>'P1A-ECI-CC'!$C64/'P1A-ECI-CC'!$AC64*'P1A-ECI-CC'!M64</f>
        <v>0</v>
      </c>
      <c r="N64" s="42">
        <f>'P1A-ECI-CC'!$C64/'P1A-ECI-CC'!$AC64*'P1A-ECI-CC'!N64</f>
        <v>0</v>
      </c>
      <c r="O64" s="42">
        <f>'P1A-ECI-CC'!$C64/'P1A-ECI-CC'!$AC64*'P1A-ECI-CC'!O64</f>
        <v>0</v>
      </c>
      <c r="P64" s="42">
        <f>'P1A-ECI-CC'!$C64/'P1A-ECI-CC'!$AC64*'P1A-ECI-CC'!P64</f>
        <v>0</v>
      </c>
      <c r="Q64" s="42">
        <f>'P1A-ECI-CC'!$C64/'P1A-ECI-CC'!$AC64*'P1A-ECI-CC'!Q64</f>
        <v>0</v>
      </c>
      <c r="R64" s="42">
        <f>'P1A-ECI-CC'!$C64/'P1A-ECI-CC'!$AC64*'P1A-ECI-CC'!R64</f>
        <v>0</v>
      </c>
      <c r="S64" s="42">
        <f>'P1A-ECI-CC'!$C64/'P1A-ECI-CC'!$AC64*'P1A-ECI-CC'!S64</f>
        <v>0</v>
      </c>
      <c r="T64" s="42">
        <f>'P1A-ECI-CC'!$C64/'P1A-ECI-CC'!$AC64*'P1A-ECI-CC'!T64</f>
        <v>0</v>
      </c>
      <c r="U64" s="42">
        <f>'P1A-ECI-CC'!$C64/'P1A-ECI-CC'!$AC64*'P1A-ECI-CC'!U64</f>
        <v>0</v>
      </c>
      <c r="V64" s="42">
        <f>'P1A-ECI-CC'!$C64/'P1A-ECI-CC'!$AC64*'P1A-ECI-CC'!V64</f>
        <v>0</v>
      </c>
      <c r="W64" s="42">
        <f>'P1A-ECI-CC'!$C64/'P1A-ECI-CC'!$AC64*'P1A-ECI-CC'!W64</f>
        <v>0</v>
      </c>
      <c r="X64" s="42">
        <f>'P1A-ECI-CC'!$C64/'P1A-ECI-CC'!$AC64*'P1A-ECI-CC'!X64</f>
        <v>0</v>
      </c>
      <c r="Y64" s="42">
        <f>'P1A-ECI-CC'!$C64/'P1A-ECI-CC'!$AC64*'P1A-ECI-CC'!Y64</f>
        <v>0</v>
      </c>
      <c r="Z64" s="42">
        <f>'P1A-ECI-CC'!$C64/'P1A-ECI-CC'!$AC64*'P1A-ECI-CC'!Z64</f>
        <v>0</v>
      </c>
      <c r="AA64" s="42">
        <f>'P1A-ECI-CC'!$C64/'P1A-ECI-CC'!$AC64*'P1A-ECI-CC'!AA64</f>
        <v>0</v>
      </c>
      <c r="AB64" s="42">
        <f>'P1A-ECI-CC'!$C64/'P1A-ECI-CC'!$AC64*'P1A-ECI-CC'!AB64</f>
        <v>0</v>
      </c>
      <c r="AC64" s="66">
        <f t="shared" si="0"/>
        <v>0</v>
      </c>
    </row>
    <row r="65" spans="1:29" x14ac:dyDescent="0.3">
      <c r="A65" s="9">
        <v>6454</v>
      </c>
      <c r="B65" s="9" t="s">
        <v>135</v>
      </c>
      <c r="C65" s="10">
        <f>'P1A-ECI-CC'!C65</f>
        <v>0</v>
      </c>
      <c r="D65" s="10" t="str">
        <f>'P1A-ECI-CC'!D65</f>
        <v>Directo</v>
      </c>
      <c r="E65" s="42">
        <f>'P1A-ECI-CC'!$C65/'P1A-ECI-CC'!$AC65*'P1A-ECI-CC'!E65</f>
        <v>0</v>
      </c>
      <c r="F65" s="42">
        <f>'P1A-ECI-CC'!$C65/'P1A-ECI-CC'!$AC65*'P1A-ECI-CC'!F65</f>
        <v>0</v>
      </c>
      <c r="G65" s="42">
        <f>'P1A-ECI-CC'!$C65/'P1A-ECI-CC'!$AC65*'P1A-ECI-CC'!G65</f>
        <v>0</v>
      </c>
      <c r="H65" s="42">
        <f>'P1A-ECI-CC'!$C65/'P1A-ECI-CC'!$AC65*'P1A-ECI-CC'!H65</f>
        <v>0</v>
      </c>
      <c r="I65" s="42">
        <f>'P1A-ECI-CC'!$C65/'P1A-ECI-CC'!$AC65*'P1A-ECI-CC'!I65</f>
        <v>0</v>
      </c>
      <c r="J65" s="42">
        <f>'P1A-ECI-CC'!$C65/'P1A-ECI-CC'!$AC65*'P1A-ECI-CC'!J65</f>
        <v>0</v>
      </c>
      <c r="K65" s="42">
        <f>'P1A-ECI-CC'!$C65/'P1A-ECI-CC'!$AC65*'P1A-ECI-CC'!K65</f>
        <v>0</v>
      </c>
      <c r="L65" s="42">
        <f>'P1A-ECI-CC'!$C65/'P1A-ECI-CC'!$AC65*'P1A-ECI-CC'!L65</f>
        <v>0</v>
      </c>
      <c r="M65" s="42">
        <f>'P1A-ECI-CC'!$C65/'P1A-ECI-CC'!$AC65*'P1A-ECI-CC'!M65</f>
        <v>0</v>
      </c>
      <c r="N65" s="42">
        <f>'P1A-ECI-CC'!$C65/'P1A-ECI-CC'!$AC65*'P1A-ECI-CC'!N65</f>
        <v>0</v>
      </c>
      <c r="O65" s="42">
        <f>'P1A-ECI-CC'!$C65/'P1A-ECI-CC'!$AC65*'P1A-ECI-CC'!O65</f>
        <v>0</v>
      </c>
      <c r="P65" s="42">
        <f>'P1A-ECI-CC'!$C65/'P1A-ECI-CC'!$AC65*'P1A-ECI-CC'!P65</f>
        <v>0</v>
      </c>
      <c r="Q65" s="42">
        <f>'P1A-ECI-CC'!$C65/'P1A-ECI-CC'!$AC65*'P1A-ECI-CC'!Q65</f>
        <v>0</v>
      </c>
      <c r="R65" s="42">
        <f>'P1A-ECI-CC'!$C65/'P1A-ECI-CC'!$AC65*'P1A-ECI-CC'!R65</f>
        <v>0</v>
      </c>
      <c r="S65" s="42">
        <f>'P1A-ECI-CC'!$C65/'P1A-ECI-CC'!$AC65*'P1A-ECI-CC'!S65</f>
        <v>0</v>
      </c>
      <c r="T65" s="42">
        <f>'P1A-ECI-CC'!$C65/'P1A-ECI-CC'!$AC65*'P1A-ECI-CC'!T65</f>
        <v>0</v>
      </c>
      <c r="U65" s="42">
        <f>'P1A-ECI-CC'!$C65/'P1A-ECI-CC'!$AC65*'P1A-ECI-CC'!U65</f>
        <v>0</v>
      </c>
      <c r="V65" s="42">
        <f>'P1A-ECI-CC'!$C65/'P1A-ECI-CC'!$AC65*'P1A-ECI-CC'!V65</f>
        <v>0</v>
      </c>
      <c r="W65" s="42">
        <f>'P1A-ECI-CC'!$C65/'P1A-ECI-CC'!$AC65*'P1A-ECI-CC'!W65</f>
        <v>0</v>
      </c>
      <c r="X65" s="42">
        <f>'P1A-ECI-CC'!$C65/'P1A-ECI-CC'!$AC65*'P1A-ECI-CC'!X65</f>
        <v>0</v>
      </c>
      <c r="Y65" s="42">
        <f>'P1A-ECI-CC'!$C65/'P1A-ECI-CC'!$AC65*'P1A-ECI-CC'!Y65</f>
        <v>0</v>
      </c>
      <c r="Z65" s="42">
        <f>'P1A-ECI-CC'!$C65/'P1A-ECI-CC'!$AC65*'P1A-ECI-CC'!Z65</f>
        <v>0</v>
      </c>
      <c r="AA65" s="42">
        <f>'P1A-ECI-CC'!$C65/'P1A-ECI-CC'!$AC65*'P1A-ECI-CC'!AA65</f>
        <v>0</v>
      </c>
      <c r="AB65" s="42">
        <f>'P1A-ECI-CC'!$C65/'P1A-ECI-CC'!$AC65*'P1A-ECI-CC'!AB65</f>
        <v>0</v>
      </c>
      <c r="AC65" s="66">
        <f t="shared" si="0"/>
        <v>0</v>
      </c>
    </row>
    <row r="66" spans="1:29" x14ac:dyDescent="0.3">
      <c r="A66" s="9">
        <v>651</v>
      </c>
      <c r="B66" s="9" t="s">
        <v>136</v>
      </c>
      <c r="C66" s="10">
        <f>'P1A-ECI-CC'!C66</f>
        <v>654</v>
      </c>
      <c r="D66" s="10" t="str">
        <f>'P1A-ECI-CC'!D66</f>
        <v># activos</v>
      </c>
      <c r="E66" s="42">
        <f>'P1A-ECI-CC'!$C66/'P1A-ECI-CC'!$AC66*'P1A-ECI-CC'!E66</f>
        <v>6.7076923076923078</v>
      </c>
      <c r="F66" s="42">
        <f>'P1A-ECI-CC'!$C66/'P1A-ECI-CC'!$AC66*'P1A-ECI-CC'!F66</f>
        <v>10.061538461538461</v>
      </c>
      <c r="G66" s="42">
        <f>'P1A-ECI-CC'!$C66/'P1A-ECI-CC'!$AC66*'P1A-ECI-CC'!G66</f>
        <v>3.3538461538461539</v>
      </c>
      <c r="H66" s="42">
        <f>'P1A-ECI-CC'!$C66/'P1A-ECI-CC'!$AC66*'P1A-ECI-CC'!H66</f>
        <v>13.415384615384616</v>
      </c>
      <c r="I66" s="42">
        <f>'P1A-ECI-CC'!$C66/'P1A-ECI-CC'!$AC66*'P1A-ECI-CC'!I66</f>
        <v>26.830769230769231</v>
      </c>
      <c r="J66" s="42">
        <f>'P1A-ECI-CC'!$C66/'P1A-ECI-CC'!$AC66*'P1A-ECI-CC'!J66</f>
        <v>10.061538461538461</v>
      </c>
      <c r="K66" s="42">
        <f>'P1A-ECI-CC'!$C66/'P1A-ECI-CC'!$AC66*'P1A-ECI-CC'!K66</f>
        <v>6.7076923076923078</v>
      </c>
      <c r="L66" s="42">
        <f>'P1A-ECI-CC'!$C66/'P1A-ECI-CC'!$AC66*'P1A-ECI-CC'!L66</f>
        <v>13.415384615384616</v>
      </c>
      <c r="M66" s="42">
        <f>'P1A-ECI-CC'!$C66/'P1A-ECI-CC'!$AC66*'P1A-ECI-CC'!M66</f>
        <v>10.061538461538461</v>
      </c>
      <c r="N66" s="42">
        <f>'P1A-ECI-CC'!$C66/'P1A-ECI-CC'!$AC66*'P1A-ECI-CC'!N66</f>
        <v>6.7076923076923078</v>
      </c>
      <c r="O66" s="42">
        <f>'P1A-ECI-CC'!$C66/'P1A-ECI-CC'!$AC66*'P1A-ECI-CC'!O66</f>
        <v>26.830769230769231</v>
      </c>
      <c r="P66" s="42">
        <f>'P1A-ECI-CC'!$C66/'P1A-ECI-CC'!$AC66*'P1A-ECI-CC'!P66</f>
        <v>10.061538461538461</v>
      </c>
      <c r="Q66" s="42">
        <f>'P1A-ECI-CC'!$C66/'P1A-ECI-CC'!$AC66*'P1A-ECI-CC'!Q66</f>
        <v>13.415384615384616</v>
      </c>
      <c r="R66" s="42">
        <f>'P1A-ECI-CC'!$C66/'P1A-ECI-CC'!$AC66*'P1A-ECI-CC'!R66</f>
        <v>10.061538461538461</v>
      </c>
      <c r="S66" s="42">
        <f>'P1A-ECI-CC'!$C66/'P1A-ECI-CC'!$AC66*'P1A-ECI-CC'!S66</f>
        <v>26.830769230769231</v>
      </c>
      <c r="T66" s="42">
        <f>'P1A-ECI-CC'!$C66/'P1A-ECI-CC'!$AC66*'P1A-ECI-CC'!T66</f>
        <v>40.246153846153845</v>
      </c>
      <c r="U66" s="42">
        <f>'P1A-ECI-CC'!$C66/'P1A-ECI-CC'!$AC66*'P1A-ECI-CC'!U66</f>
        <v>16.76923076923077</v>
      </c>
      <c r="V66" s="42">
        <f>'P1A-ECI-CC'!$C66/'P1A-ECI-CC'!$AC66*'P1A-ECI-CC'!V66</f>
        <v>20.123076923076923</v>
      </c>
      <c r="W66" s="42">
        <f>'P1A-ECI-CC'!$C66/'P1A-ECI-CC'!$AC66*'P1A-ECI-CC'!W66</f>
        <v>60.369230769230768</v>
      </c>
      <c r="X66" s="42">
        <f>'P1A-ECI-CC'!$C66/'P1A-ECI-CC'!$AC66*'P1A-ECI-CC'!X66</f>
        <v>67.07692307692308</v>
      </c>
      <c r="Y66" s="42">
        <f>'P1A-ECI-CC'!$C66/'P1A-ECI-CC'!$AC66*'P1A-ECI-CC'!Y66</f>
        <v>50.307692307692307</v>
      </c>
      <c r="Z66" s="42">
        <f>'P1A-ECI-CC'!$C66/'P1A-ECI-CC'!$AC66*'P1A-ECI-CC'!Z66</f>
        <v>83.846153846153854</v>
      </c>
      <c r="AA66" s="42">
        <f>'P1A-ECI-CC'!$C66/'P1A-ECI-CC'!$AC66*'P1A-ECI-CC'!AA66</f>
        <v>46.953846153846158</v>
      </c>
      <c r="AB66" s="42">
        <f>'P1A-ECI-CC'!$C66/'P1A-ECI-CC'!$AC66*'P1A-ECI-CC'!AB66</f>
        <v>73.784615384615392</v>
      </c>
      <c r="AC66" s="66">
        <f t="shared" si="0"/>
        <v>654</v>
      </c>
    </row>
    <row r="67" spans="1:29" x14ac:dyDescent="0.3">
      <c r="A67" s="9">
        <v>652</v>
      </c>
      <c r="B67" s="9" t="s">
        <v>137</v>
      </c>
      <c r="C67" s="10">
        <f>'P1A-ECI-CC'!C67</f>
        <v>0</v>
      </c>
      <c r="D67" s="10" t="str">
        <f>'P1A-ECI-CC'!D67</f>
        <v>Directo</v>
      </c>
      <c r="E67" s="42">
        <f>'P1A-ECI-CC'!$C67/'P1A-ECI-CC'!$AC67*'P1A-ECI-CC'!E67</f>
        <v>0</v>
      </c>
      <c r="F67" s="42">
        <f>'P1A-ECI-CC'!$C67/'P1A-ECI-CC'!$AC67*'P1A-ECI-CC'!F67</f>
        <v>0</v>
      </c>
      <c r="G67" s="42">
        <f>'P1A-ECI-CC'!$C67/'P1A-ECI-CC'!$AC67*'P1A-ECI-CC'!G67</f>
        <v>0</v>
      </c>
      <c r="H67" s="42">
        <f>'P1A-ECI-CC'!$C67/'P1A-ECI-CC'!$AC67*'P1A-ECI-CC'!H67</f>
        <v>0</v>
      </c>
      <c r="I67" s="42">
        <f>'P1A-ECI-CC'!$C67/'P1A-ECI-CC'!$AC67*'P1A-ECI-CC'!I67</f>
        <v>0</v>
      </c>
      <c r="J67" s="42">
        <f>'P1A-ECI-CC'!$C67/'P1A-ECI-CC'!$AC67*'P1A-ECI-CC'!J67</f>
        <v>0</v>
      </c>
      <c r="K67" s="42">
        <f>'P1A-ECI-CC'!$C67/'P1A-ECI-CC'!$AC67*'P1A-ECI-CC'!K67</f>
        <v>0</v>
      </c>
      <c r="L67" s="42">
        <f>'P1A-ECI-CC'!$C67/'P1A-ECI-CC'!$AC67*'P1A-ECI-CC'!L67</f>
        <v>0</v>
      </c>
      <c r="M67" s="42">
        <f>'P1A-ECI-CC'!$C67/'P1A-ECI-CC'!$AC67*'P1A-ECI-CC'!M67</f>
        <v>0</v>
      </c>
      <c r="N67" s="42">
        <f>'P1A-ECI-CC'!$C67/'P1A-ECI-CC'!$AC67*'P1A-ECI-CC'!N67</f>
        <v>0</v>
      </c>
      <c r="O67" s="42">
        <f>'P1A-ECI-CC'!$C67/'P1A-ECI-CC'!$AC67*'P1A-ECI-CC'!O67</f>
        <v>0</v>
      </c>
      <c r="P67" s="42">
        <f>'P1A-ECI-CC'!$C67/'P1A-ECI-CC'!$AC67*'P1A-ECI-CC'!P67</f>
        <v>0</v>
      </c>
      <c r="Q67" s="42">
        <f>'P1A-ECI-CC'!$C67/'P1A-ECI-CC'!$AC67*'P1A-ECI-CC'!Q67</f>
        <v>0</v>
      </c>
      <c r="R67" s="42">
        <f>'P1A-ECI-CC'!$C67/'P1A-ECI-CC'!$AC67*'P1A-ECI-CC'!R67</f>
        <v>0</v>
      </c>
      <c r="S67" s="42">
        <f>'P1A-ECI-CC'!$C67/'P1A-ECI-CC'!$AC67*'P1A-ECI-CC'!S67</f>
        <v>0</v>
      </c>
      <c r="T67" s="42">
        <f>'P1A-ECI-CC'!$C67/'P1A-ECI-CC'!$AC67*'P1A-ECI-CC'!T67</f>
        <v>0</v>
      </c>
      <c r="U67" s="42">
        <f>'P1A-ECI-CC'!$C67/'P1A-ECI-CC'!$AC67*'P1A-ECI-CC'!U67</f>
        <v>0</v>
      </c>
      <c r="V67" s="42">
        <f>'P1A-ECI-CC'!$C67/'P1A-ECI-CC'!$AC67*'P1A-ECI-CC'!V67</f>
        <v>0</v>
      </c>
      <c r="W67" s="42">
        <f>'P1A-ECI-CC'!$C67/'P1A-ECI-CC'!$AC67*'P1A-ECI-CC'!W67</f>
        <v>0</v>
      </c>
      <c r="X67" s="42">
        <f>'P1A-ECI-CC'!$C67/'P1A-ECI-CC'!$AC67*'P1A-ECI-CC'!X67</f>
        <v>0</v>
      </c>
      <c r="Y67" s="42">
        <f>'P1A-ECI-CC'!$C67/'P1A-ECI-CC'!$AC67*'P1A-ECI-CC'!Y67</f>
        <v>0</v>
      </c>
      <c r="Z67" s="42">
        <f>'P1A-ECI-CC'!$C67/'P1A-ECI-CC'!$AC67*'P1A-ECI-CC'!Z67</f>
        <v>0</v>
      </c>
      <c r="AA67" s="42">
        <f>'P1A-ECI-CC'!$C67/'P1A-ECI-CC'!$AC67*'P1A-ECI-CC'!AA67</f>
        <v>0</v>
      </c>
      <c r="AB67" s="42">
        <f>'P1A-ECI-CC'!$C67/'P1A-ECI-CC'!$AC67*'P1A-ECI-CC'!AB67</f>
        <v>0</v>
      </c>
      <c r="AC67" s="66">
        <f t="shared" si="0"/>
        <v>0</v>
      </c>
    </row>
    <row r="68" spans="1:29" x14ac:dyDescent="0.3">
      <c r="A68" s="9">
        <v>653</v>
      </c>
      <c r="B68" s="9" t="s">
        <v>138</v>
      </c>
      <c r="C68" s="10">
        <f>'P1A-ECI-CC'!C68</f>
        <v>126</v>
      </c>
      <c r="D68" s="10" t="str">
        <f>'P1A-ECI-CC'!D68</f>
        <v># suscripciones</v>
      </c>
      <c r="E68" s="42">
        <f>'P1A-ECI-CC'!$C68/'P1A-ECI-CC'!$AC68*'P1A-ECI-CC'!E68</f>
        <v>14</v>
      </c>
      <c r="F68" s="42">
        <f>'P1A-ECI-CC'!$C68/'P1A-ECI-CC'!$AC68*'P1A-ECI-CC'!F68</f>
        <v>4.666666666666667</v>
      </c>
      <c r="G68" s="42">
        <f>'P1A-ECI-CC'!$C68/'P1A-ECI-CC'!$AC68*'P1A-ECI-CC'!G68</f>
        <v>4.666666666666667</v>
      </c>
      <c r="H68" s="42">
        <f>'P1A-ECI-CC'!$C68/'P1A-ECI-CC'!$AC68*'P1A-ECI-CC'!H68</f>
        <v>9.3333333333333339</v>
      </c>
      <c r="I68" s="42">
        <f>'P1A-ECI-CC'!$C68/'P1A-ECI-CC'!$AC68*'P1A-ECI-CC'!I68</f>
        <v>4.666666666666667</v>
      </c>
      <c r="J68" s="42">
        <f>'P1A-ECI-CC'!$C68/'P1A-ECI-CC'!$AC68*'P1A-ECI-CC'!J68</f>
        <v>4.666666666666667</v>
      </c>
      <c r="K68" s="42">
        <f>'P1A-ECI-CC'!$C68/'P1A-ECI-CC'!$AC68*'P1A-ECI-CC'!K68</f>
        <v>18.666666666666668</v>
      </c>
      <c r="L68" s="42">
        <f>'P1A-ECI-CC'!$C68/'P1A-ECI-CC'!$AC68*'P1A-ECI-CC'!L68</f>
        <v>0</v>
      </c>
      <c r="M68" s="42">
        <f>'P1A-ECI-CC'!$C68/'P1A-ECI-CC'!$AC68*'P1A-ECI-CC'!M68</f>
        <v>4.666666666666667</v>
      </c>
      <c r="N68" s="42">
        <f>'P1A-ECI-CC'!$C68/'P1A-ECI-CC'!$AC68*'P1A-ECI-CC'!N68</f>
        <v>0</v>
      </c>
      <c r="O68" s="42">
        <f>'P1A-ECI-CC'!$C68/'P1A-ECI-CC'!$AC68*'P1A-ECI-CC'!O68</f>
        <v>0</v>
      </c>
      <c r="P68" s="42">
        <f>'P1A-ECI-CC'!$C68/'P1A-ECI-CC'!$AC68*'P1A-ECI-CC'!P68</f>
        <v>14</v>
      </c>
      <c r="Q68" s="42">
        <f>'P1A-ECI-CC'!$C68/'P1A-ECI-CC'!$AC68*'P1A-ECI-CC'!Q68</f>
        <v>0</v>
      </c>
      <c r="R68" s="42">
        <f>'P1A-ECI-CC'!$C68/'P1A-ECI-CC'!$AC68*'P1A-ECI-CC'!R68</f>
        <v>9.3333333333333339</v>
      </c>
      <c r="S68" s="42">
        <f>'P1A-ECI-CC'!$C68/'P1A-ECI-CC'!$AC68*'P1A-ECI-CC'!S68</f>
        <v>14</v>
      </c>
      <c r="T68" s="42">
        <f>'P1A-ECI-CC'!$C68/'P1A-ECI-CC'!$AC68*'P1A-ECI-CC'!T68</f>
        <v>4.666666666666667</v>
      </c>
      <c r="U68" s="42">
        <f>'P1A-ECI-CC'!$C68/'P1A-ECI-CC'!$AC68*'P1A-ECI-CC'!U68</f>
        <v>18.666666666666668</v>
      </c>
      <c r="V68" s="42">
        <f>'P1A-ECI-CC'!$C68/'P1A-ECI-CC'!$AC68*'P1A-ECI-CC'!V68</f>
        <v>0</v>
      </c>
      <c r="W68" s="42">
        <f>'P1A-ECI-CC'!$C68/'P1A-ECI-CC'!$AC68*'P1A-ECI-CC'!W68</f>
        <v>0</v>
      </c>
      <c r="X68" s="42">
        <f>'P1A-ECI-CC'!$C68/'P1A-ECI-CC'!$AC68*'P1A-ECI-CC'!X68</f>
        <v>0</v>
      </c>
      <c r="Y68" s="42">
        <f>'P1A-ECI-CC'!$C68/'P1A-ECI-CC'!$AC68*'P1A-ECI-CC'!Y68</f>
        <v>0</v>
      </c>
      <c r="Z68" s="42">
        <f>'P1A-ECI-CC'!$C68/'P1A-ECI-CC'!$AC68*'P1A-ECI-CC'!Z68</f>
        <v>0</v>
      </c>
      <c r="AA68" s="42">
        <f>'P1A-ECI-CC'!$C68/'P1A-ECI-CC'!$AC68*'P1A-ECI-CC'!AA68</f>
        <v>0</v>
      </c>
      <c r="AB68" s="42">
        <f>'P1A-ECI-CC'!$C68/'P1A-ECI-CC'!$AC68*'P1A-ECI-CC'!AB68</f>
        <v>0</v>
      </c>
      <c r="AC68" s="66">
        <f t="shared" si="0"/>
        <v>126.00000000000001</v>
      </c>
    </row>
    <row r="69" spans="1:29" x14ac:dyDescent="0.3">
      <c r="A69" s="9">
        <v>654</v>
      </c>
      <c r="B69" s="9" t="s">
        <v>139</v>
      </c>
      <c r="C69" s="10">
        <f>'P1A-ECI-CC'!C69</f>
        <v>456</v>
      </c>
      <c r="D69" s="10" t="str">
        <f>'P1A-ECI-CC'!D69</f>
        <v>Directo CC04</v>
      </c>
      <c r="E69" s="42">
        <f>'P1A-ECI-CC'!$C69/'P1A-ECI-CC'!$AC69*'P1A-ECI-CC'!E69</f>
        <v>0</v>
      </c>
      <c r="F69" s="42">
        <f>'P1A-ECI-CC'!$C69/'P1A-ECI-CC'!$AC69*'P1A-ECI-CC'!F69</f>
        <v>0</v>
      </c>
      <c r="G69" s="42">
        <f>'P1A-ECI-CC'!$C69/'P1A-ECI-CC'!$AC69*'P1A-ECI-CC'!G69</f>
        <v>0</v>
      </c>
      <c r="H69" s="42">
        <f>'P1A-ECI-CC'!$C69/'P1A-ECI-CC'!$AC69*'P1A-ECI-CC'!H69</f>
        <v>456</v>
      </c>
      <c r="I69" s="42">
        <f>'P1A-ECI-CC'!$C69/'P1A-ECI-CC'!$AC69*'P1A-ECI-CC'!I69</f>
        <v>0</v>
      </c>
      <c r="J69" s="42">
        <f>'P1A-ECI-CC'!$C69/'P1A-ECI-CC'!$AC69*'P1A-ECI-CC'!J69</f>
        <v>0</v>
      </c>
      <c r="K69" s="42">
        <f>'P1A-ECI-CC'!$C69/'P1A-ECI-CC'!$AC69*'P1A-ECI-CC'!K69</f>
        <v>0</v>
      </c>
      <c r="L69" s="42">
        <f>'P1A-ECI-CC'!$C69/'P1A-ECI-CC'!$AC69*'P1A-ECI-CC'!L69</f>
        <v>0</v>
      </c>
      <c r="M69" s="42">
        <f>'P1A-ECI-CC'!$C69/'P1A-ECI-CC'!$AC69*'P1A-ECI-CC'!M69</f>
        <v>0</v>
      </c>
      <c r="N69" s="42">
        <f>'P1A-ECI-CC'!$C69/'P1A-ECI-CC'!$AC69*'P1A-ECI-CC'!N69</f>
        <v>0</v>
      </c>
      <c r="O69" s="42">
        <f>'P1A-ECI-CC'!$C69/'P1A-ECI-CC'!$AC69*'P1A-ECI-CC'!O69</f>
        <v>0</v>
      </c>
      <c r="P69" s="42">
        <f>'P1A-ECI-CC'!$C69/'P1A-ECI-CC'!$AC69*'P1A-ECI-CC'!P69</f>
        <v>0</v>
      </c>
      <c r="Q69" s="42">
        <f>'P1A-ECI-CC'!$C69/'P1A-ECI-CC'!$AC69*'P1A-ECI-CC'!Q69</f>
        <v>0</v>
      </c>
      <c r="R69" s="42">
        <f>'P1A-ECI-CC'!$C69/'P1A-ECI-CC'!$AC69*'P1A-ECI-CC'!R69</f>
        <v>0</v>
      </c>
      <c r="S69" s="42">
        <f>'P1A-ECI-CC'!$C69/'P1A-ECI-CC'!$AC69*'P1A-ECI-CC'!S69</f>
        <v>0</v>
      </c>
      <c r="T69" s="42">
        <f>'P1A-ECI-CC'!$C69/'P1A-ECI-CC'!$AC69*'P1A-ECI-CC'!T69</f>
        <v>0</v>
      </c>
      <c r="U69" s="42">
        <f>'P1A-ECI-CC'!$C69/'P1A-ECI-CC'!$AC69*'P1A-ECI-CC'!U69</f>
        <v>0</v>
      </c>
      <c r="V69" s="42">
        <f>'P1A-ECI-CC'!$C69/'P1A-ECI-CC'!$AC69*'P1A-ECI-CC'!V69</f>
        <v>0</v>
      </c>
      <c r="W69" s="42">
        <f>'P1A-ECI-CC'!$C69/'P1A-ECI-CC'!$AC69*'P1A-ECI-CC'!W69</f>
        <v>0</v>
      </c>
      <c r="X69" s="42">
        <f>'P1A-ECI-CC'!$C69/'P1A-ECI-CC'!$AC69*'P1A-ECI-CC'!X69</f>
        <v>0</v>
      </c>
      <c r="Y69" s="42">
        <f>'P1A-ECI-CC'!$C69/'P1A-ECI-CC'!$AC69*'P1A-ECI-CC'!Y69</f>
        <v>0</v>
      </c>
      <c r="Z69" s="42">
        <f>'P1A-ECI-CC'!$C69/'P1A-ECI-CC'!$AC69*'P1A-ECI-CC'!Z69</f>
        <v>0</v>
      </c>
      <c r="AA69" s="42">
        <f>'P1A-ECI-CC'!$C69/'P1A-ECI-CC'!$AC69*'P1A-ECI-CC'!AA69</f>
        <v>0</v>
      </c>
      <c r="AB69" s="42">
        <f>'P1A-ECI-CC'!$C69/'P1A-ECI-CC'!$AC69*'P1A-ECI-CC'!AB69</f>
        <v>0</v>
      </c>
      <c r="AC69" s="66">
        <f t="shared" si="0"/>
        <v>456</v>
      </c>
    </row>
    <row r="70" spans="1:29" x14ac:dyDescent="0.3">
      <c r="A70" s="9">
        <v>65511</v>
      </c>
      <c r="B70" s="9" t="s">
        <v>140</v>
      </c>
      <c r="C70" s="10">
        <f>'P1A-ECI-CC'!C70</f>
        <v>0</v>
      </c>
      <c r="D70" s="10" t="str">
        <f>'P1A-ECI-CC'!D70</f>
        <v>Directo</v>
      </c>
      <c r="E70" s="42">
        <f>'P1A-ECI-CC'!$C70/'P1A-ECI-CC'!$AC70*'P1A-ECI-CC'!E70</f>
        <v>0</v>
      </c>
      <c r="F70" s="42">
        <f>'P1A-ECI-CC'!$C70/'P1A-ECI-CC'!$AC70*'P1A-ECI-CC'!F70</f>
        <v>0</v>
      </c>
      <c r="G70" s="42">
        <f>'P1A-ECI-CC'!$C70/'P1A-ECI-CC'!$AC70*'P1A-ECI-CC'!G70</f>
        <v>0</v>
      </c>
      <c r="H70" s="42">
        <f>'P1A-ECI-CC'!$C70/'P1A-ECI-CC'!$AC70*'P1A-ECI-CC'!H70</f>
        <v>0</v>
      </c>
      <c r="I70" s="42">
        <f>'P1A-ECI-CC'!$C70/'P1A-ECI-CC'!$AC70*'P1A-ECI-CC'!I70</f>
        <v>0</v>
      </c>
      <c r="J70" s="42">
        <f>'P1A-ECI-CC'!$C70/'P1A-ECI-CC'!$AC70*'P1A-ECI-CC'!J70</f>
        <v>0</v>
      </c>
      <c r="K70" s="42">
        <f>'P1A-ECI-CC'!$C70/'P1A-ECI-CC'!$AC70*'P1A-ECI-CC'!K70</f>
        <v>0</v>
      </c>
      <c r="L70" s="42">
        <f>'P1A-ECI-CC'!$C70/'P1A-ECI-CC'!$AC70*'P1A-ECI-CC'!L70</f>
        <v>0</v>
      </c>
      <c r="M70" s="42">
        <f>'P1A-ECI-CC'!$C70/'P1A-ECI-CC'!$AC70*'P1A-ECI-CC'!M70</f>
        <v>0</v>
      </c>
      <c r="N70" s="42">
        <f>'P1A-ECI-CC'!$C70/'P1A-ECI-CC'!$AC70*'P1A-ECI-CC'!N70</f>
        <v>0</v>
      </c>
      <c r="O70" s="42">
        <f>'P1A-ECI-CC'!$C70/'P1A-ECI-CC'!$AC70*'P1A-ECI-CC'!O70</f>
        <v>0</v>
      </c>
      <c r="P70" s="42">
        <f>'P1A-ECI-CC'!$C70/'P1A-ECI-CC'!$AC70*'P1A-ECI-CC'!P70</f>
        <v>0</v>
      </c>
      <c r="Q70" s="42">
        <f>'P1A-ECI-CC'!$C70/'P1A-ECI-CC'!$AC70*'P1A-ECI-CC'!Q70</f>
        <v>0</v>
      </c>
      <c r="R70" s="42">
        <f>'P1A-ECI-CC'!$C70/'P1A-ECI-CC'!$AC70*'P1A-ECI-CC'!R70</f>
        <v>0</v>
      </c>
      <c r="S70" s="42">
        <f>'P1A-ECI-CC'!$C70/'P1A-ECI-CC'!$AC70*'P1A-ECI-CC'!S70</f>
        <v>0</v>
      </c>
      <c r="T70" s="42">
        <f>'P1A-ECI-CC'!$C70/'P1A-ECI-CC'!$AC70*'P1A-ECI-CC'!T70</f>
        <v>0</v>
      </c>
      <c r="U70" s="42">
        <f>'P1A-ECI-CC'!$C70/'P1A-ECI-CC'!$AC70*'P1A-ECI-CC'!U70</f>
        <v>0</v>
      </c>
      <c r="V70" s="42">
        <f>'P1A-ECI-CC'!$C70/'P1A-ECI-CC'!$AC70*'P1A-ECI-CC'!V70</f>
        <v>0</v>
      </c>
      <c r="W70" s="42">
        <f>'P1A-ECI-CC'!$C70/'P1A-ECI-CC'!$AC70*'P1A-ECI-CC'!W70</f>
        <v>0</v>
      </c>
      <c r="X70" s="42">
        <f>'P1A-ECI-CC'!$C70/'P1A-ECI-CC'!$AC70*'P1A-ECI-CC'!X70</f>
        <v>0</v>
      </c>
      <c r="Y70" s="42">
        <f>'P1A-ECI-CC'!$C70/'P1A-ECI-CC'!$AC70*'P1A-ECI-CC'!Y70</f>
        <v>0</v>
      </c>
      <c r="Z70" s="42">
        <f>'P1A-ECI-CC'!$C70/'P1A-ECI-CC'!$AC70*'P1A-ECI-CC'!Z70</f>
        <v>0</v>
      </c>
      <c r="AA70" s="42">
        <f>'P1A-ECI-CC'!$C70/'P1A-ECI-CC'!$AC70*'P1A-ECI-CC'!AA70</f>
        <v>0</v>
      </c>
      <c r="AB70" s="42">
        <f>'P1A-ECI-CC'!$C70/'P1A-ECI-CC'!$AC70*'P1A-ECI-CC'!AB70</f>
        <v>0</v>
      </c>
      <c r="AC70" s="66">
        <f t="shared" si="0"/>
        <v>0</v>
      </c>
    </row>
    <row r="71" spans="1:29" x14ac:dyDescent="0.3">
      <c r="A71" s="9">
        <v>65512</v>
      </c>
      <c r="B71" s="9" t="s">
        <v>141</v>
      </c>
      <c r="C71" s="10">
        <f>'P1A-ECI-CC'!C71</f>
        <v>0</v>
      </c>
      <c r="D71" s="10" t="str">
        <f>'P1A-ECI-CC'!D71</f>
        <v>Directo</v>
      </c>
      <c r="E71" s="42">
        <f>'P1A-ECI-CC'!$C71/'P1A-ECI-CC'!$AC71*'P1A-ECI-CC'!E71</f>
        <v>0</v>
      </c>
      <c r="F71" s="42">
        <f>'P1A-ECI-CC'!$C71/'P1A-ECI-CC'!$AC71*'P1A-ECI-CC'!F71</f>
        <v>0</v>
      </c>
      <c r="G71" s="42">
        <f>'P1A-ECI-CC'!$C71/'P1A-ECI-CC'!$AC71*'P1A-ECI-CC'!G71</f>
        <v>0</v>
      </c>
      <c r="H71" s="42">
        <f>'P1A-ECI-CC'!$C71/'P1A-ECI-CC'!$AC71*'P1A-ECI-CC'!H71</f>
        <v>0</v>
      </c>
      <c r="I71" s="42">
        <f>'P1A-ECI-CC'!$C71/'P1A-ECI-CC'!$AC71*'P1A-ECI-CC'!I71</f>
        <v>0</v>
      </c>
      <c r="J71" s="42">
        <f>'P1A-ECI-CC'!$C71/'P1A-ECI-CC'!$AC71*'P1A-ECI-CC'!J71</f>
        <v>0</v>
      </c>
      <c r="K71" s="42">
        <f>'P1A-ECI-CC'!$C71/'P1A-ECI-CC'!$AC71*'P1A-ECI-CC'!K71</f>
        <v>0</v>
      </c>
      <c r="L71" s="42">
        <f>'P1A-ECI-CC'!$C71/'P1A-ECI-CC'!$AC71*'P1A-ECI-CC'!L71</f>
        <v>0</v>
      </c>
      <c r="M71" s="42">
        <f>'P1A-ECI-CC'!$C71/'P1A-ECI-CC'!$AC71*'P1A-ECI-CC'!M71</f>
        <v>0</v>
      </c>
      <c r="N71" s="42">
        <f>'P1A-ECI-CC'!$C71/'P1A-ECI-CC'!$AC71*'P1A-ECI-CC'!N71</f>
        <v>0</v>
      </c>
      <c r="O71" s="42">
        <f>'P1A-ECI-CC'!$C71/'P1A-ECI-CC'!$AC71*'P1A-ECI-CC'!O71</f>
        <v>0</v>
      </c>
      <c r="P71" s="42">
        <f>'P1A-ECI-CC'!$C71/'P1A-ECI-CC'!$AC71*'P1A-ECI-CC'!P71</f>
        <v>0</v>
      </c>
      <c r="Q71" s="42">
        <f>'P1A-ECI-CC'!$C71/'P1A-ECI-CC'!$AC71*'P1A-ECI-CC'!Q71</f>
        <v>0</v>
      </c>
      <c r="R71" s="42">
        <f>'P1A-ECI-CC'!$C71/'P1A-ECI-CC'!$AC71*'P1A-ECI-CC'!R71</f>
        <v>0</v>
      </c>
      <c r="S71" s="42">
        <f>'P1A-ECI-CC'!$C71/'P1A-ECI-CC'!$AC71*'P1A-ECI-CC'!S71</f>
        <v>0</v>
      </c>
      <c r="T71" s="42">
        <f>'P1A-ECI-CC'!$C71/'P1A-ECI-CC'!$AC71*'P1A-ECI-CC'!T71</f>
        <v>0</v>
      </c>
      <c r="U71" s="42">
        <f>'P1A-ECI-CC'!$C71/'P1A-ECI-CC'!$AC71*'P1A-ECI-CC'!U71</f>
        <v>0</v>
      </c>
      <c r="V71" s="42">
        <f>'P1A-ECI-CC'!$C71/'P1A-ECI-CC'!$AC71*'P1A-ECI-CC'!V71</f>
        <v>0</v>
      </c>
      <c r="W71" s="42">
        <f>'P1A-ECI-CC'!$C71/'P1A-ECI-CC'!$AC71*'P1A-ECI-CC'!W71</f>
        <v>0</v>
      </c>
      <c r="X71" s="42">
        <f>'P1A-ECI-CC'!$C71/'P1A-ECI-CC'!$AC71*'P1A-ECI-CC'!X71</f>
        <v>0</v>
      </c>
      <c r="Y71" s="42">
        <f>'P1A-ECI-CC'!$C71/'P1A-ECI-CC'!$AC71*'P1A-ECI-CC'!Y71</f>
        <v>0</v>
      </c>
      <c r="Z71" s="42">
        <f>'P1A-ECI-CC'!$C71/'P1A-ECI-CC'!$AC71*'P1A-ECI-CC'!Z71</f>
        <v>0</v>
      </c>
      <c r="AA71" s="42">
        <f>'P1A-ECI-CC'!$C71/'P1A-ECI-CC'!$AC71*'P1A-ECI-CC'!AA71</f>
        <v>0</v>
      </c>
      <c r="AB71" s="42">
        <f>'P1A-ECI-CC'!$C71/'P1A-ECI-CC'!$AC71*'P1A-ECI-CC'!AB71</f>
        <v>0</v>
      </c>
      <c r="AC71" s="66">
        <f t="shared" si="0"/>
        <v>0</v>
      </c>
    </row>
    <row r="72" spans="1:29" x14ac:dyDescent="0.3">
      <c r="A72" s="9">
        <v>65513</v>
      </c>
      <c r="B72" s="9" t="s">
        <v>142</v>
      </c>
      <c r="C72" s="10">
        <f>'P1A-ECI-CC'!C72</f>
        <v>0</v>
      </c>
      <c r="D72" s="10" t="str">
        <f>'P1A-ECI-CC'!D72</f>
        <v>Directo</v>
      </c>
      <c r="E72" s="42">
        <f>'P1A-ECI-CC'!$C72/'P1A-ECI-CC'!$AC72*'P1A-ECI-CC'!E72</f>
        <v>0</v>
      </c>
      <c r="F72" s="42">
        <f>'P1A-ECI-CC'!$C72/'P1A-ECI-CC'!$AC72*'P1A-ECI-CC'!F72</f>
        <v>0</v>
      </c>
      <c r="G72" s="42">
        <f>'P1A-ECI-CC'!$C72/'P1A-ECI-CC'!$AC72*'P1A-ECI-CC'!G72</f>
        <v>0</v>
      </c>
      <c r="H72" s="42">
        <f>'P1A-ECI-CC'!$C72/'P1A-ECI-CC'!$AC72*'P1A-ECI-CC'!H72</f>
        <v>0</v>
      </c>
      <c r="I72" s="42">
        <f>'P1A-ECI-CC'!$C72/'P1A-ECI-CC'!$AC72*'P1A-ECI-CC'!I72</f>
        <v>0</v>
      </c>
      <c r="J72" s="42">
        <f>'P1A-ECI-CC'!$C72/'P1A-ECI-CC'!$AC72*'P1A-ECI-CC'!J72</f>
        <v>0</v>
      </c>
      <c r="K72" s="42">
        <f>'P1A-ECI-CC'!$C72/'P1A-ECI-CC'!$AC72*'P1A-ECI-CC'!K72</f>
        <v>0</v>
      </c>
      <c r="L72" s="42">
        <f>'P1A-ECI-CC'!$C72/'P1A-ECI-CC'!$AC72*'P1A-ECI-CC'!L72</f>
        <v>0</v>
      </c>
      <c r="M72" s="42">
        <f>'P1A-ECI-CC'!$C72/'P1A-ECI-CC'!$AC72*'P1A-ECI-CC'!M72</f>
        <v>0</v>
      </c>
      <c r="N72" s="42">
        <f>'P1A-ECI-CC'!$C72/'P1A-ECI-CC'!$AC72*'P1A-ECI-CC'!N72</f>
        <v>0</v>
      </c>
      <c r="O72" s="42">
        <f>'P1A-ECI-CC'!$C72/'P1A-ECI-CC'!$AC72*'P1A-ECI-CC'!O72</f>
        <v>0</v>
      </c>
      <c r="P72" s="42">
        <f>'P1A-ECI-CC'!$C72/'P1A-ECI-CC'!$AC72*'P1A-ECI-CC'!P72</f>
        <v>0</v>
      </c>
      <c r="Q72" s="42">
        <f>'P1A-ECI-CC'!$C72/'P1A-ECI-CC'!$AC72*'P1A-ECI-CC'!Q72</f>
        <v>0</v>
      </c>
      <c r="R72" s="42">
        <f>'P1A-ECI-CC'!$C72/'P1A-ECI-CC'!$AC72*'P1A-ECI-CC'!R72</f>
        <v>0</v>
      </c>
      <c r="S72" s="42">
        <f>'P1A-ECI-CC'!$C72/'P1A-ECI-CC'!$AC72*'P1A-ECI-CC'!S72</f>
        <v>0</v>
      </c>
      <c r="T72" s="42">
        <f>'P1A-ECI-CC'!$C72/'P1A-ECI-CC'!$AC72*'P1A-ECI-CC'!T72</f>
        <v>0</v>
      </c>
      <c r="U72" s="42">
        <f>'P1A-ECI-CC'!$C72/'P1A-ECI-CC'!$AC72*'P1A-ECI-CC'!U72</f>
        <v>0</v>
      </c>
      <c r="V72" s="42">
        <f>'P1A-ECI-CC'!$C72/'P1A-ECI-CC'!$AC72*'P1A-ECI-CC'!V72</f>
        <v>0</v>
      </c>
      <c r="W72" s="42">
        <f>'P1A-ECI-CC'!$C72/'P1A-ECI-CC'!$AC72*'P1A-ECI-CC'!W72</f>
        <v>0</v>
      </c>
      <c r="X72" s="42">
        <f>'P1A-ECI-CC'!$C72/'P1A-ECI-CC'!$AC72*'P1A-ECI-CC'!X72</f>
        <v>0</v>
      </c>
      <c r="Y72" s="42">
        <f>'P1A-ECI-CC'!$C72/'P1A-ECI-CC'!$AC72*'P1A-ECI-CC'!Y72</f>
        <v>0</v>
      </c>
      <c r="Z72" s="42">
        <f>'P1A-ECI-CC'!$C72/'P1A-ECI-CC'!$AC72*'P1A-ECI-CC'!Z72</f>
        <v>0</v>
      </c>
      <c r="AA72" s="42">
        <f>'P1A-ECI-CC'!$C72/'P1A-ECI-CC'!$AC72*'P1A-ECI-CC'!AA72</f>
        <v>0</v>
      </c>
      <c r="AB72" s="42">
        <f>'P1A-ECI-CC'!$C72/'P1A-ECI-CC'!$AC72*'P1A-ECI-CC'!AB72</f>
        <v>0</v>
      </c>
      <c r="AC72" s="66">
        <f t="shared" ref="AC72:AC86" si="1">SUM(E72:AB72)</f>
        <v>0</v>
      </c>
    </row>
    <row r="73" spans="1:29" x14ac:dyDescent="0.3">
      <c r="A73" s="9">
        <v>65514</v>
      </c>
      <c r="B73" s="9" t="s">
        <v>143</v>
      </c>
      <c r="C73" s="10">
        <f>'P1A-ECI-CC'!C73</f>
        <v>0</v>
      </c>
      <c r="D73" s="10" t="str">
        <f>'P1A-ECI-CC'!D73</f>
        <v>Directo</v>
      </c>
      <c r="E73" s="42">
        <f>'P1A-ECI-CC'!$C73/'P1A-ECI-CC'!$AC73*'P1A-ECI-CC'!E73</f>
        <v>0</v>
      </c>
      <c r="F73" s="42">
        <f>'P1A-ECI-CC'!$C73/'P1A-ECI-CC'!$AC73*'P1A-ECI-CC'!F73</f>
        <v>0</v>
      </c>
      <c r="G73" s="42">
        <f>'P1A-ECI-CC'!$C73/'P1A-ECI-CC'!$AC73*'P1A-ECI-CC'!G73</f>
        <v>0</v>
      </c>
      <c r="H73" s="42">
        <f>'P1A-ECI-CC'!$C73/'P1A-ECI-CC'!$AC73*'P1A-ECI-CC'!H73</f>
        <v>0</v>
      </c>
      <c r="I73" s="42">
        <f>'P1A-ECI-CC'!$C73/'P1A-ECI-CC'!$AC73*'P1A-ECI-CC'!I73</f>
        <v>0</v>
      </c>
      <c r="J73" s="42">
        <f>'P1A-ECI-CC'!$C73/'P1A-ECI-CC'!$AC73*'P1A-ECI-CC'!J73</f>
        <v>0</v>
      </c>
      <c r="K73" s="42">
        <f>'P1A-ECI-CC'!$C73/'P1A-ECI-CC'!$AC73*'P1A-ECI-CC'!K73</f>
        <v>0</v>
      </c>
      <c r="L73" s="42">
        <f>'P1A-ECI-CC'!$C73/'P1A-ECI-CC'!$AC73*'P1A-ECI-CC'!L73</f>
        <v>0</v>
      </c>
      <c r="M73" s="42">
        <f>'P1A-ECI-CC'!$C73/'P1A-ECI-CC'!$AC73*'P1A-ECI-CC'!M73</f>
        <v>0</v>
      </c>
      <c r="N73" s="42">
        <f>'P1A-ECI-CC'!$C73/'P1A-ECI-CC'!$AC73*'P1A-ECI-CC'!N73</f>
        <v>0</v>
      </c>
      <c r="O73" s="42">
        <f>'P1A-ECI-CC'!$C73/'P1A-ECI-CC'!$AC73*'P1A-ECI-CC'!O73</f>
        <v>0</v>
      </c>
      <c r="P73" s="42">
        <f>'P1A-ECI-CC'!$C73/'P1A-ECI-CC'!$AC73*'P1A-ECI-CC'!P73</f>
        <v>0</v>
      </c>
      <c r="Q73" s="42">
        <f>'P1A-ECI-CC'!$C73/'P1A-ECI-CC'!$AC73*'P1A-ECI-CC'!Q73</f>
        <v>0</v>
      </c>
      <c r="R73" s="42">
        <f>'P1A-ECI-CC'!$C73/'P1A-ECI-CC'!$AC73*'P1A-ECI-CC'!R73</f>
        <v>0</v>
      </c>
      <c r="S73" s="42">
        <f>'P1A-ECI-CC'!$C73/'P1A-ECI-CC'!$AC73*'P1A-ECI-CC'!S73</f>
        <v>0</v>
      </c>
      <c r="T73" s="42">
        <f>'P1A-ECI-CC'!$C73/'P1A-ECI-CC'!$AC73*'P1A-ECI-CC'!T73</f>
        <v>0</v>
      </c>
      <c r="U73" s="42">
        <f>'P1A-ECI-CC'!$C73/'P1A-ECI-CC'!$AC73*'P1A-ECI-CC'!U73</f>
        <v>0</v>
      </c>
      <c r="V73" s="42">
        <f>'P1A-ECI-CC'!$C73/'P1A-ECI-CC'!$AC73*'P1A-ECI-CC'!V73</f>
        <v>0</v>
      </c>
      <c r="W73" s="42">
        <f>'P1A-ECI-CC'!$C73/'P1A-ECI-CC'!$AC73*'P1A-ECI-CC'!W73</f>
        <v>0</v>
      </c>
      <c r="X73" s="42">
        <f>'P1A-ECI-CC'!$C73/'P1A-ECI-CC'!$AC73*'P1A-ECI-CC'!X73</f>
        <v>0</v>
      </c>
      <c r="Y73" s="42">
        <f>'P1A-ECI-CC'!$C73/'P1A-ECI-CC'!$AC73*'P1A-ECI-CC'!Y73</f>
        <v>0</v>
      </c>
      <c r="Z73" s="42">
        <f>'P1A-ECI-CC'!$C73/'P1A-ECI-CC'!$AC73*'P1A-ECI-CC'!Z73</f>
        <v>0</v>
      </c>
      <c r="AA73" s="42">
        <f>'P1A-ECI-CC'!$C73/'P1A-ECI-CC'!$AC73*'P1A-ECI-CC'!AA73</f>
        <v>0</v>
      </c>
      <c r="AB73" s="42">
        <f>'P1A-ECI-CC'!$C73/'P1A-ECI-CC'!$AC73*'P1A-ECI-CC'!AB73</f>
        <v>0</v>
      </c>
      <c r="AC73" s="66">
        <f t="shared" si="1"/>
        <v>0</v>
      </c>
    </row>
    <row r="74" spans="1:29" x14ac:dyDescent="0.3">
      <c r="A74" s="9">
        <v>65515</v>
      </c>
      <c r="B74" s="9" t="s">
        <v>144</v>
      </c>
      <c r="C74" s="10">
        <f>'P1A-ECI-CC'!C74</f>
        <v>0</v>
      </c>
      <c r="D74" s="10" t="str">
        <f>'P1A-ECI-CC'!D74</f>
        <v>Directo</v>
      </c>
      <c r="E74" s="42">
        <f>'P1A-ECI-CC'!$C74/'P1A-ECI-CC'!$AC74*'P1A-ECI-CC'!E74</f>
        <v>0</v>
      </c>
      <c r="F74" s="42">
        <f>'P1A-ECI-CC'!$C74/'P1A-ECI-CC'!$AC74*'P1A-ECI-CC'!F74</f>
        <v>0</v>
      </c>
      <c r="G74" s="42">
        <f>'P1A-ECI-CC'!$C74/'P1A-ECI-CC'!$AC74*'P1A-ECI-CC'!G74</f>
        <v>0</v>
      </c>
      <c r="H74" s="42">
        <f>'P1A-ECI-CC'!$C74/'P1A-ECI-CC'!$AC74*'P1A-ECI-CC'!H74</f>
        <v>0</v>
      </c>
      <c r="I74" s="42">
        <f>'P1A-ECI-CC'!$C74/'P1A-ECI-CC'!$AC74*'P1A-ECI-CC'!I74</f>
        <v>0</v>
      </c>
      <c r="J74" s="42">
        <f>'P1A-ECI-CC'!$C74/'P1A-ECI-CC'!$AC74*'P1A-ECI-CC'!J74</f>
        <v>0</v>
      </c>
      <c r="K74" s="42">
        <f>'P1A-ECI-CC'!$C74/'P1A-ECI-CC'!$AC74*'P1A-ECI-CC'!K74</f>
        <v>0</v>
      </c>
      <c r="L74" s="42">
        <f>'P1A-ECI-CC'!$C74/'P1A-ECI-CC'!$AC74*'P1A-ECI-CC'!L74</f>
        <v>0</v>
      </c>
      <c r="M74" s="42">
        <f>'P1A-ECI-CC'!$C74/'P1A-ECI-CC'!$AC74*'P1A-ECI-CC'!M74</f>
        <v>0</v>
      </c>
      <c r="N74" s="42">
        <f>'P1A-ECI-CC'!$C74/'P1A-ECI-CC'!$AC74*'P1A-ECI-CC'!N74</f>
        <v>0</v>
      </c>
      <c r="O74" s="42">
        <f>'P1A-ECI-CC'!$C74/'P1A-ECI-CC'!$AC74*'P1A-ECI-CC'!O74</f>
        <v>0</v>
      </c>
      <c r="P74" s="42">
        <f>'P1A-ECI-CC'!$C74/'P1A-ECI-CC'!$AC74*'P1A-ECI-CC'!P74</f>
        <v>0</v>
      </c>
      <c r="Q74" s="42">
        <f>'P1A-ECI-CC'!$C74/'P1A-ECI-CC'!$AC74*'P1A-ECI-CC'!Q74</f>
        <v>0</v>
      </c>
      <c r="R74" s="42">
        <f>'P1A-ECI-CC'!$C74/'P1A-ECI-CC'!$AC74*'P1A-ECI-CC'!R74</f>
        <v>0</v>
      </c>
      <c r="S74" s="42">
        <f>'P1A-ECI-CC'!$C74/'P1A-ECI-CC'!$AC74*'P1A-ECI-CC'!S74</f>
        <v>0</v>
      </c>
      <c r="T74" s="42">
        <f>'P1A-ECI-CC'!$C74/'P1A-ECI-CC'!$AC74*'P1A-ECI-CC'!T74</f>
        <v>0</v>
      </c>
      <c r="U74" s="42">
        <f>'P1A-ECI-CC'!$C74/'P1A-ECI-CC'!$AC74*'P1A-ECI-CC'!U74</f>
        <v>0</v>
      </c>
      <c r="V74" s="42">
        <f>'P1A-ECI-CC'!$C74/'P1A-ECI-CC'!$AC74*'P1A-ECI-CC'!V74</f>
        <v>0</v>
      </c>
      <c r="W74" s="42">
        <f>'P1A-ECI-CC'!$C74/'P1A-ECI-CC'!$AC74*'P1A-ECI-CC'!W74</f>
        <v>0</v>
      </c>
      <c r="X74" s="42">
        <f>'P1A-ECI-CC'!$C74/'P1A-ECI-CC'!$AC74*'P1A-ECI-CC'!X74</f>
        <v>0</v>
      </c>
      <c r="Y74" s="42">
        <f>'P1A-ECI-CC'!$C74/'P1A-ECI-CC'!$AC74*'P1A-ECI-CC'!Y74</f>
        <v>0</v>
      </c>
      <c r="Z74" s="42">
        <f>'P1A-ECI-CC'!$C74/'P1A-ECI-CC'!$AC74*'P1A-ECI-CC'!Z74</f>
        <v>0</v>
      </c>
      <c r="AA74" s="42">
        <f>'P1A-ECI-CC'!$C74/'P1A-ECI-CC'!$AC74*'P1A-ECI-CC'!AA74</f>
        <v>0</v>
      </c>
      <c r="AB74" s="42">
        <f>'P1A-ECI-CC'!$C74/'P1A-ECI-CC'!$AC74*'P1A-ECI-CC'!AB74</f>
        <v>0</v>
      </c>
      <c r="AC74" s="66">
        <f t="shared" si="1"/>
        <v>0</v>
      </c>
    </row>
    <row r="75" spans="1:29" x14ac:dyDescent="0.3">
      <c r="A75" s="9">
        <v>65516</v>
      </c>
      <c r="B75" s="9" t="s">
        <v>145</v>
      </c>
      <c r="C75" s="10">
        <f>'P1A-ECI-CC'!C75</f>
        <v>0</v>
      </c>
      <c r="D75" s="10" t="str">
        <f>'P1A-ECI-CC'!D75</f>
        <v>Directo</v>
      </c>
      <c r="E75" s="42">
        <f>'P1A-ECI-CC'!$C75/'P1A-ECI-CC'!$AC75*'P1A-ECI-CC'!E75</f>
        <v>0</v>
      </c>
      <c r="F75" s="42">
        <f>'P1A-ECI-CC'!$C75/'P1A-ECI-CC'!$AC75*'P1A-ECI-CC'!F75</f>
        <v>0</v>
      </c>
      <c r="G75" s="42">
        <f>'P1A-ECI-CC'!$C75/'P1A-ECI-CC'!$AC75*'P1A-ECI-CC'!G75</f>
        <v>0</v>
      </c>
      <c r="H75" s="42">
        <f>'P1A-ECI-CC'!$C75/'P1A-ECI-CC'!$AC75*'P1A-ECI-CC'!H75</f>
        <v>0</v>
      </c>
      <c r="I75" s="42">
        <f>'P1A-ECI-CC'!$C75/'P1A-ECI-CC'!$AC75*'P1A-ECI-CC'!I75</f>
        <v>0</v>
      </c>
      <c r="J75" s="42">
        <f>'P1A-ECI-CC'!$C75/'P1A-ECI-CC'!$AC75*'P1A-ECI-CC'!J75</f>
        <v>0</v>
      </c>
      <c r="K75" s="42">
        <f>'P1A-ECI-CC'!$C75/'P1A-ECI-CC'!$AC75*'P1A-ECI-CC'!K75</f>
        <v>0</v>
      </c>
      <c r="L75" s="42">
        <f>'P1A-ECI-CC'!$C75/'P1A-ECI-CC'!$AC75*'P1A-ECI-CC'!L75</f>
        <v>0</v>
      </c>
      <c r="M75" s="42">
        <f>'P1A-ECI-CC'!$C75/'P1A-ECI-CC'!$AC75*'P1A-ECI-CC'!M75</f>
        <v>0</v>
      </c>
      <c r="N75" s="42">
        <f>'P1A-ECI-CC'!$C75/'P1A-ECI-CC'!$AC75*'P1A-ECI-CC'!N75</f>
        <v>0</v>
      </c>
      <c r="O75" s="42">
        <f>'P1A-ECI-CC'!$C75/'P1A-ECI-CC'!$AC75*'P1A-ECI-CC'!O75</f>
        <v>0</v>
      </c>
      <c r="P75" s="42">
        <f>'P1A-ECI-CC'!$C75/'P1A-ECI-CC'!$AC75*'P1A-ECI-CC'!P75</f>
        <v>0</v>
      </c>
      <c r="Q75" s="42">
        <f>'P1A-ECI-CC'!$C75/'P1A-ECI-CC'!$AC75*'P1A-ECI-CC'!Q75</f>
        <v>0</v>
      </c>
      <c r="R75" s="42">
        <f>'P1A-ECI-CC'!$C75/'P1A-ECI-CC'!$AC75*'P1A-ECI-CC'!R75</f>
        <v>0</v>
      </c>
      <c r="S75" s="42">
        <f>'P1A-ECI-CC'!$C75/'P1A-ECI-CC'!$AC75*'P1A-ECI-CC'!S75</f>
        <v>0</v>
      </c>
      <c r="T75" s="42">
        <f>'P1A-ECI-CC'!$C75/'P1A-ECI-CC'!$AC75*'P1A-ECI-CC'!T75</f>
        <v>0</v>
      </c>
      <c r="U75" s="42">
        <f>'P1A-ECI-CC'!$C75/'P1A-ECI-CC'!$AC75*'P1A-ECI-CC'!U75</f>
        <v>0</v>
      </c>
      <c r="V75" s="42">
        <f>'P1A-ECI-CC'!$C75/'P1A-ECI-CC'!$AC75*'P1A-ECI-CC'!V75</f>
        <v>0</v>
      </c>
      <c r="W75" s="42">
        <f>'P1A-ECI-CC'!$C75/'P1A-ECI-CC'!$AC75*'P1A-ECI-CC'!W75</f>
        <v>0</v>
      </c>
      <c r="X75" s="42">
        <f>'P1A-ECI-CC'!$C75/'P1A-ECI-CC'!$AC75*'P1A-ECI-CC'!X75</f>
        <v>0</v>
      </c>
      <c r="Y75" s="42">
        <f>'P1A-ECI-CC'!$C75/'P1A-ECI-CC'!$AC75*'P1A-ECI-CC'!Y75</f>
        <v>0</v>
      </c>
      <c r="Z75" s="42">
        <f>'P1A-ECI-CC'!$C75/'P1A-ECI-CC'!$AC75*'P1A-ECI-CC'!Z75</f>
        <v>0</v>
      </c>
      <c r="AA75" s="42">
        <f>'P1A-ECI-CC'!$C75/'P1A-ECI-CC'!$AC75*'P1A-ECI-CC'!AA75</f>
        <v>0</v>
      </c>
      <c r="AB75" s="42">
        <f>'P1A-ECI-CC'!$C75/'P1A-ECI-CC'!$AC75*'P1A-ECI-CC'!AB75</f>
        <v>0</v>
      </c>
      <c r="AC75" s="66">
        <f t="shared" si="1"/>
        <v>0</v>
      </c>
    </row>
    <row r="76" spans="1:29" x14ac:dyDescent="0.3">
      <c r="A76" s="9">
        <v>65521</v>
      </c>
      <c r="B76" s="9" t="s">
        <v>146</v>
      </c>
      <c r="C76" s="10">
        <f>'P1A-ECI-CC'!C76</f>
        <v>0</v>
      </c>
      <c r="D76" s="10" t="str">
        <f>'P1A-ECI-CC'!D76</f>
        <v>Directo</v>
      </c>
      <c r="E76" s="42">
        <f>'P1A-ECI-CC'!$C76/'P1A-ECI-CC'!$AC76*'P1A-ECI-CC'!E76</f>
        <v>0</v>
      </c>
      <c r="F76" s="42">
        <f>'P1A-ECI-CC'!$C76/'P1A-ECI-CC'!$AC76*'P1A-ECI-CC'!F76</f>
        <v>0</v>
      </c>
      <c r="G76" s="42">
        <f>'P1A-ECI-CC'!$C76/'P1A-ECI-CC'!$AC76*'P1A-ECI-CC'!G76</f>
        <v>0</v>
      </c>
      <c r="H76" s="42">
        <f>'P1A-ECI-CC'!$C76/'P1A-ECI-CC'!$AC76*'P1A-ECI-CC'!H76</f>
        <v>0</v>
      </c>
      <c r="I76" s="42">
        <f>'P1A-ECI-CC'!$C76/'P1A-ECI-CC'!$AC76*'P1A-ECI-CC'!I76</f>
        <v>0</v>
      </c>
      <c r="J76" s="42">
        <f>'P1A-ECI-CC'!$C76/'P1A-ECI-CC'!$AC76*'P1A-ECI-CC'!J76</f>
        <v>0</v>
      </c>
      <c r="K76" s="42">
        <f>'P1A-ECI-CC'!$C76/'P1A-ECI-CC'!$AC76*'P1A-ECI-CC'!K76</f>
        <v>0</v>
      </c>
      <c r="L76" s="42">
        <f>'P1A-ECI-CC'!$C76/'P1A-ECI-CC'!$AC76*'P1A-ECI-CC'!L76</f>
        <v>0</v>
      </c>
      <c r="M76" s="42">
        <f>'P1A-ECI-CC'!$C76/'P1A-ECI-CC'!$AC76*'P1A-ECI-CC'!M76</f>
        <v>0</v>
      </c>
      <c r="N76" s="42">
        <f>'P1A-ECI-CC'!$C76/'P1A-ECI-CC'!$AC76*'P1A-ECI-CC'!N76</f>
        <v>0</v>
      </c>
      <c r="O76" s="42">
        <f>'P1A-ECI-CC'!$C76/'P1A-ECI-CC'!$AC76*'P1A-ECI-CC'!O76</f>
        <v>0</v>
      </c>
      <c r="P76" s="42">
        <f>'P1A-ECI-CC'!$C76/'P1A-ECI-CC'!$AC76*'P1A-ECI-CC'!P76</f>
        <v>0</v>
      </c>
      <c r="Q76" s="42">
        <f>'P1A-ECI-CC'!$C76/'P1A-ECI-CC'!$AC76*'P1A-ECI-CC'!Q76</f>
        <v>0</v>
      </c>
      <c r="R76" s="42">
        <f>'P1A-ECI-CC'!$C76/'P1A-ECI-CC'!$AC76*'P1A-ECI-CC'!R76</f>
        <v>0</v>
      </c>
      <c r="S76" s="42">
        <f>'P1A-ECI-CC'!$C76/'P1A-ECI-CC'!$AC76*'P1A-ECI-CC'!S76</f>
        <v>0</v>
      </c>
      <c r="T76" s="42">
        <f>'P1A-ECI-CC'!$C76/'P1A-ECI-CC'!$AC76*'P1A-ECI-CC'!T76</f>
        <v>0</v>
      </c>
      <c r="U76" s="42">
        <f>'P1A-ECI-CC'!$C76/'P1A-ECI-CC'!$AC76*'P1A-ECI-CC'!U76</f>
        <v>0</v>
      </c>
      <c r="V76" s="42">
        <f>'P1A-ECI-CC'!$C76/'P1A-ECI-CC'!$AC76*'P1A-ECI-CC'!V76</f>
        <v>0</v>
      </c>
      <c r="W76" s="42">
        <f>'P1A-ECI-CC'!$C76/'P1A-ECI-CC'!$AC76*'P1A-ECI-CC'!W76</f>
        <v>0</v>
      </c>
      <c r="X76" s="42">
        <f>'P1A-ECI-CC'!$C76/'P1A-ECI-CC'!$AC76*'P1A-ECI-CC'!X76</f>
        <v>0</v>
      </c>
      <c r="Y76" s="42">
        <f>'P1A-ECI-CC'!$C76/'P1A-ECI-CC'!$AC76*'P1A-ECI-CC'!Y76</f>
        <v>0</v>
      </c>
      <c r="Z76" s="42">
        <f>'P1A-ECI-CC'!$C76/'P1A-ECI-CC'!$AC76*'P1A-ECI-CC'!Z76</f>
        <v>0</v>
      </c>
      <c r="AA76" s="42">
        <f>'P1A-ECI-CC'!$C76/'P1A-ECI-CC'!$AC76*'P1A-ECI-CC'!AA76</f>
        <v>0</v>
      </c>
      <c r="AB76" s="42">
        <f>'P1A-ECI-CC'!$C76/'P1A-ECI-CC'!$AC76*'P1A-ECI-CC'!AB76</f>
        <v>0</v>
      </c>
      <c r="AC76" s="66">
        <f t="shared" si="1"/>
        <v>0</v>
      </c>
    </row>
    <row r="77" spans="1:29" x14ac:dyDescent="0.3">
      <c r="A77" s="9">
        <v>65522</v>
      </c>
      <c r="B77" s="9" t="s">
        <v>147</v>
      </c>
      <c r="C77" s="10">
        <f>'P1A-ECI-CC'!C77</f>
        <v>0</v>
      </c>
      <c r="D77" s="10" t="str">
        <f>'P1A-ECI-CC'!D77</f>
        <v>Directo</v>
      </c>
      <c r="E77" s="42">
        <f>'P1A-ECI-CC'!$C77/'P1A-ECI-CC'!$AC77*'P1A-ECI-CC'!E77</f>
        <v>0</v>
      </c>
      <c r="F77" s="42">
        <f>'P1A-ECI-CC'!$C77/'P1A-ECI-CC'!$AC77*'P1A-ECI-CC'!F77</f>
        <v>0</v>
      </c>
      <c r="G77" s="42">
        <f>'P1A-ECI-CC'!$C77/'P1A-ECI-CC'!$AC77*'P1A-ECI-CC'!G77</f>
        <v>0</v>
      </c>
      <c r="H77" s="42">
        <f>'P1A-ECI-CC'!$C77/'P1A-ECI-CC'!$AC77*'P1A-ECI-CC'!H77</f>
        <v>0</v>
      </c>
      <c r="I77" s="42">
        <f>'P1A-ECI-CC'!$C77/'P1A-ECI-CC'!$AC77*'P1A-ECI-CC'!I77</f>
        <v>0</v>
      </c>
      <c r="J77" s="42">
        <f>'P1A-ECI-CC'!$C77/'P1A-ECI-CC'!$AC77*'P1A-ECI-CC'!J77</f>
        <v>0</v>
      </c>
      <c r="K77" s="42">
        <f>'P1A-ECI-CC'!$C77/'P1A-ECI-CC'!$AC77*'P1A-ECI-CC'!K77</f>
        <v>0</v>
      </c>
      <c r="L77" s="42">
        <f>'P1A-ECI-CC'!$C77/'P1A-ECI-CC'!$AC77*'P1A-ECI-CC'!L77</f>
        <v>0</v>
      </c>
      <c r="M77" s="42">
        <f>'P1A-ECI-CC'!$C77/'P1A-ECI-CC'!$AC77*'P1A-ECI-CC'!M77</f>
        <v>0</v>
      </c>
      <c r="N77" s="42">
        <f>'P1A-ECI-CC'!$C77/'P1A-ECI-CC'!$AC77*'P1A-ECI-CC'!N77</f>
        <v>0</v>
      </c>
      <c r="O77" s="42">
        <f>'P1A-ECI-CC'!$C77/'P1A-ECI-CC'!$AC77*'P1A-ECI-CC'!O77</f>
        <v>0</v>
      </c>
      <c r="P77" s="42">
        <f>'P1A-ECI-CC'!$C77/'P1A-ECI-CC'!$AC77*'P1A-ECI-CC'!P77</f>
        <v>0</v>
      </c>
      <c r="Q77" s="42">
        <f>'P1A-ECI-CC'!$C77/'P1A-ECI-CC'!$AC77*'P1A-ECI-CC'!Q77</f>
        <v>0</v>
      </c>
      <c r="R77" s="42">
        <f>'P1A-ECI-CC'!$C77/'P1A-ECI-CC'!$AC77*'P1A-ECI-CC'!R77</f>
        <v>0</v>
      </c>
      <c r="S77" s="42">
        <f>'P1A-ECI-CC'!$C77/'P1A-ECI-CC'!$AC77*'P1A-ECI-CC'!S77</f>
        <v>0</v>
      </c>
      <c r="T77" s="42">
        <f>'P1A-ECI-CC'!$C77/'P1A-ECI-CC'!$AC77*'P1A-ECI-CC'!T77</f>
        <v>0</v>
      </c>
      <c r="U77" s="42">
        <f>'P1A-ECI-CC'!$C77/'P1A-ECI-CC'!$AC77*'P1A-ECI-CC'!U77</f>
        <v>0</v>
      </c>
      <c r="V77" s="42">
        <f>'P1A-ECI-CC'!$C77/'P1A-ECI-CC'!$AC77*'P1A-ECI-CC'!V77</f>
        <v>0</v>
      </c>
      <c r="W77" s="42">
        <f>'P1A-ECI-CC'!$C77/'P1A-ECI-CC'!$AC77*'P1A-ECI-CC'!W77</f>
        <v>0</v>
      </c>
      <c r="X77" s="42">
        <f>'P1A-ECI-CC'!$C77/'P1A-ECI-CC'!$AC77*'P1A-ECI-CC'!X77</f>
        <v>0</v>
      </c>
      <c r="Y77" s="42">
        <f>'P1A-ECI-CC'!$C77/'P1A-ECI-CC'!$AC77*'P1A-ECI-CC'!Y77</f>
        <v>0</v>
      </c>
      <c r="Z77" s="42">
        <f>'P1A-ECI-CC'!$C77/'P1A-ECI-CC'!$AC77*'P1A-ECI-CC'!Z77</f>
        <v>0</v>
      </c>
      <c r="AA77" s="42">
        <f>'P1A-ECI-CC'!$C77/'P1A-ECI-CC'!$AC77*'P1A-ECI-CC'!AA77</f>
        <v>0</v>
      </c>
      <c r="AB77" s="42">
        <f>'P1A-ECI-CC'!$C77/'P1A-ECI-CC'!$AC77*'P1A-ECI-CC'!AB77</f>
        <v>0</v>
      </c>
      <c r="AC77" s="66">
        <f t="shared" si="1"/>
        <v>0</v>
      </c>
    </row>
    <row r="78" spans="1:29" x14ac:dyDescent="0.3">
      <c r="A78" s="9">
        <v>65523</v>
      </c>
      <c r="B78" s="9" t="s">
        <v>148</v>
      </c>
      <c r="C78" s="10">
        <f>'P1A-ECI-CC'!C78</f>
        <v>0</v>
      </c>
      <c r="D78" s="10" t="str">
        <f>'P1A-ECI-CC'!D78</f>
        <v>Directo</v>
      </c>
      <c r="E78" s="42">
        <f>'P1A-ECI-CC'!$C78/'P1A-ECI-CC'!$AC78*'P1A-ECI-CC'!E78</f>
        <v>0</v>
      </c>
      <c r="F78" s="42">
        <f>'P1A-ECI-CC'!$C78/'P1A-ECI-CC'!$AC78*'P1A-ECI-CC'!F78</f>
        <v>0</v>
      </c>
      <c r="G78" s="42">
        <f>'P1A-ECI-CC'!$C78/'P1A-ECI-CC'!$AC78*'P1A-ECI-CC'!G78</f>
        <v>0</v>
      </c>
      <c r="H78" s="42">
        <f>'P1A-ECI-CC'!$C78/'P1A-ECI-CC'!$AC78*'P1A-ECI-CC'!H78</f>
        <v>0</v>
      </c>
      <c r="I78" s="42">
        <f>'P1A-ECI-CC'!$C78/'P1A-ECI-CC'!$AC78*'P1A-ECI-CC'!I78</f>
        <v>0</v>
      </c>
      <c r="J78" s="42">
        <f>'P1A-ECI-CC'!$C78/'P1A-ECI-CC'!$AC78*'P1A-ECI-CC'!J78</f>
        <v>0</v>
      </c>
      <c r="K78" s="42">
        <f>'P1A-ECI-CC'!$C78/'P1A-ECI-CC'!$AC78*'P1A-ECI-CC'!K78</f>
        <v>0</v>
      </c>
      <c r="L78" s="42">
        <f>'P1A-ECI-CC'!$C78/'P1A-ECI-CC'!$AC78*'P1A-ECI-CC'!L78</f>
        <v>0</v>
      </c>
      <c r="M78" s="42">
        <f>'P1A-ECI-CC'!$C78/'P1A-ECI-CC'!$AC78*'P1A-ECI-CC'!M78</f>
        <v>0</v>
      </c>
      <c r="N78" s="42">
        <f>'P1A-ECI-CC'!$C78/'P1A-ECI-CC'!$AC78*'P1A-ECI-CC'!N78</f>
        <v>0</v>
      </c>
      <c r="O78" s="42">
        <f>'P1A-ECI-CC'!$C78/'P1A-ECI-CC'!$AC78*'P1A-ECI-CC'!O78</f>
        <v>0</v>
      </c>
      <c r="P78" s="42">
        <f>'P1A-ECI-CC'!$C78/'P1A-ECI-CC'!$AC78*'P1A-ECI-CC'!P78</f>
        <v>0</v>
      </c>
      <c r="Q78" s="42">
        <f>'P1A-ECI-CC'!$C78/'P1A-ECI-CC'!$AC78*'P1A-ECI-CC'!Q78</f>
        <v>0</v>
      </c>
      <c r="R78" s="42">
        <f>'P1A-ECI-CC'!$C78/'P1A-ECI-CC'!$AC78*'P1A-ECI-CC'!R78</f>
        <v>0</v>
      </c>
      <c r="S78" s="42">
        <f>'P1A-ECI-CC'!$C78/'P1A-ECI-CC'!$AC78*'P1A-ECI-CC'!S78</f>
        <v>0</v>
      </c>
      <c r="T78" s="42">
        <f>'P1A-ECI-CC'!$C78/'P1A-ECI-CC'!$AC78*'P1A-ECI-CC'!T78</f>
        <v>0</v>
      </c>
      <c r="U78" s="42">
        <f>'P1A-ECI-CC'!$C78/'P1A-ECI-CC'!$AC78*'P1A-ECI-CC'!U78</f>
        <v>0</v>
      </c>
      <c r="V78" s="42">
        <f>'P1A-ECI-CC'!$C78/'P1A-ECI-CC'!$AC78*'P1A-ECI-CC'!V78</f>
        <v>0</v>
      </c>
      <c r="W78" s="42">
        <f>'P1A-ECI-CC'!$C78/'P1A-ECI-CC'!$AC78*'P1A-ECI-CC'!W78</f>
        <v>0</v>
      </c>
      <c r="X78" s="42">
        <f>'P1A-ECI-CC'!$C78/'P1A-ECI-CC'!$AC78*'P1A-ECI-CC'!X78</f>
        <v>0</v>
      </c>
      <c r="Y78" s="42">
        <f>'P1A-ECI-CC'!$C78/'P1A-ECI-CC'!$AC78*'P1A-ECI-CC'!Y78</f>
        <v>0</v>
      </c>
      <c r="Z78" s="42">
        <f>'P1A-ECI-CC'!$C78/'P1A-ECI-CC'!$AC78*'P1A-ECI-CC'!Z78</f>
        <v>0</v>
      </c>
      <c r="AA78" s="42">
        <f>'P1A-ECI-CC'!$C78/'P1A-ECI-CC'!$AC78*'P1A-ECI-CC'!AA78</f>
        <v>0</v>
      </c>
      <c r="AB78" s="42">
        <f>'P1A-ECI-CC'!$C78/'P1A-ECI-CC'!$AC78*'P1A-ECI-CC'!AB78</f>
        <v>0</v>
      </c>
      <c r="AC78" s="66">
        <f t="shared" si="1"/>
        <v>0</v>
      </c>
    </row>
    <row r="79" spans="1:29" x14ac:dyDescent="0.3">
      <c r="A79" s="9">
        <v>65524</v>
      </c>
      <c r="B79" s="9" t="s">
        <v>149</v>
      </c>
      <c r="C79" s="10">
        <f>'P1A-ECI-CC'!C79</f>
        <v>0</v>
      </c>
      <c r="D79" s="10" t="str">
        <f>'P1A-ECI-CC'!D79</f>
        <v>Directo</v>
      </c>
      <c r="E79" s="42">
        <f>'P1A-ECI-CC'!$C79/'P1A-ECI-CC'!$AC79*'P1A-ECI-CC'!E79</f>
        <v>0</v>
      </c>
      <c r="F79" s="42">
        <f>'P1A-ECI-CC'!$C79/'P1A-ECI-CC'!$AC79*'P1A-ECI-CC'!F79</f>
        <v>0</v>
      </c>
      <c r="G79" s="42">
        <f>'P1A-ECI-CC'!$C79/'P1A-ECI-CC'!$AC79*'P1A-ECI-CC'!G79</f>
        <v>0</v>
      </c>
      <c r="H79" s="42">
        <f>'P1A-ECI-CC'!$C79/'P1A-ECI-CC'!$AC79*'P1A-ECI-CC'!H79</f>
        <v>0</v>
      </c>
      <c r="I79" s="42">
        <f>'P1A-ECI-CC'!$C79/'P1A-ECI-CC'!$AC79*'P1A-ECI-CC'!I79</f>
        <v>0</v>
      </c>
      <c r="J79" s="42">
        <f>'P1A-ECI-CC'!$C79/'P1A-ECI-CC'!$AC79*'P1A-ECI-CC'!J79</f>
        <v>0</v>
      </c>
      <c r="K79" s="42">
        <f>'P1A-ECI-CC'!$C79/'P1A-ECI-CC'!$AC79*'P1A-ECI-CC'!K79</f>
        <v>0</v>
      </c>
      <c r="L79" s="42">
        <f>'P1A-ECI-CC'!$C79/'P1A-ECI-CC'!$AC79*'P1A-ECI-CC'!L79</f>
        <v>0</v>
      </c>
      <c r="M79" s="42">
        <f>'P1A-ECI-CC'!$C79/'P1A-ECI-CC'!$AC79*'P1A-ECI-CC'!M79</f>
        <v>0</v>
      </c>
      <c r="N79" s="42">
        <f>'P1A-ECI-CC'!$C79/'P1A-ECI-CC'!$AC79*'P1A-ECI-CC'!N79</f>
        <v>0</v>
      </c>
      <c r="O79" s="42">
        <f>'P1A-ECI-CC'!$C79/'P1A-ECI-CC'!$AC79*'P1A-ECI-CC'!O79</f>
        <v>0</v>
      </c>
      <c r="P79" s="42">
        <f>'P1A-ECI-CC'!$C79/'P1A-ECI-CC'!$AC79*'P1A-ECI-CC'!P79</f>
        <v>0</v>
      </c>
      <c r="Q79" s="42">
        <f>'P1A-ECI-CC'!$C79/'P1A-ECI-CC'!$AC79*'P1A-ECI-CC'!Q79</f>
        <v>0</v>
      </c>
      <c r="R79" s="42">
        <f>'P1A-ECI-CC'!$C79/'P1A-ECI-CC'!$AC79*'P1A-ECI-CC'!R79</f>
        <v>0</v>
      </c>
      <c r="S79" s="42">
        <f>'P1A-ECI-CC'!$C79/'P1A-ECI-CC'!$AC79*'P1A-ECI-CC'!S79</f>
        <v>0</v>
      </c>
      <c r="T79" s="42">
        <f>'P1A-ECI-CC'!$C79/'P1A-ECI-CC'!$AC79*'P1A-ECI-CC'!T79</f>
        <v>0</v>
      </c>
      <c r="U79" s="42">
        <f>'P1A-ECI-CC'!$C79/'P1A-ECI-CC'!$AC79*'P1A-ECI-CC'!U79</f>
        <v>0</v>
      </c>
      <c r="V79" s="42">
        <f>'P1A-ECI-CC'!$C79/'P1A-ECI-CC'!$AC79*'P1A-ECI-CC'!V79</f>
        <v>0</v>
      </c>
      <c r="W79" s="42">
        <f>'P1A-ECI-CC'!$C79/'P1A-ECI-CC'!$AC79*'P1A-ECI-CC'!W79</f>
        <v>0</v>
      </c>
      <c r="X79" s="42">
        <f>'P1A-ECI-CC'!$C79/'P1A-ECI-CC'!$AC79*'P1A-ECI-CC'!X79</f>
        <v>0</v>
      </c>
      <c r="Y79" s="42">
        <f>'P1A-ECI-CC'!$C79/'P1A-ECI-CC'!$AC79*'P1A-ECI-CC'!Y79</f>
        <v>0</v>
      </c>
      <c r="Z79" s="42">
        <f>'P1A-ECI-CC'!$C79/'P1A-ECI-CC'!$AC79*'P1A-ECI-CC'!Z79</f>
        <v>0</v>
      </c>
      <c r="AA79" s="42">
        <f>'P1A-ECI-CC'!$C79/'P1A-ECI-CC'!$AC79*'P1A-ECI-CC'!AA79</f>
        <v>0</v>
      </c>
      <c r="AB79" s="42">
        <f>'P1A-ECI-CC'!$C79/'P1A-ECI-CC'!$AC79*'P1A-ECI-CC'!AB79</f>
        <v>0</v>
      </c>
      <c r="AC79" s="66">
        <f t="shared" si="1"/>
        <v>0</v>
      </c>
    </row>
    <row r="80" spans="1:29" x14ac:dyDescent="0.3">
      <c r="A80" s="9">
        <v>65525</v>
      </c>
      <c r="B80" s="9" t="s">
        <v>150</v>
      </c>
      <c r="C80" s="10">
        <f>'P1A-ECI-CC'!C80</f>
        <v>0</v>
      </c>
      <c r="D80" s="10" t="str">
        <f>'P1A-ECI-CC'!D80</f>
        <v>Directo</v>
      </c>
      <c r="E80" s="42">
        <f>'P1A-ECI-CC'!$C80/'P1A-ECI-CC'!$AC80*'P1A-ECI-CC'!E80</f>
        <v>0</v>
      </c>
      <c r="F80" s="42">
        <f>'P1A-ECI-CC'!$C80/'P1A-ECI-CC'!$AC80*'P1A-ECI-CC'!F80</f>
        <v>0</v>
      </c>
      <c r="G80" s="42">
        <f>'P1A-ECI-CC'!$C80/'P1A-ECI-CC'!$AC80*'P1A-ECI-CC'!G80</f>
        <v>0</v>
      </c>
      <c r="H80" s="42">
        <f>'P1A-ECI-CC'!$C80/'P1A-ECI-CC'!$AC80*'P1A-ECI-CC'!H80</f>
        <v>0</v>
      </c>
      <c r="I80" s="42">
        <f>'P1A-ECI-CC'!$C80/'P1A-ECI-CC'!$AC80*'P1A-ECI-CC'!I80</f>
        <v>0</v>
      </c>
      <c r="J80" s="42">
        <f>'P1A-ECI-CC'!$C80/'P1A-ECI-CC'!$AC80*'P1A-ECI-CC'!J80</f>
        <v>0</v>
      </c>
      <c r="K80" s="42">
        <f>'P1A-ECI-CC'!$C80/'P1A-ECI-CC'!$AC80*'P1A-ECI-CC'!K80</f>
        <v>0</v>
      </c>
      <c r="L80" s="42">
        <f>'P1A-ECI-CC'!$C80/'P1A-ECI-CC'!$AC80*'P1A-ECI-CC'!L80</f>
        <v>0</v>
      </c>
      <c r="M80" s="42">
        <f>'P1A-ECI-CC'!$C80/'P1A-ECI-CC'!$AC80*'P1A-ECI-CC'!M80</f>
        <v>0</v>
      </c>
      <c r="N80" s="42">
        <f>'P1A-ECI-CC'!$C80/'P1A-ECI-CC'!$AC80*'P1A-ECI-CC'!N80</f>
        <v>0</v>
      </c>
      <c r="O80" s="42">
        <f>'P1A-ECI-CC'!$C80/'P1A-ECI-CC'!$AC80*'P1A-ECI-CC'!O80</f>
        <v>0</v>
      </c>
      <c r="P80" s="42">
        <f>'P1A-ECI-CC'!$C80/'P1A-ECI-CC'!$AC80*'P1A-ECI-CC'!P80</f>
        <v>0</v>
      </c>
      <c r="Q80" s="42">
        <f>'P1A-ECI-CC'!$C80/'P1A-ECI-CC'!$AC80*'P1A-ECI-CC'!Q80</f>
        <v>0</v>
      </c>
      <c r="R80" s="42">
        <f>'P1A-ECI-CC'!$C80/'P1A-ECI-CC'!$AC80*'P1A-ECI-CC'!R80</f>
        <v>0</v>
      </c>
      <c r="S80" s="42">
        <f>'P1A-ECI-CC'!$C80/'P1A-ECI-CC'!$AC80*'P1A-ECI-CC'!S80</f>
        <v>0</v>
      </c>
      <c r="T80" s="42">
        <f>'P1A-ECI-CC'!$C80/'P1A-ECI-CC'!$AC80*'P1A-ECI-CC'!T80</f>
        <v>0</v>
      </c>
      <c r="U80" s="42">
        <f>'P1A-ECI-CC'!$C80/'P1A-ECI-CC'!$AC80*'P1A-ECI-CC'!U80</f>
        <v>0</v>
      </c>
      <c r="V80" s="42">
        <f>'P1A-ECI-CC'!$C80/'P1A-ECI-CC'!$AC80*'P1A-ECI-CC'!V80</f>
        <v>0</v>
      </c>
      <c r="W80" s="42">
        <f>'P1A-ECI-CC'!$C80/'P1A-ECI-CC'!$AC80*'P1A-ECI-CC'!W80</f>
        <v>0</v>
      </c>
      <c r="X80" s="42">
        <f>'P1A-ECI-CC'!$C80/'P1A-ECI-CC'!$AC80*'P1A-ECI-CC'!X80</f>
        <v>0</v>
      </c>
      <c r="Y80" s="42">
        <f>'P1A-ECI-CC'!$C80/'P1A-ECI-CC'!$AC80*'P1A-ECI-CC'!Y80</f>
        <v>0</v>
      </c>
      <c r="Z80" s="42">
        <f>'P1A-ECI-CC'!$C80/'P1A-ECI-CC'!$AC80*'P1A-ECI-CC'!Z80</f>
        <v>0</v>
      </c>
      <c r="AA80" s="42">
        <f>'P1A-ECI-CC'!$C80/'P1A-ECI-CC'!$AC80*'P1A-ECI-CC'!AA80</f>
        <v>0</v>
      </c>
      <c r="AB80" s="42">
        <f>'P1A-ECI-CC'!$C80/'P1A-ECI-CC'!$AC80*'P1A-ECI-CC'!AB80</f>
        <v>0</v>
      </c>
      <c r="AC80" s="66">
        <f t="shared" si="1"/>
        <v>0</v>
      </c>
    </row>
    <row r="81" spans="1:29" x14ac:dyDescent="0.3">
      <c r="A81" s="9">
        <v>656</v>
      </c>
      <c r="B81" s="9" t="s">
        <v>151</v>
      </c>
      <c r="C81" s="10">
        <f>'P1A-ECI-CC'!C81</f>
        <v>456</v>
      </c>
      <c r="D81" s="10" t="str">
        <f>'P1A-ECI-CC'!D81</f>
        <v>% Asignación</v>
      </c>
      <c r="E81" s="42">
        <f>'P1A-ECI-CC'!$C81/'P1A-ECI-CC'!$AC81*'P1A-ECI-CC'!E81</f>
        <v>0</v>
      </c>
      <c r="F81" s="42">
        <f>'P1A-ECI-CC'!$C81/'P1A-ECI-CC'!$AC81*'P1A-ECI-CC'!F81</f>
        <v>0</v>
      </c>
      <c r="G81" s="42">
        <f>'P1A-ECI-CC'!$C81/'P1A-ECI-CC'!$AC81*'P1A-ECI-CC'!G81</f>
        <v>0</v>
      </c>
      <c r="H81" s="42">
        <f>'P1A-ECI-CC'!$C81/'P1A-ECI-CC'!$AC81*'P1A-ECI-CC'!H81</f>
        <v>0</v>
      </c>
      <c r="I81" s="42">
        <f>'P1A-ECI-CC'!$C81/'P1A-ECI-CC'!$AC81*'P1A-ECI-CC'!I81</f>
        <v>0</v>
      </c>
      <c r="J81" s="42">
        <f>'P1A-ECI-CC'!$C81/'P1A-ECI-CC'!$AC81*'P1A-ECI-CC'!J81</f>
        <v>0</v>
      </c>
      <c r="K81" s="42">
        <f>'P1A-ECI-CC'!$C81/'P1A-ECI-CC'!$AC81*'P1A-ECI-CC'!K81</f>
        <v>0</v>
      </c>
      <c r="L81" s="42">
        <f>'P1A-ECI-CC'!$C81/'P1A-ECI-CC'!$AC81*'P1A-ECI-CC'!L81</f>
        <v>0</v>
      </c>
      <c r="M81" s="42">
        <f>'P1A-ECI-CC'!$C81/'P1A-ECI-CC'!$AC81*'P1A-ECI-CC'!M81</f>
        <v>0</v>
      </c>
      <c r="N81" s="42">
        <f>'P1A-ECI-CC'!$C81/'P1A-ECI-CC'!$AC81*'P1A-ECI-CC'!N81</f>
        <v>0</v>
      </c>
      <c r="O81" s="42">
        <f>'P1A-ECI-CC'!$C81/'P1A-ECI-CC'!$AC81*'P1A-ECI-CC'!O81</f>
        <v>114</v>
      </c>
      <c r="P81" s="42">
        <f>'P1A-ECI-CC'!$C81/'P1A-ECI-CC'!$AC81*'P1A-ECI-CC'!P81</f>
        <v>0</v>
      </c>
      <c r="Q81" s="42">
        <f>'P1A-ECI-CC'!$C81/'P1A-ECI-CC'!$AC81*'P1A-ECI-CC'!Q81</f>
        <v>0</v>
      </c>
      <c r="R81" s="42">
        <f>'P1A-ECI-CC'!$C81/'P1A-ECI-CC'!$AC81*'P1A-ECI-CC'!R81</f>
        <v>0</v>
      </c>
      <c r="S81" s="42">
        <f>'P1A-ECI-CC'!$C81/'P1A-ECI-CC'!$AC81*'P1A-ECI-CC'!S81</f>
        <v>45.6</v>
      </c>
      <c r="T81" s="42">
        <f>'P1A-ECI-CC'!$C81/'P1A-ECI-CC'!$AC81*'P1A-ECI-CC'!T81</f>
        <v>68.399999999999991</v>
      </c>
      <c r="U81" s="42">
        <f>'P1A-ECI-CC'!$C81/'P1A-ECI-CC'!$AC81*'P1A-ECI-CC'!U81</f>
        <v>54.72</v>
      </c>
      <c r="V81" s="42">
        <f>'P1A-ECI-CC'!$C81/'P1A-ECI-CC'!$AC81*'P1A-ECI-CC'!V81</f>
        <v>118.56</v>
      </c>
      <c r="W81" s="42">
        <f>'P1A-ECI-CC'!$C81/'P1A-ECI-CC'!$AC81*'P1A-ECI-CC'!W81</f>
        <v>13.68</v>
      </c>
      <c r="X81" s="42">
        <f>'P1A-ECI-CC'!$C81/'P1A-ECI-CC'!$AC81*'P1A-ECI-CC'!X81</f>
        <v>18.240000000000002</v>
      </c>
      <c r="Y81" s="42">
        <f>'P1A-ECI-CC'!$C81/'P1A-ECI-CC'!$AC81*'P1A-ECI-CC'!Y81</f>
        <v>13.68</v>
      </c>
      <c r="Z81" s="42">
        <f>'P1A-ECI-CC'!$C81/'P1A-ECI-CC'!$AC81*'P1A-ECI-CC'!Z81</f>
        <v>4.5600000000000005</v>
      </c>
      <c r="AA81" s="42">
        <f>'P1A-ECI-CC'!$C81/'P1A-ECI-CC'!$AC81*'P1A-ECI-CC'!AA81</f>
        <v>4.5600000000000005</v>
      </c>
      <c r="AB81" s="42">
        <f>'P1A-ECI-CC'!$C81/'P1A-ECI-CC'!$AC81*'P1A-ECI-CC'!AB81</f>
        <v>0</v>
      </c>
      <c r="AC81" s="66">
        <f t="shared" si="1"/>
        <v>456.00000000000006</v>
      </c>
    </row>
    <row r="82" spans="1:29" x14ac:dyDescent="0.3">
      <c r="A82" s="9">
        <v>658</v>
      </c>
      <c r="B82" s="9" t="s">
        <v>152</v>
      </c>
      <c r="C82" s="10">
        <f>'P1A-ECI-CC'!C82</f>
        <v>126</v>
      </c>
      <c r="D82" s="10" t="str">
        <f>'P1A-ECI-CC'!D82</f>
        <v>% Asignación</v>
      </c>
      <c r="E82" s="42">
        <f>'P1A-ECI-CC'!$C82/'P1A-ECI-CC'!$AC82*'P1A-ECI-CC'!E82</f>
        <v>0</v>
      </c>
      <c r="F82" s="42">
        <f>'P1A-ECI-CC'!$C82/'P1A-ECI-CC'!$AC82*'P1A-ECI-CC'!F82</f>
        <v>6.3000000000000007</v>
      </c>
      <c r="G82" s="42">
        <f>'P1A-ECI-CC'!$C82/'P1A-ECI-CC'!$AC82*'P1A-ECI-CC'!G82</f>
        <v>10.08</v>
      </c>
      <c r="H82" s="42">
        <f>'P1A-ECI-CC'!$C82/'P1A-ECI-CC'!$AC82*'P1A-ECI-CC'!H82</f>
        <v>0</v>
      </c>
      <c r="I82" s="42">
        <f>'P1A-ECI-CC'!$C82/'P1A-ECI-CC'!$AC82*'P1A-ECI-CC'!I82</f>
        <v>0</v>
      </c>
      <c r="J82" s="42">
        <f>'P1A-ECI-CC'!$C82/'P1A-ECI-CC'!$AC82*'P1A-ECI-CC'!J82</f>
        <v>0</v>
      </c>
      <c r="K82" s="42">
        <f>'P1A-ECI-CC'!$C82/'P1A-ECI-CC'!$AC82*'P1A-ECI-CC'!K82</f>
        <v>0</v>
      </c>
      <c r="L82" s="42">
        <f>'P1A-ECI-CC'!$C82/'P1A-ECI-CC'!$AC82*'P1A-ECI-CC'!L82</f>
        <v>0</v>
      </c>
      <c r="M82" s="42">
        <f>'P1A-ECI-CC'!$C82/'P1A-ECI-CC'!$AC82*'P1A-ECI-CC'!M82</f>
        <v>0</v>
      </c>
      <c r="N82" s="42">
        <f>'P1A-ECI-CC'!$C82/'P1A-ECI-CC'!$AC82*'P1A-ECI-CC'!N82</f>
        <v>0</v>
      </c>
      <c r="O82" s="42">
        <f>'P1A-ECI-CC'!$C82/'P1A-ECI-CC'!$AC82*'P1A-ECI-CC'!O82</f>
        <v>0</v>
      </c>
      <c r="P82" s="42">
        <f>'P1A-ECI-CC'!$C82/'P1A-ECI-CC'!$AC82*'P1A-ECI-CC'!P82</f>
        <v>20.16</v>
      </c>
      <c r="Q82" s="42">
        <f>'P1A-ECI-CC'!$C82/'P1A-ECI-CC'!$AC82*'P1A-ECI-CC'!Q82</f>
        <v>0</v>
      </c>
      <c r="R82" s="42">
        <f>'P1A-ECI-CC'!$C82/'P1A-ECI-CC'!$AC82*'P1A-ECI-CC'!R82</f>
        <v>0</v>
      </c>
      <c r="S82" s="42">
        <f>'P1A-ECI-CC'!$C82/'P1A-ECI-CC'!$AC82*'P1A-ECI-CC'!S82</f>
        <v>15.12</v>
      </c>
      <c r="T82" s="42">
        <f>'P1A-ECI-CC'!$C82/'P1A-ECI-CC'!$AC82*'P1A-ECI-CC'!T82</f>
        <v>0</v>
      </c>
      <c r="U82" s="42">
        <f>'P1A-ECI-CC'!$C82/'P1A-ECI-CC'!$AC82*'P1A-ECI-CC'!U82</f>
        <v>37.799999999999997</v>
      </c>
      <c r="V82" s="42">
        <f>'P1A-ECI-CC'!$C82/'P1A-ECI-CC'!$AC82*'P1A-ECI-CC'!V82</f>
        <v>6.3000000000000007</v>
      </c>
      <c r="W82" s="42">
        <f>'P1A-ECI-CC'!$C82/'P1A-ECI-CC'!$AC82*'P1A-ECI-CC'!W82</f>
        <v>5.04</v>
      </c>
      <c r="X82" s="42">
        <f>'P1A-ECI-CC'!$C82/'P1A-ECI-CC'!$AC82*'P1A-ECI-CC'!X82</f>
        <v>10.08</v>
      </c>
      <c r="Y82" s="42">
        <f>'P1A-ECI-CC'!$C82/'P1A-ECI-CC'!$AC82*'P1A-ECI-CC'!Y82</f>
        <v>3.78</v>
      </c>
      <c r="Z82" s="42">
        <f>'P1A-ECI-CC'!$C82/'P1A-ECI-CC'!$AC82*'P1A-ECI-CC'!Z82</f>
        <v>7.56</v>
      </c>
      <c r="AA82" s="42">
        <f>'P1A-ECI-CC'!$C82/'P1A-ECI-CC'!$AC82*'P1A-ECI-CC'!AA82</f>
        <v>2.52</v>
      </c>
      <c r="AB82" s="42">
        <f>'P1A-ECI-CC'!$C82/'P1A-ECI-CC'!$AC82*'P1A-ECI-CC'!AB82</f>
        <v>1.26</v>
      </c>
      <c r="AC82" s="66">
        <f t="shared" si="1"/>
        <v>126.00000000000001</v>
      </c>
    </row>
    <row r="83" spans="1:29" x14ac:dyDescent="0.3">
      <c r="A83" s="9">
        <v>6591</v>
      </c>
      <c r="B83" s="9" t="s">
        <v>153</v>
      </c>
      <c r="C83" s="10">
        <f>'P1A-ECI-CC'!C83</f>
        <v>0</v>
      </c>
      <c r="D83" s="10" t="str">
        <f>'P1A-ECI-CC'!D83</f>
        <v>Directo</v>
      </c>
      <c r="E83" s="42">
        <f>'P1A-ECI-CC'!$C83/'P1A-ECI-CC'!$AC83*'P1A-ECI-CC'!E83</f>
        <v>0</v>
      </c>
      <c r="F83" s="42">
        <f>'P1A-ECI-CC'!$C83/'P1A-ECI-CC'!$AC83*'P1A-ECI-CC'!F83</f>
        <v>0</v>
      </c>
      <c r="G83" s="42">
        <f>'P1A-ECI-CC'!$C83/'P1A-ECI-CC'!$AC83*'P1A-ECI-CC'!G83</f>
        <v>0</v>
      </c>
      <c r="H83" s="42">
        <f>'P1A-ECI-CC'!$C83/'P1A-ECI-CC'!$AC83*'P1A-ECI-CC'!H83</f>
        <v>0</v>
      </c>
      <c r="I83" s="42">
        <f>'P1A-ECI-CC'!$C83/'P1A-ECI-CC'!$AC83*'P1A-ECI-CC'!I83</f>
        <v>0</v>
      </c>
      <c r="J83" s="42">
        <f>'P1A-ECI-CC'!$C83/'P1A-ECI-CC'!$AC83*'P1A-ECI-CC'!J83</f>
        <v>0</v>
      </c>
      <c r="K83" s="42">
        <f>'P1A-ECI-CC'!$C83/'P1A-ECI-CC'!$AC83*'P1A-ECI-CC'!K83</f>
        <v>0</v>
      </c>
      <c r="L83" s="42">
        <f>'P1A-ECI-CC'!$C83/'P1A-ECI-CC'!$AC83*'P1A-ECI-CC'!L83</f>
        <v>0</v>
      </c>
      <c r="M83" s="42">
        <f>'P1A-ECI-CC'!$C83/'P1A-ECI-CC'!$AC83*'P1A-ECI-CC'!M83</f>
        <v>0</v>
      </c>
      <c r="N83" s="42">
        <f>'P1A-ECI-CC'!$C83/'P1A-ECI-CC'!$AC83*'P1A-ECI-CC'!N83</f>
        <v>0</v>
      </c>
      <c r="O83" s="42">
        <f>'P1A-ECI-CC'!$C83/'P1A-ECI-CC'!$AC83*'P1A-ECI-CC'!O83</f>
        <v>0</v>
      </c>
      <c r="P83" s="42">
        <f>'P1A-ECI-CC'!$C83/'P1A-ECI-CC'!$AC83*'P1A-ECI-CC'!P83</f>
        <v>0</v>
      </c>
      <c r="Q83" s="42">
        <f>'P1A-ECI-CC'!$C83/'P1A-ECI-CC'!$AC83*'P1A-ECI-CC'!Q83</f>
        <v>0</v>
      </c>
      <c r="R83" s="42">
        <f>'P1A-ECI-CC'!$C83/'P1A-ECI-CC'!$AC83*'P1A-ECI-CC'!R83</f>
        <v>0</v>
      </c>
      <c r="S83" s="42">
        <f>'P1A-ECI-CC'!$C83/'P1A-ECI-CC'!$AC83*'P1A-ECI-CC'!S83</f>
        <v>0</v>
      </c>
      <c r="T83" s="42">
        <f>'P1A-ECI-CC'!$C83/'P1A-ECI-CC'!$AC83*'P1A-ECI-CC'!T83</f>
        <v>0</v>
      </c>
      <c r="U83" s="42">
        <f>'P1A-ECI-CC'!$C83/'P1A-ECI-CC'!$AC83*'P1A-ECI-CC'!U83</f>
        <v>0</v>
      </c>
      <c r="V83" s="42">
        <f>'P1A-ECI-CC'!$C83/'P1A-ECI-CC'!$AC83*'P1A-ECI-CC'!V83</f>
        <v>0</v>
      </c>
      <c r="W83" s="42">
        <f>'P1A-ECI-CC'!$C83/'P1A-ECI-CC'!$AC83*'P1A-ECI-CC'!W83</f>
        <v>0</v>
      </c>
      <c r="X83" s="42">
        <f>'P1A-ECI-CC'!$C83/'P1A-ECI-CC'!$AC83*'P1A-ECI-CC'!X83</f>
        <v>0</v>
      </c>
      <c r="Y83" s="42">
        <f>'P1A-ECI-CC'!$C83/'P1A-ECI-CC'!$AC83*'P1A-ECI-CC'!Y83</f>
        <v>0</v>
      </c>
      <c r="Z83" s="42">
        <f>'P1A-ECI-CC'!$C83/'P1A-ECI-CC'!$AC83*'P1A-ECI-CC'!Z83</f>
        <v>0</v>
      </c>
      <c r="AA83" s="42">
        <f>'P1A-ECI-CC'!$C83/'P1A-ECI-CC'!$AC83*'P1A-ECI-CC'!AA83</f>
        <v>0</v>
      </c>
      <c r="AB83" s="42">
        <f>'P1A-ECI-CC'!$C83/'P1A-ECI-CC'!$AC83*'P1A-ECI-CC'!AB83</f>
        <v>0</v>
      </c>
      <c r="AC83" s="66">
        <f t="shared" si="1"/>
        <v>0</v>
      </c>
    </row>
    <row r="84" spans="1:29" x14ac:dyDescent="0.3">
      <c r="A84" s="9">
        <v>6592</v>
      </c>
      <c r="B84" s="9" t="s">
        <v>154</v>
      </c>
      <c r="C84" s="10">
        <f>'P1A-ECI-CC'!C84</f>
        <v>0</v>
      </c>
      <c r="D84" s="10" t="str">
        <f>'P1A-ECI-CC'!D84</f>
        <v>Directo</v>
      </c>
      <c r="E84" s="42">
        <f>'P1A-ECI-CC'!$C84/'P1A-ECI-CC'!$AC84*'P1A-ECI-CC'!E84</f>
        <v>0</v>
      </c>
      <c r="F84" s="42">
        <f>'P1A-ECI-CC'!$C84/'P1A-ECI-CC'!$AC84*'P1A-ECI-CC'!F84</f>
        <v>0</v>
      </c>
      <c r="G84" s="42">
        <f>'P1A-ECI-CC'!$C84/'P1A-ECI-CC'!$AC84*'P1A-ECI-CC'!G84</f>
        <v>0</v>
      </c>
      <c r="H84" s="42">
        <f>'P1A-ECI-CC'!$C84/'P1A-ECI-CC'!$AC84*'P1A-ECI-CC'!H84</f>
        <v>0</v>
      </c>
      <c r="I84" s="42">
        <f>'P1A-ECI-CC'!$C84/'P1A-ECI-CC'!$AC84*'P1A-ECI-CC'!I84</f>
        <v>0</v>
      </c>
      <c r="J84" s="42">
        <f>'P1A-ECI-CC'!$C84/'P1A-ECI-CC'!$AC84*'P1A-ECI-CC'!J84</f>
        <v>0</v>
      </c>
      <c r="K84" s="42">
        <f>'P1A-ECI-CC'!$C84/'P1A-ECI-CC'!$AC84*'P1A-ECI-CC'!K84</f>
        <v>0</v>
      </c>
      <c r="L84" s="42">
        <f>'P1A-ECI-CC'!$C84/'P1A-ECI-CC'!$AC84*'P1A-ECI-CC'!L84</f>
        <v>0</v>
      </c>
      <c r="M84" s="42">
        <f>'P1A-ECI-CC'!$C84/'P1A-ECI-CC'!$AC84*'P1A-ECI-CC'!M84</f>
        <v>0</v>
      </c>
      <c r="N84" s="42">
        <f>'P1A-ECI-CC'!$C84/'P1A-ECI-CC'!$AC84*'P1A-ECI-CC'!N84</f>
        <v>0</v>
      </c>
      <c r="O84" s="42">
        <f>'P1A-ECI-CC'!$C84/'P1A-ECI-CC'!$AC84*'P1A-ECI-CC'!O84</f>
        <v>0</v>
      </c>
      <c r="P84" s="42">
        <f>'P1A-ECI-CC'!$C84/'P1A-ECI-CC'!$AC84*'P1A-ECI-CC'!P84</f>
        <v>0</v>
      </c>
      <c r="Q84" s="42">
        <f>'P1A-ECI-CC'!$C84/'P1A-ECI-CC'!$AC84*'P1A-ECI-CC'!Q84</f>
        <v>0</v>
      </c>
      <c r="R84" s="42">
        <f>'P1A-ECI-CC'!$C84/'P1A-ECI-CC'!$AC84*'P1A-ECI-CC'!R84</f>
        <v>0</v>
      </c>
      <c r="S84" s="42">
        <f>'P1A-ECI-CC'!$C84/'P1A-ECI-CC'!$AC84*'P1A-ECI-CC'!S84</f>
        <v>0</v>
      </c>
      <c r="T84" s="42">
        <f>'P1A-ECI-CC'!$C84/'P1A-ECI-CC'!$AC84*'P1A-ECI-CC'!T84</f>
        <v>0</v>
      </c>
      <c r="U84" s="42">
        <f>'P1A-ECI-CC'!$C84/'P1A-ECI-CC'!$AC84*'P1A-ECI-CC'!U84</f>
        <v>0</v>
      </c>
      <c r="V84" s="42">
        <f>'P1A-ECI-CC'!$C84/'P1A-ECI-CC'!$AC84*'P1A-ECI-CC'!V84</f>
        <v>0</v>
      </c>
      <c r="W84" s="42">
        <f>'P1A-ECI-CC'!$C84/'P1A-ECI-CC'!$AC84*'P1A-ECI-CC'!W84</f>
        <v>0</v>
      </c>
      <c r="X84" s="42">
        <f>'P1A-ECI-CC'!$C84/'P1A-ECI-CC'!$AC84*'P1A-ECI-CC'!X84</f>
        <v>0</v>
      </c>
      <c r="Y84" s="42">
        <f>'P1A-ECI-CC'!$C84/'P1A-ECI-CC'!$AC84*'P1A-ECI-CC'!Y84</f>
        <v>0</v>
      </c>
      <c r="Z84" s="42">
        <f>'P1A-ECI-CC'!$C84/'P1A-ECI-CC'!$AC84*'P1A-ECI-CC'!Z84</f>
        <v>0</v>
      </c>
      <c r="AA84" s="42">
        <f>'P1A-ECI-CC'!$C84/'P1A-ECI-CC'!$AC84*'P1A-ECI-CC'!AA84</f>
        <v>0</v>
      </c>
      <c r="AB84" s="42">
        <f>'P1A-ECI-CC'!$C84/'P1A-ECI-CC'!$AC84*'P1A-ECI-CC'!AB84</f>
        <v>0</v>
      </c>
      <c r="AC84" s="66">
        <f t="shared" si="1"/>
        <v>0</v>
      </c>
    </row>
    <row r="85" spans="1:29" x14ac:dyDescent="0.3">
      <c r="A85" s="9">
        <v>33</v>
      </c>
      <c r="B85" s="9" t="s">
        <v>208</v>
      </c>
      <c r="C85" s="10">
        <f>'P1A-ECI-CC'!C85</f>
        <v>2650</v>
      </c>
      <c r="D85" s="10" t="str">
        <f>'P1A-ECI-CC'!D85</f>
        <v># equipos propios ME</v>
      </c>
      <c r="E85" s="42">
        <f>'P1A-ECI-CC'!$C85/'P1A-ECI-CC'!$AC85*'P1A-ECI-CC'!E85</f>
        <v>0</v>
      </c>
      <c r="F85" s="42">
        <f>'P1A-ECI-CC'!$C85/'P1A-ECI-CC'!$AC85*'P1A-ECI-CC'!F85</f>
        <v>0</v>
      </c>
      <c r="G85" s="42">
        <f>'P1A-ECI-CC'!$C85/'P1A-ECI-CC'!$AC85*'P1A-ECI-CC'!G85</f>
        <v>0</v>
      </c>
      <c r="H85" s="42">
        <f>'P1A-ECI-CC'!$C85/'P1A-ECI-CC'!$AC85*'P1A-ECI-CC'!H85</f>
        <v>0</v>
      </c>
      <c r="I85" s="42">
        <f>'P1A-ECI-CC'!$C85/'P1A-ECI-CC'!$AC85*'P1A-ECI-CC'!I85</f>
        <v>0</v>
      </c>
      <c r="J85" s="42">
        <f>'P1A-ECI-CC'!$C85/'P1A-ECI-CC'!$AC85*'P1A-ECI-CC'!J85</f>
        <v>0</v>
      </c>
      <c r="K85" s="42">
        <f>'P1A-ECI-CC'!$C85/'P1A-ECI-CC'!$AC85*'P1A-ECI-CC'!K85</f>
        <v>0</v>
      </c>
      <c r="L85" s="42">
        <f>'P1A-ECI-CC'!$C85/'P1A-ECI-CC'!$AC85*'P1A-ECI-CC'!L85</f>
        <v>0</v>
      </c>
      <c r="M85" s="42">
        <f>'P1A-ECI-CC'!$C85/'P1A-ECI-CC'!$AC85*'P1A-ECI-CC'!M85</f>
        <v>0</v>
      </c>
      <c r="N85" s="42">
        <f>'P1A-ECI-CC'!$C85/'P1A-ECI-CC'!$AC85*'P1A-ECI-CC'!N85</f>
        <v>0</v>
      </c>
      <c r="O85" s="42">
        <f>'P1A-ECI-CC'!$C85/'P1A-ECI-CC'!$AC85*'P1A-ECI-CC'!O85</f>
        <v>120.45454545454545</v>
      </c>
      <c r="P85" s="42">
        <f>'P1A-ECI-CC'!$C85/'P1A-ECI-CC'!$AC85*'P1A-ECI-CC'!P85</f>
        <v>0</v>
      </c>
      <c r="Q85" s="42">
        <f>'P1A-ECI-CC'!$C85/'P1A-ECI-CC'!$AC85*'P1A-ECI-CC'!Q85</f>
        <v>0</v>
      </c>
      <c r="R85" s="42">
        <f>'P1A-ECI-CC'!$C85/'P1A-ECI-CC'!$AC85*'P1A-ECI-CC'!R85</f>
        <v>0</v>
      </c>
      <c r="S85" s="42">
        <f>'P1A-ECI-CC'!$C85/'P1A-ECI-CC'!$AC85*'P1A-ECI-CC'!S85</f>
        <v>90.340909090909093</v>
      </c>
      <c r="T85" s="42">
        <f>'P1A-ECI-CC'!$C85/'P1A-ECI-CC'!$AC85*'P1A-ECI-CC'!T85</f>
        <v>90.340909090909093</v>
      </c>
      <c r="U85" s="42">
        <f>'P1A-ECI-CC'!$C85/'P1A-ECI-CC'!$AC85*'P1A-ECI-CC'!U85</f>
        <v>0</v>
      </c>
      <c r="V85" s="42">
        <f>'P1A-ECI-CC'!$C85/'P1A-ECI-CC'!$AC85*'P1A-ECI-CC'!V85</f>
        <v>150.56818181818181</v>
      </c>
      <c r="W85" s="42">
        <f>'P1A-ECI-CC'!$C85/'P1A-ECI-CC'!$AC85*'P1A-ECI-CC'!W85</f>
        <v>301.13636363636363</v>
      </c>
      <c r="X85" s="42">
        <f>'P1A-ECI-CC'!$C85/'P1A-ECI-CC'!$AC85*'P1A-ECI-CC'!X85</f>
        <v>451.70454545454544</v>
      </c>
      <c r="Y85" s="42">
        <f>'P1A-ECI-CC'!$C85/'P1A-ECI-CC'!$AC85*'P1A-ECI-CC'!Y85</f>
        <v>240.90909090909091</v>
      </c>
      <c r="Z85" s="42">
        <f>'P1A-ECI-CC'!$C85/'P1A-ECI-CC'!$AC85*'P1A-ECI-CC'!Z85</f>
        <v>361.36363636363637</v>
      </c>
      <c r="AA85" s="42">
        <f>'P1A-ECI-CC'!$C85/'P1A-ECI-CC'!$AC85*'P1A-ECI-CC'!AA85</f>
        <v>542.0454545454545</v>
      </c>
      <c r="AB85" s="42">
        <f>'P1A-ECI-CC'!$C85/'P1A-ECI-CC'!$AC85*'P1A-ECI-CC'!AB85</f>
        <v>301.13636363636363</v>
      </c>
      <c r="AC85" s="66">
        <f t="shared" si="1"/>
        <v>2650</v>
      </c>
    </row>
    <row r="86" spans="1:29" x14ac:dyDescent="0.3">
      <c r="A86" s="9">
        <v>33</v>
      </c>
      <c r="B86" s="9" t="s">
        <v>209</v>
      </c>
      <c r="C86" s="10">
        <f>'P1A-ECI-CC'!C86</f>
        <v>1340</v>
      </c>
      <c r="D86" s="10" t="str">
        <f>'P1A-ECI-CC'!D86</f>
        <v># equipos propios PD</v>
      </c>
      <c r="E86" s="42">
        <f>'P1A-ECI-CC'!$C86/'P1A-ECI-CC'!$AC86*'P1A-ECI-CC'!E86</f>
        <v>0</v>
      </c>
      <c r="F86" s="42">
        <f>'P1A-ECI-CC'!$C86/'P1A-ECI-CC'!$AC86*'P1A-ECI-CC'!F86</f>
        <v>0</v>
      </c>
      <c r="G86" s="42">
        <f>'P1A-ECI-CC'!$C86/'P1A-ECI-CC'!$AC86*'P1A-ECI-CC'!G86</f>
        <v>0</v>
      </c>
      <c r="H86" s="42">
        <f>'P1A-ECI-CC'!$C86/'P1A-ECI-CC'!$AC86*'P1A-ECI-CC'!H86</f>
        <v>0</v>
      </c>
      <c r="I86" s="42">
        <f>'P1A-ECI-CC'!$C86/'P1A-ECI-CC'!$AC86*'P1A-ECI-CC'!I86</f>
        <v>466.08695652173913</v>
      </c>
      <c r="J86" s="42">
        <f>'P1A-ECI-CC'!$C86/'P1A-ECI-CC'!$AC86*'P1A-ECI-CC'!J86</f>
        <v>0</v>
      </c>
      <c r="K86" s="42">
        <f>'P1A-ECI-CC'!$C86/'P1A-ECI-CC'!$AC86*'P1A-ECI-CC'!K86</f>
        <v>0</v>
      </c>
      <c r="L86" s="42">
        <f>'P1A-ECI-CC'!$C86/'P1A-ECI-CC'!$AC86*'P1A-ECI-CC'!L86</f>
        <v>116.52173913043478</v>
      </c>
      <c r="M86" s="42">
        <f>'P1A-ECI-CC'!$C86/'P1A-ECI-CC'!$AC86*'P1A-ECI-CC'!M86</f>
        <v>0</v>
      </c>
      <c r="N86" s="42">
        <f>'P1A-ECI-CC'!$C86/'P1A-ECI-CC'!$AC86*'P1A-ECI-CC'!N86</f>
        <v>0</v>
      </c>
      <c r="O86" s="42">
        <f>'P1A-ECI-CC'!$C86/'P1A-ECI-CC'!$AC86*'P1A-ECI-CC'!O86</f>
        <v>0</v>
      </c>
      <c r="P86" s="42">
        <f>'P1A-ECI-CC'!$C86/'P1A-ECI-CC'!$AC86*'P1A-ECI-CC'!P86</f>
        <v>0</v>
      </c>
      <c r="Q86" s="42">
        <f>'P1A-ECI-CC'!$C86/'P1A-ECI-CC'!$AC86*'P1A-ECI-CC'!Q86</f>
        <v>116.52173913043478</v>
      </c>
      <c r="R86" s="42">
        <f>'P1A-ECI-CC'!$C86/'P1A-ECI-CC'!$AC86*'P1A-ECI-CC'!R86</f>
        <v>233.04347826086956</v>
      </c>
      <c r="S86" s="42">
        <f>'P1A-ECI-CC'!$C86/'P1A-ECI-CC'!$AC86*'P1A-ECI-CC'!S86</f>
        <v>0</v>
      </c>
      <c r="T86" s="42">
        <f>'P1A-ECI-CC'!$C86/'P1A-ECI-CC'!$AC86*'P1A-ECI-CC'!T86</f>
        <v>0</v>
      </c>
      <c r="U86" s="42">
        <f>'P1A-ECI-CC'!$C86/'P1A-ECI-CC'!$AC86*'P1A-ECI-CC'!U86</f>
        <v>0</v>
      </c>
      <c r="V86" s="42">
        <f>'P1A-ECI-CC'!$C86/'P1A-ECI-CC'!$AC86*'P1A-ECI-CC'!V86</f>
        <v>407.82608695652175</v>
      </c>
      <c r="W86" s="42">
        <f>'P1A-ECI-CC'!$C86/'P1A-ECI-CC'!$AC86*'P1A-ECI-CC'!W86</f>
        <v>0</v>
      </c>
      <c r="X86" s="42">
        <f>'P1A-ECI-CC'!$C86/'P1A-ECI-CC'!$AC86*'P1A-ECI-CC'!X86</f>
        <v>0</v>
      </c>
      <c r="Y86" s="42">
        <f>'P1A-ECI-CC'!$C86/'P1A-ECI-CC'!$AC86*'P1A-ECI-CC'!Y86</f>
        <v>0</v>
      </c>
      <c r="Z86" s="42">
        <f>'P1A-ECI-CC'!$C86/'P1A-ECI-CC'!$AC86*'P1A-ECI-CC'!Z86</f>
        <v>0</v>
      </c>
      <c r="AA86" s="42">
        <f>'P1A-ECI-CC'!$C86/'P1A-ECI-CC'!$AC86*'P1A-ECI-CC'!AA86</f>
        <v>0</v>
      </c>
      <c r="AB86" s="42">
        <f>'P1A-ECI-CC'!$C86/'P1A-ECI-CC'!$AC86*'P1A-ECI-CC'!AB86</f>
        <v>0</v>
      </c>
      <c r="AC86" s="66">
        <f t="shared" si="1"/>
        <v>1340</v>
      </c>
    </row>
    <row r="87" spans="1:29" x14ac:dyDescent="0.3"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</row>
    <row r="88" spans="1:29" x14ac:dyDescent="0.3">
      <c r="C88" s="44">
        <f>SUM(C7:C86)</f>
        <v>92884</v>
      </c>
      <c r="E88" s="44">
        <f t="shared" ref="E88:AC88" si="2">SUM(E7:E86)</f>
        <v>1442.1141581334152</v>
      </c>
      <c r="F88" s="44">
        <f t="shared" si="2"/>
        <v>2417.1731188258841</v>
      </c>
      <c r="G88" s="44">
        <f t="shared" si="2"/>
        <v>1609.3743733075607</v>
      </c>
      <c r="H88" s="44">
        <f t="shared" si="2"/>
        <v>7751.3270030747371</v>
      </c>
      <c r="I88" s="44">
        <f t="shared" si="2"/>
        <v>1868.796357788945</v>
      </c>
      <c r="J88" s="44">
        <f t="shared" si="2"/>
        <v>5444.9131248004451</v>
      </c>
      <c r="K88" s="44">
        <f t="shared" si="2"/>
        <v>1417.1423769281264</v>
      </c>
      <c r="L88" s="44">
        <f t="shared" si="2"/>
        <v>8163.4390758120499</v>
      </c>
      <c r="M88" s="44">
        <f t="shared" si="2"/>
        <v>6404.8824301362429</v>
      </c>
      <c r="N88" s="44">
        <f t="shared" si="2"/>
        <v>738.11839027723374</v>
      </c>
      <c r="O88" s="44">
        <f t="shared" si="2"/>
        <v>8897.4765144763005</v>
      </c>
      <c r="P88" s="44">
        <f t="shared" si="2"/>
        <v>952.42597765329765</v>
      </c>
      <c r="Q88" s="44">
        <f t="shared" si="2"/>
        <v>998.49257625456062</v>
      </c>
      <c r="R88" s="44">
        <f t="shared" si="2"/>
        <v>4642.5354432710874</v>
      </c>
      <c r="S88" s="44">
        <f t="shared" si="2"/>
        <v>7232.4490853587567</v>
      </c>
      <c r="T88" s="44">
        <f t="shared" si="2"/>
        <v>2518.6487604758217</v>
      </c>
      <c r="U88" s="44">
        <f t="shared" si="2"/>
        <v>1290.7071969444778</v>
      </c>
      <c r="V88" s="44">
        <f t="shared" si="2"/>
        <v>4723.5399461140469</v>
      </c>
      <c r="W88" s="44">
        <f t="shared" si="2"/>
        <v>5425.7691425639096</v>
      </c>
      <c r="X88" s="44">
        <f t="shared" si="2"/>
        <v>3100.2419507685972</v>
      </c>
      <c r="Y88" s="44">
        <f t="shared" si="2"/>
        <v>6207.2686593694343</v>
      </c>
      <c r="Z88" s="44">
        <f t="shared" si="2"/>
        <v>2602.5537070373771</v>
      </c>
      <c r="AA88" s="44">
        <f t="shared" si="2"/>
        <v>2570.2910615906044</v>
      </c>
      <c r="AB88" s="44">
        <f t="shared" si="2"/>
        <v>4464.319569037094</v>
      </c>
      <c r="AC88" s="44">
        <f t="shared" si="2"/>
        <v>92884</v>
      </c>
    </row>
    <row r="89" spans="1:29" x14ac:dyDescent="0.3"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spans="1:29" x14ac:dyDescent="0.3"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2" spans="1:29" x14ac:dyDescent="0.3">
      <c r="C92" s="1" t="s">
        <v>270</v>
      </c>
      <c r="D92" s="47">
        <f>SUM(E88:J88)</f>
        <v>20533.698135930987</v>
      </c>
      <c r="E92" s="48">
        <f>D92/$D$95</f>
        <v>0.22106819404774758</v>
      </c>
    </row>
    <row r="93" spans="1:29" x14ac:dyDescent="0.3">
      <c r="C93" s="1" t="s">
        <v>271</v>
      </c>
      <c r="D93" s="47">
        <f>SUM(K88:O88)</f>
        <v>25621.058787629954</v>
      </c>
      <c r="E93" s="48">
        <f>D93/$D$95</f>
        <v>0.27583931341921059</v>
      </c>
    </row>
    <row r="94" spans="1:29" x14ac:dyDescent="0.3">
      <c r="C94" s="1" t="s">
        <v>272</v>
      </c>
      <c r="D94" s="47">
        <f>SUM(P88:AB88)</f>
        <v>46729.243076439059</v>
      </c>
      <c r="E94" s="48">
        <f>D94/$D$95</f>
        <v>0.50309249253304189</v>
      </c>
    </row>
    <row r="95" spans="1:29" x14ac:dyDescent="0.3">
      <c r="C95" s="1" t="s">
        <v>239</v>
      </c>
      <c r="D95" s="47">
        <f>SUM(D92:D94)</f>
        <v>92884</v>
      </c>
      <c r="E95" s="48">
        <f>SUM(E92:E94)</f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C737B-D888-4BD4-A01D-2DDBAE2D11C3}">
  <dimension ref="A1:O14"/>
  <sheetViews>
    <sheetView workbookViewId="0">
      <selection activeCell="K10" sqref="K10"/>
    </sheetView>
  </sheetViews>
  <sheetFormatPr baseColWidth="10" defaultColWidth="11.44140625" defaultRowHeight="14.4" x14ac:dyDescent="0.3"/>
  <cols>
    <col min="1" max="1" width="7.88671875" style="14" customWidth="1"/>
    <col min="2" max="2" width="6.88671875" style="14" customWidth="1"/>
    <col min="3" max="3" width="34.33203125" style="14" customWidth="1"/>
    <col min="4" max="4" width="8.5546875" style="14" customWidth="1"/>
    <col min="5" max="5" width="11.44140625" style="14"/>
    <col min="6" max="6" width="18.33203125" style="14" bestFit="1" customWidth="1"/>
    <col min="7" max="16384" width="11.44140625" style="14"/>
  </cols>
  <sheetData>
    <row r="1" spans="1:15" x14ac:dyDescent="0.3">
      <c r="A1" s="2" t="s">
        <v>244</v>
      </c>
    </row>
    <row r="2" spans="1:15" x14ac:dyDescent="0.3">
      <c r="F2" s="16" t="s">
        <v>36</v>
      </c>
      <c r="G2" s="17">
        <v>19</v>
      </c>
      <c r="H2" s="17">
        <v>20</v>
      </c>
      <c r="I2" s="17">
        <v>21</v>
      </c>
      <c r="J2" s="17">
        <v>22</v>
      </c>
      <c r="K2" s="17">
        <v>23</v>
      </c>
      <c r="L2" s="17">
        <v>24</v>
      </c>
    </row>
    <row r="3" spans="1:15" x14ac:dyDescent="0.3">
      <c r="F3" s="16" t="s">
        <v>37</v>
      </c>
      <c r="G3" s="18" t="s">
        <v>175</v>
      </c>
      <c r="H3" s="18" t="s">
        <v>176</v>
      </c>
      <c r="I3" s="18" t="s">
        <v>177</v>
      </c>
      <c r="J3" s="18" t="s">
        <v>178</v>
      </c>
      <c r="K3" s="18" t="s">
        <v>179</v>
      </c>
      <c r="L3" s="17" t="s">
        <v>180</v>
      </c>
    </row>
    <row r="4" spans="1:15" ht="28.8" x14ac:dyDescent="0.3">
      <c r="C4" s="41" t="s">
        <v>277</v>
      </c>
      <c r="F4" s="21" t="s">
        <v>38</v>
      </c>
      <c r="G4" s="20" t="s">
        <v>199</v>
      </c>
      <c r="H4" s="20" t="s">
        <v>200</v>
      </c>
      <c r="I4" s="20" t="s">
        <v>201</v>
      </c>
      <c r="J4" s="20" t="s">
        <v>202</v>
      </c>
      <c r="K4" s="20" t="s">
        <v>212</v>
      </c>
      <c r="L4" s="20" t="s">
        <v>203</v>
      </c>
    </row>
    <row r="5" spans="1:15" x14ac:dyDescent="0.3">
      <c r="F5" s="16" t="s">
        <v>39</v>
      </c>
      <c r="G5" s="19" t="s">
        <v>206</v>
      </c>
      <c r="H5" s="19" t="s">
        <v>206</v>
      </c>
      <c r="I5" s="19" t="s">
        <v>206</v>
      </c>
      <c r="J5" s="19" t="s">
        <v>206</v>
      </c>
      <c r="K5" s="19" t="s">
        <v>206</v>
      </c>
      <c r="L5" s="19" t="s">
        <v>206</v>
      </c>
      <c r="M5" s="19" t="s">
        <v>246</v>
      </c>
      <c r="O5" s="19" t="s">
        <v>263</v>
      </c>
    </row>
    <row r="6" spans="1:15" x14ac:dyDescent="0.3">
      <c r="A6" s="16" t="s">
        <v>36</v>
      </c>
      <c r="B6" s="16" t="s">
        <v>37</v>
      </c>
      <c r="C6" s="16" t="s">
        <v>38</v>
      </c>
      <c r="D6" s="16" t="s">
        <v>39</v>
      </c>
      <c r="E6" s="16" t="s">
        <v>1</v>
      </c>
      <c r="F6" s="16" t="s">
        <v>245</v>
      </c>
      <c r="G6" s="25"/>
      <c r="H6" s="25"/>
      <c r="I6" s="25"/>
      <c r="J6" s="25"/>
      <c r="K6" s="25"/>
      <c r="L6" s="25"/>
      <c r="M6" s="25"/>
      <c r="O6" s="25"/>
    </row>
    <row r="7" spans="1:15" x14ac:dyDescent="0.3">
      <c r="A7" s="5">
        <v>12</v>
      </c>
      <c r="B7" s="6" t="s">
        <v>168</v>
      </c>
      <c r="C7" s="3" t="s">
        <v>193</v>
      </c>
      <c r="D7" s="7" t="s">
        <v>205</v>
      </c>
      <c r="E7" s="7">
        <f>'P1B-ECI-CC'!P88</f>
        <v>952.42597765329765</v>
      </c>
      <c r="F7" s="7" t="s">
        <v>247</v>
      </c>
      <c r="G7" s="27">
        <v>0.15</v>
      </c>
      <c r="H7" s="27">
        <v>0.1</v>
      </c>
      <c r="I7" s="27">
        <v>0.25</v>
      </c>
      <c r="J7" s="27">
        <v>0.12</v>
      </c>
      <c r="K7" s="27">
        <v>0.16</v>
      </c>
      <c r="L7" s="27">
        <v>0.22</v>
      </c>
      <c r="M7" s="26">
        <f>SUM(G7:L7)</f>
        <v>1</v>
      </c>
      <c r="O7" s="49">
        <f t="shared" ref="O7:O13" si="0">E7/$E$14</f>
        <v>4.2597367517217349E-2</v>
      </c>
    </row>
    <row r="8" spans="1:15" x14ac:dyDescent="0.3">
      <c r="A8" s="5">
        <v>13</v>
      </c>
      <c r="B8" s="6" t="s">
        <v>169</v>
      </c>
      <c r="C8" s="3" t="s">
        <v>194</v>
      </c>
      <c r="D8" s="7" t="s">
        <v>205</v>
      </c>
      <c r="E8" s="7">
        <f>'P1B-ECI-CC'!Q88</f>
        <v>998.49257625456062</v>
      </c>
      <c r="F8" s="7" t="s">
        <v>248</v>
      </c>
      <c r="G8" s="51">
        <v>5</v>
      </c>
      <c r="H8" s="51">
        <v>6</v>
      </c>
      <c r="I8" s="51">
        <v>8</v>
      </c>
      <c r="J8" s="51">
        <v>4</v>
      </c>
      <c r="K8" s="51">
        <v>15</v>
      </c>
      <c r="L8" s="51">
        <v>16</v>
      </c>
      <c r="M8" s="25">
        <f>SUM(G8:L8)</f>
        <v>54</v>
      </c>
      <c r="O8" s="49">
        <f t="shared" si="0"/>
        <v>4.4657701734183083E-2</v>
      </c>
    </row>
    <row r="9" spans="1:15" x14ac:dyDescent="0.3">
      <c r="A9" s="5">
        <v>14</v>
      </c>
      <c r="B9" s="6" t="s">
        <v>170</v>
      </c>
      <c r="C9" s="3" t="s">
        <v>195</v>
      </c>
      <c r="D9" s="7" t="s">
        <v>205</v>
      </c>
      <c r="E9" s="7">
        <f>'P1B-ECI-CC'!R88</f>
        <v>4642.5354432710874</v>
      </c>
      <c r="F9" s="7" t="s">
        <v>252</v>
      </c>
      <c r="G9" s="51"/>
      <c r="H9" s="51"/>
      <c r="I9" s="51">
        <v>12</v>
      </c>
      <c r="J9" s="51"/>
      <c r="K9" s="51">
        <v>10</v>
      </c>
      <c r="L9" s="51">
        <v>8</v>
      </c>
      <c r="M9" s="25">
        <f t="shared" ref="M9:M13" si="1">SUM(G9:L9)</f>
        <v>30</v>
      </c>
      <c r="O9" s="50">
        <f t="shared" si="0"/>
        <v>0.20763796150960787</v>
      </c>
    </row>
    <row r="10" spans="1:15" x14ac:dyDescent="0.3">
      <c r="A10" s="5">
        <v>15</v>
      </c>
      <c r="B10" s="6" t="s">
        <v>171</v>
      </c>
      <c r="C10" s="3" t="s">
        <v>196</v>
      </c>
      <c r="D10" s="7" t="s">
        <v>205</v>
      </c>
      <c r="E10" s="7">
        <f>'P1B-ECI-CC'!S88</f>
        <v>7232.4490853587567</v>
      </c>
      <c r="F10" s="7" t="s">
        <v>249</v>
      </c>
      <c r="G10" s="51"/>
      <c r="H10" s="51">
        <v>12</v>
      </c>
      <c r="I10" s="51"/>
      <c r="J10" s="51">
        <v>6</v>
      </c>
      <c r="K10" s="51">
        <v>20</v>
      </c>
      <c r="L10" s="51"/>
      <c r="M10" s="25">
        <f t="shared" si="1"/>
        <v>38</v>
      </c>
      <c r="O10" s="50">
        <f t="shared" si="0"/>
        <v>0.32347216368213971</v>
      </c>
    </row>
    <row r="11" spans="1:15" x14ac:dyDescent="0.3">
      <c r="A11" s="5">
        <v>16</v>
      </c>
      <c r="B11" s="6" t="s">
        <v>172</v>
      </c>
      <c r="C11" s="3" t="s">
        <v>0</v>
      </c>
      <c r="D11" s="7" t="s">
        <v>205</v>
      </c>
      <c r="E11" s="7">
        <f>'P1B-ECI-CC'!T88</f>
        <v>2518.6487604758217</v>
      </c>
      <c r="F11" s="7" t="s">
        <v>250</v>
      </c>
      <c r="G11" s="51">
        <v>25</v>
      </c>
      <c r="H11" s="51"/>
      <c r="I11" s="51"/>
      <c r="J11" s="51">
        <v>18</v>
      </c>
      <c r="K11" s="51">
        <v>22</v>
      </c>
      <c r="L11" s="51"/>
      <c r="M11" s="25">
        <f t="shared" si="1"/>
        <v>65</v>
      </c>
      <c r="O11" s="50">
        <f t="shared" si="0"/>
        <v>0.11264687168773072</v>
      </c>
    </row>
    <row r="12" spans="1:15" x14ac:dyDescent="0.3">
      <c r="A12" s="5">
        <v>17</v>
      </c>
      <c r="B12" s="6" t="s">
        <v>173</v>
      </c>
      <c r="C12" s="3" t="s">
        <v>197</v>
      </c>
      <c r="D12" s="7" t="s">
        <v>205</v>
      </c>
      <c r="E12" s="7">
        <f>'P1B-ECI-CC'!U88</f>
        <v>1290.7071969444778</v>
      </c>
      <c r="F12" s="7" t="s">
        <v>247</v>
      </c>
      <c r="G12" s="27">
        <v>0.15</v>
      </c>
      <c r="H12" s="27">
        <v>0.25</v>
      </c>
      <c r="I12" s="27">
        <v>0.05</v>
      </c>
      <c r="J12" s="27">
        <v>0.13</v>
      </c>
      <c r="K12" s="27">
        <v>0.2</v>
      </c>
      <c r="L12" s="27">
        <v>0.22</v>
      </c>
      <c r="M12" s="26">
        <f>SUM(G12:L12)</f>
        <v>1</v>
      </c>
      <c r="O12" s="49">
        <f t="shared" si="0"/>
        <v>5.7727036132329698E-2</v>
      </c>
    </row>
    <row r="13" spans="1:15" x14ac:dyDescent="0.3">
      <c r="A13" s="5">
        <v>18</v>
      </c>
      <c r="B13" s="6" t="s">
        <v>174</v>
      </c>
      <c r="C13" s="3" t="s">
        <v>198</v>
      </c>
      <c r="D13" s="7" t="s">
        <v>205</v>
      </c>
      <c r="E13" s="7">
        <f>'P1B-ECI-CC'!V88</f>
        <v>4723.5399461140469</v>
      </c>
      <c r="F13" s="7" t="s">
        <v>251</v>
      </c>
      <c r="G13" s="51">
        <v>10</v>
      </c>
      <c r="H13" s="51">
        <v>5</v>
      </c>
      <c r="I13" s="51">
        <v>8</v>
      </c>
      <c r="J13" s="51">
        <v>4</v>
      </c>
      <c r="K13" s="51">
        <v>12</v>
      </c>
      <c r="L13" s="51">
        <v>16</v>
      </c>
      <c r="M13" s="25">
        <f t="shared" si="1"/>
        <v>55</v>
      </c>
      <c r="O13" s="50">
        <f t="shared" si="0"/>
        <v>0.2112608977367916</v>
      </c>
    </row>
    <row r="14" spans="1:15" x14ac:dyDescent="0.3">
      <c r="E14" s="29">
        <f>SUM(E7:E13)</f>
        <v>22358.798986072048</v>
      </c>
      <c r="O14" s="49">
        <f>SUM(O7:O13)</f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E5031-A452-4150-A2D0-03FE8030BAC3}">
  <dimension ref="A1:O16"/>
  <sheetViews>
    <sheetView topLeftCell="B1" workbookViewId="0">
      <selection activeCell="G16" sqref="G16"/>
    </sheetView>
  </sheetViews>
  <sheetFormatPr baseColWidth="10" defaultColWidth="11.44140625" defaultRowHeight="14.4" x14ac:dyDescent="0.3"/>
  <cols>
    <col min="1" max="1" width="7.88671875" style="14" customWidth="1"/>
    <col min="2" max="2" width="6.88671875" style="14" customWidth="1"/>
    <col min="3" max="3" width="34.33203125" style="14" customWidth="1"/>
    <col min="4" max="4" width="8.5546875" style="14" customWidth="1"/>
    <col min="5" max="5" width="11.44140625" style="14"/>
    <col min="6" max="6" width="18.33203125" style="14" bestFit="1" customWidth="1"/>
    <col min="7" max="16384" width="11.44140625" style="14"/>
  </cols>
  <sheetData>
    <row r="1" spans="1:15" x14ac:dyDescent="0.3">
      <c r="A1" s="2" t="s">
        <v>244</v>
      </c>
    </row>
    <row r="2" spans="1:15" x14ac:dyDescent="0.3">
      <c r="A2" s="52" t="s">
        <v>280</v>
      </c>
      <c r="F2" s="16" t="s">
        <v>36</v>
      </c>
      <c r="G2" s="17">
        <v>19</v>
      </c>
      <c r="H2" s="17">
        <v>20</v>
      </c>
      <c r="I2" s="17">
        <v>21</v>
      </c>
      <c r="J2" s="17">
        <v>22</v>
      </c>
      <c r="K2" s="17">
        <v>23</v>
      </c>
      <c r="L2" s="17">
        <v>24</v>
      </c>
    </row>
    <row r="3" spans="1:15" x14ac:dyDescent="0.3">
      <c r="F3" s="16" t="s">
        <v>37</v>
      </c>
      <c r="G3" s="18" t="s">
        <v>175</v>
      </c>
      <c r="H3" s="18" t="s">
        <v>176</v>
      </c>
      <c r="I3" s="18" t="s">
        <v>177</v>
      </c>
      <c r="J3" s="18" t="s">
        <v>178</v>
      </c>
      <c r="K3" s="18" t="s">
        <v>179</v>
      </c>
      <c r="L3" s="17" t="s">
        <v>180</v>
      </c>
    </row>
    <row r="4" spans="1:15" ht="28.8" x14ac:dyDescent="0.3">
      <c r="C4" s="41" t="s">
        <v>279</v>
      </c>
      <c r="F4" s="21" t="s">
        <v>38</v>
      </c>
      <c r="G4" s="20" t="s">
        <v>199</v>
      </c>
      <c r="H4" s="20" t="s">
        <v>200</v>
      </c>
      <c r="I4" s="20" t="s">
        <v>201</v>
      </c>
      <c r="J4" s="20" t="s">
        <v>202</v>
      </c>
      <c r="K4" s="20" t="s">
        <v>212</v>
      </c>
      <c r="L4" s="20" t="s">
        <v>203</v>
      </c>
    </row>
    <row r="5" spans="1:15" x14ac:dyDescent="0.3">
      <c r="F5" s="16" t="s">
        <v>39</v>
      </c>
      <c r="G5" s="19" t="s">
        <v>206</v>
      </c>
      <c r="H5" s="19" t="s">
        <v>206</v>
      </c>
      <c r="I5" s="19" t="s">
        <v>206</v>
      </c>
      <c r="J5" s="19" t="s">
        <v>206</v>
      </c>
      <c r="K5" s="19" t="s">
        <v>206</v>
      </c>
      <c r="L5" s="19" t="s">
        <v>206</v>
      </c>
      <c r="M5" s="19" t="s">
        <v>246</v>
      </c>
      <c r="O5" s="19" t="s">
        <v>263</v>
      </c>
    </row>
    <row r="6" spans="1:15" x14ac:dyDescent="0.3">
      <c r="A6" s="16" t="s">
        <v>36</v>
      </c>
      <c r="B6" s="16" t="s">
        <v>37</v>
      </c>
      <c r="C6" s="16" t="s">
        <v>38</v>
      </c>
      <c r="D6" s="16" t="s">
        <v>39</v>
      </c>
      <c r="E6" s="16" t="s">
        <v>1</v>
      </c>
      <c r="F6" s="16" t="s">
        <v>245</v>
      </c>
      <c r="G6" s="25"/>
      <c r="H6" s="25"/>
      <c r="I6" s="25"/>
      <c r="J6" s="25"/>
      <c r="K6" s="25"/>
      <c r="L6" s="25"/>
      <c r="M6" s="25"/>
      <c r="O6" s="54"/>
    </row>
    <row r="7" spans="1:15" x14ac:dyDescent="0.3">
      <c r="A7" s="5">
        <v>12</v>
      </c>
      <c r="B7" s="6" t="s">
        <v>168</v>
      </c>
      <c r="C7" s="3" t="s">
        <v>193</v>
      </c>
      <c r="D7" s="7" t="s">
        <v>205</v>
      </c>
      <c r="E7" s="7">
        <f>'P2A-CCAP-CCPR'!E7</f>
        <v>952.42597765329765</v>
      </c>
      <c r="F7" s="7" t="str">
        <f>'P2A-CCAP-CCPR'!F7</f>
        <v>% Dedicación</v>
      </c>
      <c r="G7" s="28">
        <f>'P2A-CCAP-CCPR'!$E7/'P2A-CCAP-CCPR'!$M7*'P2A-CCAP-CCPR'!G7</f>
        <v>142.86389664799464</v>
      </c>
      <c r="H7" s="28">
        <f>'P2A-CCAP-CCPR'!$E7/'P2A-CCAP-CCPR'!$M7*'P2A-CCAP-CCPR'!H7</f>
        <v>95.242597765329776</v>
      </c>
      <c r="I7" s="28">
        <f>'P2A-CCAP-CCPR'!$E7/'P2A-CCAP-CCPR'!$M7*'P2A-CCAP-CCPR'!I7</f>
        <v>238.10649441332441</v>
      </c>
      <c r="J7" s="28">
        <f>'P2A-CCAP-CCPR'!$E7/'P2A-CCAP-CCPR'!$M7*'P2A-CCAP-CCPR'!J7</f>
        <v>114.29111731839572</v>
      </c>
      <c r="K7" s="28">
        <f>'P2A-CCAP-CCPR'!$E7/'P2A-CCAP-CCPR'!$M7*'P2A-CCAP-CCPR'!K7</f>
        <v>152.38815642452764</v>
      </c>
      <c r="L7" s="28">
        <f>'P2A-CCAP-CCPR'!$E7/'P2A-CCAP-CCPR'!$M7*'P2A-CCAP-CCPR'!L7</f>
        <v>209.5337150837255</v>
      </c>
      <c r="M7" s="68">
        <f>SUM(G7:L7)</f>
        <v>952.42597765329765</v>
      </c>
      <c r="O7" s="54">
        <f>E7/$E$14</f>
        <v>4.2597367517217349E-2</v>
      </c>
    </row>
    <row r="8" spans="1:15" x14ac:dyDescent="0.3">
      <c r="A8" s="5">
        <v>13</v>
      </c>
      <c r="B8" s="6" t="s">
        <v>169</v>
      </c>
      <c r="C8" s="3" t="s">
        <v>194</v>
      </c>
      <c r="D8" s="7" t="s">
        <v>205</v>
      </c>
      <c r="E8" s="7">
        <f>'P2A-CCAP-CCPR'!E8</f>
        <v>998.49257625456062</v>
      </c>
      <c r="F8" s="7" t="str">
        <f>'P2A-CCAP-CCPR'!F8</f>
        <v># OT emitidas</v>
      </c>
      <c r="G8" s="28">
        <f>'P2A-CCAP-CCPR'!$E8/'P2A-CCAP-CCPR'!$M8*'P2A-CCAP-CCPR'!G8</f>
        <v>92.45301631986672</v>
      </c>
      <c r="H8" s="28">
        <f>'P2A-CCAP-CCPR'!$E8/'P2A-CCAP-CCPR'!$M8*'P2A-CCAP-CCPR'!H8</f>
        <v>110.94361958384007</v>
      </c>
      <c r="I8" s="28">
        <f>'P2A-CCAP-CCPR'!$E8/'P2A-CCAP-CCPR'!$M8*'P2A-CCAP-CCPR'!I8</f>
        <v>147.92482611178676</v>
      </c>
      <c r="J8" s="28">
        <f>'P2A-CCAP-CCPR'!$E8/'P2A-CCAP-CCPR'!$M8*'P2A-CCAP-CCPR'!J8</f>
        <v>73.962413055893379</v>
      </c>
      <c r="K8" s="28">
        <f>'P2A-CCAP-CCPR'!$E8/'P2A-CCAP-CCPR'!$M8*'P2A-CCAP-CCPR'!K8</f>
        <v>277.35904895960016</v>
      </c>
      <c r="L8" s="28">
        <f>'P2A-CCAP-CCPR'!$E8/'P2A-CCAP-CCPR'!$M8*'P2A-CCAP-CCPR'!L8</f>
        <v>295.84965222357351</v>
      </c>
      <c r="M8" s="68">
        <f t="shared" ref="M8:M13" si="0">SUM(G8:L8)</f>
        <v>998.49257625456062</v>
      </c>
      <c r="O8" s="54">
        <f t="shared" ref="O8:O13" si="1">E8/$E$14</f>
        <v>4.4657701734183083E-2</v>
      </c>
    </row>
    <row r="9" spans="1:15" x14ac:dyDescent="0.3">
      <c r="A9" s="5">
        <v>14</v>
      </c>
      <c r="B9" s="6" t="s">
        <v>170</v>
      </c>
      <c r="C9" s="3" t="s">
        <v>195</v>
      </c>
      <c r="D9" s="7" t="s">
        <v>205</v>
      </c>
      <c r="E9" s="7">
        <f>'P2A-CCAP-CCPR'!E9</f>
        <v>4642.5354432710874</v>
      </c>
      <c r="F9" s="7" t="str">
        <f>'P2A-CCAP-CCPR'!F9</f>
        <v># requerimient</v>
      </c>
      <c r="G9" s="28">
        <f>'P2A-CCAP-CCPR'!$E9/'P2A-CCAP-CCPR'!$M9*'P2A-CCAP-CCPR'!G9</f>
        <v>0</v>
      </c>
      <c r="H9" s="28">
        <f>'P2A-CCAP-CCPR'!$E9/'P2A-CCAP-CCPR'!$M9*'P2A-CCAP-CCPR'!H9</f>
        <v>0</v>
      </c>
      <c r="I9" s="28">
        <f>'P2A-CCAP-CCPR'!$E9/'P2A-CCAP-CCPR'!$M9*'P2A-CCAP-CCPR'!I9</f>
        <v>1857.0141773084351</v>
      </c>
      <c r="J9" s="28">
        <f>'P2A-CCAP-CCPR'!$E9/'P2A-CCAP-CCPR'!$M9*'P2A-CCAP-CCPR'!J9</f>
        <v>0</v>
      </c>
      <c r="K9" s="28">
        <f>'P2A-CCAP-CCPR'!$E9/'P2A-CCAP-CCPR'!$M9*'P2A-CCAP-CCPR'!K9</f>
        <v>1547.5118144236958</v>
      </c>
      <c r="L9" s="28">
        <f>'P2A-CCAP-CCPR'!$E9/'P2A-CCAP-CCPR'!$M9*'P2A-CCAP-CCPR'!L9</f>
        <v>1238.0094515389567</v>
      </c>
      <c r="M9" s="68">
        <f t="shared" si="0"/>
        <v>4642.5354432710874</v>
      </c>
      <c r="O9" s="54">
        <f t="shared" si="1"/>
        <v>0.20763796150960787</v>
      </c>
    </row>
    <row r="10" spans="1:15" x14ac:dyDescent="0.3">
      <c r="A10" s="5">
        <v>15</v>
      </c>
      <c r="B10" s="6" t="s">
        <v>171</v>
      </c>
      <c r="C10" s="3" t="s">
        <v>196</v>
      </c>
      <c r="D10" s="7" t="s">
        <v>205</v>
      </c>
      <c r="E10" s="7">
        <f>'P2A-CCAP-CCPR'!E10</f>
        <v>7232.4490853587567</v>
      </c>
      <c r="F10" s="7" t="str">
        <f>'P2A-CCAP-CCPR'!F10</f>
        <v># pruebas realizad</v>
      </c>
      <c r="G10" s="28">
        <f>'P2A-CCAP-CCPR'!$E10/'P2A-CCAP-CCPR'!$M10*'P2A-CCAP-CCPR'!G10</f>
        <v>0</v>
      </c>
      <c r="H10" s="28">
        <f>'P2A-CCAP-CCPR'!$E10/'P2A-CCAP-CCPR'!$M10*'P2A-CCAP-CCPR'!H10</f>
        <v>2283.9312901132917</v>
      </c>
      <c r="I10" s="28">
        <f>'P2A-CCAP-CCPR'!$E10/'P2A-CCAP-CCPR'!$M10*'P2A-CCAP-CCPR'!I10</f>
        <v>0</v>
      </c>
      <c r="J10" s="28">
        <f>'P2A-CCAP-CCPR'!$E10/'P2A-CCAP-CCPR'!$M10*'P2A-CCAP-CCPR'!J10</f>
        <v>1141.9656450566458</v>
      </c>
      <c r="K10" s="28">
        <f>'P2A-CCAP-CCPR'!$E10/'P2A-CCAP-CCPR'!$M10*'P2A-CCAP-CCPR'!K10</f>
        <v>3806.5521501888197</v>
      </c>
      <c r="L10" s="28">
        <f>'P2A-CCAP-CCPR'!$E10/'P2A-CCAP-CCPR'!$M10*'P2A-CCAP-CCPR'!L10</f>
        <v>0</v>
      </c>
      <c r="M10" s="68">
        <f t="shared" si="0"/>
        <v>7232.4490853587577</v>
      </c>
      <c r="O10" s="54">
        <f t="shared" si="1"/>
        <v>0.32347216368213971</v>
      </c>
    </row>
    <row r="11" spans="1:15" x14ac:dyDescent="0.3">
      <c r="A11" s="5">
        <v>16</v>
      </c>
      <c r="B11" s="6" t="s">
        <v>172</v>
      </c>
      <c r="C11" s="3" t="s">
        <v>0</v>
      </c>
      <c r="D11" s="7" t="s">
        <v>205</v>
      </c>
      <c r="E11" s="7">
        <f>'P2A-CCAP-CCPR'!E11</f>
        <v>2518.6487604758217</v>
      </c>
      <c r="F11" s="7" t="str">
        <f>'P2A-CCAP-CCPR'!F11</f>
        <v># Hrs Manten</v>
      </c>
      <c r="G11" s="28">
        <f>'P2A-CCAP-CCPR'!$E11/'P2A-CCAP-CCPR'!$M11*'P2A-CCAP-CCPR'!G11</f>
        <v>968.71106172146995</v>
      </c>
      <c r="H11" s="28">
        <f>'P2A-CCAP-CCPR'!$E11/'P2A-CCAP-CCPR'!$M11*'P2A-CCAP-CCPR'!H11</f>
        <v>0</v>
      </c>
      <c r="I11" s="28">
        <f>'P2A-CCAP-CCPR'!$E11/'P2A-CCAP-CCPR'!$M11*'P2A-CCAP-CCPR'!I11</f>
        <v>0</v>
      </c>
      <c r="J11" s="28">
        <f>'P2A-CCAP-CCPR'!$E11/'P2A-CCAP-CCPR'!$M11*'P2A-CCAP-CCPR'!J11</f>
        <v>697.47196443945836</v>
      </c>
      <c r="K11" s="28">
        <f>'P2A-CCAP-CCPR'!$E11/'P2A-CCAP-CCPR'!$M11*'P2A-CCAP-CCPR'!K11</f>
        <v>852.46573431489355</v>
      </c>
      <c r="L11" s="28">
        <f>'P2A-CCAP-CCPR'!$E11/'P2A-CCAP-CCPR'!$M11*'P2A-CCAP-CCPR'!L11</f>
        <v>0</v>
      </c>
      <c r="M11" s="68">
        <f t="shared" si="0"/>
        <v>2518.6487604758222</v>
      </c>
      <c r="O11" s="54">
        <f t="shared" si="1"/>
        <v>0.11264687168773072</v>
      </c>
    </row>
    <row r="12" spans="1:15" x14ac:dyDescent="0.3">
      <c r="A12" s="5">
        <v>17</v>
      </c>
      <c r="B12" s="6" t="s">
        <v>173</v>
      </c>
      <c r="C12" s="3" t="s">
        <v>197</v>
      </c>
      <c r="D12" s="7" t="s">
        <v>205</v>
      </c>
      <c r="E12" s="7">
        <f>'P2A-CCAP-CCPR'!E12</f>
        <v>1290.7071969444778</v>
      </c>
      <c r="F12" s="7" t="str">
        <f>'P2A-CCAP-CCPR'!F12</f>
        <v>% Dedicación</v>
      </c>
      <c r="G12" s="28">
        <f>'P2A-CCAP-CCPR'!$E12/'P2A-CCAP-CCPR'!$M12*'P2A-CCAP-CCPR'!G12</f>
        <v>193.60607954167168</v>
      </c>
      <c r="H12" s="28">
        <f>'P2A-CCAP-CCPR'!$E12/'P2A-CCAP-CCPR'!$M12*'P2A-CCAP-CCPR'!H12</f>
        <v>322.67679923611945</v>
      </c>
      <c r="I12" s="28">
        <f>'P2A-CCAP-CCPR'!$E12/'P2A-CCAP-CCPR'!$M12*'P2A-CCAP-CCPR'!I12</f>
        <v>64.535359847223887</v>
      </c>
      <c r="J12" s="28">
        <f>'P2A-CCAP-CCPR'!$E12/'P2A-CCAP-CCPR'!$M12*'P2A-CCAP-CCPR'!J12</f>
        <v>167.79193560278213</v>
      </c>
      <c r="K12" s="28">
        <f>'P2A-CCAP-CCPR'!$E12/'P2A-CCAP-CCPR'!$M12*'P2A-CCAP-CCPR'!K12</f>
        <v>258.14143938889555</v>
      </c>
      <c r="L12" s="28">
        <f>'P2A-CCAP-CCPR'!$E12/'P2A-CCAP-CCPR'!$M12*'P2A-CCAP-CCPR'!L12</f>
        <v>283.95558332778512</v>
      </c>
      <c r="M12" s="68">
        <f t="shared" si="0"/>
        <v>1290.7071969444778</v>
      </c>
      <c r="O12" s="54">
        <f t="shared" si="1"/>
        <v>5.7727036132329698E-2</v>
      </c>
    </row>
    <row r="13" spans="1:15" x14ac:dyDescent="0.3">
      <c r="A13" s="5">
        <v>18</v>
      </c>
      <c r="B13" s="6" t="s">
        <v>174</v>
      </c>
      <c r="C13" s="3" t="s">
        <v>198</v>
      </c>
      <c r="D13" s="7" t="s">
        <v>205</v>
      </c>
      <c r="E13" s="7">
        <f>'P2A-CCAP-CCPR'!E13</f>
        <v>4723.5399461140469</v>
      </c>
      <c r="F13" s="7" t="str">
        <f>'P2A-CCAP-CCPR'!F13</f>
        <v># vales salida</v>
      </c>
      <c r="G13" s="28">
        <f>'P2A-CCAP-CCPR'!$E13/'P2A-CCAP-CCPR'!$M13*'P2A-CCAP-CCPR'!G13</f>
        <v>858.82544474800852</v>
      </c>
      <c r="H13" s="28">
        <f>'P2A-CCAP-CCPR'!$E13/'P2A-CCAP-CCPR'!$M13*'P2A-CCAP-CCPR'!H13</f>
        <v>429.41272237400426</v>
      </c>
      <c r="I13" s="28">
        <f>'P2A-CCAP-CCPR'!$E13/'P2A-CCAP-CCPR'!$M13*'P2A-CCAP-CCPR'!I13</f>
        <v>687.06035579840682</v>
      </c>
      <c r="J13" s="28">
        <f>'P2A-CCAP-CCPR'!$E13/'P2A-CCAP-CCPR'!$M13*'P2A-CCAP-CCPR'!J13</f>
        <v>343.53017789920341</v>
      </c>
      <c r="K13" s="28">
        <f>'P2A-CCAP-CCPR'!$E13/'P2A-CCAP-CCPR'!$M13*'P2A-CCAP-CCPR'!K13</f>
        <v>1030.5905336976102</v>
      </c>
      <c r="L13" s="28">
        <f>'P2A-CCAP-CCPR'!$E13/'P2A-CCAP-CCPR'!$M13*'P2A-CCAP-CCPR'!L13</f>
        <v>1374.1207115968136</v>
      </c>
      <c r="M13" s="68">
        <f t="shared" si="0"/>
        <v>4723.5399461140469</v>
      </c>
      <c r="O13" s="54">
        <f t="shared" si="1"/>
        <v>0.2112608977367916</v>
      </c>
    </row>
    <row r="14" spans="1:15" x14ac:dyDescent="0.3">
      <c r="E14" s="45">
        <f>SUM(E7:E13)</f>
        <v>22358.798986072048</v>
      </c>
      <c r="G14" s="45">
        <f t="shared" ref="G14:M14" si="2">SUM(G7:G13)</f>
        <v>2256.4594989790116</v>
      </c>
      <c r="H14" s="45">
        <f t="shared" si="2"/>
        <v>3242.2070290725851</v>
      </c>
      <c r="I14" s="45">
        <f t="shared" si="2"/>
        <v>2994.6412134791772</v>
      </c>
      <c r="J14" s="45">
        <f t="shared" si="2"/>
        <v>2539.013253372379</v>
      </c>
      <c r="K14" s="45">
        <f t="shared" si="2"/>
        <v>7925.0088773980424</v>
      </c>
      <c r="L14" s="45">
        <f t="shared" si="2"/>
        <v>3401.4691137708546</v>
      </c>
      <c r="M14" s="45">
        <f t="shared" si="2"/>
        <v>22358.798986072052</v>
      </c>
      <c r="O14" s="67">
        <f>SUM(O7:O13)</f>
        <v>1</v>
      </c>
    </row>
    <row r="16" spans="1:15" x14ac:dyDescent="0.3">
      <c r="G16" s="53"/>
      <c r="H16" s="53"/>
      <c r="I16" s="53"/>
      <c r="J16" s="53"/>
      <c r="K16" s="53"/>
      <c r="L16" s="53"/>
      <c r="M16" s="5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F786B-B347-4B79-BBCD-D3355A384999}">
  <dimension ref="A1:AR20"/>
  <sheetViews>
    <sheetView workbookViewId="0">
      <selection activeCell="F14" sqref="F14"/>
    </sheetView>
  </sheetViews>
  <sheetFormatPr baseColWidth="10" defaultColWidth="11.44140625" defaultRowHeight="14.4" x14ac:dyDescent="0.3"/>
  <cols>
    <col min="1" max="5" width="11.44140625" style="14"/>
    <col min="6" max="6" width="20.6640625" style="14" customWidth="1"/>
    <col min="7" max="16384" width="11.44140625" style="14"/>
  </cols>
  <sheetData>
    <row r="1" spans="1:44" x14ac:dyDescent="0.3">
      <c r="A1" s="2" t="s">
        <v>219</v>
      </c>
    </row>
    <row r="2" spans="1:44" x14ac:dyDescent="0.3">
      <c r="F2" s="16" t="s">
        <v>36</v>
      </c>
      <c r="G2" s="20">
        <v>1</v>
      </c>
      <c r="H2" s="20">
        <v>2</v>
      </c>
      <c r="I2" s="20">
        <v>3</v>
      </c>
      <c r="J2" s="20">
        <v>4</v>
      </c>
      <c r="K2" s="20">
        <v>5</v>
      </c>
      <c r="L2" s="20">
        <v>6</v>
      </c>
      <c r="M2" s="20">
        <v>7</v>
      </c>
      <c r="N2" s="20">
        <v>8</v>
      </c>
      <c r="O2" s="20">
        <v>9</v>
      </c>
      <c r="P2" s="20">
        <v>10</v>
      </c>
      <c r="Q2" s="20">
        <v>11</v>
      </c>
      <c r="R2" s="20">
        <v>12</v>
      </c>
      <c r="S2" s="20">
        <v>13</v>
      </c>
      <c r="T2" s="20">
        <v>14</v>
      </c>
      <c r="U2" s="20">
        <v>15</v>
      </c>
      <c r="V2" s="20">
        <v>16</v>
      </c>
      <c r="W2" s="20">
        <v>17</v>
      </c>
      <c r="X2" s="20">
        <v>18</v>
      </c>
      <c r="Y2" s="20">
        <v>19</v>
      </c>
      <c r="Z2" s="20">
        <v>20</v>
      </c>
      <c r="AA2" s="20">
        <v>21</v>
      </c>
      <c r="AB2" s="20">
        <v>22</v>
      </c>
      <c r="AC2" s="20">
        <v>23</v>
      </c>
      <c r="AD2" s="20">
        <v>24</v>
      </c>
      <c r="AE2" s="20">
        <v>25</v>
      </c>
      <c r="AF2" s="20">
        <v>26</v>
      </c>
      <c r="AG2" s="20">
        <v>27</v>
      </c>
      <c r="AH2" s="20">
        <v>28</v>
      </c>
      <c r="AI2" s="20">
        <v>29</v>
      </c>
      <c r="AJ2" s="20">
        <v>30</v>
      </c>
      <c r="AK2" s="20">
        <v>31</v>
      </c>
      <c r="AL2" s="20">
        <v>32</v>
      </c>
      <c r="AM2" s="20">
        <v>33</v>
      </c>
      <c r="AN2" s="20">
        <v>34</v>
      </c>
    </row>
    <row r="3" spans="1:44" x14ac:dyDescent="0.3">
      <c r="F3" s="16" t="s">
        <v>37</v>
      </c>
      <c r="G3" s="20" t="s">
        <v>44</v>
      </c>
      <c r="H3" s="20" t="s">
        <v>45</v>
      </c>
      <c r="I3" s="20" t="s">
        <v>46</v>
      </c>
      <c r="J3" s="20" t="s">
        <v>47</v>
      </c>
      <c r="K3" s="20" t="s">
        <v>48</v>
      </c>
      <c r="L3" s="20" t="s">
        <v>49</v>
      </c>
      <c r="M3" s="20" t="s">
        <v>50</v>
      </c>
      <c r="N3" s="20" t="s">
        <v>51</v>
      </c>
      <c r="O3" s="20" t="s">
        <v>52</v>
      </c>
      <c r="P3" s="20" t="s">
        <v>53</v>
      </c>
      <c r="Q3" s="20" t="s">
        <v>54</v>
      </c>
      <c r="R3" s="20" t="s">
        <v>55</v>
      </c>
      <c r="S3" s="20" t="s">
        <v>56</v>
      </c>
      <c r="T3" s="20" t="s">
        <v>57</v>
      </c>
      <c r="U3" s="20" t="s">
        <v>58</v>
      </c>
      <c r="V3" s="20" t="s">
        <v>59</v>
      </c>
      <c r="W3" s="20" t="s">
        <v>60</v>
      </c>
      <c r="X3" s="20" t="s">
        <v>61</v>
      </c>
      <c r="Y3" s="20" t="s">
        <v>62</v>
      </c>
      <c r="Z3" s="20" t="s">
        <v>63</v>
      </c>
      <c r="AA3" s="20" t="s">
        <v>64</v>
      </c>
      <c r="AB3" s="20" t="s">
        <v>65</v>
      </c>
      <c r="AC3" s="20" t="s">
        <v>66</v>
      </c>
      <c r="AD3" s="20" t="s">
        <v>67</v>
      </c>
      <c r="AE3" s="20" t="s">
        <v>68</v>
      </c>
      <c r="AF3" s="20" t="s">
        <v>69</v>
      </c>
      <c r="AG3" s="20" t="s">
        <v>70</v>
      </c>
      <c r="AH3" s="20" t="s">
        <v>71</v>
      </c>
      <c r="AI3" s="20" t="s">
        <v>72</v>
      </c>
      <c r="AJ3" s="20" t="s">
        <v>73</v>
      </c>
      <c r="AK3" s="20" t="s">
        <v>74</v>
      </c>
      <c r="AL3" s="20" t="s">
        <v>75</v>
      </c>
      <c r="AM3" s="20" t="s">
        <v>76</v>
      </c>
      <c r="AN3" s="20" t="s">
        <v>77</v>
      </c>
    </row>
    <row r="4" spans="1:44" ht="43.2" x14ac:dyDescent="0.3">
      <c r="B4" s="63" t="s">
        <v>285</v>
      </c>
      <c r="C4" s="64"/>
      <c r="D4" s="65"/>
      <c r="F4" s="21" t="s">
        <v>38</v>
      </c>
      <c r="G4" s="20" t="s">
        <v>2</v>
      </c>
      <c r="H4" s="20" t="s">
        <v>3</v>
      </c>
      <c r="I4" s="20" t="s">
        <v>4</v>
      </c>
      <c r="J4" s="20" t="s">
        <v>5</v>
      </c>
      <c r="K4" s="20" t="s">
        <v>6</v>
      </c>
      <c r="L4" s="20" t="s">
        <v>7</v>
      </c>
      <c r="M4" s="20" t="s">
        <v>8</v>
      </c>
      <c r="N4" s="20" t="s">
        <v>9</v>
      </c>
      <c r="O4" s="20" t="s">
        <v>10</v>
      </c>
      <c r="P4" s="20" t="s">
        <v>11</v>
      </c>
      <c r="Q4" s="20" t="s">
        <v>12</v>
      </c>
      <c r="R4" s="20" t="s">
        <v>13</v>
      </c>
      <c r="S4" s="20" t="s">
        <v>14</v>
      </c>
      <c r="T4" s="20" t="s">
        <v>15</v>
      </c>
      <c r="U4" s="20" t="s">
        <v>16</v>
      </c>
      <c r="V4" s="20" t="s">
        <v>17</v>
      </c>
      <c r="W4" s="20" t="s">
        <v>18</v>
      </c>
      <c r="X4" s="20" t="s">
        <v>19</v>
      </c>
      <c r="Y4" s="20" t="s">
        <v>20</v>
      </c>
      <c r="Z4" s="20" t="s">
        <v>21</v>
      </c>
      <c r="AA4" s="20" t="s">
        <v>22</v>
      </c>
      <c r="AB4" s="20" t="s">
        <v>23</v>
      </c>
      <c r="AC4" s="20" t="s">
        <v>24</v>
      </c>
      <c r="AD4" s="20" t="s">
        <v>25</v>
      </c>
      <c r="AE4" s="20" t="s">
        <v>26</v>
      </c>
      <c r="AF4" s="20" t="s">
        <v>27</v>
      </c>
      <c r="AG4" s="20" t="s">
        <v>28</v>
      </c>
      <c r="AH4" s="20" t="s">
        <v>29</v>
      </c>
      <c r="AI4" s="20" t="s">
        <v>32</v>
      </c>
      <c r="AJ4" s="20" t="s">
        <v>33</v>
      </c>
      <c r="AK4" s="20" t="s">
        <v>34</v>
      </c>
      <c r="AL4" s="20" t="s">
        <v>35</v>
      </c>
      <c r="AM4" s="20" t="s">
        <v>31</v>
      </c>
      <c r="AN4" s="20" t="s">
        <v>30</v>
      </c>
    </row>
    <row r="5" spans="1:44" x14ac:dyDescent="0.3">
      <c r="F5" s="16" t="s">
        <v>40</v>
      </c>
      <c r="G5" s="31" t="s">
        <v>42</v>
      </c>
      <c r="H5" s="31" t="s">
        <v>42</v>
      </c>
      <c r="I5" s="31" t="s">
        <v>42</v>
      </c>
      <c r="J5" s="31" t="s">
        <v>42</v>
      </c>
      <c r="K5" s="31" t="s">
        <v>42</v>
      </c>
      <c r="L5" s="31" t="s">
        <v>42</v>
      </c>
      <c r="M5" s="31" t="s">
        <v>42</v>
      </c>
      <c r="N5" s="31" t="s">
        <v>42</v>
      </c>
      <c r="O5" s="31" t="s">
        <v>42</v>
      </c>
      <c r="P5" s="31" t="s">
        <v>42</v>
      </c>
      <c r="Q5" s="31" t="s">
        <v>42</v>
      </c>
      <c r="R5" s="31" t="s">
        <v>42</v>
      </c>
      <c r="S5" s="31" t="s">
        <v>42</v>
      </c>
      <c r="T5" s="31" t="s">
        <v>42</v>
      </c>
      <c r="U5" s="31" t="s">
        <v>42</v>
      </c>
      <c r="V5" s="31" t="s">
        <v>42</v>
      </c>
      <c r="W5" s="31" t="s">
        <v>42</v>
      </c>
      <c r="X5" s="31" t="s">
        <v>42</v>
      </c>
      <c r="Y5" s="31" t="s">
        <v>42</v>
      </c>
      <c r="Z5" s="31" t="s">
        <v>42</v>
      </c>
      <c r="AA5" s="31" t="s">
        <v>42</v>
      </c>
      <c r="AB5" s="31" t="s">
        <v>42</v>
      </c>
      <c r="AC5" s="31" t="s">
        <v>42</v>
      </c>
      <c r="AD5" s="31" t="s">
        <v>42</v>
      </c>
      <c r="AE5" s="31" t="s">
        <v>42</v>
      </c>
      <c r="AF5" s="31" t="s">
        <v>42</v>
      </c>
      <c r="AG5" s="31" t="s">
        <v>42</v>
      </c>
      <c r="AH5" s="31" t="s">
        <v>42</v>
      </c>
      <c r="AI5" s="31" t="s">
        <v>42</v>
      </c>
      <c r="AJ5" s="31" t="s">
        <v>42</v>
      </c>
      <c r="AK5" s="31" t="s">
        <v>42</v>
      </c>
      <c r="AL5" s="31" t="s">
        <v>42</v>
      </c>
      <c r="AM5" s="31" t="s">
        <v>41</v>
      </c>
      <c r="AN5" s="31" t="s">
        <v>41</v>
      </c>
    </row>
    <row r="6" spans="1:44" x14ac:dyDescent="0.3">
      <c r="A6" s="16" t="s">
        <v>36</v>
      </c>
      <c r="B6" s="16" t="s">
        <v>37</v>
      </c>
      <c r="C6" s="16" t="s">
        <v>38</v>
      </c>
      <c r="D6" s="16" t="s">
        <v>39</v>
      </c>
      <c r="E6" s="16" t="s">
        <v>1</v>
      </c>
      <c r="F6" s="16" t="s">
        <v>254</v>
      </c>
      <c r="G6" s="33">
        <v>20</v>
      </c>
      <c r="H6" s="33">
        <v>18</v>
      </c>
      <c r="I6" s="33">
        <v>25</v>
      </c>
      <c r="J6" s="33">
        <v>16</v>
      </c>
      <c r="K6" s="33">
        <v>15</v>
      </c>
      <c r="L6" s="33">
        <v>8</v>
      </c>
      <c r="M6" s="33">
        <v>10</v>
      </c>
      <c r="N6" s="33">
        <v>12</v>
      </c>
      <c r="O6" s="33">
        <v>25</v>
      </c>
      <c r="P6" s="33">
        <v>30</v>
      </c>
      <c r="Q6" s="33">
        <v>19</v>
      </c>
      <c r="R6" s="33">
        <v>24</v>
      </c>
      <c r="S6" s="33">
        <v>26</v>
      </c>
      <c r="T6" s="33">
        <v>30</v>
      </c>
      <c r="U6" s="33">
        <v>18</v>
      </c>
      <c r="V6" s="33">
        <v>16</v>
      </c>
      <c r="W6" s="33">
        <v>45</v>
      </c>
      <c r="X6" s="33">
        <v>36</v>
      </c>
      <c r="Y6" s="33">
        <v>24</v>
      </c>
      <c r="Z6" s="33">
        <v>16</v>
      </c>
      <c r="AA6" s="33">
        <v>18</v>
      </c>
      <c r="AB6" s="33">
        <v>32</v>
      </c>
      <c r="AC6" s="33">
        <v>10</v>
      </c>
      <c r="AD6" s="33">
        <v>17</v>
      </c>
      <c r="AE6" s="33">
        <v>20</v>
      </c>
      <c r="AF6" s="33">
        <v>19</v>
      </c>
      <c r="AG6" s="33">
        <v>21</v>
      </c>
      <c r="AH6" s="33">
        <v>20</v>
      </c>
      <c r="AI6" s="33">
        <v>18</v>
      </c>
      <c r="AJ6" s="33">
        <v>15</v>
      </c>
      <c r="AK6" s="33">
        <v>30</v>
      </c>
      <c r="AL6" s="33">
        <v>14</v>
      </c>
      <c r="AM6" s="33">
        <v>6</v>
      </c>
      <c r="AN6" s="33">
        <v>10</v>
      </c>
      <c r="AO6" s="31" t="s">
        <v>246</v>
      </c>
      <c r="AQ6" s="31" t="s">
        <v>263</v>
      </c>
    </row>
    <row r="7" spans="1:44" x14ac:dyDescent="0.3">
      <c r="A7" s="5">
        <v>19</v>
      </c>
      <c r="B7" s="6" t="s">
        <v>175</v>
      </c>
      <c r="C7" s="3" t="s">
        <v>199</v>
      </c>
      <c r="D7" s="7" t="s">
        <v>206</v>
      </c>
      <c r="E7" s="28">
        <f>'P1B-ECI-CC'!W88+'P2B-CCAP-CCPR'!G14</f>
        <v>7682.2286415429207</v>
      </c>
      <c r="F7" s="24" t="s">
        <v>286</v>
      </c>
      <c r="G7" s="28">
        <v>20</v>
      </c>
      <c r="H7" s="28">
        <v>9</v>
      </c>
      <c r="I7" s="28">
        <v>6.25</v>
      </c>
      <c r="J7" s="28">
        <v>1.6</v>
      </c>
      <c r="K7" s="28">
        <v>15</v>
      </c>
      <c r="L7" s="28">
        <v>4</v>
      </c>
      <c r="M7" s="28">
        <v>2.5</v>
      </c>
      <c r="N7" s="28">
        <v>1.2000000000000002</v>
      </c>
      <c r="O7" s="28">
        <v>25</v>
      </c>
      <c r="P7" s="28">
        <v>15</v>
      </c>
      <c r="Q7" s="28">
        <v>4.75</v>
      </c>
      <c r="R7" s="28">
        <v>2.4000000000000004</v>
      </c>
      <c r="S7" s="28">
        <v>26</v>
      </c>
      <c r="T7" s="28">
        <v>15</v>
      </c>
      <c r="U7" s="28">
        <v>4.5</v>
      </c>
      <c r="V7" s="28">
        <v>1.6</v>
      </c>
      <c r="W7" s="28">
        <v>45</v>
      </c>
      <c r="X7" s="28">
        <v>18</v>
      </c>
      <c r="Y7" s="28">
        <v>6</v>
      </c>
      <c r="Z7" s="28">
        <v>1.6</v>
      </c>
      <c r="AA7" s="28">
        <v>18</v>
      </c>
      <c r="AB7" s="28">
        <v>16</v>
      </c>
      <c r="AC7" s="28">
        <v>2.5</v>
      </c>
      <c r="AD7" s="28">
        <v>1.7000000000000002</v>
      </c>
      <c r="AE7" s="28">
        <v>20</v>
      </c>
      <c r="AF7" s="28">
        <v>9.5</v>
      </c>
      <c r="AG7" s="28">
        <v>5.25</v>
      </c>
      <c r="AH7" s="28">
        <v>2</v>
      </c>
      <c r="AI7" s="28">
        <v>18</v>
      </c>
      <c r="AJ7" s="28">
        <v>7.5</v>
      </c>
      <c r="AK7" s="28">
        <v>7.5</v>
      </c>
      <c r="AL7" s="28">
        <v>1.4000000000000001</v>
      </c>
      <c r="AM7" s="28">
        <v>0.75</v>
      </c>
      <c r="AN7" s="28">
        <v>2.5</v>
      </c>
      <c r="AO7" s="25">
        <f>SUM(G7:AN7)</f>
        <v>336.99999999999994</v>
      </c>
      <c r="AQ7" s="55">
        <f t="shared" ref="AQ7:AQ12" si="0">E7/$E$13</f>
        <v>0.1643987391145291</v>
      </c>
      <c r="AR7" s="14" t="s">
        <v>267</v>
      </c>
    </row>
    <row r="8" spans="1:44" x14ac:dyDescent="0.3">
      <c r="A8" s="5">
        <v>20</v>
      </c>
      <c r="B8" s="6" t="s">
        <v>176</v>
      </c>
      <c r="C8" s="3" t="s">
        <v>200</v>
      </c>
      <c r="D8" s="7" t="s">
        <v>206</v>
      </c>
      <c r="E8" s="28">
        <f>'P1B-ECI-CC'!X88+'P2B-CCAP-CCPR'!H14</f>
        <v>6342.4489798411823</v>
      </c>
      <c r="F8" s="24" t="s">
        <v>287</v>
      </c>
      <c r="G8" s="28">
        <v>1.6666666666666667</v>
      </c>
      <c r="H8" s="28">
        <v>1.5</v>
      </c>
      <c r="I8" s="28">
        <v>1.25</v>
      </c>
      <c r="J8" s="28">
        <v>0.8</v>
      </c>
      <c r="K8" s="28">
        <v>1.25</v>
      </c>
      <c r="L8" s="28">
        <v>0.66666666666666663</v>
      </c>
      <c r="M8" s="28">
        <v>0.5</v>
      </c>
      <c r="N8" s="28">
        <v>0.6</v>
      </c>
      <c r="O8" s="28">
        <v>2.0833333333333335</v>
      </c>
      <c r="P8" s="28">
        <v>2.5</v>
      </c>
      <c r="Q8" s="28">
        <v>0.95</v>
      </c>
      <c r="R8" s="28">
        <v>1.2</v>
      </c>
      <c r="S8" s="28">
        <v>2.1666666666666665</v>
      </c>
      <c r="T8" s="28">
        <v>2.5</v>
      </c>
      <c r="U8" s="28">
        <v>0.9</v>
      </c>
      <c r="V8" s="28">
        <v>0.8</v>
      </c>
      <c r="W8" s="28">
        <v>3.75</v>
      </c>
      <c r="X8" s="28">
        <v>3</v>
      </c>
      <c r="Y8" s="28">
        <v>1.2</v>
      </c>
      <c r="Z8" s="28">
        <v>0.8</v>
      </c>
      <c r="AA8" s="28">
        <v>1.5</v>
      </c>
      <c r="AB8" s="28">
        <v>2.6666666666666665</v>
      </c>
      <c r="AC8" s="28">
        <v>0.5</v>
      </c>
      <c r="AD8" s="28">
        <v>0.85</v>
      </c>
      <c r="AE8" s="28">
        <v>1.6666666666666667</v>
      </c>
      <c r="AF8" s="28">
        <v>1.5833333333333333</v>
      </c>
      <c r="AG8" s="28">
        <v>1.05</v>
      </c>
      <c r="AH8" s="28">
        <v>1</v>
      </c>
      <c r="AI8" s="28">
        <v>1.5</v>
      </c>
      <c r="AJ8" s="28">
        <v>1.25</v>
      </c>
      <c r="AK8" s="28">
        <v>1.5</v>
      </c>
      <c r="AL8" s="28">
        <v>0.7</v>
      </c>
      <c r="AM8" s="28">
        <v>0.6</v>
      </c>
      <c r="AN8" s="28">
        <v>1</v>
      </c>
      <c r="AO8" s="25">
        <f t="shared" ref="AO8:AO12" si="1">SUM(G8:AN8)</f>
        <v>47.45</v>
      </c>
      <c r="AQ8" s="55">
        <f t="shared" si="0"/>
        <v>0.13572762069923303</v>
      </c>
      <c r="AR8" s="14" t="s">
        <v>267</v>
      </c>
    </row>
    <row r="9" spans="1:44" x14ac:dyDescent="0.3">
      <c r="A9" s="5">
        <v>21</v>
      </c>
      <c r="B9" s="6" t="s">
        <v>177</v>
      </c>
      <c r="C9" s="3" t="s">
        <v>201</v>
      </c>
      <c r="D9" s="7" t="s">
        <v>206</v>
      </c>
      <c r="E9" s="28">
        <f>'P1B-ECI-CC'!Y88+'P2B-CCAP-CCPR'!I14</f>
        <v>9201.9098728486115</v>
      </c>
      <c r="F9" s="24" t="s">
        <v>256</v>
      </c>
      <c r="G9" s="28">
        <v>1.37</v>
      </c>
      <c r="H9" s="28">
        <v>1.35</v>
      </c>
      <c r="I9" s="28">
        <v>1.1499999999999999</v>
      </c>
      <c r="J9" s="28">
        <v>0.78</v>
      </c>
      <c r="K9" s="28">
        <v>1.1000000000000001</v>
      </c>
      <c r="L9" s="28">
        <v>0.68</v>
      </c>
      <c r="M9" s="28">
        <v>0.35</v>
      </c>
      <c r="N9" s="28">
        <v>0.4</v>
      </c>
      <c r="O9" s="28">
        <v>2.1</v>
      </c>
      <c r="P9" s="28">
        <v>2.2999999999999998</v>
      </c>
      <c r="Q9" s="28">
        <v>1.1000000000000001</v>
      </c>
      <c r="R9" s="28">
        <v>0.9</v>
      </c>
      <c r="S9" s="28">
        <v>2.2000000000000002</v>
      </c>
      <c r="T9" s="28">
        <v>2.2999999999999998</v>
      </c>
      <c r="U9" s="28">
        <v>0.87</v>
      </c>
      <c r="V9" s="28">
        <v>0.74</v>
      </c>
      <c r="W9" s="28">
        <v>3.1</v>
      </c>
      <c r="X9" s="28">
        <v>2.9</v>
      </c>
      <c r="Y9" s="28">
        <v>0.8</v>
      </c>
      <c r="Z9" s="28">
        <v>0.6</v>
      </c>
      <c r="AA9" s="28">
        <v>1.3</v>
      </c>
      <c r="AB9" s="28">
        <v>2.6</v>
      </c>
      <c r="AC9" s="28">
        <v>0.4</v>
      </c>
      <c r="AD9" s="28">
        <v>0.75</v>
      </c>
      <c r="AE9" s="28">
        <v>1.1000000000000001</v>
      </c>
      <c r="AF9" s="28">
        <v>1.4</v>
      </c>
      <c r="AG9" s="28">
        <v>0.9</v>
      </c>
      <c r="AH9" s="28">
        <v>0.9</v>
      </c>
      <c r="AI9" s="28">
        <v>1.3</v>
      </c>
      <c r="AJ9" s="28">
        <v>1.1499999999999999</v>
      </c>
      <c r="AK9" s="28">
        <v>1.4</v>
      </c>
      <c r="AL9" s="28">
        <v>0.8</v>
      </c>
      <c r="AM9" s="28">
        <v>0.5</v>
      </c>
      <c r="AN9" s="28">
        <v>0.9</v>
      </c>
      <c r="AO9" s="25">
        <f t="shared" si="1"/>
        <v>42.489999999999988</v>
      </c>
      <c r="AQ9" s="55">
        <f t="shared" si="0"/>
        <v>0.19691972878302888</v>
      </c>
      <c r="AR9" s="14" t="s">
        <v>267</v>
      </c>
    </row>
    <row r="10" spans="1:44" x14ac:dyDescent="0.3">
      <c r="A10" s="5">
        <v>22</v>
      </c>
      <c r="B10" s="6" t="s">
        <v>178</v>
      </c>
      <c r="C10" s="3" t="s">
        <v>202</v>
      </c>
      <c r="D10" s="7" t="s">
        <v>206</v>
      </c>
      <c r="E10" s="28">
        <f>'P1B-ECI-CC'!Z88+'P2B-CCAP-CCPR'!J14</f>
        <v>5141.5669604097566</v>
      </c>
      <c r="F10" s="24" t="s">
        <v>257</v>
      </c>
      <c r="G10" s="28">
        <v>1.7</v>
      </c>
      <c r="H10" s="28">
        <v>1.25</v>
      </c>
      <c r="I10" s="28">
        <v>1.05</v>
      </c>
      <c r="J10" s="28">
        <v>0.72</v>
      </c>
      <c r="K10" s="28">
        <v>1.05</v>
      </c>
      <c r="L10" s="28">
        <v>0.54</v>
      </c>
      <c r="M10" s="28">
        <v>0.2</v>
      </c>
      <c r="N10" s="28">
        <v>0.3</v>
      </c>
      <c r="O10" s="28">
        <v>1.9</v>
      </c>
      <c r="P10" s="28">
        <v>1.5</v>
      </c>
      <c r="Q10" s="28">
        <v>0.96</v>
      </c>
      <c r="R10" s="28">
        <v>0.8</v>
      </c>
      <c r="S10" s="28">
        <v>1.8</v>
      </c>
      <c r="T10" s="28">
        <v>2.1</v>
      </c>
      <c r="U10" s="28">
        <v>0.67</v>
      </c>
      <c r="V10" s="28">
        <v>0.68</v>
      </c>
      <c r="W10" s="28">
        <v>3.05</v>
      </c>
      <c r="X10" s="28">
        <v>2.4</v>
      </c>
      <c r="Y10" s="28">
        <v>0.7</v>
      </c>
      <c r="Z10" s="28">
        <v>0.5</v>
      </c>
      <c r="AA10" s="28">
        <v>1.2</v>
      </c>
      <c r="AB10" s="28">
        <v>2.5</v>
      </c>
      <c r="AC10" s="28">
        <v>0.3</v>
      </c>
      <c r="AD10" s="28">
        <v>0.7</v>
      </c>
      <c r="AE10" s="28">
        <v>0.9</v>
      </c>
      <c r="AF10" s="28">
        <v>1.3</v>
      </c>
      <c r="AG10" s="28">
        <v>0.85</v>
      </c>
      <c r="AH10" s="28">
        <v>0.89</v>
      </c>
      <c r="AI10" s="28">
        <v>1.2</v>
      </c>
      <c r="AJ10" s="28">
        <v>1.08</v>
      </c>
      <c r="AK10" s="28">
        <v>1.3</v>
      </c>
      <c r="AL10" s="28">
        <v>0.6</v>
      </c>
      <c r="AM10" s="28">
        <v>0.45</v>
      </c>
      <c r="AN10" s="28">
        <v>0.8</v>
      </c>
      <c r="AO10" s="25">
        <f t="shared" si="1"/>
        <v>37.94</v>
      </c>
      <c r="AQ10" s="55">
        <f t="shared" si="0"/>
        <v>0.1100288945831896</v>
      </c>
      <c r="AR10" s="14" t="s">
        <v>267</v>
      </c>
    </row>
    <row r="11" spans="1:44" x14ac:dyDescent="0.3">
      <c r="A11" s="5">
        <v>23</v>
      </c>
      <c r="B11" s="6" t="s">
        <v>179</v>
      </c>
      <c r="C11" s="3" t="s">
        <v>212</v>
      </c>
      <c r="D11" s="7" t="s">
        <v>206</v>
      </c>
      <c r="E11" s="28">
        <f>'P1B-ECI-CC'!AA88+'P2B-CCAP-CCPR'!K14</f>
        <v>10495.299938988646</v>
      </c>
      <c r="F11" s="24" t="s">
        <v>258</v>
      </c>
      <c r="G11" s="25">
        <v>20</v>
      </c>
      <c r="H11" s="25">
        <v>18</v>
      </c>
      <c r="I11" s="25">
        <v>25</v>
      </c>
      <c r="J11" s="25">
        <v>16</v>
      </c>
      <c r="K11" s="25">
        <v>15</v>
      </c>
      <c r="L11" s="25">
        <v>8</v>
      </c>
      <c r="M11" s="25">
        <v>10</v>
      </c>
      <c r="N11" s="25">
        <v>12</v>
      </c>
      <c r="O11" s="25">
        <v>25</v>
      </c>
      <c r="P11" s="25">
        <v>30</v>
      </c>
      <c r="Q11" s="25">
        <v>19</v>
      </c>
      <c r="R11" s="25">
        <v>24</v>
      </c>
      <c r="S11" s="25">
        <v>26</v>
      </c>
      <c r="T11" s="25">
        <v>30</v>
      </c>
      <c r="U11" s="25">
        <v>18</v>
      </c>
      <c r="V11" s="25">
        <v>16</v>
      </c>
      <c r="W11" s="25">
        <v>45</v>
      </c>
      <c r="X11" s="25">
        <v>36</v>
      </c>
      <c r="Y11" s="25">
        <v>24</v>
      </c>
      <c r="Z11" s="25">
        <v>16</v>
      </c>
      <c r="AA11" s="25">
        <v>18</v>
      </c>
      <c r="AB11" s="25">
        <v>32</v>
      </c>
      <c r="AC11" s="25">
        <v>10</v>
      </c>
      <c r="AD11" s="25">
        <v>17</v>
      </c>
      <c r="AE11" s="25">
        <v>20</v>
      </c>
      <c r="AF11" s="25">
        <v>19</v>
      </c>
      <c r="AG11" s="25">
        <v>21</v>
      </c>
      <c r="AH11" s="25">
        <v>20</v>
      </c>
      <c r="AI11" s="25">
        <v>18</v>
      </c>
      <c r="AJ11" s="25">
        <v>15</v>
      </c>
      <c r="AK11" s="25">
        <v>30</v>
      </c>
      <c r="AL11" s="25">
        <v>14</v>
      </c>
      <c r="AM11" s="25">
        <v>6</v>
      </c>
      <c r="AN11" s="25">
        <v>10</v>
      </c>
      <c r="AO11" s="25">
        <f t="shared" si="1"/>
        <v>683</v>
      </c>
      <c r="AQ11" s="55">
        <f t="shared" si="0"/>
        <v>0.22459811561297016</v>
      </c>
      <c r="AR11" s="14" t="s">
        <v>267</v>
      </c>
    </row>
    <row r="12" spans="1:44" x14ac:dyDescent="0.3">
      <c r="A12" s="5">
        <v>24</v>
      </c>
      <c r="B12" s="6" t="s">
        <v>180</v>
      </c>
      <c r="C12" s="3" t="s">
        <v>203</v>
      </c>
      <c r="D12" s="7" t="s">
        <v>206</v>
      </c>
      <c r="E12" s="28">
        <f>'P1B-ECI-CC'!AB88+'P2B-CCAP-CCPR'!L14</f>
        <v>7865.7886828079481</v>
      </c>
      <c r="F12" s="24" t="s">
        <v>259</v>
      </c>
      <c r="G12" s="25">
        <v>20</v>
      </c>
      <c r="H12" s="25">
        <v>18</v>
      </c>
      <c r="I12" s="25">
        <v>25</v>
      </c>
      <c r="J12" s="25">
        <v>16</v>
      </c>
      <c r="K12" s="25">
        <v>15</v>
      </c>
      <c r="L12" s="25">
        <v>8</v>
      </c>
      <c r="M12" s="25">
        <v>10</v>
      </c>
      <c r="N12" s="25">
        <v>12</v>
      </c>
      <c r="O12" s="25">
        <v>25</v>
      </c>
      <c r="P12" s="25">
        <v>30</v>
      </c>
      <c r="Q12" s="25">
        <v>19</v>
      </c>
      <c r="R12" s="25">
        <v>24</v>
      </c>
      <c r="S12" s="25">
        <v>26</v>
      </c>
      <c r="T12" s="25">
        <v>30</v>
      </c>
      <c r="U12" s="25">
        <v>18</v>
      </c>
      <c r="V12" s="25">
        <v>16</v>
      </c>
      <c r="W12" s="25">
        <v>45</v>
      </c>
      <c r="X12" s="25">
        <v>36</v>
      </c>
      <c r="Y12" s="25">
        <v>24</v>
      </c>
      <c r="Z12" s="25">
        <v>16</v>
      </c>
      <c r="AA12" s="25">
        <v>18</v>
      </c>
      <c r="AB12" s="25">
        <v>32</v>
      </c>
      <c r="AC12" s="25">
        <v>10</v>
      </c>
      <c r="AD12" s="25">
        <v>17</v>
      </c>
      <c r="AE12" s="25">
        <v>20</v>
      </c>
      <c r="AF12" s="25">
        <v>19</v>
      </c>
      <c r="AG12" s="25">
        <v>21</v>
      </c>
      <c r="AH12" s="25">
        <v>20</v>
      </c>
      <c r="AI12" s="25">
        <v>18</v>
      </c>
      <c r="AJ12" s="25">
        <v>15</v>
      </c>
      <c r="AK12" s="25">
        <v>30</v>
      </c>
      <c r="AL12" s="25">
        <v>14</v>
      </c>
      <c r="AM12" s="25">
        <v>6</v>
      </c>
      <c r="AN12" s="25">
        <v>10</v>
      </c>
      <c r="AO12" s="25">
        <f t="shared" si="1"/>
        <v>683</v>
      </c>
      <c r="AQ12" s="55">
        <f t="shared" si="0"/>
        <v>0.16832690120704924</v>
      </c>
      <c r="AR12" s="14" t="s">
        <v>267</v>
      </c>
    </row>
    <row r="13" spans="1:44" x14ac:dyDescent="0.3">
      <c r="E13" s="30">
        <f>SUM(E7:E12)</f>
        <v>46729.243076439066</v>
      </c>
      <c r="AQ13" s="54">
        <f>SUM(AQ7:AQ12)</f>
        <v>1</v>
      </c>
    </row>
    <row r="14" spans="1:44" x14ac:dyDescent="0.3">
      <c r="E14" s="32"/>
    </row>
    <row r="15" spans="1:44" x14ac:dyDescent="0.3">
      <c r="E15" s="32">
        <f>SUM('P1B-ECI-CC'!W88:AB88)+SUM('P2B-CCAP-CCPR'!G14:L14)</f>
        <v>46729.243076439074</v>
      </c>
    </row>
    <row r="17" spans="1:1" x14ac:dyDescent="0.3">
      <c r="A17" s="14" t="s">
        <v>281</v>
      </c>
    </row>
    <row r="18" spans="1:1" x14ac:dyDescent="0.3">
      <c r="A18" s="14" t="s">
        <v>282</v>
      </c>
    </row>
    <row r="19" spans="1:1" x14ac:dyDescent="0.3">
      <c r="A19" s="14" t="s">
        <v>283</v>
      </c>
    </row>
    <row r="20" spans="1:1" x14ac:dyDescent="0.3">
      <c r="A20" s="14" t="s">
        <v>284</v>
      </c>
    </row>
  </sheetData>
  <mergeCells count="1">
    <mergeCell ref="B4:D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10FF-625A-49DD-A8D6-0009729002E7}">
  <dimension ref="A1:AQ54"/>
  <sheetViews>
    <sheetView topLeftCell="Y1" workbookViewId="0">
      <selection activeCell="H15" sqref="H15"/>
    </sheetView>
  </sheetViews>
  <sheetFormatPr baseColWidth="10" defaultColWidth="11.44140625" defaultRowHeight="14.4" x14ac:dyDescent="0.3"/>
  <cols>
    <col min="1" max="5" width="11.44140625" style="14"/>
    <col min="6" max="6" width="20.6640625" style="14" customWidth="1"/>
    <col min="7" max="7" width="9.6640625" style="14" bestFit="1" customWidth="1"/>
    <col min="8" max="9" width="11.44140625" style="14"/>
    <col min="10" max="10" width="10.6640625" style="14" bestFit="1" customWidth="1"/>
    <col min="11" max="14" width="9.5546875" style="14" bestFit="1" customWidth="1"/>
    <col min="15" max="18" width="11" style="14" bestFit="1" customWidth="1"/>
    <col min="19" max="19" width="10.6640625" style="14" bestFit="1" customWidth="1"/>
    <col min="20" max="20" width="8.5546875" style="14" bestFit="1" customWidth="1"/>
    <col min="21" max="22" width="8.33203125" style="14" bestFit="1" customWidth="1"/>
    <col min="23" max="26" width="10.88671875" style="14" bestFit="1" customWidth="1"/>
    <col min="27" max="16384" width="11.44140625" style="14"/>
  </cols>
  <sheetData>
    <row r="1" spans="1:43" x14ac:dyDescent="0.3">
      <c r="A1" s="2" t="s">
        <v>219</v>
      </c>
    </row>
    <row r="2" spans="1:43" x14ac:dyDescent="0.3">
      <c r="F2" s="16" t="s">
        <v>36</v>
      </c>
      <c r="G2" s="20">
        <v>1</v>
      </c>
      <c r="H2" s="20">
        <v>2</v>
      </c>
      <c r="I2" s="20">
        <v>3</v>
      </c>
      <c r="J2" s="20">
        <v>4</v>
      </c>
      <c r="K2" s="20">
        <v>5</v>
      </c>
      <c r="L2" s="20">
        <v>6</v>
      </c>
      <c r="M2" s="20">
        <v>7</v>
      </c>
      <c r="N2" s="20">
        <v>8</v>
      </c>
      <c r="O2" s="20">
        <v>9</v>
      </c>
      <c r="P2" s="20">
        <v>10</v>
      </c>
      <c r="Q2" s="20">
        <v>11</v>
      </c>
      <c r="R2" s="20">
        <v>12</v>
      </c>
      <c r="S2" s="20">
        <v>13</v>
      </c>
      <c r="T2" s="20">
        <v>14</v>
      </c>
      <c r="U2" s="20">
        <v>15</v>
      </c>
      <c r="V2" s="20">
        <v>16</v>
      </c>
      <c r="W2" s="20">
        <v>17</v>
      </c>
      <c r="X2" s="20">
        <v>18</v>
      </c>
      <c r="Y2" s="20">
        <v>19</v>
      </c>
      <c r="Z2" s="20">
        <v>20</v>
      </c>
      <c r="AA2" s="20">
        <v>21</v>
      </c>
      <c r="AB2" s="20">
        <v>22</v>
      </c>
      <c r="AC2" s="20">
        <v>23</v>
      </c>
      <c r="AD2" s="20">
        <v>24</v>
      </c>
      <c r="AE2" s="20">
        <v>25</v>
      </c>
      <c r="AF2" s="20">
        <v>26</v>
      </c>
      <c r="AG2" s="20">
        <v>27</v>
      </c>
      <c r="AH2" s="20">
        <v>28</v>
      </c>
      <c r="AI2" s="20">
        <v>29</v>
      </c>
      <c r="AJ2" s="20">
        <v>30</v>
      </c>
      <c r="AK2" s="20">
        <v>31</v>
      </c>
      <c r="AL2" s="20">
        <v>32</v>
      </c>
      <c r="AM2" s="20">
        <v>33</v>
      </c>
      <c r="AN2" s="20">
        <v>34</v>
      </c>
    </row>
    <row r="3" spans="1:43" x14ac:dyDescent="0.3">
      <c r="F3" s="16" t="s">
        <v>37</v>
      </c>
      <c r="G3" s="20" t="s">
        <v>44</v>
      </c>
      <c r="H3" s="20" t="s">
        <v>45</v>
      </c>
      <c r="I3" s="20" t="s">
        <v>46</v>
      </c>
      <c r="J3" s="20" t="s">
        <v>47</v>
      </c>
      <c r="K3" s="20" t="s">
        <v>48</v>
      </c>
      <c r="L3" s="20" t="s">
        <v>49</v>
      </c>
      <c r="M3" s="20" t="s">
        <v>50</v>
      </c>
      <c r="N3" s="20" t="s">
        <v>51</v>
      </c>
      <c r="O3" s="20" t="s">
        <v>52</v>
      </c>
      <c r="P3" s="20" t="s">
        <v>53</v>
      </c>
      <c r="Q3" s="20" t="s">
        <v>54</v>
      </c>
      <c r="R3" s="20" t="s">
        <v>55</v>
      </c>
      <c r="S3" s="20" t="s">
        <v>56</v>
      </c>
      <c r="T3" s="20" t="s">
        <v>57</v>
      </c>
      <c r="U3" s="20" t="s">
        <v>58</v>
      </c>
      <c r="V3" s="20" t="s">
        <v>59</v>
      </c>
      <c r="W3" s="20" t="s">
        <v>60</v>
      </c>
      <c r="X3" s="20" t="s">
        <v>61</v>
      </c>
      <c r="Y3" s="20" t="s">
        <v>62</v>
      </c>
      <c r="Z3" s="20" t="s">
        <v>63</v>
      </c>
      <c r="AA3" s="20" t="s">
        <v>64</v>
      </c>
      <c r="AB3" s="20" t="s">
        <v>65</v>
      </c>
      <c r="AC3" s="20" t="s">
        <v>66</v>
      </c>
      <c r="AD3" s="20" t="s">
        <v>67</v>
      </c>
      <c r="AE3" s="20" t="s">
        <v>68</v>
      </c>
      <c r="AF3" s="20" t="s">
        <v>69</v>
      </c>
      <c r="AG3" s="20" t="s">
        <v>70</v>
      </c>
      <c r="AH3" s="20" t="s">
        <v>71</v>
      </c>
      <c r="AI3" s="20" t="s">
        <v>72</v>
      </c>
      <c r="AJ3" s="20" t="s">
        <v>73</v>
      </c>
      <c r="AK3" s="20" t="s">
        <v>74</v>
      </c>
      <c r="AL3" s="20" t="s">
        <v>75</v>
      </c>
      <c r="AM3" s="20" t="s">
        <v>76</v>
      </c>
      <c r="AN3" s="20" t="s">
        <v>77</v>
      </c>
    </row>
    <row r="4" spans="1:43" ht="43.2" x14ac:dyDescent="0.3">
      <c r="B4" s="63" t="s">
        <v>288</v>
      </c>
      <c r="C4" s="64"/>
      <c r="D4" s="65"/>
      <c r="F4" s="21" t="s">
        <v>38</v>
      </c>
      <c r="G4" s="20" t="s">
        <v>2</v>
      </c>
      <c r="H4" s="20" t="s">
        <v>3</v>
      </c>
      <c r="I4" s="20" t="s">
        <v>4</v>
      </c>
      <c r="J4" s="20" t="s">
        <v>5</v>
      </c>
      <c r="K4" s="20" t="s">
        <v>6</v>
      </c>
      <c r="L4" s="20" t="s">
        <v>7</v>
      </c>
      <c r="M4" s="20" t="s">
        <v>8</v>
      </c>
      <c r="N4" s="20" t="s">
        <v>9</v>
      </c>
      <c r="O4" s="20" t="s">
        <v>10</v>
      </c>
      <c r="P4" s="20" t="s">
        <v>11</v>
      </c>
      <c r="Q4" s="20" t="s">
        <v>12</v>
      </c>
      <c r="R4" s="20" t="s">
        <v>13</v>
      </c>
      <c r="S4" s="20" t="s">
        <v>14</v>
      </c>
      <c r="T4" s="20" t="s">
        <v>15</v>
      </c>
      <c r="U4" s="20" t="s">
        <v>16</v>
      </c>
      <c r="V4" s="20" t="s">
        <v>17</v>
      </c>
      <c r="W4" s="20" t="s">
        <v>18</v>
      </c>
      <c r="X4" s="20" t="s">
        <v>19</v>
      </c>
      <c r="Y4" s="20" t="s">
        <v>20</v>
      </c>
      <c r="Z4" s="20" t="s">
        <v>21</v>
      </c>
      <c r="AA4" s="20" t="s">
        <v>22</v>
      </c>
      <c r="AB4" s="20" t="s">
        <v>23</v>
      </c>
      <c r="AC4" s="20" t="s">
        <v>24</v>
      </c>
      <c r="AD4" s="20" t="s">
        <v>25</v>
      </c>
      <c r="AE4" s="20" t="s">
        <v>26</v>
      </c>
      <c r="AF4" s="20" t="s">
        <v>27</v>
      </c>
      <c r="AG4" s="20" t="s">
        <v>28</v>
      </c>
      <c r="AH4" s="20" t="s">
        <v>29</v>
      </c>
      <c r="AI4" s="20" t="s">
        <v>32</v>
      </c>
      <c r="AJ4" s="20" t="s">
        <v>33</v>
      </c>
      <c r="AK4" s="20" t="s">
        <v>34</v>
      </c>
      <c r="AL4" s="20" t="s">
        <v>35</v>
      </c>
      <c r="AM4" s="20" t="s">
        <v>31</v>
      </c>
      <c r="AN4" s="20" t="s">
        <v>30</v>
      </c>
    </row>
    <row r="5" spans="1:43" x14ac:dyDescent="0.3">
      <c r="F5" s="16" t="s">
        <v>40</v>
      </c>
      <c r="G5" s="31" t="s">
        <v>42</v>
      </c>
      <c r="H5" s="31" t="s">
        <v>42</v>
      </c>
      <c r="I5" s="31" t="s">
        <v>42</v>
      </c>
      <c r="J5" s="31" t="s">
        <v>42</v>
      </c>
      <c r="K5" s="31" t="s">
        <v>42</v>
      </c>
      <c r="L5" s="31" t="s">
        <v>42</v>
      </c>
      <c r="M5" s="31" t="s">
        <v>42</v>
      </c>
      <c r="N5" s="31" t="s">
        <v>42</v>
      </c>
      <c r="O5" s="31" t="s">
        <v>42</v>
      </c>
      <c r="P5" s="31" t="s">
        <v>42</v>
      </c>
      <c r="Q5" s="31" t="s">
        <v>42</v>
      </c>
      <c r="R5" s="31" t="s">
        <v>42</v>
      </c>
      <c r="S5" s="31" t="s">
        <v>42</v>
      </c>
      <c r="T5" s="31" t="s">
        <v>42</v>
      </c>
      <c r="U5" s="31" t="s">
        <v>42</v>
      </c>
      <c r="V5" s="31" t="s">
        <v>42</v>
      </c>
      <c r="W5" s="31" t="s">
        <v>42</v>
      </c>
      <c r="X5" s="31" t="s">
        <v>42</v>
      </c>
      <c r="Y5" s="31" t="s">
        <v>42</v>
      </c>
      <c r="Z5" s="31" t="s">
        <v>42</v>
      </c>
      <c r="AA5" s="31" t="s">
        <v>42</v>
      </c>
      <c r="AB5" s="31" t="s">
        <v>42</v>
      </c>
      <c r="AC5" s="31" t="s">
        <v>42</v>
      </c>
      <c r="AD5" s="31" t="s">
        <v>42</v>
      </c>
      <c r="AE5" s="31" t="s">
        <v>42</v>
      </c>
      <c r="AF5" s="31" t="s">
        <v>42</v>
      </c>
      <c r="AG5" s="31" t="s">
        <v>42</v>
      </c>
      <c r="AH5" s="31" t="s">
        <v>42</v>
      </c>
      <c r="AI5" s="31" t="s">
        <v>42</v>
      </c>
      <c r="AJ5" s="31" t="s">
        <v>42</v>
      </c>
      <c r="AK5" s="31" t="s">
        <v>42</v>
      </c>
      <c r="AL5" s="31" t="s">
        <v>42</v>
      </c>
      <c r="AM5" s="31" t="s">
        <v>41</v>
      </c>
      <c r="AN5" s="31" t="s">
        <v>41</v>
      </c>
    </row>
    <row r="6" spans="1:43" x14ac:dyDescent="0.3">
      <c r="A6" s="16" t="s">
        <v>36</v>
      </c>
      <c r="B6" s="16" t="s">
        <v>37</v>
      </c>
      <c r="C6" s="16" t="s">
        <v>38</v>
      </c>
      <c r="D6" s="16" t="s">
        <v>39</v>
      </c>
      <c r="E6" s="16" t="s">
        <v>1</v>
      </c>
      <c r="F6" s="16" t="s">
        <v>254</v>
      </c>
      <c r="G6" s="33">
        <v>20</v>
      </c>
      <c r="H6" s="33">
        <v>18</v>
      </c>
      <c r="I6" s="33">
        <v>25</v>
      </c>
      <c r="J6" s="33">
        <v>16</v>
      </c>
      <c r="K6" s="33">
        <v>15</v>
      </c>
      <c r="L6" s="33">
        <v>8</v>
      </c>
      <c r="M6" s="33">
        <v>10</v>
      </c>
      <c r="N6" s="33">
        <v>12</v>
      </c>
      <c r="O6" s="33">
        <v>25</v>
      </c>
      <c r="P6" s="33">
        <v>30</v>
      </c>
      <c r="Q6" s="33">
        <v>19</v>
      </c>
      <c r="R6" s="33">
        <v>24</v>
      </c>
      <c r="S6" s="33">
        <v>26</v>
      </c>
      <c r="T6" s="33">
        <v>30</v>
      </c>
      <c r="U6" s="33">
        <v>18</v>
      </c>
      <c r="V6" s="33">
        <v>16</v>
      </c>
      <c r="W6" s="33">
        <v>45</v>
      </c>
      <c r="X6" s="33">
        <v>36</v>
      </c>
      <c r="Y6" s="33">
        <v>24</v>
      </c>
      <c r="Z6" s="33">
        <v>16</v>
      </c>
      <c r="AA6" s="33">
        <v>18</v>
      </c>
      <c r="AB6" s="33">
        <v>32</v>
      </c>
      <c r="AC6" s="33">
        <v>10</v>
      </c>
      <c r="AD6" s="33">
        <v>17</v>
      </c>
      <c r="AE6" s="33">
        <v>20</v>
      </c>
      <c r="AF6" s="33">
        <v>19</v>
      </c>
      <c r="AG6" s="33">
        <v>21</v>
      </c>
      <c r="AH6" s="33">
        <v>20</v>
      </c>
      <c r="AI6" s="33">
        <v>18</v>
      </c>
      <c r="AJ6" s="33">
        <v>15</v>
      </c>
      <c r="AK6" s="33">
        <v>30</v>
      </c>
      <c r="AL6" s="33">
        <v>14</v>
      </c>
      <c r="AM6" s="33">
        <v>6</v>
      </c>
      <c r="AN6" s="33">
        <v>10</v>
      </c>
      <c r="AO6" s="31" t="s">
        <v>246</v>
      </c>
      <c r="AQ6" s="31" t="s">
        <v>263</v>
      </c>
    </row>
    <row r="7" spans="1:43" x14ac:dyDescent="0.3">
      <c r="A7" s="5">
        <v>19</v>
      </c>
      <c r="B7" s="6" t="s">
        <v>175</v>
      </c>
      <c r="C7" s="3" t="s">
        <v>199</v>
      </c>
      <c r="D7" s="7" t="s">
        <v>206</v>
      </c>
      <c r="E7" s="28">
        <f>'P3A-CCPR-OC'!E7</f>
        <v>7682.2286415429207</v>
      </c>
      <c r="F7" s="24" t="s">
        <v>286</v>
      </c>
      <c r="G7" s="28">
        <f>'P3A-CCPR-OC'!$E7/'P3A-CCPR-OC'!$AO7*'P3A-CCPR-OC'!G7</f>
        <v>455.91861374141968</v>
      </c>
      <c r="H7" s="28">
        <f>'P3A-CCPR-OC'!$E7/'P3A-CCPR-OC'!$AO7*'P3A-CCPR-OC'!H7</f>
        <v>205.16337618363886</v>
      </c>
      <c r="I7" s="28">
        <f>'P3A-CCPR-OC'!$E7/'P3A-CCPR-OC'!$AO7*'P3A-CCPR-OC'!I7</f>
        <v>142.47456679419366</v>
      </c>
      <c r="J7" s="28">
        <f>'P3A-CCPR-OC'!$E7/'P3A-CCPR-OC'!$AO7*'P3A-CCPR-OC'!J7</f>
        <v>36.473489099313575</v>
      </c>
      <c r="K7" s="28">
        <f>'P3A-CCPR-OC'!$E7/'P3A-CCPR-OC'!$AO7*'P3A-CCPR-OC'!K7</f>
        <v>341.93896030606476</v>
      </c>
      <c r="L7" s="28">
        <f>'P3A-CCPR-OC'!$E7/'P3A-CCPR-OC'!$AO7*'P3A-CCPR-OC'!L7</f>
        <v>91.183722748283941</v>
      </c>
      <c r="M7" s="28">
        <f>'P3A-CCPR-OC'!$E7/'P3A-CCPR-OC'!$AO7*'P3A-CCPR-OC'!M7</f>
        <v>56.98982671767746</v>
      </c>
      <c r="N7" s="28">
        <f>'P3A-CCPR-OC'!$E7/'P3A-CCPR-OC'!$AO7*'P3A-CCPR-OC'!N7</f>
        <v>27.355116824485187</v>
      </c>
      <c r="O7" s="28">
        <f>'P3A-CCPR-OC'!$E7/'P3A-CCPR-OC'!$AO7*'P3A-CCPR-OC'!O7</f>
        <v>569.89826717677465</v>
      </c>
      <c r="P7" s="28">
        <f>'P3A-CCPR-OC'!$E7/'P3A-CCPR-OC'!$AO7*'P3A-CCPR-OC'!P7</f>
        <v>341.93896030606476</v>
      </c>
      <c r="Q7" s="28">
        <f>'P3A-CCPR-OC'!$E7/'P3A-CCPR-OC'!$AO7*'P3A-CCPR-OC'!Q7</f>
        <v>108.28067076358718</v>
      </c>
      <c r="R7" s="28">
        <f>'P3A-CCPR-OC'!$E7/'P3A-CCPR-OC'!$AO7*'P3A-CCPR-OC'!R7</f>
        <v>54.710233648970373</v>
      </c>
      <c r="S7" s="28">
        <f>'P3A-CCPR-OC'!$E7/'P3A-CCPR-OC'!$AO7*'P3A-CCPR-OC'!S7</f>
        <v>592.6941978638456</v>
      </c>
      <c r="T7" s="28">
        <f>'P3A-CCPR-OC'!$E7/'P3A-CCPR-OC'!$AO7*'P3A-CCPR-OC'!T7</f>
        <v>341.93896030606476</v>
      </c>
      <c r="U7" s="28">
        <f>'P3A-CCPR-OC'!$E7/'P3A-CCPR-OC'!$AO7*'P3A-CCPR-OC'!U7</f>
        <v>102.58168809181943</v>
      </c>
      <c r="V7" s="28">
        <f>'P3A-CCPR-OC'!$E7/'P3A-CCPR-OC'!$AO7*'P3A-CCPR-OC'!V7</f>
        <v>36.473489099313575</v>
      </c>
      <c r="W7" s="28">
        <f>'P3A-CCPR-OC'!$E7/'P3A-CCPR-OC'!$AO7*'P3A-CCPR-OC'!W7</f>
        <v>1025.8168809181943</v>
      </c>
      <c r="X7" s="28">
        <f>'P3A-CCPR-OC'!$E7/'P3A-CCPR-OC'!$AO7*'P3A-CCPR-OC'!X7</f>
        <v>410.32675236727772</v>
      </c>
      <c r="Y7" s="28">
        <f>'P3A-CCPR-OC'!$E7/'P3A-CCPR-OC'!$AO7*'P3A-CCPR-OC'!Y7</f>
        <v>136.77558412242593</v>
      </c>
      <c r="Z7" s="28">
        <f>'P3A-CCPR-OC'!$E7/'P3A-CCPR-OC'!$AO7*'P3A-CCPR-OC'!Z7</f>
        <v>36.473489099313575</v>
      </c>
      <c r="AA7" s="28">
        <f>'P3A-CCPR-OC'!$E7/'P3A-CCPR-OC'!$AO7*'P3A-CCPR-OC'!AA7</f>
        <v>410.32675236727772</v>
      </c>
      <c r="AB7" s="28">
        <f>'P3A-CCPR-OC'!$E7/'P3A-CCPR-OC'!$AO7*'P3A-CCPR-OC'!AB7</f>
        <v>364.73489099313576</v>
      </c>
      <c r="AC7" s="28">
        <f>'P3A-CCPR-OC'!$E7/'P3A-CCPR-OC'!$AO7*'P3A-CCPR-OC'!AC7</f>
        <v>56.98982671767746</v>
      </c>
      <c r="AD7" s="28">
        <f>'P3A-CCPR-OC'!$E7/'P3A-CCPR-OC'!$AO7*'P3A-CCPR-OC'!AD7</f>
        <v>38.753082168020676</v>
      </c>
      <c r="AE7" s="28">
        <f>'P3A-CCPR-OC'!$E7/'P3A-CCPR-OC'!$AO7*'P3A-CCPR-OC'!AE7</f>
        <v>455.91861374141968</v>
      </c>
      <c r="AF7" s="28">
        <f>'P3A-CCPR-OC'!$E7/'P3A-CCPR-OC'!$AO7*'P3A-CCPR-OC'!AF7</f>
        <v>216.56134152717436</v>
      </c>
      <c r="AG7" s="28">
        <f>'P3A-CCPR-OC'!$E7/'P3A-CCPR-OC'!$AO7*'P3A-CCPR-OC'!AG7</f>
        <v>119.67863610712267</v>
      </c>
      <c r="AH7" s="28">
        <f>'P3A-CCPR-OC'!$E7/'P3A-CCPR-OC'!$AO7*'P3A-CCPR-OC'!AH7</f>
        <v>45.59186137414197</v>
      </c>
      <c r="AI7" s="28">
        <f>'P3A-CCPR-OC'!$E7/'P3A-CCPR-OC'!$AO7*'P3A-CCPR-OC'!AI7</f>
        <v>410.32675236727772</v>
      </c>
      <c r="AJ7" s="28">
        <f>'P3A-CCPR-OC'!$E7/'P3A-CCPR-OC'!$AO7*'P3A-CCPR-OC'!AJ7</f>
        <v>170.96948015303238</v>
      </c>
      <c r="AK7" s="28">
        <f>'P3A-CCPR-OC'!$E7/'P3A-CCPR-OC'!$AO7*'P3A-CCPR-OC'!AK7</f>
        <v>170.96948015303238</v>
      </c>
      <c r="AL7" s="28">
        <f>'P3A-CCPR-OC'!$E7/'P3A-CCPR-OC'!$AO7*'P3A-CCPR-OC'!AL7</f>
        <v>31.914302961899381</v>
      </c>
      <c r="AM7" s="28">
        <f>'P3A-CCPR-OC'!$E7/'P3A-CCPR-OC'!$AO7*'P3A-CCPR-OC'!AM7</f>
        <v>17.096948015303241</v>
      </c>
      <c r="AN7" s="28">
        <f>'P3A-CCPR-OC'!$E7/'P3A-CCPR-OC'!$AO7*'P3A-CCPR-OC'!AN7</f>
        <v>56.98982671767746</v>
      </c>
      <c r="AO7" s="30">
        <f>SUM(G7:AN7)</f>
        <v>7682.2286415429226</v>
      </c>
      <c r="AQ7" s="55"/>
    </row>
    <row r="8" spans="1:43" x14ac:dyDescent="0.3">
      <c r="A8" s="5">
        <v>20</v>
      </c>
      <c r="B8" s="6" t="s">
        <v>176</v>
      </c>
      <c r="C8" s="3" t="s">
        <v>200</v>
      </c>
      <c r="D8" s="7" t="s">
        <v>206</v>
      </c>
      <c r="E8" s="28">
        <f>'P3A-CCPR-OC'!E8</f>
        <v>6342.4489798411823</v>
      </c>
      <c r="F8" s="24" t="s">
        <v>287</v>
      </c>
      <c r="G8" s="28">
        <f>'P3A-CCPR-OC'!$E8/'P3A-CCPR-OC'!$AO8*'P3A-CCPR-OC'!G8</f>
        <v>222.77657112192421</v>
      </c>
      <c r="H8" s="28">
        <f>'P3A-CCPR-OC'!$E8/'P3A-CCPR-OC'!$AO8*'P3A-CCPR-OC'!H8</f>
        <v>200.49891400973178</v>
      </c>
      <c r="I8" s="28">
        <f>'P3A-CCPR-OC'!$E8/'P3A-CCPR-OC'!$AO8*'P3A-CCPR-OC'!I8</f>
        <v>167.08242834144315</v>
      </c>
      <c r="J8" s="28">
        <f>'P3A-CCPR-OC'!$E8/'P3A-CCPR-OC'!$AO8*'P3A-CCPR-OC'!J8</f>
        <v>106.93275413852362</v>
      </c>
      <c r="K8" s="28">
        <f>'P3A-CCPR-OC'!$E8/'P3A-CCPR-OC'!$AO8*'P3A-CCPR-OC'!K8</f>
        <v>167.08242834144315</v>
      </c>
      <c r="L8" s="28">
        <f>'P3A-CCPR-OC'!$E8/'P3A-CCPR-OC'!$AO8*'P3A-CCPR-OC'!L8</f>
        <v>89.110628448769674</v>
      </c>
      <c r="M8" s="28">
        <f>'P3A-CCPR-OC'!$E8/'P3A-CCPR-OC'!$AO8*'P3A-CCPR-OC'!M8</f>
        <v>66.832971336577259</v>
      </c>
      <c r="N8" s="28">
        <f>'P3A-CCPR-OC'!$E8/'P3A-CCPR-OC'!$AO8*'P3A-CCPR-OC'!N8</f>
        <v>80.199565603892708</v>
      </c>
      <c r="O8" s="28">
        <f>'P3A-CCPR-OC'!$E8/'P3A-CCPR-OC'!$AO8*'P3A-CCPR-OC'!O8</f>
        <v>278.47071390240529</v>
      </c>
      <c r="P8" s="28">
        <f>'P3A-CCPR-OC'!$E8/'P3A-CCPR-OC'!$AO8*'P3A-CCPR-OC'!P8</f>
        <v>334.1648566828863</v>
      </c>
      <c r="Q8" s="28">
        <f>'P3A-CCPR-OC'!$E8/'P3A-CCPR-OC'!$AO8*'P3A-CCPR-OC'!Q8</f>
        <v>126.98264553949679</v>
      </c>
      <c r="R8" s="28">
        <f>'P3A-CCPR-OC'!$E8/'P3A-CCPR-OC'!$AO8*'P3A-CCPR-OC'!R8</f>
        <v>160.39913120778542</v>
      </c>
      <c r="S8" s="28">
        <f>'P3A-CCPR-OC'!$E8/'P3A-CCPR-OC'!$AO8*'P3A-CCPR-OC'!S8</f>
        <v>289.60954245850144</v>
      </c>
      <c r="T8" s="28">
        <f>'P3A-CCPR-OC'!$E8/'P3A-CCPR-OC'!$AO8*'P3A-CCPR-OC'!T8</f>
        <v>334.1648566828863</v>
      </c>
      <c r="U8" s="28">
        <f>'P3A-CCPR-OC'!$E8/'P3A-CCPR-OC'!$AO8*'P3A-CCPR-OC'!U8</f>
        <v>120.29934840583907</v>
      </c>
      <c r="V8" s="28">
        <f>'P3A-CCPR-OC'!$E8/'P3A-CCPR-OC'!$AO8*'P3A-CCPR-OC'!V8</f>
        <v>106.93275413852362</v>
      </c>
      <c r="W8" s="28">
        <f>'P3A-CCPR-OC'!$E8/'P3A-CCPR-OC'!$AO8*'P3A-CCPR-OC'!W8</f>
        <v>501.24728502432947</v>
      </c>
      <c r="X8" s="28">
        <f>'P3A-CCPR-OC'!$E8/'P3A-CCPR-OC'!$AO8*'P3A-CCPR-OC'!X8</f>
        <v>400.99782801946355</v>
      </c>
      <c r="Y8" s="28">
        <f>'P3A-CCPR-OC'!$E8/'P3A-CCPR-OC'!$AO8*'P3A-CCPR-OC'!Y8</f>
        <v>160.39913120778542</v>
      </c>
      <c r="Z8" s="28">
        <f>'P3A-CCPR-OC'!$E8/'P3A-CCPR-OC'!$AO8*'P3A-CCPR-OC'!Z8</f>
        <v>106.93275413852362</v>
      </c>
      <c r="AA8" s="28">
        <f>'P3A-CCPR-OC'!$E8/'P3A-CCPR-OC'!$AO8*'P3A-CCPR-OC'!AA8</f>
        <v>200.49891400973178</v>
      </c>
      <c r="AB8" s="28">
        <f>'P3A-CCPR-OC'!$E8/'P3A-CCPR-OC'!$AO8*'P3A-CCPR-OC'!AB8</f>
        <v>356.4425137950787</v>
      </c>
      <c r="AC8" s="28">
        <f>'P3A-CCPR-OC'!$E8/'P3A-CCPR-OC'!$AO8*'P3A-CCPR-OC'!AC8</f>
        <v>66.832971336577259</v>
      </c>
      <c r="AD8" s="28">
        <f>'P3A-CCPR-OC'!$E8/'P3A-CCPR-OC'!$AO8*'P3A-CCPR-OC'!AD8</f>
        <v>113.61605127218134</v>
      </c>
      <c r="AE8" s="28">
        <f>'P3A-CCPR-OC'!$E8/'P3A-CCPR-OC'!$AO8*'P3A-CCPR-OC'!AE8</f>
        <v>222.77657112192421</v>
      </c>
      <c r="AF8" s="28">
        <f>'P3A-CCPR-OC'!$E8/'P3A-CCPR-OC'!$AO8*'P3A-CCPR-OC'!AF8</f>
        <v>211.63774256582798</v>
      </c>
      <c r="AG8" s="28">
        <f>'P3A-CCPR-OC'!$E8/'P3A-CCPR-OC'!$AO8*'P3A-CCPR-OC'!AG8</f>
        <v>140.34923980681225</v>
      </c>
      <c r="AH8" s="28">
        <f>'P3A-CCPR-OC'!$E8/'P3A-CCPR-OC'!$AO8*'P3A-CCPR-OC'!AH8</f>
        <v>133.66594267315452</v>
      </c>
      <c r="AI8" s="28">
        <f>'P3A-CCPR-OC'!$E8/'P3A-CCPR-OC'!$AO8*'P3A-CCPR-OC'!AI8</f>
        <v>200.49891400973178</v>
      </c>
      <c r="AJ8" s="28">
        <f>'P3A-CCPR-OC'!$E8/'P3A-CCPR-OC'!$AO8*'P3A-CCPR-OC'!AJ8</f>
        <v>167.08242834144315</v>
      </c>
      <c r="AK8" s="28">
        <f>'P3A-CCPR-OC'!$E8/'P3A-CCPR-OC'!$AO8*'P3A-CCPR-OC'!AK8</f>
        <v>200.49891400973178</v>
      </c>
      <c r="AL8" s="28">
        <f>'P3A-CCPR-OC'!$E8/'P3A-CCPR-OC'!$AO8*'P3A-CCPR-OC'!AL8</f>
        <v>93.566159871208157</v>
      </c>
      <c r="AM8" s="28">
        <f>'P3A-CCPR-OC'!$E8/'P3A-CCPR-OC'!$AO8*'P3A-CCPR-OC'!AM8</f>
        <v>80.199565603892708</v>
      </c>
      <c r="AN8" s="28">
        <f>'P3A-CCPR-OC'!$E8/'P3A-CCPR-OC'!$AO8*'P3A-CCPR-OC'!AN8</f>
        <v>133.66594267315452</v>
      </c>
      <c r="AO8" s="30">
        <f t="shared" ref="AO8:AO12" si="0">SUM(G8:AN8)</f>
        <v>6342.4489798411832</v>
      </c>
      <c r="AQ8" s="55"/>
    </row>
    <row r="9" spans="1:43" x14ac:dyDescent="0.3">
      <c r="A9" s="5">
        <v>21</v>
      </c>
      <c r="B9" s="6" t="s">
        <v>177</v>
      </c>
      <c r="C9" s="3" t="s">
        <v>201</v>
      </c>
      <c r="D9" s="7" t="s">
        <v>206</v>
      </c>
      <c r="E9" s="28">
        <f>'P3A-CCPR-OC'!E9</f>
        <v>9201.9098728486115</v>
      </c>
      <c r="F9" s="24" t="s">
        <v>256</v>
      </c>
      <c r="G9" s="28">
        <f>'P3A-CCPR-OC'!$E9/'P3A-CCPR-OC'!$AO9*'P3A-CCPR-OC'!G9</f>
        <v>296.69608203818785</v>
      </c>
      <c r="H9" s="28">
        <f>'P3A-CCPR-OC'!$E9/'P3A-CCPR-OC'!$AO9*'P3A-CCPR-OC'!H9</f>
        <v>292.36475237339681</v>
      </c>
      <c r="I9" s="28">
        <f>'P3A-CCPR-OC'!$E9/'P3A-CCPR-OC'!$AO9*'P3A-CCPR-OC'!I9</f>
        <v>249.05145572548614</v>
      </c>
      <c r="J9" s="28">
        <f>'P3A-CCPR-OC'!$E9/'P3A-CCPR-OC'!$AO9*'P3A-CCPR-OC'!J9</f>
        <v>168.92185692685149</v>
      </c>
      <c r="K9" s="28">
        <f>'P3A-CCPR-OC'!$E9/'P3A-CCPR-OC'!$AO9*'P3A-CCPR-OC'!K9</f>
        <v>238.2231315635085</v>
      </c>
      <c r="L9" s="28">
        <f>'P3A-CCPR-OC'!$E9/'P3A-CCPR-OC'!$AO9*'P3A-CCPR-OC'!L9</f>
        <v>147.26520860289617</v>
      </c>
      <c r="M9" s="28">
        <f>'P3A-CCPR-OC'!$E9/'P3A-CCPR-OC'!$AO9*'P3A-CCPR-OC'!M9</f>
        <v>75.798269133843604</v>
      </c>
      <c r="N9" s="28">
        <f>'P3A-CCPR-OC'!$E9/'P3A-CCPR-OC'!$AO9*'P3A-CCPR-OC'!N9</f>
        <v>86.62659329582128</v>
      </c>
      <c r="O9" s="28">
        <f>'P3A-CCPR-OC'!$E9/'P3A-CCPR-OC'!$AO9*'P3A-CCPR-OC'!O9</f>
        <v>454.78961480306168</v>
      </c>
      <c r="P9" s="28">
        <f>'P3A-CCPR-OC'!$E9/'P3A-CCPR-OC'!$AO9*'P3A-CCPR-OC'!P9</f>
        <v>498.10291145097227</v>
      </c>
      <c r="Q9" s="28">
        <f>'P3A-CCPR-OC'!$E9/'P3A-CCPR-OC'!$AO9*'P3A-CCPR-OC'!Q9</f>
        <v>238.2231315635085</v>
      </c>
      <c r="R9" s="28">
        <f>'P3A-CCPR-OC'!$E9/'P3A-CCPR-OC'!$AO9*'P3A-CCPR-OC'!R9</f>
        <v>194.90983491559786</v>
      </c>
      <c r="S9" s="28">
        <f>'P3A-CCPR-OC'!$E9/'P3A-CCPR-OC'!$AO9*'P3A-CCPR-OC'!S9</f>
        <v>476.446263127017</v>
      </c>
      <c r="T9" s="28">
        <f>'P3A-CCPR-OC'!$E9/'P3A-CCPR-OC'!$AO9*'P3A-CCPR-OC'!T9</f>
        <v>498.10291145097227</v>
      </c>
      <c r="U9" s="28">
        <f>'P3A-CCPR-OC'!$E9/'P3A-CCPR-OC'!$AO9*'P3A-CCPR-OC'!U9</f>
        <v>188.41284041841126</v>
      </c>
      <c r="V9" s="28">
        <f>'P3A-CCPR-OC'!$E9/'P3A-CCPR-OC'!$AO9*'P3A-CCPR-OC'!V9</f>
        <v>160.25919759726935</v>
      </c>
      <c r="W9" s="28">
        <f>'P3A-CCPR-OC'!$E9/'P3A-CCPR-OC'!$AO9*'P3A-CCPR-OC'!W9</f>
        <v>671.35609804261492</v>
      </c>
      <c r="X9" s="28">
        <f>'P3A-CCPR-OC'!$E9/'P3A-CCPR-OC'!$AO9*'P3A-CCPR-OC'!X9</f>
        <v>628.04280139470416</v>
      </c>
      <c r="Y9" s="28">
        <f>'P3A-CCPR-OC'!$E9/'P3A-CCPR-OC'!$AO9*'P3A-CCPR-OC'!Y9</f>
        <v>173.25318659164256</v>
      </c>
      <c r="Z9" s="28">
        <f>'P3A-CCPR-OC'!$E9/'P3A-CCPR-OC'!$AO9*'P3A-CCPR-OC'!Z9</f>
        <v>129.93988994373191</v>
      </c>
      <c r="AA9" s="28">
        <f>'P3A-CCPR-OC'!$E9/'P3A-CCPR-OC'!$AO9*'P3A-CCPR-OC'!AA9</f>
        <v>281.53642821141915</v>
      </c>
      <c r="AB9" s="28">
        <f>'P3A-CCPR-OC'!$E9/'P3A-CCPR-OC'!$AO9*'P3A-CCPR-OC'!AB9</f>
        <v>563.0728564228383</v>
      </c>
      <c r="AC9" s="28">
        <f>'P3A-CCPR-OC'!$E9/'P3A-CCPR-OC'!$AO9*'P3A-CCPR-OC'!AC9</f>
        <v>86.62659329582128</v>
      </c>
      <c r="AD9" s="28">
        <f>'P3A-CCPR-OC'!$E9/'P3A-CCPR-OC'!$AO9*'P3A-CCPR-OC'!AD9</f>
        <v>162.42486242966487</v>
      </c>
      <c r="AE9" s="28">
        <f>'P3A-CCPR-OC'!$E9/'P3A-CCPR-OC'!$AO9*'P3A-CCPR-OC'!AE9</f>
        <v>238.2231315635085</v>
      </c>
      <c r="AF9" s="28">
        <f>'P3A-CCPR-OC'!$E9/'P3A-CCPR-OC'!$AO9*'P3A-CCPR-OC'!AF9</f>
        <v>303.19307653537442</v>
      </c>
      <c r="AG9" s="28">
        <f>'P3A-CCPR-OC'!$E9/'P3A-CCPR-OC'!$AO9*'P3A-CCPR-OC'!AG9</f>
        <v>194.90983491559786</v>
      </c>
      <c r="AH9" s="28">
        <f>'P3A-CCPR-OC'!$E9/'P3A-CCPR-OC'!$AO9*'P3A-CCPR-OC'!AH9</f>
        <v>194.90983491559786</v>
      </c>
      <c r="AI9" s="28">
        <f>'P3A-CCPR-OC'!$E9/'P3A-CCPR-OC'!$AO9*'P3A-CCPR-OC'!AI9</f>
        <v>281.53642821141915</v>
      </c>
      <c r="AJ9" s="28">
        <f>'P3A-CCPR-OC'!$E9/'P3A-CCPR-OC'!$AO9*'P3A-CCPR-OC'!AJ9</f>
        <v>249.05145572548614</v>
      </c>
      <c r="AK9" s="28">
        <f>'P3A-CCPR-OC'!$E9/'P3A-CCPR-OC'!$AO9*'P3A-CCPR-OC'!AK9</f>
        <v>303.19307653537442</v>
      </c>
      <c r="AL9" s="28">
        <f>'P3A-CCPR-OC'!$E9/'P3A-CCPR-OC'!$AO9*'P3A-CCPR-OC'!AL9</f>
        <v>173.25318659164256</v>
      </c>
      <c r="AM9" s="28">
        <f>'P3A-CCPR-OC'!$E9/'P3A-CCPR-OC'!$AO9*'P3A-CCPR-OC'!AM9</f>
        <v>108.28324161977659</v>
      </c>
      <c r="AN9" s="28">
        <f>'P3A-CCPR-OC'!$E9/'P3A-CCPR-OC'!$AO9*'P3A-CCPR-OC'!AN9</f>
        <v>194.90983491559786</v>
      </c>
      <c r="AO9" s="30">
        <f t="shared" si="0"/>
        <v>9201.9098728486115</v>
      </c>
      <c r="AQ9" s="55"/>
    </row>
    <row r="10" spans="1:43" x14ac:dyDescent="0.3">
      <c r="A10" s="5">
        <v>22</v>
      </c>
      <c r="B10" s="6" t="s">
        <v>178</v>
      </c>
      <c r="C10" s="3" t="s">
        <v>202</v>
      </c>
      <c r="D10" s="7" t="s">
        <v>206</v>
      </c>
      <c r="E10" s="28">
        <f>'P3A-CCPR-OC'!E10</f>
        <v>5141.5669604097566</v>
      </c>
      <c r="F10" s="24" t="s">
        <v>257</v>
      </c>
      <c r="G10" s="28">
        <f>'P3A-CCPR-OC'!$E10/'P3A-CCPR-OC'!$AO10*'P3A-CCPR-OC'!G10</f>
        <v>230.38122911693691</v>
      </c>
      <c r="H10" s="28">
        <f>'P3A-CCPR-OC'!$E10/'P3A-CCPR-OC'!$AO10*'P3A-CCPR-OC'!H10</f>
        <v>169.39796258598304</v>
      </c>
      <c r="I10" s="28">
        <f>'P3A-CCPR-OC'!$E10/'P3A-CCPR-OC'!$AO10*'P3A-CCPR-OC'!I10</f>
        <v>142.29428857222575</v>
      </c>
      <c r="J10" s="28">
        <f>'P3A-CCPR-OC'!$E10/'P3A-CCPR-OC'!$AO10*'P3A-CCPR-OC'!J10</f>
        <v>97.573226449526217</v>
      </c>
      <c r="K10" s="28">
        <f>'P3A-CCPR-OC'!$E10/'P3A-CCPR-OC'!$AO10*'P3A-CCPR-OC'!K10</f>
        <v>142.29428857222575</v>
      </c>
      <c r="L10" s="28">
        <f>'P3A-CCPR-OC'!$E10/'P3A-CCPR-OC'!$AO10*'P3A-CCPR-OC'!L10</f>
        <v>73.179919837144681</v>
      </c>
      <c r="M10" s="28">
        <f>'P3A-CCPR-OC'!$E10/'P3A-CCPR-OC'!$AO10*'P3A-CCPR-OC'!M10</f>
        <v>27.103674013757285</v>
      </c>
      <c r="N10" s="28">
        <f>'P3A-CCPR-OC'!$E10/'P3A-CCPR-OC'!$AO10*'P3A-CCPR-OC'!N10</f>
        <v>40.655511020635927</v>
      </c>
      <c r="O10" s="28">
        <f>'P3A-CCPR-OC'!$E10/'P3A-CCPR-OC'!$AO10*'P3A-CCPR-OC'!O10</f>
        <v>257.48490313069419</v>
      </c>
      <c r="P10" s="28">
        <f>'P3A-CCPR-OC'!$E10/'P3A-CCPR-OC'!$AO10*'P3A-CCPR-OC'!P10</f>
        <v>203.27755510317962</v>
      </c>
      <c r="Q10" s="28">
        <f>'P3A-CCPR-OC'!$E10/'P3A-CCPR-OC'!$AO10*'P3A-CCPR-OC'!Q10</f>
        <v>130.09763526603496</v>
      </c>
      <c r="R10" s="28">
        <f>'P3A-CCPR-OC'!$E10/'P3A-CCPR-OC'!$AO10*'P3A-CCPR-OC'!R10</f>
        <v>108.41469605502914</v>
      </c>
      <c r="S10" s="28">
        <f>'P3A-CCPR-OC'!$E10/'P3A-CCPR-OC'!$AO10*'P3A-CCPR-OC'!S10</f>
        <v>243.93306612381556</v>
      </c>
      <c r="T10" s="28">
        <f>'P3A-CCPR-OC'!$E10/'P3A-CCPR-OC'!$AO10*'P3A-CCPR-OC'!T10</f>
        <v>284.58857714445151</v>
      </c>
      <c r="U10" s="28">
        <f>'P3A-CCPR-OC'!$E10/'P3A-CCPR-OC'!$AO10*'P3A-CCPR-OC'!U10</f>
        <v>90.797307946086903</v>
      </c>
      <c r="V10" s="28">
        <f>'P3A-CCPR-OC'!$E10/'P3A-CCPR-OC'!$AO10*'P3A-CCPR-OC'!V10</f>
        <v>92.152491646774777</v>
      </c>
      <c r="W10" s="28">
        <f>'P3A-CCPR-OC'!$E10/'P3A-CCPR-OC'!$AO10*'P3A-CCPR-OC'!W10</f>
        <v>413.33102870979855</v>
      </c>
      <c r="X10" s="28">
        <f>'P3A-CCPR-OC'!$E10/'P3A-CCPR-OC'!$AO10*'P3A-CCPR-OC'!X10</f>
        <v>325.24408816508742</v>
      </c>
      <c r="Y10" s="28">
        <f>'P3A-CCPR-OC'!$E10/'P3A-CCPR-OC'!$AO10*'P3A-CCPR-OC'!Y10</f>
        <v>94.862859048150497</v>
      </c>
      <c r="Z10" s="28">
        <f>'P3A-CCPR-OC'!$E10/'P3A-CCPR-OC'!$AO10*'P3A-CCPR-OC'!Z10</f>
        <v>67.759185034393212</v>
      </c>
      <c r="AA10" s="28">
        <f>'P3A-CCPR-OC'!$E10/'P3A-CCPR-OC'!$AO10*'P3A-CCPR-OC'!AA10</f>
        <v>162.62204408254371</v>
      </c>
      <c r="AB10" s="28">
        <f>'P3A-CCPR-OC'!$E10/'P3A-CCPR-OC'!$AO10*'P3A-CCPR-OC'!AB10</f>
        <v>338.79592517196608</v>
      </c>
      <c r="AC10" s="28">
        <f>'P3A-CCPR-OC'!$E10/'P3A-CCPR-OC'!$AO10*'P3A-CCPR-OC'!AC10</f>
        <v>40.655511020635927</v>
      </c>
      <c r="AD10" s="28">
        <f>'P3A-CCPR-OC'!$E10/'P3A-CCPR-OC'!$AO10*'P3A-CCPR-OC'!AD10</f>
        <v>94.862859048150497</v>
      </c>
      <c r="AE10" s="28">
        <f>'P3A-CCPR-OC'!$E10/'P3A-CCPR-OC'!$AO10*'P3A-CCPR-OC'!AE10</f>
        <v>121.96653306190778</v>
      </c>
      <c r="AF10" s="28">
        <f>'P3A-CCPR-OC'!$E10/'P3A-CCPR-OC'!$AO10*'P3A-CCPR-OC'!AF10</f>
        <v>176.17388108942237</v>
      </c>
      <c r="AG10" s="28">
        <f>'P3A-CCPR-OC'!$E10/'P3A-CCPR-OC'!$AO10*'P3A-CCPR-OC'!AG10</f>
        <v>115.19061455846845</v>
      </c>
      <c r="AH10" s="28">
        <f>'P3A-CCPR-OC'!$E10/'P3A-CCPR-OC'!$AO10*'P3A-CCPR-OC'!AH10</f>
        <v>120.61134936121992</v>
      </c>
      <c r="AI10" s="28">
        <f>'P3A-CCPR-OC'!$E10/'P3A-CCPR-OC'!$AO10*'P3A-CCPR-OC'!AI10</f>
        <v>162.62204408254371</v>
      </c>
      <c r="AJ10" s="28">
        <f>'P3A-CCPR-OC'!$E10/'P3A-CCPR-OC'!$AO10*'P3A-CCPR-OC'!AJ10</f>
        <v>146.35983967428936</v>
      </c>
      <c r="AK10" s="28">
        <f>'P3A-CCPR-OC'!$E10/'P3A-CCPR-OC'!$AO10*'P3A-CCPR-OC'!AK10</f>
        <v>176.17388108942237</v>
      </c>
      <c r="AL10" s="28">
        <f>'P3A-CCPR-OC'!$E10/'P3A-CCPR-OC'!$AO10*'P3A-CCPR-OC'!AL10</f>
        <v>81.311022041271855</v>
      </c>
      <c r="AM10" s="28">
        <f>'P3A-CCPR-OC'!$E10/'P3A-CCPR-OC'!$AO10*'P3A-CCPR-OC'!AM10</f>
        <v>60.983266530953891</v>
      </c>
      <c r="AN10" s="28">
        <f>'P3A-CCPR-OC'!$E10/'P3A-CCPR-OC'!$AO10*'P3A-CCPR-OC'!AN10</f>
        <v>108.41469605502914</v>
      </c>
      <c r="AO10" s="30">
        <f t="shared" si="0"/>
        <v>5141.5669604097548</v>
      </c>
      <c r="AQ10" s="55"/>
    </row>
    <row r="11" spans="1:43" x14ac:dyDescent="0.3">
      <c r="A11" s="5">
        <v>23</v>
      </c>
      <c r="B11" s="6" t="s">
        <v>179</v>
      </c>
      <c r="C11" s="3" t="s">
        <v>212</v>
      </c>
      <c r="D11" s="7" t="s">
        <v>206</v>
      </c>
      <c r="E11" s="28">
        <f>'P3A-CCPR-OC'!E11</f>
        <v>10495.299938988646</v>
      </c>
      <c r="F11" s="24" t="s">
        <v>258</v>
      </c>
      <c r="G11" s="28">
        <f>'P3A-CCPR-OC'!$E11/'P3A-CCPR-OC'!$AO11*'P3A-CCPR-OC'!G11</f>
        <v>307.32942720318147</v>
      </c>
      <c r="H11" s="28">
        <f>'P3A-CCPR-OC'!$E11/'P3A-CCPR-OC'!$AO11*'P3A-CCPR-OC'!H11</f>
        <v>276.59648448286333</v>
      </c>
      <c r="I11" s="28">
        <f>'P3A-CCPR-OC'!$E11/'P3A-CCPR-OC'!$AO11*'P3A-CCPR-OC'!I11</f>
        <v>384.16178400397683</v>
      </c>
      <c r="J11" s="28">
        <f>'P3A-CCPR-OC'!$E11/'P3A-CCPR-OC'!$AO11*'P3A-CCPR-OC'!J11</f>
        <v>245.86354176254517</v>
      </c>
      <c r="K11" s="28">
        <f>'P3A-CCPR-OC'!$E11/'P3A-CCPR-OC'!$AO11*'P3A-CCPR-OC'!K11</f>
        <v>230.4970704023861</v>
      </c>
      <c r="L11" s="28">
        <f>'P3A-CCPR-OC'!$E11/'P3A-CCPR-OC'!$AO11*'P3A-CCPR-OC'!L11</f>
        <v>122.93177088127258</v>
      </c>
      <c r="M11" s="28">
        <f>'P3A-CCPR-OC'!$E11/'P3A-CCPR-OC'!$AO11*'P3A-CCPR-OC'!M11</f>
        <v>153.66471360159073</v>
      </c>
      <c r="N11" s="28">
        <f>'P3A-CCPR-OC'!$E11/'P3A-CCPR-OC'!$AO11*'P3A-CCPR-OC'!N11</f>
        <v>184.39765632190887</v>
      </c>
      <c r="O11" s="28">
        <f>'P3A-CCPR-OC'!$E11/'P3A-CCPR-OC'!$AO11*'P3A-CCPR-OC'!O11</f>
        <v>384.16178400397683</v>
      </c>
      <c r="P11" s="28">
        <f>'P3A-CCPR-OC'!$E11/'P3A-CCPR-OC'!$AO11*'P3A-CCPR-OC'!P11</f>
        <v>460.9941408047722</v>
      </c>
      <c r="Q11" s="28">
        <f>'P3A-CCPR-OC'!$E11/'P3A-CCPR-OC'!$AO11*'P3A-CCPR-OC'!Q11</f>
        <v>291.96295584302237</v>
      </c>
      <c r="R11" s="28">
        <f>'P3A-CCPR-OC'!$E11/'P3A-CCPR-OC'!$AO11*'P3A-CCPR-OC'!R11</f>
        <v>368.79531264381774</v>
      </c>
      <c r="S11" s="28">
        <f>'P3A-CCPR-OC'!$E11/'P3A-CCPR-OC'!$AO11*'P3A-CCPR-OC'!S11</f>
        <v>399.52825536413587</v>
      </c>
      <c r="T11" s="28">
        <f>'P3A-CCPR-OC'!$E11/'P3A-CCPR-OC'!$AO11*'P3A-CCPR-OC'!T11</f>
        <v>460.9941408047722</v>
      </c>
      <c r="U11" s="28">
        <f>'P3A-CCPR-OC'!$E11/'P3A-CCPR-OC'!$AO11*'P3A-CCPR-OC'!U11</f>
        <v>276.59648448286333</v>
      </c>
      <c r="V11" s="28">
        <f>'P3A-CCPR-OC'!$E11/'P3A-CCPR-OC'!$AO11*'P3A-CCPR-OC'!V11</f>
        <v>245.86354176254517</v>
      </c>
      <c r="W11" s="28">
        <f>'P3A-CCPR-OC'!$E11/'P3A-CCPR-OC'!$AO11*'P3A-CCPR-OC'!W11</f>
        <v>691.49121120715824</v>
      </c>
      <c r="X11" s="28">
        <f>'P3A-CCPR-OC'!$E11/'P3A-CCPR-OC'!$AO11*'P3A-CCPR-OC'!X11</f>
        <v>553.19296896572666</v>
      </c>
      <c r="Y11" s="28">
        <f>'P3A-CCPR-OC'!$E11/'P3A-CCPR-OC'!$AO11*'P3A-CCPR-OC'!Y11</f>
        <v>368.79531264381774</v>
      </c>
      <c r="Z11" s="28">
        <f>'P3A-CCPR-OC'!$E11/'P3A-CCPR-OC'!$AO11*'P3A-CCPR-OC'!Z11</f>
        <v>245.86354176254517</v>
      </c>
      <c r="AA11" s="28">
        <f>'P3A-CCPR-OC'!$E11/'P3A-CCPR-OC'!$AO11*'P3A-CCPR-OC'!AA11</f>
        <v>276.59648448286333</v>
      </c>
      <c r="AB11" s="28">
        <f>'P3A-CCPR-OC'!$E11/'P3A-CCPR-OC'!$AO11*'P3A-CCPR-OC'!AB11</f>
        <v>491.72708352509034</v>
      </c>
      <c r="AC11" s="28">
        <f>'P3A-CCPR-OC'!$E11/'P3A-CCPR-OC'!$AO11*'P3A-CCPR-OC'!AC11</f>
        <v>153.66471360159073</v>
      </c>
      <c r="AD11" s="28">
        <f>'P3A-CCPR-OC'!$E11/'P3A-CCPR-OC'!$AO11*'P3A-CCPR-OC'!AD11</f>
        <v>261.23001312270424</v>
      </c>
      <c r="AE11" s="28">
        <f>'P3A-CCPR-OC'!$E11/'P3A-CCPR-OC'!$AO11*'P3A-CCPR-OC'!AE11</f>
        <v>307.32942720318147</v>
      </c>
      <c r="AF11" s="28">
        <f>'P3A-CCPR-OC'!$E11/'P3A-CCPR-OC'!$AO11*'P3A-CCPR-OC'!AF11</f>
        <v>291.96295584302237</v>
      </c>
      <c r="AG11" s="28">
        <f>'P3A-CCPR-OC'!$E11/'P3A-CCPR-OC'!$AO11*'P3A-CCPR-OC'!AG11</f>
        <v>322.69589856334051</v>
      </c>
      <c r="AH11" s="28">
        <f>'P3A-CCPR-OC'!$E11/'P3A-CCPR-OC'!$AO11*'P3A-CCPR-OC'!AH11</f>
        <v>307.32942720318147</v>
      </c>
      <c r="AI11" s="28">
        <f>'P3A-CCPR-OC'!$E11/'P3A-CCPR-OC'!$AO11*'P3A-CCPR-OC'!AI11</f>
        <v>276.59648448286333</v>
      </c>
      <c r="AJ11" s="28">
        <f>'P3A-CCPR-OC'!$E11/'P3A-CCPR-OC'!$AO11*'P3A-CCPR-OC'!AJ11</f>
        <v>230.4970704023861</v>
      </c>
      <c r="AK11" s="28">
        <f>'P3A-CCPR-OC'!$E11/'P3A-CCPR-OC'!$AO11*'P3A-CCPR-OC'!AK11</f>
        <v>460.9941408047722</v>
      </c>
      <c r="AL11" s="28">
        <f>'P3A-CCPR-OC'!$E11/'P3A-CCPR-OC'!$AO11*'P3A-CCPR-OC'!AL11</f>
        <v>215.13059904222703</v>
      </c>
      <c r="AM11" s="28">
        <f>'P3A-CCPR-OC'!$E11/'P3A-CCPR-OC'!$AO11*'P3A-CCPR-OC'!AM11</f>
        <v>92.198828160954434</v>
      </c>
      <c r="AN11" s="28">
        <f>'P3A-CCPR-OC'!$E11/'P3A-CCPR-OC'!$AO11*'P3A-CCPR-OC'!AN11</f>
        <v>153.66471360159073</v>
      </c>
      <c r="AO11" s="30">
        <f t="shared" si="0"/>
        <v>10495.299938988646</v>
      </c>
      <c r="AQ11" s="55"/>
    </row>
    <row r="12" spans="1:43" x14ac:dyDescent="0.3">
      <c r="A12" s="5">
        <v>24</v>
      </c>
      <c r="B12" s="6" t="s">
        <v>180</v>
      </c>
      <c r="C12" s="3" t="s">
        <v>203</v>
      </c>
      <c r="D12" s="7" t="s">
        <v>206</v>
      </c>
      <c r="E12" s="28">
        <f>'P3A-CCPR-OC'!E12</f>
        <v>7865.7886828079481</v>
      </c>
      <c r="F12" s="24" t="s">
        <v>259</v>
      </c>
      <c r="G12" s="28">
        <f>'P3A-CCPR-OC'!$E12/'P3A-CCPR-OC'!$AO12*'P3A-CCPR-OC'!G12</f>
        <v>230.33056172204826</v>
      </c>
      <c r="H12" s="28">
        <f>'P3A-CCPR-OC'!$E12/'P3A-CCPR-OC'!$AO12*'P3A-CCPR-OC'!H12</f>
        <v>207.29750554984344</v>
      </c>
      <c r="I12" s="28">
        <f>'P3A-CCPR-OC'!$E12/'P3A-CCPR-OC'!$AO12*'P3A-CCPR-OC'!I12</f>
        <v>287.91320215256036</v>
      </c>
      <c r="J12" s="28">
        <f>'P3A-CCPR-OC'!$E12/'P3A-CCPR-OC'!$AO12*'P3A-CCPR-OC'!J12</f>
        <v>184.26444937763861</v>
      </c>
      <c r="K12" s="28">
        <f>'P3A-CCPR-OC'!$E12/'P3A-CCPR-OC'!$AO12*'P3A-CCPR-OC'!K12</f>
        <v>172.74792129153619</v>
      </c>
      <c r="L12" s="28">
        <f>'P3A-CCPR-OC'!$E12/'P3A-CCPR-OC'!$AO12*'P3A-CCPR-OC'!L12</f>
        <v>92.132224688819306</v>
      </c>
      <c r="M12" s="28">
        <f>'P3A-CCPR-OC'!$E12/'P3A-CCPR-OC'!$AO12*'P3A-CCPR-OC'!M12</f>
        <v>115.16528086102413</v>
      </c>
      <c r="N12" s="28">
        <f>'P3A-CCPR-OC'!$E12/'P3A-CCPR-OC'!$AO12*'P3A-CCPR-OC'!N12</f>
        <v>138.19833703322897</v>
      </c>
      <c r="O12" s="28">
        <f>'P3A-CCPR-OC'!$E12/'P3A-CCPR-OC'!$AO12*'P3A-CCPR-OC'!O12</f>
        <v>287.91320215256036</v>
      </c>
      <c r="P12" s="28">
        <f>'P3A-CCPR-OC'!$E12/'P3A-CCPR-OC'!$AO12*'P3A-CCPR-OC'!P12</f>
        <v>345.49584258307237</v>
      </c>
      <c r="Q12" s="28">
        <f>'P3A-CCPR-OC'!$E12/'P3A-CCPR-OC'!$AO12*'P3A-CCPR-OC'!Q12</f>
        <v>218.81403363594586</v>
      </c>
      <c r="R12" s="28">
        <f>'P3A-CCPR-OC'!$E12/'P3A-CCPR-OC'!$AO12*'P3A-CCPR-OC'!R12</f>
        <v>276.39667406645793</v>
      </c>
      <c r="S12" s="28">
        <f>'P3A-CCPR-OC'!$E12/'P3A-CCPR-OC'!$AO12*'P3A-CCPR-OC'!S12</f>
        <v>299.42973023866273</v>
      </c>
      <c r="T12" s="28">
        <f>'P3A-CCPR-OC'!$E12/'P3A-CCPR-OC'!$AO12*'P3A-CCPR-OC'!T12</f>
        <v>345.49584258307237</v>
      </c>
      <c r="U12" s="28">
        <f>'P3A-CCPR-OC'!$E12/'P3A-CCPR-OC'!$AO12*'P3A-CCPR-OC'!U12</f>
        <v>207.29750554984344</v>
      </c>
      <c r="V12" s="28">
        <f>'P3A-CCPR-OC'!$E12/'P3A-CCPR-OC'!$AO12*'P3A-CCPR-OC'!V12</f>
        <v>184.26444937763861</v>
      </c>
      <c r="W12" s="28">
        <f>'P3A-CCPR-OC'!$E12/'P3A-CCPR-OC'!$AO12*'P3A-CCPR-OC'!W12</f>
        <v>518.24376387460859</v>
      </c>
      <c r="X12" s="28">
        <f>'P3A-CCPR-OC'!$E12/'P3A-CCPR-OC'!$AO12*'P3A-CCPR-OC'!X12</f>
        <v>414.59501109968687</v>
      </c>
      <c r="Y12" s="28">
        <f>'P3A-CCPR-OC'!$E12/'P3A-CCPR-OC'!$AO12*'P3A-CCPR-OC'!Y12</f>
        <v>276.39667406645793</v>
      </c>
      <c r="Z12" s="28">
        <f>'P3A-CCPR-OC'!$E12/'P3A-CCPR-OC'!$AO12*'P3A-CCPR-OC'!Z12</f>
        <v>184.26444937763861</v>
      </c>
      <c r="AA12" s="28">
        <f>'P3A-CCPR-OC'!$E12/'P3A-CCPR-OC'!$AO12*'P3A-CCPR-OC'!AA12</f>
        <v>207.29750554984344</v>
      </c>
      <c r="AB12" s="28">
        <f>'P3A-CCPR-OC'!$E12/'P3A-CCPR-OC'!$AO12*'P3A-CCPR-OC'!AB12</f>
        <v>368.52889875527723</v>
      </c>
      <c r="AC12" s="28">
        <f>'P3A-CCPR-OC'!$E12/'P3A-CCPR-OC'!$AO12*'P3A-CCPR-OC'!AC12</f>
        <v>115.16528086102413</v>
      </c>
      <c r="AD12" s="28">
        <f>'P3A-CCPR-OC'!$E12/'P3A-CCPR-OC'!$AO12*'P3A-CCPR-OC'!AD12</f>
        <v>195.78097746374104</v>
      </c>
      <c r="AE12" s="28">
        <f>'P3A-CCPR-OC'!$E12/'P3A-CCPR-OC'!$AO12*'P3A-CCPR-OC'!AE12</f>
        <v>230.33056172204826</v>
      </c>
      <c r="AF12" s="28">
        <f>'P3A-CCPR-OC'!$E12/'P3A-CCPR-OC'!$AO12*'P3A-CCPR-OC'!AF12</f>
        <v>218.81403363594586</v>
      </c>
      <c r="AG12" s="28">
        <f>'P3A-CCPR-OC'!$E12/'P3A-CCPR-OC'!$AO12*'P3A-CCPR-OC'!AG12</f>
        <v>241.84708980815068</v>
      </c>
      <c r="AH12" s="28">
        <f>'P3A-CCPR-OC'!$E12/'P3A-CCPR-OC'!$AO12*'P3A-CCPR-OC'!AH12</f>
        <v>230.33056172204826</v>
      </c>
      <c r="AI12" s="28">
        <f>'P3A-CCPR-OC'!$E12/'P3A-CCPR-OC'!$AO12*'P3A-CCPR-OC'!AI12</f>
        <v>207.29750554984344</v>
      </c>
      <c r="AJ12" s="28">
        <f>'P3A-CCPR-OC'!$E12/'P3A-CCPR-OC'!$AO12*'P3A-CCPR-OC'!AJ12</f>
        <v>172.74792129153619</v>
      </c>
      <c r="AK12" s="28">
        <f>'P3A-CCPR-OC'!$E12/'P3A-CCPR-OC'!$AO12*'P3A-CCPR-OC'!AK12</f>
        <v>345.49584258307237</v>
      </c>
      <c r="AL12" s="28">
        <f>'P3A-CCPR-OC'!$E12/'P3A-CCPR-OC'!$AO12*'P3A-CCPR-OC'!AL12</f>
        <v>161.23139320543379</v>
      </c>
      <c r="AM12" s="28">
        <f>'P3A-CCPR-OC'!$E12/'P3A-CCPR-OC'!$AO12*'P3A-CCPR-OC'!AM12</f>
        <v>69.099168516614483</v>
      </c>
      <c r="AN12" s="28">
        <f>'P3A-CCPR-OC'!$E12/'P3A-CCPR-OC'!$AO12*'P3A-CCPR-OC'!AN12</f>
        <v>115.16528086102413</v>
      </c>
      <c r="AO12" s="30">
        <f t="shared" si="0"/>
        <v>7865.788682807949</v>
      </c>
      <c r="AQ12" s="55"/>
    </row>
    <row r="13" spans="1:43" x14ac:dyDescent="0.3">
      <c r="E13" s="30">
        <f>SUM(E7:E12)</f>
        <v>46729.243076439066</v>
      </c>
      <c r="G13" s="30">
        <f t="shared" ref="G13:AN13" si="1">SUM(G7:G12)</f>
        <v>1743.4324849436985</v>
      </c>
      <c r="H13" s="30">
        <f t="shared" si="1"/>
        <v>1351.3189951854572</v>
      </c>
      <c r="I13" s="30">
        <f t="shared" si="1"/>
        <v>1372.9777255898859</v>
      </c>
      <c r="J13" s="30">
        <f t="shared" si="1"/>
        <v>840.02931775439868</v>
      </c>
      <c r="K13" s="30">
        <f t="shared" si="1"/>
        <v>1292.7838004771643</v>
      </c>
      <c r="L13" s="30">
        <f t="shared" si="1"/>
        <v>615.80347520718635</v>
      </c>
      <c r="M13" s="30">
        <f t="shared" si="1"/>
        <v>495.55473566447051</v>
      </c>
      <c r="N13" s="30">
        <f t="shared" si="1"/>
        <v>557.43278009997289</v>
      </c>
      <c r="O13" s="30">
        <f t="shared" si="1"/>
        <v>2232.7184851694728</v>
      </c>
      <c r="P13" s="30">
        <f t="shared" si="1"/>
        <v>2183.9742669309476</v>
      </c>
      <c r="Q13" s="30">
        <f t="shared" si="1"/>
        <v>1114.3610726115958</v>
      </c>
      <c r="R13" s="30">
        <f t="shared" si="1"/>
        <v>1163.6258825376585</v>
      </c>
      <c r="S13" s="30">
        <f t="shared" si="1"/>
        <v>2301.6410551759782</v>
      </c>
      <c r="T13" s="30">
        <f t="shared" si="1"/>
        <v>2265.2852889722194</v>
      </c>
      <c r="U13" s="30">
        <f t="shared" si="1"/>
        <v>985.98517489486335</v>
      </c>
      <c r="V13" s="30">
        <f t="shared" si="1"/>
        <v>825.94592362206504</v>
      </c>
      <c r="W13" s="30">
        <f t="shared" si="1"/>
        <v>3821.4862677767042</v>
      </c>
      <c r="X13" s="30">
        <f t="shared" si="1"/>
        <v>2732.3994500119466</v>
      </c>
      <c r="Y13" s="30">
        <f t="shared" si="1"/>
        <v>1210.4827476802802</v>
      </c>
      <c r="Z13" s="30">
        <f t="shared" si="1"/>
        <v>771.23330935614615</v>
      </c>
      <c r="AA13" s="30">
        <f t="shared" si="1"/>
        <v>1538.8781287036791</v>
      </c>
      <c r="AB13" s="30">
        <f t="shared" si="1"/>
        <v>2483.3021686633865</v>
      </c>
      <c r="AC13" s="30">
        <f t="shared" si="1"/>
        <v>519.93489683332677</v>
      </c>
      <c r="AD13" s="30">
        <f t="shared" si="1"/>
        <v>866.66784550446255</v>
      </c>
      <c r="AE13" s="30">
        <f t="shared" si="1"/>
        <v>1576.54483841399</v>
      </c>
      <c r="AF13" s="30">
        <f t="shared" si="1"/>
        <v>1418.3430311967675</v>
      </c>
      <c r="AG13" s="30">
        <f t="shared" si="1"/>
        <v>1134.6713137594925</v>
      </c>
      <c r="AH13" s="30">
        <f t="shared" si="1"/>
        <v>1032.4389772493439</v>
      </c>
      <c r="AI13" s="30">
        <f t="shared" si="1"/>
        <v>1538.8781287036791</v>
      </c>
      <c r="AJ13" s="30">
        <f t="shared" si="1"/>
        <v>1136.7081955881733</v>
      </c>
      <c r="AK13" s="30">
        <f t="shared" si="1"/>
        <v>1657.3253351754056</v>
      </c>
      <c r="AL13" s="30">
        <f t="shared" si="1"/>
        <v>756.40666371368275</v>
      </c>
      <c r="AM13" s="30">
        <f t="shared" si="1"/>
        <v>427.86101844749538</v>
      </c>
      <c r="AN13" s="30">
        <f t="shared" si="1"/>
        <v>762.81029482407382</v>
      </c>
      <c r="AO13" s="30">
        <f t="shared" ref="AO13" si="2">SUM(AO7:AO12)</f>
        <v>46729.243076439066</v>
      </c>
      <c r="AQ13" s="54"/>
    </row>
    <row r="14" spans="1:43" x14ac:dyDescent="0.3">
      <c r="E14" s="32"/>
    </row>
    <row r="15" spans="1:43" x14ac:dyDescent="0.3">
      <c r="E15" s="56">
        <f>SUM('P1B-ECI-CC'!W88:AB88)+SUM('P2B-CCAP-CCPR'!G14:L14)</f>
        <v>46729.243076439074</v>
      </c>
      <c r="F15" s="52" t="s">
        <v>349</v>
      </c>
      <c r="G15" s="56">
        <f>G13/G6</f>
        <v>87.171624247184923</v>
      </c>
      <c r="H15" s="56">
        <f t="shared" ref="H15:AN15" si="3">H13/H6</f>
        <v>75.073277510303171</v>
      </c>
      <c r="I15" s="56">
        <f t="shared" si="3"/>
        <v>54.919109023595439</v>
      </c>
      <c r="J15" s="56">
        <f t="shared" si="3"/>
        <v>52.501832359649917</v>
      </c>
      <c r="K15" s="56">
        <f t="shared" si="3"/>
        <v>86.185586698477621</v>
      </c>
      <c r="L15" s="56">
        <f t="shared" si="3"/>
        <v>76.975434400898294</v>
      </c>
      <c r="M15" s="56">
        <f t="shared" si="3"/>
        <v>49.555473566447048</v>
      </c>
      <c r="N15" s="56">
        <f t="shared" si="3"/>
        <v>46.452731674997743</v>
      </c>
      <c r="O15" s="56">
        <f t="shared" si="3"/>
        <v>89.308739406778912</v>
      </c>
      <c r="P15" s="56">
        <f t="shared" si="3"/>
        <v>72.799142231031581</v>
      </c>
      <c r="Q15" s="56">
        <f t="shared" si="3"/>
        <v>58.650582769031359</v>
      </c>
      <c r="R15" s="56">
        <f t="shared" si="3"/>
        <v>48.484411772402439</v>
      </c>
      <c r="S15" s="56">
        <f t="shared" si="3"/>
        <v>88.52465596830686</v>
      </c>
      <c r="T15" s="56">
        <f t="shared" si="3"/>
        <v>75.509509632407315</v>
      </c>
      <c r="U15" s="56">
        <f t="shared" si="3"/>
        <v>54.776954160825738</v>
      </c>
      <c r="V15" s="56">
        <f t="shared" si="3"/>
        <v>51.621620226379065</v>
      </c>
      <c r="W15" s="56">
        <f t="shared" si="3"/>
        <v>84.921917061704534</v>
      </c>
      <c r="X15" s="56">
        <f t="shared" si="3"/>
        <v>75.899984722554066</v>
      </c>
      <c r="Y15" s="56">
        <f t="shared" si="3"/>
        <v>50.436781153345009</v>
      </c>
      <c r="Z15" s="56">
        <f t="shared" si="3"/>
        <v>48.202081834759134</v>
      </c>
      <c r="AA15" s="56">
        <f t="shared" si="3"/>
        <v>85.493229372426612</v>
      </c>
      <c r="AB15" s="56">
        <f t="shared" si="3"/>
        <v>77.603192770730828</v>
      </c>
      <c r="AC15" s="56">
        <f t="shared" si="3"/>
        <v>51.993489683332676</v>
      </c>
      <c r="AD15" s="56">
        <f t="shared" si="3"/>
        <v>50.9804615002625</v>
      </c>
      <c r="AE15" s="56">
        <f t="shared" si="3"/>
        <v>78.827241920699493</v>
      </c>
      <c r="AF15" s="56">
        <f t="shared" si="3"/>
        <v>74.649633220882492</v>
      </c>
      <c r="AG15" s="56">
        <f t="shared" si="3"/>
        <v>54.031967321880593</v>
      </c>
      <c r="AH15" s="56">
        <f t="shared" si="3"/>
        <v>51.621948862467192</v>
      </c>
      <c r="AI15" s="56">
        <f t="shared" si="3"/>
        <v>85.493229372426612</v>
      </c>
      <c r="AJ15" s="56">
        <f t="shared" si="3"/>
        <v>75.78054637254489</v>
      </c>
      <c r="AK15" s="56">
        <f t="shared" si="3"/>
        <v>55.244177839180189</v>
      </c>
      <c r="AL15" s="56">
        <f t="shared" si="3"/>
        <v>54.029047408120199</v>
      </c>
      <c r="AM15" s="56">
        <f t="shared" si="3"/>
        <v>71.310169741249226</v>
      </c>
      <c r="AN15" s="56">
        <f t="shared" si="3"/>
        <v>76.281029482407376</v>
      </c>
    </row>
    <row r="17" spans="1:1" x14ac:dyDescent="0.3">
      <c r="A17" s="14" t="s">
        <v>281</v>
      </c>
    </row>
    <row r="18" spans="1:1" x14ac:dyDescent="0.3">
      <c r="A18" s="14" t="s">
        <v>282</v>
      </c>
    </row>
    <row r="19" spans="1:1" x14ac:dyDescent="0.3">
      <c r="A19" s="14" t="s">
        <v>283</v>
      </c>
    </row>
    <row r="20" spans="1:1" x14ac:dyDescent="0.3">
      <c r="A20" s="14" t="s">
        <v>284</v>
      </c>
    </row>
    <row r="42" spans="7:7" x14ac:dyDescent="0.3">
      <c r="G42" s="14" t="s">
        <v>289</v>
      </c>
    </row>
    <row r="43" spans="7:7" x14ac:dyDescent="0.3">
      <c r="G43" s="14" t="s">
        <v>290</v>
      </c>
    </row>
    <row r="44" spans="7:7" x14ac:dyDescent="0.3">
      <c r="G44" s="14" t="s">
        <v>291</v>
      </c>
    </row>
    <row r="45" spans="7:7" x14ac:dyDescent="0.3">
      <c r="G45" s="14" t="s">
        <v>292</v>
      </c>
    </row>
    <row r="47" spans="7:7" x14ac:dyDescent="0.3">
      <c r="G47" s="14" t="s">
        <v>293</v>
      </c>
    </row>
    <row r="48" spans="7:7" x14ac:dyDescent="0.3">
      <c r="G48" s="14" t="s">
        <v>294</v>
      </c>
    </row>
    <row r="49" spans="7:9" x14ac:dyDescent="0.3">
      <c r="G49" s="14" t="s">
        <v>295</v>
      </c>
    </row>
    <row r="51" spans="7:9" x14ac:dyDescent="0.3">
      <c r="G51" s="14" t="s">
        <v>296</v>
      </c>
      <c r="H51" s="14">
        <v>12.5</v>
      </c>
      <c r="I51" s="14" t="s">
        <v>278</v>
      </c>
    </row>
    <row r="52" spans="7:9" x14ac:dyDescent="0.3">
      <c r="G52" s="14" t="s">
        <v>297</v>
      </c>
      <c r="H52" s="14">
        <v>25.6</v>
      </c>
      <c r="I52" s="14" t="s">
        <v>300</v>
      </c>
    </row>
    <row r="53" spans="7:9" x14ac:dyDescent="0.3">
      <c r="G53" s="14" t="s">
        <v>298</v>
      </c>
      <c r="H53" s="14">
        <v>14.6</v>
      </c>
      <c r="I53" s="14" t="s">
        <v>301</v>
      </c>
    </row>
    <row r="54" spans="7:9" x14ac:dyDescent="0.3">
      <c r="G54" s="14" t="s">
        <v>299</v>
      </c>
      <c r="H54" s="14">
        <v>17.8</v>
      </c>
      <c r="I54" s="14" t="s">
        <v>300</v>
      </c>
    </row>
  </sheetData>
  <mergeCells count="1">
    <mergeCell ref="B4:D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2FD8-D45B-43B9-B7C5-9C26FA707AA5}">
  <dimension ref="A4:I39"/>
  <sheetViews>
    <sheetView tabSelected="1" workbookViewId="0">
      <pane xSplit="4" ySplit="5" topLeftCell="E25" activePane="bottomRight" state="frozen"/>
      <selection activeCell="H8" sqref="H8"/>
      <selection pane="topRight" activeCell="H8" sqref="H8"/>
      <selection pane="bottomLeft" activeCell="H8" sqref="H8"/>
      <selection pane="bottomRight" activeCell="H40" sqref="H40"/>
    </sheetView>
  </sheetViews>
  <sheetFormatPr baseColWidth="10" defaultColWidth="11.44140625" defaultRowHeight="14.4" x14ac:dyDescent="0.3"/>
  <cols>
    <col min="1" max="1" width="4.88671875" style="1" customWidth="1"/>
    <col min="2" max="2" width="8.109375" style="1" customWidth="1"/>
    <col min="3" max="3" width="21.33203125" style="1" bestFit="1" customWidth="1"/>
    <col min="4" max="4" width="9.88671875" style="1" customWidth="1"/>
    <col min="5" max="5" width="6" style="1" bestFit="1" customWidth="1"/>
    <col min="6" max="6" width="12.5546875" style="1" customWidth="1"/>
    <col min="7" max="7" width="10.6640625" style="1" bestFit="1" customWidth="1"/>
    <col min="8" max="8" width="12.109375" style="1" bestFit="1" customWidth="1"/>
    <col min="9" max="9" width="8.88671875" style="1" bestFit="1" customWidth="1"/>
    <col min="10" max="10" width="7.6640625" style="1" bestFit="1" customWidth="1"/>
    <col min="11" max="11" width="13" style="1" customWidth="1"/>
    <col min="12" max="16384" width="11.44140625" style="1"/>
  </cols>
  <sheetData>
    <row r="4" spans="1:9" x14ac:dyDescent="0.3">
      <c r="A4" s="2" t="s">
        <v>302</v>
      </c>
    </row>
    <row r="5" spans="1:9" x14ac:dyDescent="0.3">
      <c r="A5" s="4" t="s">
        <v>36</v>
      </c>
      <c r="B5" s="4" t="s">
        <v>37</v>
      </c>
      <c r="C5" s="4" t="s">
        <v>38</v>
      </c>
      <c r="D5" s="4" t="s">
        <v>303</v>
      </c>
      <c r="E5" s="4" t="s">
        <v>40</v>
      </c>
      <c r="F5" s="57" t="s">
        <v>350</v>
      </c>
      <c r="G5" s="57" t="s">
        <v>351</v>
      </c>
      <c r="H5" s="57" t="s">
        <v>352</v>
      </c>
      <c r="I5" s="57" t="s">
        <v>353</v>
      </c>
    </row>
    <row r="6" spans="1:9" x14ac:dyDescent="0.3">
      <c r="A6" s="5">
        <v>1</v>
      </c>
      <c r="B6" s="6" t="s">
        <v>44</v>
      </c>
      <c r="C6" s="3" t="s">
        <v>2</v>
      </c>
      <c r="D6" s="7">
        <v>1</v>
      </c>
      <c r="E6" s="7" t="s">
        <v>42</v>
      </c>
      <c r="F6" s="29">
        <f>'4B CMD '!S8</f>
        <v>47.73</v>
      </c>
      <c r="G6" s="29">
        <f>'5B CPD'!K8</f>
        <v>1.1501736111111112</v>
      </c>
      <c r="H6" s="29">
        <f>'P3B-CCPR-OC'!G15</f>
        <v>87.171624247184923</v>
      </c>
      <c r="I6" s="45">
        <f>SUM(F6:H6)</f>
        <v>136.05179785829603</v>
      </c>
    </row>
    <row r="7" spans="1:9" x14ac:dyDescent="0.3">
      <c r="A7" s="5">
        <v>2</v>
      </c>
      <c r="B7" s="6" t="s">
        <v>45</v>
      </c>
      <c r="C7" s="3" t="s">
        <v>3</v>
      </c>
      <c r="D7" s="7">
        <v>0.5</v>
      </c>
      <c r="E7" s="7" t="s">
        <v>42</v>
      </c>
      <c r="F7" s="29">
        <f>'4B CMD '!S9</f>
        <v>24.41</v>
      </c>
      <c r="G7" s="29">
        <f>'5B CPD'!K9</f>
        <v>1.1501736111111112</v>
      </c>
      <c r="H7" s="29">
        <f>'P3B-CCPR-OC'!H15</f>
        <v>75.073277510303171</v>
      </c>
      <c r="I7" s="45">
        <f t="shared" ref="I7:I39" si="0">SUM(F7:H7)</f>
        <v>100.63345112141428</v>
      </c>
    </row>
    <row r="8" spans="1:9" x14ac:dyDescent="0.3">
      <c r="A8" s="5">
        <v>3</v>
      </c>
      <c r="B8" s="6" t="s">
        <v>46</v>
      </c>
      <c r="C8" s="3" t="s">
        <v>4</v>
      </c>
      <c r="D8" s="7">
        <v>0.25</v>
      </c>
      <c r="E8" s="7" t="s">
        <v>42</v>
      </c>
      <c r="F8" s="29">
        <f>'4B CMD '!S10</f>
        <v>12.55</v>
      </c>
      <c r="G8" s="29">
        <f>'5B CPD'!K10</f>
        <v>0.69010416666666674</v>
      </c>
      <c r="H8" s="29">
        <f>'P3B-CCPR-OC'!I15</f>
        <v>54.919109023595439</v>
      </c>
      <c r="I8" s="45">
        <f t="shared" si="0"/>
        <v>68.159213190262108</v>
      </c>
    </row>
    <row r="9" spans="1:9" x14ac:dyDescent="0.3">
      <c r="A9" s="5">
        <v>4</v>
      </c>
      <c r="B9" s="6" t="s">
        <v>47</v>
      </c>
      <c r="C9" s="3" t="s">
        <v>5</v>
      </c>
      <c r="D9" s="7">
        <f>100/1000</f>
        <v>0.1</v>
      </c>
      <c r="E9" s="7" t="s">
        <v>42</v>
      </c>
      <c r="F9" s="29">
        <f>'4B CMD '!S11</f>
        <v>5.5540000000000012</v>
      </c>
      <c r="G9" s="29">
        <f>'5B CPD'!K11</f>
        <v>0.69010416666666674</v>
      </c>
      <c r="H9" s="29">
        <f>'P3B-CCPR-OC'!J15</f>
        <v>52.501832359649917</v>
      </c>
      <c r="I9" s="45">
        <f t="shared" si="0"/>
        <v>58.745936526316584</v>
      </c>
    </row>
    <row r="10" spans="1:9" x14ac:dyDescent="0.3">
      <c r="A10" s="5">
        <v>5</v>
      </c>
      <c r="B10" s="6" t="s">
        <v>48</v>
      </c>
      <c r="C10" s="3" t="s">
        <v>6</v>
      </c>
      <c r="D10" s="7">
        <v>1</v>
      </c>
      <c r="E10" s="7" t="s">
        <v>42</v>
      </c>
      <c r="F10" s="29">
        <f>'4B CMD '!S12</f>
        <v>27.59</v>
      </c>
      <c r="G10" s="29">
        <f>'5B CPD'!K12</f>
        <v>1.1501736111111112</v>
      </c>
      <c r="H10" s="29">
        <f>'P3B-CCPR-OC'!K15</f>
        <v>86.185586698477621</v>
      </c>
      <c r="I10" s="45">
        <f t="shared" si="0"/>
        <v>114.92576030958872</v>
      </c>
    </row>
    <row r="11" spans="1:9" x14ac:dyDescent="0.3">
      <c r="A11" s="5">
        <v>6</v>
      </c>
      <c r="B11" s="6" t="s">
        <v>49</v>
      </c>
      <c r="C11" s="3" t="s">
        <v>7</v>
      </c>
      <c r="D11" s="7">
        <v>0.5</v>
      </c>
      <c r="E11" s="7" t="s">
        <v>42</v>
      </c>
      <c r="F11" s="29">
        <f>'4B CMD '!S13</f>
        <v>14.34</v>
      </c>
      <c r="G11" s="29">
        <f>'5B CPD'!K13</f>
        <v>1.1501736111111112</v>
      </c>
      <c r="H11" s="29">
        <f>'P3B-CCPR-OC'!L15</f>
        <v>76.975434400898294</v>
      </c>
      <c r="I11" s="45">
        <f t="shared" si="0"/>
        <v>92.465608012009397</v>
      </c>
    </row>
    <row r="12" spans="1:9" x14ac:dyDescent="0.3">
      <c r="A12" s="5">
        <v>7</v>
      </c>
      <c r="B12" s="6" t="s">
        <v>50</v>
      </c>
      <c r="C12" s="3" t="s">
        <v>8</v>
      </c>
      <c r="D12" s="7">
        <v>0.25</v>
      </c>
      <c r="E12" s="7" t="s">
        <v>42</v>
      </c>
      <c r="F12" s="29">
        <f>'4B CMD '!S14</f>
        <v>7.5150000000000006</v>
      </c>
      <c r="G12" s="29">
        <f>'5B CPD'!K14</f>
        <v>0.69010416666666674</v>
      </c>
      <c r="H12" s="29">
        <f>'P3B-CCPR-OC'!M15</f>
        <v>49.555473566447048</v>
      </c>
      <c r="I12" s="45">
        <f t="shared" si="0"/>
        <v>57.760577733113713</v>
      </c>
    </row>
    <row r="13" spans="1:9" x14ac:dyDescent="0.3">
      <c r="A13" s="5">
        <v>8</v>
      </c>
      <c r="B13" s="6" t="s">
        <v>51</v>
      </c>
      <c r="C13" s="3" t="s">
        <v>9</v>
      </c>
      <c r="D13" s="7">
        <f>100/1000</f>
        <v>0.1</v>
      </c>
      <c r="E13" s="7" t="s">
        <v>42</v>
      </c>
      <c r="F13" s="29">
        <f>'4B CMD '!S15</f>
        <v>3.54</v>
      </c>
      <c r="G13" s="29">
        <f>'5B CPD'!K15</f>
        <v>0.69010416666666674</v>
      </c>
      <c r="H13" s="29">
        <f>'P3B-CCPR-OC'!N15</f>
        <v>46.452731674997743</v>
      </c>
      <c r="I13" s="45">
        <f t="shared" si="0"/>
        <v>50.682835841664414</v>
      </c>
    </row>
    <row r="14" spans="1:9" x14ac:dyDescent="0.3">
      <c r="A14" s="5">
        <v>9</v>
      </c>
      <c r="B14" s="6" t="s">
        <v>52</v>
      </c>
      <c r="C14" s="3" t="s">
        <v>10</v>
      </c>
      <c r="D14" s="7">
        <v>1</v>
      </c>
      <c r="E14" s="7" t="s">
        <v>42</v>
      </c>
      <c r="F14" s="29">
        <f>'4B CMD '!S16</f>
        <v>43.49</v>
      </c>
      <c r="G14" s="29">
        <f>'5B CPD'!K16</f>
        <v>1.1501736111111112</v>
      </c>
      <c r="H14" s="29">
        <f>'P3B-CCPR-OC'!O15</f>
        <v>89.308739406778912</v>
      </c>
      <c r="I14" s="45">
        <f t="shared" si="0"/>
        <v>133.94891301789002</v>
      </c>
    </row>
    <row r="15" spans="1:9" x14ac:dyDescent="0.3">
      <c r="A15" s="5">
        <v>10</v>
      </c>
      <c r="B15" s="6" t="s">
        <v>53</v>
      </c>
      <c r="C15" s="3" t="s">
        <v>11</v>
      </c>
      <c r="D15" s="7">
        <v>0.5</v>
      </c>
      <c r="E15" s="7" t="s">
        <v>42</v>
      </c>
      <c r="F15" s="29">
        <f>'4B CMD '!S17</f>
        <v>22.290000000000003</v>
      </c>
      <c r="G15" s="29">
        <f>'5B CPD'!K17</f>
        <v>1.1501736111111112</v>
      </c>
      <c r="H15" s="29">
        <f>'P3B-CCPR-OC'!P15</f>
        <v>72.799142231031581</v>
      </c>
      <c r="I15" s="45">
        <f t="shared" si="0"/>
        <v>96.239315842142702</v>
      </c>
    </row>
    <row r="16" spans="1:9" x14ac:dyDescent="0.3">
      <c r="A16" s="5">
        <v>11</v>
      </c>
      <c r="B16" s="6" t="s">
        <v>54</v>
      </c>
      <c r="C16" s="3" t="s">
        <v>12</v>
      </c>
      <c r="D16" s="7">
        <v>0.25</v>
      </c>
      <c r="E16" s="7" t="s">
        <v>42</v>
      </c>
      <c r="F16" s="29">
        <f>'4B CMD '!S18</f>
        <v>11.490000000000002</v>
      </c>
      <c r="G16" s="29">
        <f>'5B CPD'!K18</f>
        <v>0.69010416666666674</v>
      </c>
      <c r="H16" s="29">
        <f>'P3B-CCPR-OC'!Q15</f>
        <v>58.650582769031359</v>
      </c>
      <c r="I16" s="45">
        <f t="shared" si="0"/>
        <v>70.830686935698026</v>
      </c>
    </row>
    <row r="17" spans="1:9" x14ac:dyDescent="0.3">
      <c r="A17" s="5">
        <v>12</v>
      </c>
      <c r="B17" s="6" t="s">
        <v>55</v>
      </c>
      <c r="C17" s="3" t="s">
        <v>13</v>
      </c>
      <c r="D17" s="7">
        <f>100/1000</f>
        <v>0.1</v>
      </c>
      <c r="E17" s="7" t="s">
        <v>42</v>
      </c>
      <c r="F17" s="29">
        <f>'4B CMD '!S19</f>
        <v>5.1300000000000008</v>
      </c>
      <c r="G17" s="29">
        <f>'5B CPD'!K19</f>
        <v>0.69010416666666674</v>
      </c>
      <c r="H17" s="29">
        <f>'P3B-CCPR-OC'!R15</f>
        <v>48.484411772402439</v>
      </c>
      <c r="I17" s="45">
        <f t="shared" si="0"/>
        <v>54.304515939069105</v>
      </c>
    </row>
    <row r="18" spans="1:9" x14ac:dyDescent="0.3">
      <c r="A18" s="5">
        <v>13</v>
      </c>
      <c r="B18" s="6" t="s">
        <v>56</v>
      </c>
      <c r="C18" s="3" t="s">
        <v>14</v>
      </c>
      <c r="D18" s="7">
        <v>1</v>
      </c>
      <c r="E18" s="7" t="s">
        <v>42</v>
      </c>
      <c r="F18" s="29">
        <f>'4B CMD '!S20</f>
        <v>20.170000000000002</v>
      </c>
      <c r="G18" s="29">
        <f>'5B CPD'!K20</f>
        <v>1.1501736111111112</v>
      </c>
      <c r="H18" s="29">
        <f>'P3B-CCPR-OC'!S15</f>
        <v>88.52465596830686</v>
      </c>
      <c r="I18" s="45">
        <f t="shared" si="0"/>
        <v>109.84482957941798</v>
      </c>
    </row>
    <row r="19" spans="1:9" x14ac:dyDescent="0.3">
      <c r="A19" s="5">
        <v>14</v>
      </c>
      <c r="B19" s="6" t="s">
        <v>57</v>
      </c>
      <c r="C19" s="3" t="s">
        <v>15</v>
      </c>
      <c r="D19" s="7">
        <v>0.5</v>
      </c>
      <c r="E19" s="7" t="s">
        <v>42</v>
      </c>
      <c r="F19" s="29">
        <f>'4B CMD '!S21</f>
        <v>10.63</v>
      </c>
      <c r="G19" s="29">
        <f>'5B CPD'!K21</f>
        <v>1.1501736111111112</v>
      </c>
      <c r="H19" s="29">
        <f>'P3B-CCPR-OC'!T15</f>
        <v>75.509509632407315</v>
      </c>
      <c r="I19" s="45">
        <f t="shared" si="0"/>
        <v>87.289683243518425</v>
      </c>
    </row>
    <row r="20" spans="1:9" x14ac:dyDescent="0.3">
      <c r="A20" s="5">
        <v>15</v>
      </c>
      <c r="B20" s="6" t="s">
        <v>58</v>
      </c>
      <c r="C20" s="3" t="s">
        <v>16</v>
      </c>
      <c r="D20" s="7">
        <v>0.25</v>
      </c>
      <c r="E20" s="7" t="s">
        <v>42</v>
      </c>
      <c r="F20" s="29">
        <f>'4B CMD '!S22</f>
        <v>5.660000000000001</v>
      </c>
      <c r="G20" s="29">
        <f>'5B CPD'!K22</f>
        <v>0.69010416666666674</v>
      </c>
      <c r="H20" s="29">
        <f>'P3B-CCPR-OC'!U15</f>
        <v>54.776954160825738</v>
      </c>
      <c r="I20" s="45">
        <f t="shared" si="0"/>
        <v>61.127058327492406</v>
      </c>
    </row>
    <row r="21" spans="1:9" x14ac:dyDescent="0.3">
      <c r="A21" s="5">
        <v>16</v>
      </c>
      <c r="B21" s="6" t="s">
        <v>59</v>
      </c>
      <c r="C21" s="3" t="s">
        <v>17</v>
      </c>
      <c r="D21" s="7">
        <f>100/1000</f>
        <v>0.1</v>
      </c>
      <c r="E21" s="7" t="s">
        <v>42</v>
      </c>
      <c r="F21" s="29">
        <f>'4B CMD '!S23</f>
        <v>2.798</v>
      </c>
      <c r="G21" s="29">
        <f>'5B CPD'!K23</f>
        <v>0.69010416666666674</v>
      </c>
      <c r="H21" s="29">
        <f>'P3B-CCPR-OC'!V15</f>
        <v>51.621620226379065</v>
      </c>
      <c r="I21" s="45">
        <f t="shared" si="0"/>
        <v>55.109724393045731</v>
      </c>
    </row>
    <row r="22" spans="1:9" x14ac:dyDescent="0.3">
      <c r="A22" s="5">
        <v>17</v>
      </c>
      <c r="B22" s="6" t="s">
        <v>60</v>
      </c>
      <c r="C22" s="3" t="s">
        <v>18</v>
      </c>
      <c r="D22" s="7">
        <v>1</v>
      </c>
      <c r="E22" s="7" t="s">
        <v>42</v>
      </c>
      <c r="F22" s="29">
        <f>'4B CMD '!S24</f>
        <v>13.45</v>
      </c>
      <c r="G22" s="29">
        <f>'5B CPD'!K24</f>
        <v>1.1501736111111112</v>
      </c>
      <c r="H22" s="29">
        <f>'P3B-CCPR-OC'!W15</f>
        <v>84.921917061704534</v>
      </c>
      <c r="I22" s="45">
        <f t="shared" si="0"/>
        <v>99.522090672815636</v>
      </c>
    </row>
    <row r="23" spans="1:9" x14ac:dyDescent="0.3">
      <c r="A23" s="5">
        <v>18</v>
      </c>
      <c r="B23" s="6" t="s">
        <v>61</v>
      </c>
      <c r="C23" s="3" t="s">
        <v>19</v>
      </c>
      <c r="D23" s="7">
        <v>0.5</v>
      </c>
      <c r="E23" s="7" t="s">
        <v>42</v>
      </c>
      <c r="F23" s="29">
        <f>'4B CMD '!S25</f>
        <v>7.2700000000000005</v>
      </c>
      <c r="G23" s="29">
        <f>'5B CPD'!K25</f>
        <v>1.1501736111111112</v>
      </c>
      <c r="H23" s="29">
        <f>'P3B-CCPR-OC'!X15</f>
        <v>75.899984722554066</v>
      </c>
      <c r="I23" s="45">
        <f t="shared" si="0"/>
        <v>84.320158333665177</v>
      </c>
    </row>
    <row r="24" spans="1:9" x14ac:dyDescent="0.3">
      <c r="A24" s="5">
        <v>19</v>
      </c>
      <c r="B24" s="6" t="s">
        <v>62</v>
      </c>
      <c r="C24" s="3" t="s">
        <v>20</v>
      </c>
      <c r="D24" s="7">
        <v>0.25</v>
      </c>
      <c r="E24" s="7" t="s">
        <v>42</v>
      </c>
      <c r="F24" s="29">
        <f>'4B CMD '!S26</f>
        <v>3.9799999999999995</v>
      </c>
      <c r="G24" s="29">
        <f>'5B CPD'!K26</f>
        <v>0.69010416666666674</v>
      </c>
      <c r="H24" s="29">
        <f>'P3B-CCPR-OC'!Y15</f>
        <v>50.436781153345009</v>
      </c>
      <c r="I24" s="45">
        <f t="shared" si="0"/>
        <v>55.106885320011678</v>
      </c>
    </row>
    <row r="25" spans="1:9" x14ac:dyDescent="0.3">
      <c r="A25" s="5">
        <v>20</v>
      </c>
      <c r="B25" s="6" t="s">
        <v>63</v>
      </c>
      <c r="C25" s="3" t="s">
        <v>21</v>
      </c>
      <c r="D25" s="7">
        <f>100/1000</f>
        <v>0.1</v>
      </c>
      <c r="E25" s="7" t="s">
        <v>42</v>
      </c>
      <c r="F25" s="29">
        <f>'4B CMD '!S27</f>
        <v>2.1260000000000003</v>
      </c>
      <c r="G25" s="29">
        <f>'5B CPD'!K27</f>
        <v>0.69010416666666674</v>
      </c>
      <c r="H25" s="29">
        <f>'P3B-CCPR-OC'!Z15</f>
        <v>48.202081834759134</v>
      </c>
      <c r="I25" s="45">
        <f t="shared" si="0"/>
        <v>51.018186001425804</v>
      </c>
    </row>
    <row r="26" spans="1:9" x14ac:dyDescent="0.3">
      <c r="A26" s="5">
        <v>21</v>
      </c>
      <c r="B26" s="6" t="s">
        <v>64</v>
      </c>
      <c r="C26" s="3" t="s">
        <v>22</v>
      </c>
      <c r="D26" s="7">
        <v>1</v>
      </c>
      <c r="E26" s="7" t="s">
        <v>42</v>
      </c>
      <c r="F26" s="29">
        <f>'4B CMD '!S28</f>
        <v>9.33</v>
      </c>
      <c r="G26" s="29">
        <f>'5B CPD'!K28</f>
        <v>1.1501736111111112</v>
      </c>
      <c r="H26" s="29">
        <f>'P3B-CCPR-OC'!AA15</f>
        <v>85.493229372426612</v>
      </c>
      <c r="I26" s="45">
        <f t="shared" si="0"/>
        <v>95.973402983537724</v>
      </c>
    </row>
    <row r="27" spans="1:9" x14ac:dyDescent="0.3">
      <c r="A27" s="5">
        <v>22</v>
      </c>
      <c r="B27" s="6" t="s">
        <v>65</v>
      </c>
      <c r="C27" s="3" t="s">
        <v>23</v>
      </c>
      <c r="D27" s="7">
        <v>0.5</v>
      </c>
      <c r="E27" s="7" t="s">
        <v>42</v>
      </c>
      <c r="F27" s="29">
        <f>'4B CMD '!S29</f>
        <v>5.2100000000000009</v>
      </c>
      <c r="G27" s="29">
        <f>'5B CPD'!K29</f>
        <v>1.1501736111111112</v>
      </c>
      <c r="H27" s="29">
        <f>'P3B-CCPR-OC'!AB15</f>
        <v>77.603192770730828</v>
      </c>
      <c r="I27" s="45">
        <f t="shared" si="0"/>
        <v>83.963366381841936</v>
      </c>
    </row>
    <row r="28" spans="1:9" x14ac:dyDescent="0.3">
      <c r="A28" s="5">
        <v>23</v>
      </c>
      <c r="B28" s="6" t="s">
        <v>66</v>
      </c>
      <c r="C28" s="3" t="s">
        <v>24</v>
      </c>
      <c r="D28" s="7">
        <v>0.25</v>
      </c>
      <c r="E28" s="7" t="s">
        <v>42</v>
      </c>
      <c r="F28" s="29">
        <f>'4B CMD '!S30</f>
        <v>2.9499999999999997</v>
      </c>
      <c r="G28" s="29">
        <f>'5B CPD'!K30</f>
        <v>0.69010416666666674</v>
      </c>
      <c r="H28" s="29">
        <f>'P3B-CCPR-OC'!AC15</f>
        <v>51.993489683332676</v>
      </c>
      <c r="I28" s="45">
        <f t="shared" si="0"/>
        <v>55.633593849999343</v>
      </c>
    </row>
    <row r="29" spans="1:9" x14ac:dyDescent="0.3">
      <c r="A29" s="5">
        <v>24</v>
      </c>
      <c r="B29" s="6" t="s">
        <v>67</v>
      </c>
      <c r="C29" s="3" t="s">
        <v>25</v>
      </c>
      <c r="D29" s="7">
        <f>100/1000</f>
        <v>0.1</v>
      </c>
      <c r="E29" s="7" t="s">
        <v>42</v>
      </c>
      <c r="F29" s="29">
        <f>'4B CMD '!S31</f>
        <v>1.714</v>
      </c>
      <c r="G29" s="29">
        <f>'5B CPD'!K31</f>
        <v>0.69010416666666674</v>
      </c>
      <c r="H29" s="29">
        <f>'P3B-CCPR-OC'!AD15</f>
        <v>50.9804615002625</v>
      </c>
      <c r="I29" s="45">
        <f t="shared" si="0"/>
        <v>53.384565666929163</v>
      </c>
    </row>
    <row r="30" spans="1:9" x14ac:dyDescent="0.3">
      <c r="A30" s="5">
        <v>25</v>
      </c>
      <c r="B30" s="6" t="s">
        <v>68</v>
      </c>
      <c r="C30" s="3" t="s">
        <v>26</v>
      </c>
      <c r="D30" s="7">
        <v>1</v>
      </c>
      <c r="E30" s="7" t="s">
        <v>42</v>
      </c>
      <c r="F30" s="29">
        <f>'4B CMD '!S32</f>
        <v>12.42</v>
      </c>
      <c r="G30" s="29">
        <f>'5B CPD'!K32</f>
        <v>1.1501736111111112</v>
      </c>
      <c r="H30" s="29">
        <f>'P3B-CCPR-OC'!AE15</f>
        <v>78.827241920699493</v>
      </c>
      <c r="I30" s="45">
        <f t="shared" si="0"/>
        <v>92.397415531810609</v>
      </c>
    </row>
    <row r="31" spans="1:9" x14ac:dyDescent="0.3">
      <c r="A31" s="5">
        <v>26</v>
      </c>
      <c r="B31" s="6" t="s">
        <v>69</v>
      </c>
      <c r="C31" s="3" t="s">
        <v>27</v>
      </c>
      <c r="D31" s="7">
        <v>0.5</v>
      </c>
      <c r="E31" s="7" t="s">
        <v>42</v>
      </c>
      <c r="F31" s="29">
        <f>'4B CMD '!S33</f>
        <v>6.7550000000000008</v>
      </c>
      <c r="G31" s="29">
        <f>'5B CPD'!K33</f>
        <v>1.1501736111111112</v>
      </c>
      <c r="H31" s="29">
        <f>'P3B-CCPR-OC'!AF15</f>
        <v>74.649633220882492</v>
      </c>
      <c r="I31" s="45">
        <f t="shared" si="0"/>
        <v>82.554806831993602</v>
      </c>
    </row>
    <row r="32" spans="1:9" x14ac:dyDescent="0.3">
      <c r="A32" s="5">
        <v>27</v>
      </c>
      <c r="B32" s="6" t="s">
        <v>70</v>
      </c>
      <c r="C32" s="3" t="s">
        <v>28</v>
      </c>
      <c r="D32" s="7">
        <v>0.25</v>
      </c>
      <c r="E32" s="7" t="s">
        <v>42</v>
      </c>
      <c r="F32" s="29">
        <f>'4B CMD '!S34</f>
        <v>3.7224999999999997</v>
      </c>
      <c r="G32" s="29">
        <f>'5B CPD'!K34</f>
        <v>0.69010416666666674</v>
      </c>
      <c r="H32" s="29">
        <f>'P3B-CCPR-OC'!AG15</f>
        <v>54.031967321880593</v>
      </c>
      <c r="I32" s="45">
        <f t="shared" si="0"/>
        <v>58.444571488547261</v>
      </c>
    </row>
    <row r="33" spans="1:9" x14ac:dyDescent="0.3">
      <c r="A33" s="5">
        <v>28</v>
      </c>
      <c r="B33" s="6" t="s">
        <v>71</v>
      </c>
      <c r="C33" s="3" t="s">
        <v>29</v>
      </c>
      <c r="D33" s="7">
        <f>100/1000</f>
        <v>0.1</v>
      </c>
      <c r="E33" s="7" t="s">
        <v>42</v>
      </c>
      <c r="F33" s="29">
        <f>'4B CMD '!S35</f>
        <v>2.0230000000000001</v>
      </c>
      <c r="G33" s="29">
        <f>'5B CPD'!K35</f>
        <v>0.69010416666666674</v>
      </c>
      <c r="H33" s="29">
        <f>'P3B-CCPR-OC'!AH15</f>
        <v>51.621948862467192</v>
      </c>
      <c r="I33" s="45">
        <f t="shared" si="0"/>
        <v>54.33505302913386</v>
      </c>
    </row>
    <row r="34" spans="1:9" x14ac:dyDescent="0.3">
      <c r="A34" s="5">
        <v>29</v>
      </c>
      <c r="B34" s="6" t="s">
        <v>72</v>
      </c>
      <c r="C34" s="3" t="s">
        <v>32</v>
      </c>
      <c r="D34" s="7">
        <v>1</v>
      </c>
      <c r="E34" s="7" t="s">
        <v>42</v>
      </c>
      <c r="F34" s="29">
        <f>'4B CMD '!S36</f>
        <v>11.690000000000001</v>
      </c>
      <c r="G34" s="29">
        <f>'5B CPD'!K36</f>
        <v>1.1501736111111112</v>
      </c>
      <c r="H34" s="29">
        <f>'P3B-CCPR-OC'!AI15</f>
        <v>85.493229372426612</v>
      </c>
      <c r="I34" s="45">
        <f t="shared" si="0"/>
        <v>98.333402983537724</v>
      </c>
    </row>
    <row r="35" spans="1:9" x14ac:dyDescent="0.3">
      <c r="A35" s="5">
        <v>30</v>
      </c>
      <c r="B35" s="6" t="s">
        <v>73</v>
      </c>
      <c r="C35" s="3" t="s">
        <v>33</v>
      </c>
      <c r="D35" s="7">
        <v>0.5</v>
      </c>
      <c r="E35" s="7" t="s">
        <v>42</v>
      </c>
      <c r="F35" s="29">
        <f>'4B CMD '!S37</f>
        <v>6.3900000000000015</v>
      </c>
      <c r="G35" s="29">
        <f>'5B CPD'!K37</f>
        <v>1.1501736111111112</v>
      </c>
      <c r="H35" s="29">
        <f>'P3B-CCPR-OC'!AJ15</f>
        <v>75.78054637254489</v>
      </c>
      <c r="I35" s="45">
        <f t="shared" si="0"/>
        <v>83.320719983656005</v>
      </c>
    </row>
    <row r="36" spans="1:9" x14ac:dyDescent="0.3">
      <c r="A36" s="5">
        <v>31</v>
      </c>
      <c r="B36" s="6" t="s">
        <v>74</v>
      </c>
      <c r="C36" s="3" t="s">
        <v>34</v>
      </c>
      <c r="D36" s="7">
        <v>0.25</v>
      </c>
      <c r="E36" s="7" t="s">
        <v>42</v>
      </c>
      <c r="F36" s="29">
        <f>'4B CMD '!S38</f>
        <v>3.54</v>
      </c>
      <c r="G36" s="29">
        <f>'5B CPD'!K38</f>
        <v>0.69010416666666674</v>
      </c>
      <c r="H36" s="29">
        <f>'P3B-CCPR-OC'!AK15</f>
        <v>55.244177839180189</v>
      </c>
      <c r="I36" s="45">
        <f t="shared" si="0"/>
        <v>59.47428200584686</v>
      </c>
    </row>
    <row r="37" spans="1:9" x14ac:dyDescent="0.3">
      <c r="A37" s="5">
        <v>32</v>
      </c>
      <c r="B37" s="6" t="s">
        <v>75</v>
      </c>
      <c r="C37" s="3" t="s">
        <v>35</v>
      </c>
      <c r="D37" s="7">
        <f>100/1000</f>
        <v>0.1</v>
      </c>
      <c r="E37" s="7" t="s">
        <v>42</v>
      </c>
      <c r="F37" s="29">
        <f>'4B CMD '!S39</f>
        <v>1.9500000000000002</v>
      </c>
      <c r="G37" s="29">
        <f>'5B CPD'!K39</f>
        <v>0.69010416666666674</v>
      </c>
      <c r="H37" s="29">
        <f>'P3B-CCPR-OC'!AL15</f>
        <v>54.029047408120199</v>
      </c>
      <c r="I37" s="45">
        <f t="shared" si="0"/>
        <v>56.669151574786866</v>
      </c>
    </row>
    <row r="38" spans="1:9" x14ac:dyDescent="0.3">
      <c r="A38" s="5">
        <v>33</v>
      </c>
      <c r="B38" s="6" t="s">
        <v>76</v>
      </c>
      <c r="C38" s="3" t="s">
        <v>31</v>
      </c>
      <c r="D38" s="7">
        <f>125/1000</f>
        <v>0.125</v>
      </c>
      <c r="E38" s="7" t="s">
        <v>41</v>
      </c>
      <c r="F38" s="29">
        <f>'4B CMD '!S40</f>
        <v>3.7431200000000002</v>
      </c>
      <c r="G38" s="29">
        <f>'5B CPD'!K40</f>
        <v>1.3802083333333335</v>
      </c>
      <c r="H38" s="29">
        <f>'P3B-CCPR-OC'!AM15</f>
        <v>71.310169741249226</v>
      </c>
      <c r="I38" s="45">
        <f t="shared" si="0"/>
        <v>76.433498074582559</v>
      </c>
    </row>
    <row r="39" spans="1:9" x14ac:dyDescent="0.3">
      <c r="A39" s="5">
        <v>34</v>
      </c>
      <c r="B39" s="6" t="s">
        <v>77</v>
      </c>
      <c r="C39" s="3" t="s">
        <v>30</v>
      </c>
      <c r="D39" s="7">
        <f>250/1000</f>
        <v>0.25</v>
      </c>
      <c r="E39" s="7" t="s">
        <v>41</v>
      </c>
      <c r="F39" s="29">
        <f>'4B CMD '!S41</f>
        <v>6.3962400000000015</v>
      </c>
      <c r="G39" s="29">
        <f>'5B CPD'!K41</f>
        <v>1.3802083333333335</v>
      </c>
      <c r="H39" s="29">
        <f>'P3B-CCPR-OC'!AN15</f>
        <v>76.281029482407376</v>
      </c>
      <c r="I39" s="45">
        <f t="shared" si="0"/>
        <v>84.057477815740711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MODELO</vt:lpstr>
      <vt:lpstr>MOC</vt:lpstr>
      <vt:lpstr>MCC</vt:lpstr>
      <vt:lpstr>MMAT</vt:lpstr>
      <vt:lpstr>MPER</vt:lpstr>
      <vt:lpstr>MECI</vt:lpstr>
      <vt:lpstr>4A CMD</vt:lpstr>
      <vt:lpstr>4B CMD </vt:lpstr>
      <vt:lpstr>5A CPD</vt:lpstr>
      <vt:lpstr>5B CPD</vt:lpstr>
      <vt:lpstr>P1A-ECI-CC</vt:lpstr>
      <vt:lpstr>P1B-ECI-CC</vt:lpstr>
      <vt:lpstr>P2A-CCAP-CCPR</vt:lpstr>
      <vt:lpstr>P2B-CCAP-CCPR</vt:lpstr>
      <vt:lpstr>P3A-CCPR-OC</vt:lpstr>
      <vt:lpstr>P3B-CCPR-OC</vt:lpstr>
      <vt:lpstr>RESUMEN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William Oria</cp:lastModifiedBy>
  <dcterms:created xsi:type="dcterms:W3CDTF">2021-01-01T10:29:42Z</dcterms:created>
  <dcterms:modified xsi:type="dcterms:W3CDTF">2025-10-01T18:04:12Z</dcterms:modified>
</cp:coreProperties>
</file>