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GC FIIS UNI\PDE VIRTUAL 2023\IV PDE CYP 2023\C03 COSTEO ABC\Sesion 02\"/>
    </mc:Choice>
  </mc:AlternateContent>
  <xr:revisionPtr revIDLastSave="0" documentId="13_ncr:1_{D6078328-1444-4496-BB2C-D32F0F35F6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elo" sheetId="21" r:id="rId1"/>
    <sheet name="MCA" sheetId="20" r:id="rId2"/>
    <sheet name="MAC" sheetId="44" r:id="rId3"/>
    <sheet name="RESUMEN CAC" sheetId="60" r:id="rId4"/>
    <sheet name="MOC" sheetId="22" r:id="rId5"/>
    <sheet name="MEC" sheetId="23" r:id="rId6"/>
    <sheet name="MMD" sheetId="28" r:id="rId7"/>
    <sheet name="MPD" sheetId="35" r:id="rId8"/>
    <sheet name="MSD" sheetId="37" r:id="rId9"/>
    <sheet name="IIPP" sheetId="24" r:id="rId10"/>
    <sheet name="KMD" sheetId="13" r:id="rId11"/>
    <sheet name="VTAS" sheetId="5" r:id="rId12"/>
    <sheet name="P1a" sheetId="17" r:id="rId13"/>
    <sheet name="P1b" sheetId="34" r:id="rId14"/>
    <sheet name="P2a" sheetId="18" r:id="rId15"/>
    <sheet name="P2b" sheetId="36" r:id="rId16"/>
    <sheet name="P3a" sheetId="25" r:id="rId17"/>
    <sheet name="P3b" sheetId="38" r:id="rId18"/>
    <sheet name="P4a1" sheetId="26" r:id="rId19"/>
    <sheet name="P4a2" sheetId="45" r:id="rId20"/>
    <sheet name="P4b1 CA 01" sheetId="46" r:id="rId21"/>
    <sheet name="P4b2 CA 01" sheetId="47" r:id="rId22"/>
    <sheet name="P4b1 CA 02" sheetId="48" r:id="rId23"/>
    <sheet name="P4b2 CA 02" sheetId="49" r:id="rId24"/>
    <sheet name="P4b1 CA 03" sheetId="50" r:id="rId25"/>
    <sheet name="P4b2 CA 03" sheetId="51" r:id="rId26"/>
    <sheet name="P4b1 CA 04" sheetId="69" r:id="rId27"/>
    <sheet name="P4b2 CA 04" sheetId="70" r:id="rId28"/>
    <sheet name="P4b1 CA 05" sheetId="71" r:id="rId29"/>
    <sheet name="P4b2 CA 05" sheetId="72" r:id="rId30"/>
    <sheet name="P4b1 CA 06" sheetId="52" r:id="rId31"/>
    <sheet name="P4b2 CA 06" sheetId="53" r:id="rId32"/>
    <sheet name="P4b1 CA 07" sheetId="94" r:id="rId33"/>
    <sheet name="P4b2 CA 07" sheetId="95" r:id="rId34"/>
    <sheet name="P4b1 CA 08" sheetId="96" r:id="rId35"/>
    <sheet name="P4b2 CA 08" sheetId="97" r:id="rId36"/>
    <sheet name="P4b1 CA 09" sheetId="54" r:id="rId37"/>
    <sheet name="P4b2 CA 09" sheetId="55" r:id="rId38"/>
    <sheet name="P4b1 CA 10" sheetId="56" r:id="rId39"/>
    <sheet name="P4b2 CA 10" sheetId="57" r:id="rId40"/>
    <sheet name="P4b1 CA 11" sheetId="98" r:id="rId41"/>
    <sheet name="P4b2 CA 11" sheetId="99" r:id="rId42"/>
    <sheet name="P4b1 CA 12" sheetId="58" r:id="rId43"/>
    <sheet name="P4b2 CA 12" sheetId="59" r:id="rId44"/>
    <sheet name="P4b1 CA 13" sheetId="73" r:id="rId45"/>
    <sheet name="P4b2 CA 13" sheetId="74" r:id="rId46"/>
    <sheet name="P4b1 CA 14" sheetId="61" r:id="rId47"/>
    <sheet name="P4b2 CA 14" sheetId="62" r:id="rId48"/>
    <sheet name="P4b1 CA 15" sheetId="75" r:id="rId49"/>
    <sheet name="P4b2 CA 15" sheetId="76" r:id="rId50"/>
    <sheet name="P4b1 CA 16" sheetId="77" r:id="rId51"/>
    <sheet name="P4b2 CA 16" sheetId="78" r:id="rId52"/>
    <sheet name="P4b1 CA 17" sheetId="79" r:id="rId53"/>
    <sheet name="P4b2 CA 17" sheetId="80" r:id="rId54"/>
    <sheet name="P4c1 CA 08 CA PROD" sheetId="100" r:id="rId55"/>
    <sheet name="P4c2 CA 08 CA PROD" sheetId="101" r:id="rId56"/>
    <sheet name="P4c1 CA 09 CA PROD" sheetId="82" r:id="rId57"/>
    <sheet name="P4c2 CA 09 CA PROD" sheetId="85" r:id="rId58"/>
    <sheet name="P4c1 CA 10 CA PROD" sheetId="86" r:id="rId59"/>
    <sheet name="P4c2 CA 10 CA PROD " sheetId="88" r:id="rId60"/>
    <sheet name="P4c1 CA 11 CA PROD" sheetId="102" r:id="rId61"/>
    <sheet name="P4c2 CA 11 CA PROD" sheetId="103" r:id="rId62"/>
    <sheet name="P4d1 CA 12 OC" sheetId="65" r:id="rId63"/>
    <sheet name="P4d2 CA 12 OC" sheetId="105" r:id="rId64"/>
    <sheet name="P4d1 CA 13 OC " sheetId="90" r:id="rId65"/>
    <sheet name="P4d2 CA 13 OC" sheetId="106" r:id="rId66"/>
    <sheet name="P4d1 CA 14 OC" sheetId="92" r:id="rId67"/>
    <sheet name="P4d2 CA 14 OC" sheetId="107" r:id="rId68"/>
    <sheet name="P4d1 CA 15 OC" sheetId="104" r:id="rId69"/>
    <sheet name="P4d2 CA 15 OC" sheetId="108" r:id="rId70"/>
    <sheet name="P4d1 CA 16 OC" sheetId="109" r:id="rId71"/>
    <sheet name="P4d2 CA 16 OC" sheetId="110" r:id="rId72"/>
    <sheet name="P4d1 CA 17 OC" sheetId="111" r:id="rId73"/>
    <sheet name="P4d2 CA 17 OC" sheetId="112" r:id="rId74"/>
    <sheet name="P5a1 CA 01 OC" sheetId="113" r:id="rId75"/>
    <sheet name="P5a2 CA 01 OC" sheetId="114" r:id="rId76"/>
    <sheet name="P5a1 CA 02 OC" sheetId="115" r:id="rId77"/>
    <sheet name="P5a2 CA 02 OC" sheetId="116" r:id="rId78"/>
    <sheet name="P5a1 CA 03 OC" sheetId="117" r:id="rId79"/>
    <sheet name="P5a2 CA 03 OC" sheetId="118" r:id="rId80"/>
    <sheet name="P5a1 CA 04 OC" sheetId="119" r:id="rId81"/>
    <sheet name="P5a2 CA 04 OC" sheetId="120" r:id="rId82"/>
    <sheet name="P5a1 CA 05 OC" sheetId="121" r:id="rId83"/>
    <sheet name="P5a2 CA 05 OC" sheetId="122" r:id="rId84"/>
    <sheet name="P5a1 CA 06 OC" sheetId="123" r:id="rId85"/>
    <sheet name="P5a2 CA 06 OC" sheetId="124" r:id="rId86"/>
    <sheet name="P5a1 CA 07 OC" sheetId="125" r:id="rId87"/>
    <sheet name="P5a2 CA 07 OC" sheetId="126" r:id="rId88"/>
    <sheet name="HC ABC" sheetId="27" r:id="rId89"/>
    <sheet name="HC TRAD" sheetId="127" r:id="rId90"/>
    <sheet name="ER" sheetId="43" r:id="rId91"/>
    <sheet name="CIF TRAD MC" sheetId="67" r:id="rId92"/>
    <sheet name="CIF TRAD RP" sheetId="68" r:id="rId93"/>
  </sheets>
  <externalReferences>
    <externalReference r:id="rId94"/>
  </externalReferences>
  <definedNames>
    <definedName name="_xlnm.Print_Area" localSheetId="1">MCA!$A$1:$F$18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4" i="127" l="1"/>
  <c r="K24" i="127"/>
  <c r="J24" i="127"/>
  <c r="I24" i="127"/>
  <c r="H24" i="127"/>
  <c r="G24" i="127"/>
  <c r="F24" i="127"/>
  <c r="E24" i="127"/>
  <c r="D24" i="127"/>
  <c r="C24" i="127"/>
  <c r="B24" i="127"/>
  <c r="L23" i="127"/>
  <c r="K23" i="127"/>
  <c r="J23" i="127"/>
  <c r="I23" i="127"/>
  <c r="H23" i="127"/>
  <c r="G23" i="127"/>
  <c r="F23" i="127"/>
  <c r="E23" i="127"/>
  <c r="D23" i="127"/>
  <c r="C23" i="127"/>
  <c r="B23" i="127"/>
  <c r="L20" i="127"/>
  <c r="K20" i="127"/>
  <c r="I20" i="127"/>
  <c r="E20" i="127"/>
  <c r="D20" i="127"/>
  <c r="L19" i="127"/>
  <c r="K19" i="127"/>
  <c r="J19" i="127"/>
  <c r="J20" i="127" s="1"/>
  <c r="I19" i="127"/>
  <c r="H19" i="127"/>
  <c r="H20" i="127" s="1"/>
  <c r="G19" i="127"/>
  <c r="G20" i="127" s="1"/>
  <c r="F19" i="127"/>
  <c r="F20" i="127" s="1"/>
  <c r="E19" i="127"/>
  <c r="D19" i="127"/>
  <c r="C19" i="127"/>
  <c r="B19" i="127"/>
  <c r="D18" i="127"/>
  <c r="C18" i="127"/>
  <c r="C20" i="127" s="1"/>
  <c r="B18" i="127"/>
  <c r="B20" i="127" s="1"/>
  <c r="L17" i="127"/>
  <c r="J17" i="127"/>
  <c r="F17" i="127"/>
  <c r="E17" i="127"/>
  <c r="L16" i="127"/>
  <c r="K16" i="127"/>
  <c r="K17" i="127" s="1"/>
  <c r="J16" i="127"/>
  <c r="I16" i="127"/>
  <c r="I17" i="127" s="1"/>
  <c r="H16" i="127"/>
  <c r="H17" i="127" s="1"/>
  <c r="G16" i="127"/>
  <c r="G17" i="127" s="1"/>
  <c r="F16" i="127"/>
  <c r="E16" i="127"/>
  <c r="D16" i="127"/>
  <c r="C16" i="127"/>
  <c r="B16" i="127"/>
  <c r="D15" i="127"/>
  <c r="D17" i="127" s="1"/>
  <c r="C15" i="127"/>
  <c r="C17" i="127" s="1"/>
  <c r="B15" i="127"/>
  <c r="B17" i="127" s="1"/>
  <c r="K14" i="127"/>
  <c r="G14" i="127"/>
  <c r="F14" i="127"/>
  <c r="E14" i="127"/>
  <c r="L13" i="127"/>
  <c r="L14" i="127" s="1"/>
  <c r="K13" i="127"/>
  <c r="J13" i="127"/>
  <c r="J14" i="127" s="1"/>
  <c r="I13" i="127"/>
  <c r="I14" i="127" s="1"/>
  <c r="H13" i="127"/>
  <c r="H14" i="127" s="1"/>
  <c r="G13" i="127"/>
  <c r="F13" i="127"/>
  <c r="E13" i="127"/>
  <c r="D13" i="127"/>
  <c r="C13" i="127"/>
  <c r="B13" i="127"/>
  <c r="B14" i="127" s="1"/>
  <c r="D12" i="127"/>
  <c r="D14" i="127" s="1"/>
  <c r="C12" i="127"/>
  <c r="C14" i="127" s="1"/>
  <c r="B12" i="127"/>
  <c r="L11" i="127"/>
  <c r="H11" i="127"/>
  <c r="G11" i="127"/>
  <c r="F11" i="127"/>
  <c r="L10" i="127"/>
  <c r="K10" i="127"/>
  <c r="K11" i="127" s="1"/>
  <c r="K21" i="127" s="1"/>
  <c r="K25" i="127" s="1"/>
  <c r="J10" i="127"/>
  <c r="J11" i="127" s="1"/>
  <c r="I10" i="127"/>
  <c r="I11" i="127" s="1"/>
  <c r="H10" i="127"/>
  <c r="G10" i="127"/>
  <c r="F10" i="127"/>
  <c r="E10" i="127"/>
  <c r="E11" i="127" s="1"/>
  <c r="E21" i="127" s="1"/>
  <c r="E25" i="127" s="1"/>
  <c r="D10" i="127"/>
  <c r="C10" i="127"/>
  <c r="C11" i="127" s="1"/>
  <c r="B10" i="127"/>
  <c r="D9" i="127"/>
  <c r="D11" i="127" s="1"/>
  <c r="C9" i="127"/>
  <c r="B9" i="127"/>
  <c r="B11" i="127" s="1"/>
  <c r="G21" i="127" l="1"/>
  <c r="B21" i="127"/>
  <c r="H21" i="127"/>
  <c r="D21" i="127"/>
  <c r="D25" i="127" s="1"/>
  <c r="I21" i="127"/>
  <c r="F21" i="127"/>
  <c r="L21" i="127"/>
  <c r="L25" i="127" s="1"/>
  <c r="J21" i="127"/>
  <c r="C21" i="127"/>
  <c r="J22" i="127" l="1"/>
  <c r="J25" i="127"/>
  <c r="J26" i="127" s="1"/>
  <c r="F22" i="127"/>
  <c r="F25" i="127"/>
  <c r="F26" i="127" s="1"/>
  <c r="I25" i="127"/>
  <c r="I26" i="127" s="1"/>
  <c r="I22" i="127"/>
  <c r="H22" i="127"/>
  <c r="H25" i="127"/>
  <c r="H26" i="127" s="1"/>
  <c r="B22" i="127"/>
  <c r="B25" i="127"/>
  <c r="B26" i="127" s="1"/>
  <c r="C25" i="127"/>
  <c r="C26" i="127" s="1"/>
  <c r="C22" i="127"/>
  <c r="G22" i="127"/>
  <c r="G25" i="127"/>
  <c r="G26" i="127" s="1"/>
  <c r="Z96" i="27" l="1"/>
  <c r="Y96" i="27"/>
  <c r="X96" i="27"/>
  <c r="W96" i="27"/>
  <c r="V96" i="27"/>
  <c r="U96" i="27"/>
  <c r="T96" i="27"/>
  <c r="S96" i="27"/>
  <c r="R96" i="27"/>
  <c r="Z95" i="27"/>
  <c r="Y95" i="27"/>
  <c r="X95" i="27"/>
  <c r="W95" i="27"/>
  <c r="V95" i="27"/>
  <c r="U95" i="27"/>
  <c r="T95" i="27"/>
  <c r="S95" i="27"/>
  <c r="R95" i="27"/>
  <c r="Z94" i="27"/>
  <c r="Y94" i="27"/>
  <c r="X94" i="27"/>
  <c r="W94" i="27"/>
  <c r="V94" i="27"/>
  <c r="U94" i="27"/>
  <c r="T94" i="27"/>
  <c r="S94" i="27"/>
  <c r="R94" i="27"/>
  <c r="Z93" i="27"/>
  <c r="Y93" i="27"/>
  <c r="X93" i="27"/>
  <c r="W93" i="27"/>
  <c r="V93" i="27"/>
  <c r="U93" i="27"/>
  <c r="T93" i="27"/>
  <c r="S93" i="27"/>
  <c r="R93" i="27"/>
  <c r="Z92" i="27"/>
  <c r="Y92" i="27"/>
  <c r="X92" i="27"/>
  <c r="W92" i="27"/>
  <c r="V92" i="27"/>
  <c r="U92" i="27"/>
  <c r="T92" i="27"/>
  <c r="S92" i="27"/>
  <c r="R92" i="27"/>
  <c r="Z91" i="27"/>
  <c r="Y91" i="27"/>
  <c r="X91" i="27"/>
  <c r="W91" i="27"/>
  <c r="V91" i="27"/>
  <c r="U91" i="27"/>
  <c r="T91" i="27"/>
  <c r="S91" i="27"/>
  <c r="R91" i="27"/>
  <c r="Z90" i="27"/>
  <c r="Y90" i="27"/>
  <c r="X90" i="27"/>
  <c r="W90" i="27"/>
  <c r="V90" i="27"/>
  <c r="U90" i="27"/>
  <c r="T90" i="27"/>
  <c r="S90" i="27"/>
  <c r="R90" i="27"/>
  <c r="Z89" i="27"/>
  <c r="Y89" i="27"/>
  <c r="X89" i="27"/>
  <c r="W89" i="27"/>
  <c r="V89" i="27"/>
  <c r="U89" i="27"/>
  <c r="T89" i="27"/>
  <c r="S89" i="27"/>
  <c r="R89" i="27"/>
  <c r="Z88" i="27"/>
  <c r="Y88" i="27"/>
  <c r="X88" i="27"/>
  <c r="W88" i="27"/>
  <c r="V88" i="27"/>
  <c r="U88" i="27"/>
  <c r="T88" i="27"/>
  <c r="S88" i="27"/>
  <c r="R88" i="27"/>
  <c r="Z87" i="27"/>
  <c r="Y87" i="27"/>
  <c r="X87" i="27"/>
  <c r="W87" i="27"/>
  <c r="V87" i="27"/>
  <c r="U87" i="27"/>
  <c r="T87" i="27"/>
  <c r="S87" i="27"/>
  <c r="R87" i="27"/>
  <c r="Z86" i="27"/>
  <c r="Y86" i="27"/>
  <c r="X86" i="27"/>
  <c r="W86" i="27"/>
  <c r="V86" i="27"/>
  <c r="U86" i="27"/>
  <c r="T86" i="27"/>
  <c r="S86" i="27"/>
  <c r="R86" i="27"/>
  <c r="Z85" i="27"/>
  <c r="Y85" i="27"/>
  <c r="X85" i="27"/>
  <c r="W85" i="27"/>
  <c r="V85" i="27"/>
  <c r="U85" i="27"/>
  <c r="T85" i="27"/>
  <c r="S85" i="27"/>
  <c r="R85" i="27"/>
  <c r="Z84" i="27"/>
  <c r="Y84" i="27"/>
  <c r="X84" i="27"/>
  <c r="W84" i="27"/>
  <c r="V84" i="27"/>
  <c r="U84" i="27"/>
  <c r="T84" i="27"/>
  <c r="S84" i="27"/>
  <c r="R84" i="27"/>
  <c r="Z83" i="27"/>
  <c r="Y83" i="27"/>
  <c r="X83" i="27"/>
  <c r="W83" i="27"/>
  <c r="V83" i="27"/>
  <c r="U83" i="27"/>
  <c r="T83" i="27"/>
  <c r="S83" i="27"/>
  <c r="R83" i="27"/>
  <c r="Z82" i="27"/>
  <c r="Y82" i="27"/>
  <c r="X82" i="27"/>
  <c r="W82" i="27"/>
  <c r="V82" i="27"/>
  <c r="U82" i="27"/>
  <c r="T82" i="27"/>
  <c r="S82" i="27"/>
  <c r="R82" i="27"/>
  <c r="Z80" i="27"/>
  <c r="Y80" i="27"/>
  <c r="X80" i="27"/>
  <c r="W80" i="27"/>
  <c r="V80" i="27"/>
  <c r="U80" i="27"/>
  <c r="T80" i="27"/>
  <c r="S80" i="27"/>
  <c r="R80" i="27"/>
  <c r="Z79" i="27"/>
  <c r="Y79" i="27"/>
  <c r="X79" i="27"/>
  <c r="W79" i="27"/>
  <c r="V79" i="27"/>
  <c r="U79" i="27"/>
  <c r="T79" i="27"/>
  <c r="S79" i="27"/>
  <c r="R79" i="27"/>
  <c r="Z78" i="27"/>
  <c r="Y78" i="27"/>
  <c r="X78" i="27"/>
  <c r="W78" i="27"/>
  <c r="V78" i="27"/>
  <c r="U78" i="27"/>
  <c r="T78" i="27"/>
  <c r="S78" i="27"/>
  <c r="R78" i="27"/>
  <c r="Z77" i="27"/>
  <c r="Y77" i="27"/>
  <c r="X77" i="27"/>
  <c r="W77" i="27"/>
  <c r="V77" i="27"/>
  <c r="U77" i="27"/>
  <c r="T77" i="27"/>
  <c r="S77" i="27"/>
  <c r="R77" i="27"/>
  <c r="Z76" i="27"/>
  <c r="Y76" i="27"/>
  <c r="X76" i="27"/>
  <c r="W76" i="27"/>
  <c r="V76" i="27"/>
  <c r="U76" i="27"/>
  <c r="T76" i="27"/>
  <c r="S76" i="27"/>
  <c r="R76" i="27"/>
  <c r="Z75" i="27"/>
  <c r="Y75" i="27"/>
  <c r="X75" i="27"/>
  <c r="W75" i="27"/>
  <c r="V75" i="27"/>
  <c r="U75" i="27"/>
  <c r="T75" i="27"/>
  <c r="S75" i="27"/>
  <c r="R75" i="27"/>
  <c r="Z69" i="27"/>
  <c r="Y69" i="27"/>
  <c r="X69" i="27"/>
  <c r="W69" i="27"/>
  <c r="V69" i="27"/>
  <c r="U69" i="27"/>
  <c r="T69" i="27"/>
  <c r="S69" i="27"/>
  <c r="R69" i="27"/>
  <c r="Z68" i="27"/>
  <c r="Y68" i="27"/>
  <c r="X68" i="27"/>
  <c r="W68" i="27"/>
  <c r="V68" i="27"/>
  <c r="U68" i="27"/>
  <c r="T68" i="27"/>
  <c r="S68" i="27"/>
  <c r="R68" i="27"/>
  <c r="Z67" i="27"/>
  <c r="Y67" i="27"/>
  <c r="X67" i="27"/>
  <c r="W67" i="27"/>
  <c r="V67" i="27"/>
  <c r="U67" i="27"/>
  <c r="T67" i="27"/>
  <c r="S67" i="27"/>
  <c r="R67" i="27"/>
  <c r="Z66" i="27"/>
  <c r="Y66" i="27"/>
  <c r="X66" i="27"/>
  <c r="W66" i="27"/>
  <c r="V66" i="27"/>
  <c r="U66" i="27"/>
  <c r="T66" i="27"/>
  <c r="S66" i="27"/>
  <c r="R66" i="27"/>
  <c r="Z65" i="27"/>
  <c r="Y65" i="27"/>
  <c r="X65" i="27"/>
  <c r="W65" i="27"/>
  <c r="V65" i="27"/>
  <c r="U65" i="27"/>
  <c r="T65" i="27"/>
  <c r="S65" i="27"/>
  <c r="R65" i="27"/>
  <c r="Z64" i="27"/>
  <c r="Y64" i="27"/>
  <c r="X64" i="27"/>
  <c r="W64" i="27"/>
  <c r="V64" i="27"/>
  <c r="U64" i="27"/>
  <c r="T64" i="27"/>
  <c r="S64" i="27"/>
  <c r="R64" i="27"/>
  <c r="Z63" i="27"/>
  <c r="Y63" i="27"/>
  <c r="X63" i="27"/>
  <c r="W63" i="27"/>
  <c r="V63" i="27"/>
  <c r="U63" i="27"/>
  <c r="T63" i="27"/>
  <c r="S63" i="27"/>
  <c r="R63" i="27"/>
  <c r="Z62" i="27"/>
  <c r="Y62" i="27"/>
  <c r="X62" i="27"/>
  <c r="W62" i="27"/>
  <c r="V62" i="27"/>
  <c r="U62" i="27"/>
  <c r="T62" i="27"/>
  <c r="S62" i="27"/>
  <c r="R62" i="27"/>
  <c r="Z61" i="27"/>
  <c r="Y61" i="27"/>
  <c r="X61" i="27"/>
  <c r="W61" i="27"/>
  <c r="V61" i="27"/>
  <c r="U61" i="27"/>
  <c r="T61" i="27"/>
  <c r="S61" i="27"/>
  <c r="R61" i="27"/>
  <c r="Z60" i="27"/>
  <c r="Y60" i="27"/>
  <c r="X60" i="27"/>
  <c r="W60" i="27"/>
  <c r="V60" i="27"/>
  <c r="U60" i="27"/>
  <c r="T60" i="27"/>
  <c r="S60" i="27"/>
  <c r="R60" i="27"/>
  <c r="Z59" i="27"/>
  <c r="Y59" i="27"/>
  <c r="X59" i="27"/>
  <c r="W59" i="27"/>
  <c r="V59" i="27"/>
  <c r="U59" i="27"/>
  <c r="T59" i="27"/>
  <c r="S59" i="27"/>
  <c r="R59" i="27"/>
  <c r="Z58" i="27"/>
  <c r="Y58" i="27"/>
  <c r="X58" i="27"/>
  <c r="W58" i="27"/>
  <c r="V58" i="27"/>
  <c r="U58" i="27"/>
  <c r="T58" i="27"/>
  <c r="S58" i="27"/>
  <c r="R58" i="27"/>
  <c r="Z57" i="27"/>
  <c r="Y57" i="27"/>
  <c r="X57" i="27"/>
  <c r="W57" i="27"/>
  <c r="V57" i="27"/>
  <c r="U57" i="27"/>
  <c r="T57" i="27"/>
  <c r="S57" i="27"/>
  <c r="R57" i="27"/>
  <c r="Z56" i="27"/>
  <c r="Y56" i="27"/>
  <c r="X56" i="27"/>
  <c r="W56" i="27"/>
  <c r="V56" i="27"/>
  <c r="U56" i="27"/>
  <c r="T56" i="27"/>
  <c r="S56" i="27"/>
  <c r="R56" i="27"/>
  <c r="Z55" i="27"/>
  <c r="Y55" i="27"/>
  <c r="X55" i="27"/>
  <c r="W55" i="27"/>
  <c r="V55" i="27"/>
  <c r="U55" i="27"/>
  <c r="T55" i="27"/>
  <c r="S55" i="27"/>
  <c r="R55" i="27"/>
  <c r="Z54" i="27"/>
  <c r="Y54" i="27"/>
  <c r="X54" i="27"/>
  <c r="W54" i="27"/>
  <c r="V54" i="27"/>
  <c r="U54" i="27"/>
  <c r="T54" i="27"/>
  <c r="S54" i="27"/>
  <c r="R54" i="27"/>
  <c r="Z53" i="27"/>
  <c r="Y53" i="27"/>
  <c r="X53" i="27"/>
  <c r="W53" i="27"/>
  <c r="V53" i="27"/>
  <c r="U53" i="27"/>
  <c r="T53" i="27"/>
  <c r="S53" i="27"/>
  <c r="R53" i="27"/>
  <c r="Z52" i="27"/>
  <c r="Y52" i="27"/>
  <c r="X52" i="27"/>
  <c r="W52" i="27"/>
  <c r="V52" i="27"/>
  <c r="U52" i="27"/>
  <c r="T52" i="27"/>
  <c r="S52" i="27"/>
  <c r="R52" i="27"/>
  <c r="Z51" i="27"/>
  <c r="Y51" i="27"/>
  <c r="X51" i="27"/>
  <c r="W51" i="27"/>
  <c r="V51" i="27"/>
  <c r="U51" i="27"/>
  <c r="T51" i="27"/>
  <c r="S51" i="27"/>
  <c r="R51" i="27"/>
  <c r="Z50" i="27"/>
  <c r="Y50" i="27"/>
  <c r="X50" i="27"/>
  <c r="W50" i="27"/>
  <c r="V50" i="27"/>
  <c r="U50" i="27"/>
  <c r="T50" i="27"/>
  <c r="S50" i="27"/>
  <c r="R50" i="27"/>
  <c r="Z49" i="27"/>
  <c r="Y49" i="27"/>
  <c r="X49" i="27"/>
  <c r="W49" i="27"/>
  <c r="V49" i="27"/>
  <c r="U49" i="27"/>
  <c r="T49" i="27"/>
  <c r="S49" i="27"/>
  <c r="R49" i="27"/>
  <c r="Z48" i="27"/>
  <c r="Y48" i="27"/>
  <c r="X48" i="27"/>
  <c r="W48" i="27"/>
  <c r="V48" i="27"/>
  <c r="U48" i="27"/>
  <c r="T48" i="27"/>
  <c r="S48" i="27"/>
  <c r="R48" i="27"/>
  <c r="Z47" i="27"/>
  <c r="Y47" i="27"/>
  <c r="X47" i="27"/>
  <c r="W47" i="27"/>
  <c r="V47" i="27"/>
  <c r="U47" i="27"/>
  <c r="T47" i="27"/>
  <c r="S47" i="27"/>
  <c r="R47" i="27"/>
  <c r="Z46" i="27"/>
  <c r="Y46" i="27"/>
  <c r="X46" i="27"/>
  <c r="W46" i="27"/>
  <c r="W70" i="27" s="1"/>
  <c r="V46" i="27"/>
  <c r="U46" i="27"/>
  <c r="T46" i="27"/>
  <c r="S46" i="27"/>
  <c r="R46" i="27"/>
  <c r="Z45" i="27"/>
  <c r="Y45" i="27"/>
  <c r="X45" i="27"/>
  <c r="W45" i="27"/>
  <c r="V45" i="27"/>
  <c r="U45" i="27"/>
  <c r="T45" i="27"/>
  <c r="S45" i="27"/>
  <c r="R45" i="27"/>
  <c r="Z44" i="27"/>
  <c r="Z70" i="27" s="1"/>
  <c r="Z71" i="27" s="1"/>
  <c r="Y44" i="27"/>
  <c r="Y70" i="27" s="1"/>
  <c r="X44" i="27"/>
  <c r="X70" i="27" s="1"/>
  <c r="W44" i="27"/>
  <c r="V44" i="27"/>
  <c r="V70" i="27" s="1"/>
  <c r="U44" i="27"/>
  <c r="U70" i="27" s="1"/>
  <c r="T44" i="27"/>
  <c r="T70" i="27" s="1"/>
  <c r="T71" i="27" s="1"/>
  <c r="S44" i="27"/>
  <c r="S70" i="27" s="1"/>
  <c r="R44" i="27"/>
  <c r="R70" i="27" s="1"/>
  <c r="R71" i="27" s="1"/>
  <c r="Z42" i="27"/>
  <c r="Y42" i="27"/>
  <c r="X42" i="27"/>
  <c r="W42" i="27"/>
  <c r="V42" i="27"/>
  <c r="V71" i="27" s="1"/>
  <c r="U42" i="27"/>
  <c r="U71" i="27" s="1"/>
  <c r="T42" i="27"/>
  <c r="S42" i="27"/>
  <c r="S71" i="27" s="1"/>
  <c r="R42" i="27"/>
  <c r="V40" i="27"/>
  <c r="Z39" i="27"/>
  <c r="Y39" i="27"/>
  <c r="X39" i="27"/>
  <c r="W39" i="27"/>
  <c r="V39" i="27"/>
  <c r="U39" i="27"/>
  <c r="T39" i="27"/>
  <c r="S39" i="27"/>
  <c r="R39" i="27"/>
  <c r="Z38" i="27"/>
  <c r="Z40" i="27" s="1"/>
  <c r="Y38" i="27"/>
  <c r="Y40" i="27" s="1"/>
  <c r="Y41" i="27" s="1"/>
  <c r="X38" i="27"/>
  <c r="X40" i="27" s="1"/>
  <c r="W38" i="27"/>
  <c r="W40" i="27" s="1"/>
  <c r="V38" i="27"/>
  <c r="U38" i="27"/>
  <c r="U40" i="27" s="1"/>
  <c r="T38" i="27"/>
  <c r="T40" i="27" s="1"/>
  <c r="S38" i="27"/>
  <c r="S40" i="27" s="1"/>
  <c r="S41" i="27" s="1"/>
  <c r="R38" i="27"/>
  <c r="R40" i="27" s="1"/>
  <c r="Z35" i="27"/>
  <c r="Z41" i="27" s="1"/>
  <c r="Y35" i="27"/>
  <c r="X35" i="27"/>
  <c r="X41" i="27" s="1"/>
  <c r="W35" i="27"/>
  <c r="W41" i="27" s="1"/>
  <c r="V35" i="27"/>
  <c r="V41" i="27" s="1"/>
  <c r="U35" i="27"/>
  <c r="T35" i="27"/>
  <c r="S35" i="27"/>
  <c r="R35" i="27"/>
  <c r="R41" i="27" s="1"/>
  <c r="U33" i="27"/>
  <c r="Z32" i="27"/>
  <c r="Y32" i="27"/>
  <c r="X32" i="27"/>
  <c r="W32" i="27"/>
  <c r="V32" i="27"/>
  <c r="U32" i="27"/>
  <c r="T32" i="27"/>
  <c r="S32" i="27"/>
  <c r="R32" i="27"/>
  <c r="Z31" i="27"/>
  <c r="Y31" i="27"/>
  <c r="X31" i="27"/>
  <c r="W31" i="27"/>
  <c r="V31" i="27"/>
  <c r="U31" i="27"/>
  <c r="T31" i="27"/>
  <c r="S31" i="27"/>
  <c r="R31" i="27"/>
  <c r="Z30" i="27"/>
  <c r="Y30" i="27"/>
  <c r="X30" i="27"/>
  <c r="W30" i="27"/>
  <c r="V30" i="27"/>
  <c r="U30" i="27"/>
  <c r="T30" i="27"/>
  <c r="S30" i="27"/>
  <c r="R30" i="27"/>
  <c r="Z29" i="27"/>
  <c r="Y29" i="27"/>
  <c r="Y33" i="27" s="1"/>
  <c r="X29" i="27"/>
  <c r="W29" i="27"/>
  <c r="V29" i="27"/>
  <c r="U29" i="27"/>
  <c r="T29" i="27"/>
  <c r="S29" i="27"/>
  <c r="R29" i="27"/>
  <c r="Z28" i="27"/>
  <c r="Y28" i="27"/>
  <c r="X28" i="27"/>
  <c r="W28" i="27"/>
  <c r="V28" i="27"/>
  <c r="U28" i="27"/>
  <c r="T28" i="27"/>
  <c r="S28" i="27"/>
  <c r="R28" i="27"/>
  <c r="Z27" i="27"/>
  <c r="Z33" i="27" s="1"/>
  <c r="Y27" i="27"/>
  <c r="X27" i="27"/>
  <c r="X33" i="27" s="1"/>
  <c r="W27" i="27"/>
  <c r="W33" i="27" s="1"/>
  <c r="V27" i="27"/>
  <c r="V33" i="27" s="1"/>
  <c r="U27" i="27"/>
  <c r="T27" i="27"/>
  <c r="T33" i="27" s="1"/>
  <c r="S27" i="27"/>
  <c r="R27" i="27"/>
  <c r="R33" i="27" s="1"/>
  <c r="Z25" i="27"/>
  <c r="Z34" i="27" s="1"/>
  <c r="Y25" i="27"/>
  <c r="Y34" i="27" s="1"/>
  <c r="X25" i="27"/>
  <c r="X34" i="27" s="1"/>
  <c r="W25" i="27"/>
  <c r="W34" i="27" s="1"/>
  <c r="V25" i="27"/>
  <c r="V34" i="27" s="1"/>
  <c r="U25" i="27"/>
  <c r="U34" i="27" s="1"/>
  <c r="T25" i="27"/>
  <c r="S25" i="27"/>
  <c r="R25" i="27"/>
  <c r="Z22" i="27"/>
  <c r="Y22" i="27"/>
  <c r="X22" i="27"/>
  <c r="W22" i="27"/>
  <c r="V22" i="27"/>
  <c r="U22" i="27"/>
  <c r="T22" i="27"/>
  <c r="S22" i="27"/>
  <c r="R22" i="27"/>
  <c r="Z21" i="27"/>
  <c r="Y21" i="27"/>
  <c r="X21" i="27"/>
  <c r="W21" i="27"/>
  <c r="V21" i="27"/>
  <c r="U21" i="27"/>
  <c r="T21" i="27"/>
  <c r="S21" i="27"/>
  <c r="R21" i="27"/>
  <c r="Z20" i="27"/>
  <c r="Y20" i="27"/>
  <c r="X20" i="27"/>
  <c r="W20" i="27"/>
  <c r="V20" i="27"/>
  <c r="U20" i="27"/>
  <c r="T20" i="27"/>
  <c r="S20" i="27"/>
  <c r="R20" i="27"/>
  <c r="Z19" i="27"/>
  <c r="Y19" i="27"/>
  <c r="X19" i="27"/>
  <c r="W19" i="27"/>
  <c r="V19" i="27"/>
  <c r="U19" i="27"/>
  <c r="T19" i="27"/>
  <c r="S19" i="27"/>
  <c r="R19" i="27"/>
  <c r="Z18" i="27"/>
  <c r="Y18" i="27"/>
  <c r="X18" i="27"/>
  <c r="W18" i="27"/>
  <c r="V18" i="27"/>
  <c r="U18" i="27"/>
  <c r="T18" i="27"/>
  <c r="S18" i="27"/>
  <c r="R18" i="27"/>
  <c r="Z17" i="27"/>
  <c r="Y17" i="27"/>
  <c r="X17" i="27"/>
  <c r="W17" i="27"/>
  <c r="V17" i="27"/>
  <c r="U17" i="27"/>
  <c r="T17" i="27"/>
  <c r="S17" i="27"/>
  <c r="R17" i="27"/>
  <c r="Z16" i="27"/>
  <c r="Y16" i="27"/>
  <c r="X16" i="27"/>
  <c r="W16" i="27"/>
  <c r="V16" i="27"/>
  <c r="U16" i="27"/>
  <c r="T16" i="27"/>
  <c r="S16" i="27"/>
  <c r="R16" i="27"/>
  <c r="Z15" i="27"/>
  <c r="Y15" i="27"/>
  <c r="X15" i="27"/>
  <c r="X23" i="27" s="1"/>
  <c r="W15" i="27"/>
  <c r="V15" i="27"/>
  <c r="U15" i="27"/>
  <c r="T15" i="27"/>
  <c r="S15" i="27"/>
  <c r="R15" i="27"/>
  <c r="Z14" i="27"/>
  <c r="Y14" i="27"/>
  <c r="X14" i="27"/>
  <c r="W14" i="27"/>
  <c r="V14" i="27"/>
  <c r="U14" i="27"/>
  <c r="T14" i="27"/>
  <c r="S14" i="27"/>
  <c r="R14" i="27"/>
  <c r="Z13" i="27"/>
  <c r="Y13" i="27"/>
  <c r="X13" i="27"/>
  <c r="W13" i="27"/>
  <c r="V13" i="27"/>
  <c r="V23" i="27" s="1"/>
  <c r="V24" i="27" s="1"/>
  <c r="U13" i="27"/>
  <c r="T13" i="27"/>
  <c r="T23" i="27" s="1"/>
  <c r="S13" i="27"/>
  <c r="R13" i="27"/>
  <c r="Z12" i="27"/>
  <c r="Z23" i="27" s="1"/>
  <c r="Y12" i="27"/>
  <c r="Y23" i="27" s="1"/>
  <c r="Y24" i="27" s="1"/>
  <c r="X12" i="27"/>
  <c r="W12" i="27"/>
  <c r="W23" i="27" s="1"/>
  <c r="V12" i="27"/>
  <c r="U12" i="27"/>
  <c r="U23" i="27" s="1"/>
  <c r="U24" i="27" s="1"/>
  <c r="T12" i="27"/>
  <c r="S12" i="27"/>
  <c r="S23" i="27" s="1"/>
  <c r="S24" i="27" s="1"/>
  <c r="R12" i="27"/>
  <c r="R23" i="27" s="1"/>
  <c r="Z9" i="27"/>
  <c r="Z24" i="27" s="1"/>
  <c r="Z72" i="27" s="1"/>
  <c r="Z97" i="27" s="1"/>
  <c r="Y9" i="27"/>
  <c r="X9" i="27"/>
  <c r="W9" i="27"/>
  <c r="V9" i="27"/>
  <c r="U9" i="27"/>
  <c r="T9" i="27"/>
  <c r="T24" i="27" s="1"/>
  <c r="S9" i="27"/>
  <c r="R9" i="27"/>
  <c r="R24" i="27" s="1"/>
  <c r="Q96" i="27"/>
  <c r="Q95" i="27"/>
  <c r="Q94" i="27"/>
  <c r="Q93" i="27"/>
  <c r="Q92" i="27"/>
  <c r="Q91" i="27"/>
  <c r="Q90" i="27"/>
  <c r="Q89" i="27"/>
  <c r="Q88" i="27"/>
  <c r="Q87" i="27"/>
  <c r="Q86" i="27"/>
  <c r="Q85" i="27"/>
  <c r="Q84" i="27"/>
  <c r="Q83" i="27"/>
  <c r="Q82" i="27"/>
  <c r="Q80" i="27"/>
  <c r="Q79" i="27"/>
  <c r="Q78" i="27"/>
  <c r="Q77" i="27"/>
  <c r="Q76" i="27"/>
  <c r="Q75" i="27"/>
  <c r="Q69" i="27"/>
  <c r="Q68" i="27"/>
  <c r="Q67" i="27"/>
  <c r="Q66" i="27"/>
  <c r="Q65" i="27"/>
  <c r="Q64" i="27"/>
  <c r="Q63" i="27"/>
  <c r="Q62" i="27"/>
  <c r="Q61" i="27"/>
  <c r="Q60" i="27"/>
  <c r="Q59" i="27"/>
  <c r="Q58" i="27"/>
  <c r="Q57" i="27"/>
  <c r="Q56" i="27"/>
  <c r="Q55" i="27"/>
  <c r="Q54" i="27"/>
  <c r="Q53" i="27"/>
  <c r="Q52" i="27"/>
  <c r="Q51" i="27"/>
  <c r="Q50" i="27"/>
  <c r="Q49" i="27"/>
  <c r="Q48" i="27"/>
  <c r="Q47" i="27"/>
  <c r="Q46" i="27"/>
  <c r="Q70" i="27" s="1"/>
  <c r="Q45" i="27"/>
  <c r="Q44" i="27"/>
  <c r="Q42" i="27"/>
  <c r="Q39" i="27"/>
  <c r="Q40" i="27" s="1"/>
  <c r="Q38" i="27"/>
  <c r="Q35" i="27"/>
  <c r="Q32" i="27"/>
  <c r="Q31" i="27"/>
  <c r="Q30" i="27"/>
  <c r="Q29" i="27"/>
  <c r="Q28" i="27"/>
  <c r="Q27" i="27"/>
  <c r="Q25" i="27"/>
  <c r="Q22" i="27"/>
  <c r="Q21" i="27"/>
  <c r="Q20" i="27"/>
  <c r="Q19" i="27"/>
  <c r="Q18" i="27"/>
  <c r="Q17" i="27"/>
  <c r="Q23" i="27" s="1"/>
  <c r="Q24" i="27" s="1"/>
  <c r="Q16" i="27"/>
  <c r="Q15" i="27"/>
  <c r="Q14" i="27"/>
  <c r="Q13" i="27"/>
  <c r="Q12" i="27"/>
  <c r="Q9" i="27"/>
  <c r="Q33" i="27"/>
  <c r="O80" i="27"/>
  <c r="N80" i="27"/>
  <c r="M80" i="27"/>
  <c r="L80" i="27"/>
  <c r="K80" i="27"/>
  <c r="J80" i="27"/>
  <c r="I80" i="27"/>
  <c r="H80" i="27"/>
  <c r="G80" i="27"/>
  <c r="F80" i="27"/>
  <c r="O79" i="27"/>
  <c r="N79" i="27"/>
  <c r="M79" i="27"/>
  <c r="L79" i="27"/>
  <c r="K79" i="27"/>
  <c r="J79" i="27"/>
  <c r="I79" i="27"/>
  <c r="H79" i="27"/>
  <c r="G79" i="27"/>
  <c r="F79" i="27"/>
  <c r="O78" i="27"/>
  <c r="N78" i="27"/>
  <c r="M78" i="27"/>
  <c r="L78" i="27"/>
  <c r="K78" i="27"/>
  <c r="J78" i="27"/>
  <c r="I78" i="27"/>
  <c r="H78" i="27"/>
  <c r="G78" i="27"/>
  <c r="F78" i="27"/>
  <c r="E80" i="27"/>
  <c r="P80" i="27" s="1"/>
  <c r="E79" i="27"/>
  <c r="P79" i="27" s="1"/>
  <c r="E78" i="27"/>
  <c r="P78" i="27" s="1"/>
  <c r="R13" i="126"/>
  <c r="Q13" i="126"/>
  <c r="P13" i="126"/>
  <c r="O13" i="126"/>
  <c r="N13" i="126"/>
  <c r="M13" i="126"/>
  <c r="L13" i="126"/>
  <c r="K13" i="126"/>
  <c r="J13" i="126"/>
  <c r="I13" i="126"/>
  <c r="H13" i="126"/>
  <c r="R12" i="126"/>
  <c r="Q12" i="126"/>
  <c r="P12" i="126"/>
  <c r="O12" i="126"/>
  <c r="N12" i="126"/>
  <c r="N46" i="126" s="1"/>
  <c r="M12" i="126"/>
  <c r="L12" i="126"/>
  <c r="K12" i="126"/>
  <c r="J12" i="126"/>
  <c r="Y12" i="126" s="1"/>
  <c r="I12" i="126"/>
  <c r="I46" i="126" s="1"/>
  <c r="H12" i="126"/>
  <c r="R11" i="126"/>
  <c r="Q11" i="126"/>
  <c r="P11" i="126"/>
  <c r="O11" i="126"/>
  <c r="N11" i="126"/>
  <c r="M11" i="126"/>
  <c r="M46" i="126" s="1"/>
  <c r="L11" i="126"/>
  <c r="K11" i="126"/>
  <c r="J11" i="126"/>
  <c r="Y11" i="126" s="1"/>
  <c r="I11" i="126"/>
  <c r="H11" i="126"/>
  <c r="Q46" i="126"/>
  <c r="P46" i="126"/>
  <c r="O46" i="126"/>
  <c r="L46" i="126"/>
  <c r="E46" i="126"/>
  <c r="F11" i="126" s="1"/>
  <c r="Y45" i="126"/>
  <c r="Y44" i="126"/>
  <c r="Y43" i="126"/>
  <c r="Y42" i="126"/>
  <c r="Y41" i="126"/>
  <c r="Y40" i="126"/>
  <c r="Y39" i="126"/>
  <c r="Y38" i="126"/>
  <c r="Y37" i="126"/>
  <c r="Y36" i="126"/>
  <c r="Y35" i="126"/>
  <c r="Y34" i="126"/>
  <c r="Y33" i="126"/>
  <c r="Y32" i="126"/>
  <c r="Y31" i="126"/>
  <c r="Y30" i="126"/>
  <c r="Y29" i="126"/>
  <c r="Y28" i="126"/>
  <c r="Y27" i="126"/>
  <c r="Y26" i="126"/>
  <c r="Y25" i="126"/>
  <c r="Y24" i="126"/>
  <c r="Y23" i="126"/>
  <c r="Y22" i="126"/>
  <c r="Y21" i="126"/>
  <c r="Y20" i="126"/>
  <c r="Y19" i="126"/>
  <c r="Y18" i="126"/>
  <c r="Y17" i="126"/>
  <c r="Y16" i="126"/>
  <c r="Y15" i="126"/>
  <c r="Y14" i="126"/>
  <c r="E13" i="126"/>
  <c r="F13" i="126" s="1"/>
  <c r="E12" i="126"/>
  <c r="F12" i="126" s="1"/>
  <c r="E11" i="126"/>
  <c r="E13" i="125"/>
  <c r="E12" i="125"/>
  <c r="E11" i="125"/>
  <c r="E46" i="125" s="1"/>
  <c r="F12" i="125" s="1"/>
  <c r="K46" i="125"/>
  <c r="J46" i="125"/>
  <c r="Y45" i="125"/>
  <c r="Y44" i="125"/>
  <c r="Y43" i="125"/>
  <c r="Y42" i="125"/>
  <c r="Y41" i="125"/>
  <c r="Y40" i="125"/>
  <c r="Y39" i="125"/>
  <c r="Y38" i="125"/>
  <c r="Y37" i="125"/>
  <c r="Y36" i="125"/>
  <c r="Y35" i="125"/>
  <c r="Y34" i="125"/>
  <c r="Y33" i="125"/>
  <c r="Y32" i="125"/>
  <c r="Y31" i="125"/>
  <c r="Y30" i="125"/>
  <c r="Y29" i="125"/>
  <c r="Y28" i="125"/>
  <c r="Y27" i="125"/>
  <c r="Y26" i="125"/>
  <c r="Y25" i="125"/>
  <c r="Y24" i="125"/>
  <c r="Y23" i="125"/>
  <c r="Y22" i="125"/>
  <c r="Y21" i="125"/>
  <c r="Y20" i="125"/>
  <c r="Y19" i="125"/>
  <c r="Y18" i="125"/>
  <c r="Y17" i="125"/>
  <c r="Y16" i="125"/>
  <c r="Y15" i="125"/>
  <c r="Y14" i="125"/>
  <c r="H13" i="125"/>
  <c r="M12" i="125"/>
  <c r="M13" i="125" s="1"/>
  <c r="L12" i="125"/>
  <c r="L13" i="125" s="1"/>
  <c r="H12" i="125"/>
  <c r="P11" i="125"/>
  <c r="P12" i="125" s="1"/>
  <c r="P13" i="125" s="1"/>
  <c r="O11" i="125"/>
  <c r="O12" i="125" s="1"/>
  <c r="O13" i="125" s="1"/>
  <c r="N11" i="125"/>
  <c r="N12" i="125" s="1"/>
  <c r="N13" i="125" s="1"/>
  <c r="M11" i="125"/>
  <c r="L11" i="125"/>
  <c r="I11" i="125"/>
  <c r="H11" i="125"/>
  <c r="Y11" i="125" s="1"/>
  <c r="O77" i="27"/>
  <c r="N77" i="27"/>
  <c r="M77" i="27"/>
  <c r="L77" i="27"/>
  <c r="K77" i="27"/>
  <c r="J77" i="27"/>
  <c r="I77" i="27"/>
  <c r="H77" i="27"/>
  <c r="G77" i="27"/>
  <c r="F77" i="27"/>
  <c r="O76" i="27"/>
  <c r="N76" i="27"/>
  <c r="M76" i="27"/>
  <c r="L76" i="27"/>
  <c r="K76" i="27"/>
  <c r="J76" i="27"/>
  <c r="I76" i="27"/>
  <c r="H76" i="27"/>
  <c r="G76" i="27"/>
  <c r="F76" i="27"/>
  <c r="O75" i="27"/>
  <c r="N75" i="27"/>
  <c r="M75" i="27"/>
  <c r="L75" i="27"/>
  <c r="K75" i="27"/>
  <c r="J75" i="27"/>
  <c r="P75" i="27" s="1"/>
  <c r="I75" i="27"/>
  <c r="H75" i="27"/>
  <c r="G75" i="27"/>
  <c r="F75" i="27"/>
  <c r="E77" i="27"/>
  <c r="P77" i="27" s="1"/>
  <c r="E76" i="27"/>
  <c r="P76" i="27" s="1"/>
  <c r="E75" i="27"/>
  <c r="R13" i="124"/>
  <c r="Q13" i="124"/>
  <c r="P13" i="124"/>
  <c r="O13" i="124"/>
  <c r="N13" i="124"/>
  <c r="M13" i="124"/>
  <c r="L13" i="124"/>
  <c r="K13" i="124"/>
  <c r="J13" i="124"/>
  <c r="I13" i="124"/>
  <c r="H13" i="124"/>
  <c r="R12" i="124"/>
  <c r="Q12" i="124"/>
  <c r="P12" i="124"/>
  <c r="O12" i="124"/>
  <c r="O46" i="124" s="1"/>
  <c r="N12" i="124"/>
  <c r="N46" i="124" s="1"/>
  <c r="M12" i="124"/>
  <c r="L12" i="124"/>
  <c r="K12" i="124"/>
  <c r="J12" i="124"/>
  <c r="I12" i="124"/>
  <c r="H12" i="124"/>
  <c r="R11" i="124"/>
  <c r="R46" i="124" s="1"/>
  <c r="Q11" i="124"/>
  <c r="Q46" i="124" s="1"/>
  <c r="P11" i="124"/>
  <c r="O11" i="124"/>
  <c r="N11" i="124"/>
  <c r="M11" i="124"/>
  <c r="M46" i="124" s="1"/>
  <c r="L11" i="124"/>
  <c r="K11" i="124"/>
  <c r="J11" i="124"/>
  <c r="J46" i="124" s="1"/>
  <c r="I11" i="124"/>
  <c r="Y11" i="124" s="1"/>
  <c r="H11" i="124"/>
  <c r="H46" i="124" s="1"/>
  <c r="P46" i="124"/>
  <c r="Y45" i="124"/>
  <c r="Y44" i="124"/>
  <c r="Y43" i="124"/>
  <c r="Y42" i="124"/>
  <c r="Y41" i="124"/>
  <c r="Y40" i="124"/>
  <c r="Y39" i="124"/>
  <c r="Y38" i="124"/>
  <c r="Y37" i="124"/>
  <c r="Y36" i="124"/>
  <c r="Y35" i="124"/>
  <c r="Y34" i="124"/>
  <c r="Y33" i="124"/>
  <c r="Y32" i="124"/>
  <c r="Y31" i="124"/>
  <c r="Y30" i="124"/>
  <c r="Y29" i="124"/>
  <c r="Y28" i="124"/>
  <c r="Y27" i="124"/>
  <c r="Y26" i="124"/>
  <c r="Y25" i="124"/>
  <c r="Y24" i="124"/>
  <c r="Y23" i="124"/>
  <c r="Y22" i="124"/>
  <c r="Y21" i="124"/>
  <c r="Y20" i="124"/>
  <c r="Y19" i="124"/>
  <c r="Y18" i="124"/>
  <c r="Y17" i="124"/>
  <c r="Y16" i="124"/>
  <c r="Y15" i="124"/>
  <c r="Y14" i="124"/>
  <c r="E13" i="124"/>
  <c r="E12" i="124"/>
  <c r="E11" i="124"/>
  <c r="P12" i="123"/>
  <c r="P13" i="123" s="1"/>
  <c r="O12" i="123"/>
  <c r="O13" i="123" s="1"/>
  <c r="N12" i="123"/>
  <c r="N13" i="123" s="1"/>
  <c r="M12" i="123"/>
  <c r="M13" i="123" s="1"/>
  <c r="L12" i="123"/>
  <c r="L13" i="123" s="1"/>
  <c r="I13" i="123"/>
  <c r="I12" i="123"/>
  <c r="H13" i="123"/>
  <c r="H12" i="123"/>
  <c r="P11" i="123"/>
  <c r="O11" i="123"/>
  <c r="N11" i="123"/>
  <c r="M11" i="123"/>
  <c r="L11" i="123"/>
  <c r="I11" i="123"/>
  <c r="H11" i="123"/>
  <c r="E13" i="123"/>
  <c r="E12" i="123"/>
  <c r="E11" i="123"/>
  <c r="K46" i="123"/>
  <c r="J46" i="123"/>
  <c r="I46" i="123"/>
  <c r="H46" i="123"/>
  <c r="E46" i="123"/>
  <c r="F12" i="123" s="1"/>
  <c r="Y45" i="123"/>
  <c r="Y44" i="123"/>
  <c r="Y43" i="123"/>
  <c r="Y42" i="123"/>
  <c r="Y41" i="123"/>
  <c r="Y40" i="123"/>
  <c r="Y39" i="123"/>
  <c r="Y38" i="123"/>
  <c r="Y37" i="123"/>
  <c r="Y36" i="123"/>
  <c r="Y35" i="123"/>
  <c r="Y34" i="123"/>
  <c r="Y33" i="123"/>
  <c r="Y32" i="123"/>
  <c r="Y31" i="123"/>
  <c r="Y30" i="123"/>
  <c r="Y29" i="123"/>
  <c r="Y28" i="123"/>
  <c r="Y27" i="123"/>
  <c r="Y26" i="123"/>
  <c r="Y25" i="123"/>
  <c r="Y24" i="123"/>
  <c r="Y23" i="123"/>
  <c r="Y22" i="123"/>
  <c r="Y21" i="123"/>
  <c r="Y20" i="123"/>
  <c r="Y19" i="123"/>
  <c r="Y18" i="123"/>
  <c r="Y17" i="123"/>
  <c r="Y16" i="123"/>
  <c r="Y15" i="123"/>
  <c r="Y14" i="123"/>
  <c r="O96" i="27"/>
  <c r="N96" i="27"/>
  <c r="M96" i="27"/>
  <c r="L96" i="27"/>
  <c r="K96" i="27"/>
  <c r="J96" i="27"/>
  <c r="I96" i="27"/>
  <c r="H96" i="27"/>
  <c r="G96" i="27"/>
  <c r="F96" i="27"/>
  <c r="O95" i="27"/>
  <c r="N95" i="27"/>
  <c r="M95" i="27"/>
  <c r="L95" i="27"/>
  <c r="K95" i="27"/>
  <c r="J95" i="27"/>
  <c r="I95" i="27"/>
  <c r="H95" i="27"/>
  <c r="G95" i="27"/>
  <c r="F95" i="27"/>
  <c r="O94" i="27"/>
  <c r="N94" i="27"/>
  <c r="M94" i="27"/>
  <c r="L94" i="27"/>
  <c r="K94" i="27"/>
  <c r="J94" i="27"/>
  <c r="I94" i="27"/>
  <c r="H94" i="27"/>
  <c r="G94" i="27"/>
  <c r="F94" i="27"/>
  <c r="E96" i="27"/>
  <c r="P96" i="27" s="1"/>
  <c r="E95" i="27"/>
  <c r="P95" i="27" s="1"/>
  <c r="E94" i="27"/>
  <c r="P94" i="27" s="1"/>
  <c r="R13" i="122"/>
  <c r="Q13" i="122"/>
  <c r="P13" i="122"/>
  <c r="O13" i="122"/>
  <c r="N13" i="122"/>
  <c r="M13" i="122"/>
  <c r="L13" i="122"/>
  <c r="K13" i="122"/>
  <c r="J13" i="122"/>
  <c r="I13" i="122"/>
  <c r="H13" i="122"/>
  <c r="Y13" i="122" s="1"/>
  <c r="R12" i="122"/>
  <c r="Q12" i="122"/>
  <c r="P12" i="122"/>
  <c r="P46" i="122" s="1"/>
  <c r="O12" i="122"/>
  <c r="N12" i="122"/>
  <c r="N46" i="122" s="1"/>
  <c r="M12" i="122"/>
  <c r="L12" i="122"/>
  <c r="L46" i="122" s="1"/>
  <c r="K12" i="122"/>
  <c r="J12" i="122"/>
  <c r="I12" i="122"/>
  <c r="H12" i="122"/>
  <c r="Y12" i="122" s="1"/>
  <c r="R11" i="122"/>
  <c r="Q11" i="122"/>
  <c r="Q46" i="122" s="1"/>
  <c r="P11" i="122"/>
  <c r="O11" i="122"/>
  <c r="O46" i="122" s="1"/>
  <c r="N11" i="122"/>
  <c r="M11" i="122"/>
  <c r="L11" i="122"/>
  <c r="K11" i="122"/>
  <c r="K46" i="122" s="1"/>
  <c r="J11" i="122"/>
  <c r="I11" i="122"/>
  <c r="I46" i="122" s="1"/>
  <c r="H11" i="122"/>
  <c r="R46" i="122"/>
  <c r="J46" i="122"/>
  <c r="E46" i="122"/>
  <c r="F11" i="122" s="1"/>
  <c r="Y45" i="122"/>
  <c r="Y44" i="122"/>
  <c r="Y43" i="122"/>
  <c r="Y42" i="122"/>
  <c r="Y41" i="122"/>
  <c r="Y40" i="122"/>
  <c r="Y39" i="122"/>
  <c r="Y38" i="122"/>
  <c r="Y37" i="122"/>
  <c r="Y36" i="122"/>
  <c r="Y35" i="122"/>
  <c r="Y34" i="122"/>
  <c r="Y33" i="122"/>
  <c r="Y32" i="122"/>
  <c r="Y31" i="122"/>
  <c r="Y30" i="122"/>
  <c r="Y29" i="122"/>
  <c r="Y28" i="122"/>
  <c r="Y27" i="122"/>
  <c r="Y26" i="122"/>
  <c r="Y25" i="122"/>
  <c r="Y24" i="122"/>
  <c r="Y23" i="122"/>
  <c r="Y22" i="122"/>
  <c r="Y21" i="122"/>
  <c r="Y20" i="122"/>
  <c r="Y19" i="122"/>
  <c r="Y18" i="122"/>
  <c r="Y17" i="122"/>
  <c r="Y16" i="122"/>
  <c r="Y15" i="122"/>
  <c r="Y14" i="122"/>
  <c r="E13" i="122"/>
  <c r="E12" i="122"/>
  <c r="F12" i="122" s="1"/>
  <c r="E11" i="122"/>
  <c r="E13" i="121"/>
  <c r="E12" i="121"/>
  <c r="E11" i="121"/>
  <c r="K46" i="121"/>
  <c r="J46" i="121"/>
  <c r="I46" i="121"/>
  <c r="H46" i="121"/>
  <c r="Y45" i="121"/>
  <c r="Y44" i="121"/>
  <c r="Y43" i="121"/>
  <c r="Y42" i="121"/>
  <c r="Y41" i="121"/>
  <c r="Y40" i="121"/>
  <c r="Y39" i="121"/>
  <c r="Y38" i="121"/>
  <c r="Y37" i="121"/>
  <c r="Y36" i="121"/>
  <c r="Y35" i="121"/>
  <c r="Y34" i="121"/>
  <c r="Y33" i="121"/>
  <c r="Y32" i="121"/>
  <c r="Y31" i="121"/>
  <c r="Y30" i="121"/>
  <c r="Y29" i="121"/>
  <c r="Y28" i="121"/>
  <c r="Y27" i="121"/>
  <c r="Y26" i="121"/>
  <c r="Y25" i="121"/>
  <c r="Y24" i="121"/>
  <c r="Y23" i="121"/>
  <c r="Y22" i="121"/>
  <c r="Y21" i="121"/>
  <c r="Y20" i="121"/>
  <c r="Y19" i="121"/>
  <c r="Y18" i="121"/>
  <c r="Y17" i="121"/>
  <c r="Y16" i="121"/>
  <c r="Y15" i="121"/>
  <c r="Y14" i="121"/>
  <c r="Y13" i="121"/>
  <c r="Y12" i="121"/>
  <c r="Y11" i="121"/>
  <c r="E46" i="121"/>
  <c r="O93" i="27"/>
  <c r="N93" i="27"/>
  <c r="M93" i="27"/>
  <c r="L93" i="27"/>
  <c r="K93" i="27"/>
  <c r="J93" i="27"/>
  <c r="I93" i="27"/>
  <c r="H93" i="27"/>
  <c r="G93" i="27"/>
  <c r="F93" i="27"/>
  <c r="O92" i="27"/>
  <c r="N92" i="27"/>
  <c r="M92" i="27"/>
  <c r="L92" i="27"/>
  <c r="K92" i="27"/>
  <c r="J92" i="27"/>
  <c r="I92" i="27"/>
  <c r="P92" i="27" s="1"/>
  <c r="H92" i="27"/>
  <c r="G92" i="27"/>
  <c r="F92" i="27"/>
  <c r="O91" i="27"/>
  <c r="N91" i="27"/>
  <c r="M91" i="27"/>
  <c r="L91" i="27"/>
  <c r="K91" i="27"/>
  <c r="J91" i="27"/>
  <c r="I91" i="27"/>
  <c r="H91" i="27"/>
  <c r="G91" i="27"/>
  <c r="F91" i="27"/>
  <c r="E93" i="27"/>
  <c r="P93" i="27" s="1"/>
  <c r="E92" i="27"/>
  <c r="E91" i="27"/>
  <c r="P91" i="27" s="1"/>
  <c r="R13" i="120"/>
  <c r="Q13" i="120"/>
  <c r="P13" i="120"/>
  <c r="O13" i="120"/>
  <c r="N13" i="120"/>
  <c r="M13" i="120"/>
  <c r="L13" i="120"/>
  <c r="L46" i="120" s="1"/>
  <c r="K13" i="120"/>
  <c r="J13" i="120"/>
  <c r="I13" i="120"/>
  <c r="H13" i="120"/>
  <c r="R12" i="120"/>
  <c r="Q12" i="120"/>
  <c r="P12" i="120"/>
  <c r="O12" i="120"/>
  <c r="O46" i="120" s="1"/>
  <c r="N12" i="120"/>
  <c r="N46" i="120" s="1"/>
  <c r="M12" i="120"/>
  <c r="M46" i="120" s="1"/>
  <c r="L12" i="120"/>
  <c r="K12" i="120"/>
  <c r="J12" i="120"/>
  <c r="Y12" i="120" s="1"/>
  <c r="I12" i="120"/>
  <c r="H12" i="120"/>
  <c r="R11" i="120"/>
  <c r="R46" i="120" s="1"/>
  <c r="Q11" i="120"/>
  <c r="Q46" i="120" s="1"/>
  <c r="P11" i="120"/>
  <c r="O11" i="120"/>
  <c r="N11" i="120"/>
  <c r="M11" i="120"/>
  <c r="L11" i="120"/>
  <c r="K11" i="120"/>
  <c r="J11" i="120"/>
  <c r="J46" i="120" s="1"/>
  <c r="I11" i="120"/>
  <c r="I46" i="120" s="1"/>
  <c r="H11" i="120"/>
  <c r="P46" i="120"/>
  <c r="H46" i="120"/>
  <c r="Y45" i="120"/>
  <c r="Y44" i="120"/>
  <c r="Y43" i="120"/>
  <c r="Y42" i="120"/>
  <c r="Y41" i="120"/>
  <c r="Y40" i="120"/>
  <c r="Y39" i="120"/>
  <c r="Y38" i="120"/>
  <c r="Y37" i="120"/>
  <c r="Y36" i="120"/>
  <c r="Y35" i="120"/>
  <c r="Y34" i="120"/>
  <c r="Y33" i="120"/>
  <c r="Y32" i="120"/>
  <c r="Y31" i="120"/>
  <c r="Y30" i="120"/>
  <c r="Y29" i="120"/>
  <c r="Y28" i="120"/>
  <c r="Y27" i="120"/>
  <c r="Y26" i="120"/>
  <c r="Y25" i="120"/>
  <c r="Y24" i="120"/>
  <c r="Y23" i="120"/>
  <c r="Y22" i="120"/>
  <c r="Y21" i="120"/>
  <c r="Y20" i="120"/>
  <c r="Y19" i="120"/>
  <c r="Y18" i="120"/>
  <c r="Y17" i="120"/>
  <c r="Y16" i="120"/>
  <c r="Y15" i="120"/>
  <c r="Y14" i="120"/>
  <c r="Y13" i="120"/>
  <c r="E13" i="120"/>
  <c r="E12" i="120"/>
  <c r="F12" i="120" s="1"/>
  <c r="E11" i="120"/>
  <c r="E46" i="120" s="1"/>
  <c r="F13" i="120" s="1"/>
  <c r="E13" i="119"/>
  <c r="E12" i="119"/>
  <c r="E11" i="119"/>
  <c r="K46" i="119"/>
  <c r="J46" i="119"/>
  <c r="I46" i="119"/>
  <c r="H46" i="119"/>
  <c r="Y45" i="119"/>
  <c r="Y44" i="119"/>
  <c r="Y43" i="119"/>
  <c r="Y42" i="119"/>
  <c r="Y41" i="119"/>
  <c r="Y40" i="119"/>
  <c r="Y39" i="119"/>
  <c r="Y38" i="119"/>
  <c r="Y37" i="119"/>
  <c r="Y36" i="119"/>
  <c r="Y35" i="119"/>
  <c r="Y34" i="119"/>
  <c r="Y33" i="119"/>
  <c r="Y32" i="119"/>
  <c r="Y31" i="119"/>
  <c r="Y30" i="119"/>
  <c r="Y29" i="119"/>
  <c r="Y28" i="119"/>
  <c r="Y27" i="119"/>
  <c r="Y26" i="119"/>
  <c r="Y25" i="119"/>
  <c r="Y24" i="119"/>
  <c r="Y23" i="119"/>
  <c r="Y22" i="119"/>
  <c r="Y21" i="119"/>
  <c r="Y20" i="119"/>
  <c r="Y19" i="119"/>
  <c r="Y18" i="119"/>
  <c r="Y17" i="119"/>
  <c r="Y16" i="119"/>
  <c r="Y15" i="119"/>
  <c r="Y14" i="119"/>
  <c r="Y13" i="119"/>
  <c r="Y12" i="119"/>
  <c r="Y11" i="119"/>
  <c r="O90" i="27"/>
  <c r="N90" i="27"/>
  <c r="M90" i="27"/>
  <c r="L90" i="27"/>
  <c r="K90" i="27"/>
  <c r="J90" i="27"/>
  <c r="I90" i="27"/>
  <c r="H90" i="27"/>
  <c r="G90" i="27"/>
  <c r="F90" i="27"/>
  <c r="O89" i="27"/>
  <c r="N89" i="27"/>
  <c r="M89" i="27"/>
  <c r="L89" i="27"/>
  <c r="K89" i="27"/>
  <c r="J89" i="27"/>
  <c r="I89" i="27"/>
  <c r="H89" i="27"/>
  <c r="G89" i="27"/>
  <c r="F89" i="27"/>
  <c r="O88" i="27"/>
  <c r="N88" i="27"/>
  <c r="M88" i="27"/>
  <c r="L88" i="27"/>
  <c r="K88" i="27"/>
  <c r="J88" i="27"/>
  <c r="I88" i="27"/>
  <c r="H88" i="27"/>
  <c r="G88" i="27"/>
  <c r="F88" i="27"/>
  <c r="E90" i="27"/>
  <c r="P90" i="27" s="1"/>
  <c r="E89" i="27"/>
  <c r="P89" i="27" s="1"/>
  <c r="E88" i="27"/>
  <c r="P88" i="27" s="1"/>
  <c r="R13" i="118"/>
  <c r="Q13" i="118"/>
  <c r="P13" i="118"/>
  <c r="O13" i="118"/>
  <c r="N13" i="118"/>
  <c r="M13" i="118"/>
  <c r="L13" i="118"/>
  <c r="K13" i="118"/>
  <c r="Y13" i="118" s="1"/>
  <c r="J13" i="118"/>
  <c r="I13" i="118"/>
  <c r="H13" i="118"/>
  <c r="R12" i="118"/>
  <c r="Q12" i="118"/>
  <c r="P12" i="118"/>
  <c r="P46" i="118" s="1"/>
  <c r="O12" i="118"/>
  <c r="N12" i="118"/>
  <c r="M12" i="118"/>
  <c r="L12" i="118"/>
  <c r="K12" i="118"/>
  <c r="J12" i="118"/>
  <c r="I12" i="118"/>
  <c r="H12" i="118"/>
  <c r="Y12" i="118" s="1"/>
  <c r="R11" i="118"/>
  <c r="Q11" i="118"/>
  <c r="P11" i="118"/>
  <c r="O11" i="118"/>
  <c r="N11" i="118"/>
  <c r="M11" i="118"/>
  <c r="L11" i="118"/>
  <c r="L46" i="118" s="1"/>
  <c r="K11" i="118"/>
  <c r="Y11" i="118" s="1"/>
  <c r="J11" i="118"/>
  <c r="I11" i="118"/>
  <c r="H11" i="118"/>
  <c r="R46" i="118"/>
  <c r="Q46" i="118"/>
  <c r="O46" i="118"/>
  <c r="N46" i="118"/>
  <c r="J46" i="118"/>
  <c r="I46" i="118"/>
  <c r="Y45" i="118"/>
  <c r="Y44" i="118"/>
  <c r="Y43" i="118"/>
  <c r="Y42" i="118"/>
  <c r="Y41" i="118"/>
  <c r="Y40" i="118"/>
  <c r="Y39" i="118"/>
  <c r="Y38" i="118"/>
  <c r="Y37" i="118"/>
  <c r="Y36" i="118"/>
  <c r="Y35" i="118"/>
  <c r="Y34" i="118"/>
  <c r="Y33" i="118"/>
  <c r="Y32" i="118"/>
  <c r="Y31" i="118"/>
  <c r="Y30" i="118"/>
  <c r="Y29" i="118"/>
  <c r="Y28" i="118"/>
  <c r="Y27" i="118"/>
  <c r="Y26" i="118"/>
  <c r="Y25" i="118"/>
  <c r="Y24" i="118"/>
  <c r="Y23" i="118"/>
  <c r="Y22" i="118"/>
  <c r="Y21" i="118"/>
  <c r="Y20" i="118"/>
  <c r="Y19" i="118"/>
  <c r="Y18" i="118"/>
  <c r="Y17" i="118"/>
  <c r="Y16" i="118"/>
  <c r="Y15" i="118"/>
  <c r="Y14" i="118"/>
  <c r="E13" i="118"/>
  <c r="E46" i="118" s="1"/>
  <c r="E12" i="118"/>
  <c r="F12" i="118" s="1"/>
  <c r="E11" i="118"/>
  <c r="E13" i="117"/>
  <c r="E12" i="117"/>
  <c r="E11" i="117"/>
  <c r="K46" i="117"/>
  <c r="J46" i="117"/>
  <c r="I46" i="117"/>
  <c r="H46" i="117"/>
  <c r="E46" i="117"/>
  <c r="F12" i="117" s="1"/>
  <c r="Y45" i="117"/>
  <c r="Y44" i="117"/>
  <c r="Y43" i="117"/>
  <c r="Y42" i="117"/>
  <c r="Y41" i="117"/>
  <c r="Y40" i="117"/>
  <c r="Y39" i="117"/>
  <c r="Y38" i="117"/>
  <c r="Y37" i="117"/>
  <c r="Y36" i="117"/>
  <c r="Y35" i="117"/>
  <c r="Y34" i="117"/>
  <c r="Y33" i="117"/>
  <c r="Y32" i="117"/>
  <c r="Y31" i="117"/>
  <c r="Y30" i="117"/>
  <c r="Y29" i="117"/>
  <c r="Y28" i="117"/>
  <c r="Y27" i="117"/>
  <c r="Y26" i="117"/>
  <c r="Y25" i="117"/>
  <c r="Y24" i="117"/>
  <c r="Y23" i="117"/>
  <c r="Y22" i="117"/>
  <c r="Y21" i="117"/>
  <c r="Y20" i="117"/>
  <c r="Y19" i="117"/>
  <c r="Y18" i="117"/>
  <c r="Y17" i="117"/>
  <c r="Y16" i="117"/>
  <c r="Y15" i="117"/>
  <c r="Y14" i="117"/>
  <c r="Y13" i="117"/>
  <c r="Y12" i="117"/>
  <c r="Y11" i="117"/>
  <c r="O87" i="27"/>
  <c r="N87" i="27"/>
  <c r="M87" i="27"/>
  <c r="L87" i="27"/>
  <c r="K87" i="27"/>
  <c r="J87" i="27"/>
  <c r="I87" i="27"/>
  <c r="H87" i="27"/>
  <c r="G87" i="27"/>
  <c r="F87" i="27"/>
  <c r="O86" i="27"/>
  <c r="N86" i="27"/>
  <c r="M86" i="27"/>
  <c r="L86" i="27"/>
  <c r="K86" i="27"/>
  <c r="J86" i="27"/>
  <c r="I86" i="27"/>
  <c r="H86" i="27"/>
  <c r="G86" i="27"/>
  <c r="F86" i="27"/>
  <c r="O85" i="27"/>
  <c r="N85" i="27"/>
  <c r="M85" i="27"/>
  <c r="L85" i="27"/>
  <c r="K85" i="27"/>
  <c r="J85" i="27"/>
  <c r="I85" i="27"/>
  <c r="H85" i="27"/>
  <c r="G85" i="27"/>
  <c r="F85" i="27"/>
  <c r="E87" i="27"/>
  <c r="P87" i="27" s="1"/>
  <c r="E86" i="27"/>
  <c r="P86" i="27" s="1"/>
  <c r="E85" i="27"/>
  <c r="P85" i="27" s="1"/>
  <c r="Y46" i="116"/>
  <c r="R46" i="116"/>
  <c r="Q46" i="116"/>
  <c r="P46" i="116"/>
  <c r="O46" i="116"/>
  <c r="N46" i="116"/>
  <c r="M46" i="116"/>
  <c r="L46" i="116"/>
  <c r="K46" i="116"/>
  <c r="J46" i="116"/>
  <c r="I46" i="116"/>
  <c r="H46" i="116"/>
  <c r="R13" i="116"/>
  <c r="Q13" i="116"/>
  <c r="P13" i="116"/>
  <c r="O13" i="116"/>
  <c r="N13" i="116"/>
  <c r="M13" i="116"/>
  <c r="L13" i="116"/>
  <c r="K13" i="116"/>
  <c r="J13" i="116"/>
  <c r="I13" i="116"/>
  <c r="H13" i="116"/>
  <c r="R12" i="116"/>
  <c r="Q12" i="116"/>
  <c r="P12" i="116"/>
  <c r="O12" i="116"/>
  <c r="N12" i="116"/>
  <c r="Y12" i="116" s="1"/>
  <c r="M12" i="116"/>
  <c r="L12" i="116"/>
  <c r="K12" i="116"/>
  <c r="J12" i="116"/>
  <c r="I12" i="116"/>
  <c r="H12" i="116"/>
  <c r="R11" i="116"/>
  <c r="Q11" i="116"/>
  <c r="P11" i="116"/>
  <c r="O11" i="116"/>
  <c r="N11" i="116"/>
  <c r="M11" i="116"/>
  <c r="L11" i="116"/>
  <c r="K11" i="116"/>
  <c r="Y11" i="116" s="1"/>
  <c r="J11" i="116"/>
  <c r="I11" i="116"/>
  <c r="H11" i="116"/>
  <c r="E46" i="116"/>
  <c r="F11" i="116" s="1"/>
  <c r="Y45" i="116"/>
  <c r="Y44" i="116"/>
  <c r="Y43" i="116"/>
  <c r="Y42" i="116"/>
  <c r="Y41" i="116"/>
  <c r="Y40" i="116"/>
  <c r="Y39" i="116"/>
  <c r="Y38" i="116"/>
  <c r="Y37" i="116"/>
  <c r="Y36" i="116"/>
  <c r="Y35" i="116"/>
  <c r="Y34" i="116"/>
  <c r="Y33" i="116"/>
  <c r="Y32" i="116"/>
  <c r="Y31" i="116"/>
  <c r="Y30" i="116"/>
  <c r="Y29" i="116"/>
  <c r="Y28" i="116"/>
  <c r="Y27" i="116"/>
  <c r="Y26" i="116"/>
  <c r="Y25" i="116"/>
  <c r="Y24" i="116"/>
  <c r="Y23" i="116"/>
  <c r="Y22" i="116"/>
  <c r="Y21" i="116"/>
  <c r="Y20" i="116"/>
  <c r="Y19" i="116"/>
  <c r="Y18" i="116"/>
  <c r="Y17" i="116"/>
  <c r="Y16" i="116"/>
  <c r="Y15" i="116"/>
  <c r="Y14" i="116"/>
  <c r="F13" i="116"/>
  <c r="E13" i="116"/>
  <c r="E12" i="116"/>
  <c r="F12" i="116" s="1"/>
  <c r="E11" i="116"/>
  <c r="E13" i="115"/>
  <c r="E12" i="115"/>
  <c r="E11" i="115"/>
  <c r="K46" i="115"/>
  <c r="J46" i="115"/>
  <c r="I46" i="115"/>
  <c r="H46" i="115"/>
  <c r="E46" i="115"/>
  <c r="F12" i="115" s="1"/>
  <c r="Y45" i="115"/>
  <c r="Y44" i="115"/>
  <c r="Y43" i="115"/>
  <c r="Y42" i="115"/>
  <c r="Y41" i="115"/>
  <c r="Y40" i="115"/>
  <c r="Y39" i="115"/>
  <c r="Y38" i="115"/>
  <c r="Y37" i="115"/>
  <c r="Y36" i="115"/>
  <c r="Y35" i="115"/>
  <c r="Y34" i="115"/>
  <c r="Y33" i="115"/>
  <c r="Y32" i="115"/>
  <c r="Y31" i="115"/>
  <c r="Y30" i="115"/>
  <c r="Y29" i="115"/>
  <c r="Y28" i="115"/>
  <c r="Y27" i="115"/>
  <c r="Y26" i="115"/>
  <c r="Y25" i="115"/>
  <c r="Y24" i="115"/>
  <c r="Y23" i="115"/>
  <c r="Y22" i="115"/>
  <c r="Y21" i="115"/>
  <c r="Y20" i="115"/>
  <c r="Y19" i="115"/>
  <c r="Y18" i="115"/>
  <c r="Y17" i="115"/>
  <c r="Y16" i="115"/>
  <c r="Y15" i="115"/>
  <c r="Y14" i="115"/>
  <c r="Y13" i="115"/>
  <c r="Y12" i="115"/>
  <c r="Y11" i="115"/>
  <c r="O84" i="27"/>
  <c r="N84" i="27"/>
  <c r="M84" i="27"/>
  <c r="P84" i="27" s="1"/>
  <c r="L84" i="27"/>
  <c r="K84" i="27"/>
  <c r="J84" i="27"/>
  <c r="I84" i="27"/>
  <c r="H84" i="27"/>
  <c r="G84" i="27"/>
  <c r="F84" i="27"/>
  <c r="O83" i="27"/>
  <c r="N83" i="27"/>
  <c r="M83" i="27"/>
  <c r="L83" i="27"/>
  <c r="K83" i="27"/>
  <c r="J83" i="27"/>
  <c r="I83" i="27"/>
  <c r="H83" i="27"/>
  <c r="G83" i="27"/>
  <c r="F83" i="27"/>
  <c r="O82" i="27"/>
  <c r="N82" i="27"/>
  <c r="M82" i="27"/>
  <c r="L82" i="27"/>
  <c r="K82" i="27"/>
  <c r="J82" i="27"/>
  <c r="I82" i="27"/>
  <c r="H82" i="27"/>
  <c r="G82" i="27"/>
  <c r="F82" i="27"/>
  <c r="E84" i="27"/>
  <c r="E83" i="27"/>
  <c r="P83" i="27" s="1"/>
  <c r="E82" i="27"/>
  <c r="P82" i="27" s="1"/>
  <c r="R13" i="114"/>
  <c r="Q13" i="114"/>
  <c r="P13" i="114"/>
  <c r="O13" i="114"/>
  <c r="N13" i="114"/>
  <c r="M13" i="114"/>
  <c r="L13" i="114"/>
  <c r="K13" i="114"/>
  <c r="Y13" i="114" s="1"/>
  <c r="J13" i="114"/>
  <c r="J46" i="114" s="1"/>
  <c r="I13" i="114"/>
  <c r="H13" i="114"/>
  <c r="R12" i="114"/>
  <c r="Q12" i="114"/>
  <c r="P12" i="114"/>
  <c r="P46" i="114" s="1"/>
  <c r="O12" i="114"/>
  <c r="N12" i="114"/>
  <c r="N46" i="114" s="1"/>
  <c r="M12" i="114"/>
  <c r="L12" i="114"/>
  <c r="L46" i="114" s="1"/>
  <c r="K12" i="114"/>
  <c r="J12" i="114"/>
  <c r="I12" i="114"/>
  <c r="H12" i="114"/>
  <c r="Y12" i="114" s="1"/>
  <c r="R11" i="114"/>
  <c r="Q11" i="114"/>
  <c r="P11" i="114"/>
  <c r="O11" i="114"/>
  <c r="O46" i="114" s="1"/>
  <c r="N11" i="114"/>
  <c r="M11" i="114"/>
  <c r="L11" i="114"/>
  <c r="K11" i="114"/>
  <c r="J11" i="114"/>
  <c r="I11" i="114"/>
  <c r="H11" i="114"/>
  <c r="R46" i="114"/>
  <c r="Q46" i="114"/>
  <c r="I46" i="114"/>
  <c r="E46" i="114"/>
  <c r="F13" i="114" s="1"/>
  <c r="Y45" i="114"/>
  <c r="Y44" i="114"/>
  <c r="Y43" i="114"/>
  <c r="Y42" i="114"/>
  <c r="Y41" i="114"/>
  <c r="Y40" i="114"/>
  <c r="Y39" i="114"/>
  <c r="Y38" i="114"/>
  <c r="Y37" i="114"/>
  <c r="Y36" i="114"/>
  <c r="Y35" i="114"/>
  <c r="Y34" i="114"/>
  <c r="Y33" i="114"/>
  <c r="Y32" i="114"/>
  <c r="Y31" i="114"/>
  <c r="Y30" i="114"/>
  <c r="Y29" i="114"/>
  <c r="Y28" i="114"/>
  <c r="Y27" i="114"/>
  <c r="Y26" i="114"/>
  <c r="Y25" i="114"/>
  <c r="Y24" i="114"/>
  <c r="Y23" i="114"/>
  <c r="Y22" i="114"/>
  <c r="Y21" i="114"/>
  <c r="Y20" i="114"/>
  <c r="Y19" i="114"/>
  <c r="Y18" i="114"/>
  <c r="Y17" i="114"/>
  <c r="Y16" i="114"/>
  <c r="Y15" i="114"/>
  <c r="Y14" i="114"/>
  <c r="E13" i="114"/>
  <c r="E12" i="114"/>
  <c r="F12" i="114" s="1"/>
  <c r="F11" i="114"/>
  <c r="E11" i="114"/>
  <c r="F11" i="113"/>
  <c r="F13" i="113"/>
  <c r="F12" i="113"/>
  <c r="E13" i="113"/>
  <c r="E12" i="113"/>
  <c r="E11" i="113"/>
  <c r="K46" i="113"/>
  <c r="J46" i="113"/>
  <c r="I46" i="113"/>
  <c r="H46" i="113"/>
  <c r="Y45" i="113"/>
  <c r="Y44" i="113"/>
  <c r="Y43" i="113"/>
  <c r="Y42" i="113"/>
  <c r="Y41" i="113"/>
  <c r="Y40" i="113"/>
  <c r="Y39" i="113"/>
  <c r="Y38" i="113"/>
  <c r="Y37" i="113"/>
  <c r="Y36" i="113"/>
  <c r="Y35" i="113"/>
  <c r="Y34" i="113"/>
  <c r="Y33" i="113"/>
  <c r="Y32" i="113"/>
  <c r="Y31" i="113"/>
  <c r="Y30" i="113"/>
  <c r="Y29" i="113"/>
  <c r="Y28" i="113"/>
  <c r="Y27" i="113"/>
  <c r="Y26" i="113"/>
  <c r="Y25" i="113"/>
  <c r="Y24" i="113"/>
  <c r="Y23" i="113"/>
  <c r="Y22" i="113"/>
  <c r="Y21" i="113"/>
  <c r="Y20" i="113"/>
  <c r="Y19" i="113"/>
  <c r="Y18" i="113"/>
  <c r="Y17" i="113"/>
  <c r="Y16" i="113"/>
  <c r="Y15" i="113"/>
  <c r="Y14" i="113"/>
  <c r="Y13" i="113"/>
  <c r="Y12" i="113"/>
  <c r="Y11" i="113"/>
  <c r="J10" i="43"/>
  <c r="J9" i="43"/>
  <c r="I10" i="43"/>
  <c r="I11" i="43" s="1"/>
  <c r="I9" i="43"/>
  <c r="H10" i="43"/>
  <c r="H9" i="43"/>
  <c r="G10" i="43"/>
  <c r="G9" i="43"/>
  <c r="F10" i="43"/>
  <c r="F9" i="43"/>
  <c r="O69" i="27"/>
  <c r="N69" i="27"/>
  <c r="M69" i="27"/>
  <c r="L69" i="27"/>
  <c r="K69" i="27"/>
  <c r="J69" i="27"/>
  <c r="I69" i="27"/>
  <c r="H69" i="27"/>
  <c r="G69" i="27"/>
  <c r="F69" i="27"/>
  <c r="O68" i="27"/>
  <c r="N68" i="27"/>
  <c r="M68" i="27"/>
  <c r="L68" i="27"/>
  <c r="K68" i="27"/>
  <c r="J68" i="27"/>
  <c r="I68" i="27"/>
  <c r="H68" i="27"/>
  <c r="G68" i="27"/>
  <c r="F68" i="27"/>
  <c r="O67" i="27"/>
  <c r="N67" i="27"/>
  <c r="M67" i="27"/>
  <c r="L67" i="27"/>
  <c r="K67" i="27"/>
  <c r="J67" i="27"/>
  <c r="I67" i="27"/>
  <c r="H67" i="27"/>
  <c r="G67" i="27"/>
  <c r="F67" i="27"/>
  <c r="O66" i="27"/>
  <c r="N66" i="27"/>
  <c r="M66" i="27"/>
  <c r="L66" i="27"/>
  <c r="K66" i="27"/>
  <c r="J66" i="27"/>
  <c r="I66" i="27"/>
  <c r="H66" i="27"/>
  <c r="G66" i="27"/>
  <c r="F66" i="27"/>
  <c r="O65" i="27"/>
  <c r="N65" i="27"/>
  <c r="M65" i="27"/>
  <c r="L65" i="27"/>
  <c r="K65" i="27"/>
  <c r="J65" i="27"/>
  <c r="I65" i="27"/>
  <c r="H65" i="27"/>
  <c r="G65" i="27"/>
  <c r="F65" i="27"/>
  <c r="O64" i="27"/>
  <c r="N64" i="27"/>
  <c r="M64" i="27"/>
  <c r="L64" i="27"/>
  <c r="K64" i="27"/>
  <c r="J64" i="27"/>
  <c r="I64" i="27"/>
  <c r="H64" i="27"/>
  <c r="G64" i="27"/>
  <c r="F64" i="27"/>
  <c r="O63" i="27"/>
  <c r="N63" i="27"/>
  <c r="M63" i="27"/>
  <c r="L63" i="27"/>
  <c r="K63" i="27"/>
  <c r="J63" i="27"/>
  <c r="I63" i="27"/>
  <c r="H63" i="27"/>
  <c r="G63" i="27"/>
  <c r="F63" i="27"/>
  <c r="O62" i="27"/>
  <c r="N62" i="27"/>
  <c r="M62" i="27"/>
  <c r="L62" i="27"/>
  <c r="P62" i="27" s="1"/>
  <c r="K62" i="27"/>
  <c r="J62" i="27"/>
  <c r="I62" i="27"/>
  <c r="H62" i="27"/>
  <c r="G62" i="27"/>
  <c r="F62" i="27"/>
  <c r="O61" i="27"/>
  <c r="N61" i="27"/>
  <c r="M61" i="27"/>
  <c r="L61" i="27"/>
  <c r="K61" i="27"/>
  <c r="J61" i="27"/>
  <c r="I61" i="27"/>
  <c r="H61" i="27"/>
  <c r="G61" i="27"/>
  <c r="F61" i="27"/>
  <c r="O60" i="27"/>
  <c r="N60" i="27"/>
  <c r="M60" i="27"/>
  <c r="L60" i="27"/>
  <c r="K60" i="27"/>
  <c r="J60" i="27"/>
  <c r="I60" i="27"/>
  <c r="H60" i="27"/>
  <c r="G60" i="27"/>
  <c r="F60" i="27"/>
  <c r="O59" i="27"/>
  <c r="N59" i="27"/>
  <c r="M59" i="27"/>
  <c r="L59" i="27"/>
  <c r="K59" i="27"/>
  <c r="J59" i="27"/>
  <c r="I59" i="27"/>
  <c r="H59" i="27"/>
  <c r="G59" i="27"/>
  <c r="F59" i="27"/>
  <c r="O58" i="27"/>
  <c r="N58" i="27"/>
  <c r="M58" i="27"/>
  <c r="L58" i="27"/>
  <c r="K58" i="27"/>
  <c r="J58" i="27"/>
  <c r="I58" i="27"/>
  <c r="H58" i="27"/>
  <c r="G58" i="27"/>
  <c r="F58" i="27"/>
  <c r="O57" i="27"/>
  <c r="N57" i="27"/>
  <c r="M57" i="27"/>
  <c r="L57" i="27"/>
  <c r="K57" i="27"/>
  <c r="J57" i="27"/>
  <c r="I57" i="27"/>
  <c r="H57" i="27"/>
  <c r="G57" i="27"/>
  <c r="F57" i="27"/>
  <c r="O56" i="27"/>
  <c r="N56" i="27"/>
  <c r="M56" i="27"/>
  <c r="L56" i="27"/>
  <c r="K56" i="27"/>
  <c r="J56" i="27"/>
  <c r="I56" i="27"/>
  <c r="H56" i="27"/>
  <c r="G56" i="27"/>
  <c r="F56" i="27"/>
  <c r="O55" i="27"/>
  <c r="N55" i="27"/>
  <c r="M55" i="27"/>
  <c r="L55" i="27"/>
  <c r="K55" i="27"/>
  <c r="J55" i="27"/>
  <c r="I55" i="27"/>
  <c r="H55" i="27"/>
  <c r="G55" i="27"/>
  <c r="F55" i="27"/>
  <c r="O54" i="27"/>
  <c r="N54" i="27"/>
  <c r="M54" i="27"/>
  <c r="L54" i="27"/>
  <c r="P54" i="27" s="1"/>
  <c r="K54" i="27"/>
  <c r="J54" i="27"/>
  <c r="I54" i="27"/>
  <c r="H54" i="27"/>
  <c r="G54" i="27"/>
  <c r="F54" i="27"/>
  <c r="O53" i="27"/>
  <c r="N53" i="27"/>
  <c r="M53" i="27"/>
  <c r="L53" i="27"/>
  <c r="K53" i="27"/>
  <c r="J53" i="27"/>
  <c r="I53" i="27"/>
  <c r="H53" i="27"/>
  <c r="G53" i="27"/>
  <c r="F53" i="27"/>
  <c r="O52" i="27"/>
  <c r="N52" i="27"/>
  <c r="M52" i="27"/>
  <c r="L52" i="27"/>
  <c r="K52" i="27"/>
  <c r="J52" i="27"/>
  <c r="I52" i="27"/>
  <c r="H52" i="27"/>
  <c r="G52" i="27"/>
  <c r="F52" i="27"/>
  <c r="O51" i="27"/>
  <c r="N51" i="27"/>
  <c r="M51" i="27"/>
  <c r="L51" i="27"/>
  <c r="K51" i="27"/>
  <c r="J51" i="27"/>
  <c r="I51" i="27"/>
  <c r="H51" i="27"/>
  <c r="G51" i="27"/>
  <c r="F51" i="27"/>
  <c r="O50" i="27"/>
  <c r="N50" i="27"/>
  <c r="M50" i="27"/>
  <c r="L50" i="27"/>
  <c r="K50" i="27"/>
  <c r="J50" i="27"/>
  <c r="I50" i="27"/>
  <c r="H50" i="27"/>
  <c r="G50" i="27"/>
  <c r="F50" i="27"/>
  <c r="O49" i="27"/>
  <c r="N49" i="27"/>
  <c r="M49" i="27"/>
  <c r="L49" i="27"/>
  <c r="K49" i="27"/>
  <c r="J49" i="27"/>
  <c r="I49" i="27"/>
  <c r="H49" i="27"/>
  <c r="G49" i="27"/>
  <c r="F49" i="27"/>
  <c r="O48" i="27"/>
  <c r="N48" i="27"/>
  <c r="M48" i="27"/>
  <c r="L48" i="27"/>
  <c r="K48" i="27"/>
  <c r="J48" i="27"/>
  <c r="I48" i="27"/>
  <c r="H48" i="27"/>
  <c r="G48" i="27"/>
  <c r="F48" i="27"/>
  <c r="O47" i="27"/>
  <c r="N47" i="27"/>
  <c r="M47" i="27"/>
  <c r="L47" i="27"/>
  <c r="K47" i="27"/>
  <c r="J47" i="27"/>
  <c r="I47" i="27"/>
  <c r="H47" i="27"/>
  <c r="G47" i="27"/>
  <c r="F47" i="27"/>
  <c r="O46" i="27"/>
  <c r="N46" i="27"/>
  <c r="M46" i="27"/>
  <c r="L46" i="27"/>
  <c r="P46" i="27" s="1"/>
  <c r="K46" i="27"/>
  <c r="J46" i="27"/>
  <c r="I46" i="27"/>
  <c r="H46" i="27"/>
  <c r="G46" i="27"/>
  <c r="F46" i="27"/>
  <c r="O45" i="27"/>
  <c r="N45" i="27"/>
  <c r="M45" i="27"/>
  <c r="L45" i="27"/>
  <c r="K45" i="27"/>
  <c r="J45" i="27"/>
  <c r="I45" i="27"/>
  <c r="H45" i="27"/>
  <c r="G45" i="27"/>
  <c r="F45" i="27"/>
  <c r="O44" i="27"/>
  <c r="N44" i="27"/>
  <c r="M44" i="27"/>
  <c r="L44" i="27"/>
  <c r="K44" i="27"/>
  <c r="J44" i="27"/>
  <c r="I44" i="27"/>
  <c r="H44" i="27"/>
  <c r="G44" i="27"/>
  <c r="F44" i="27"/>
  <c r="C10" i="43"/>
  <c r="C9" i="43"/>
  <c r="L11" i="43"/>
  <c r="K11" i="43"/>
  <c r="E11" i="43"/>
  <c r="D11" i="43"/>
  <c r="B10" i="43"/>
  <c r="B9" i="43"/>
  <c r="E69" i="27"/>
  <c r="P69" i="27" s="1"/>
  <c r="E68" i="27"/>
  <c r="P68" i="27" s="1"/>
  <c r="E67" i="27"/>
  <c r="P67" i="27" s="1"/>
  <c r="E66" i="27"/>
  <c r="P66" i="27" s="1"/>
  <c r="E65" i="27"/>
  <c r="P65" i="27" s="1"/>
  <c r="T15" i="112"/>
  <c r="S15" i="112"/>
  <c r="R15" i="112"/>
  <c r="Q15" i="112"/>
  <c r="P15" i="112"/>
  <c r="O15" i="112"/>
  <c r="N15" i="112"/>
  <c r="M15" i="112"/>
  <c r="AA15" i="112" s="1"/>
  <c r="L15" i="112"/>
  <c r="K15" i="112"/>
  <c r="J15" i="112"/>
  <c r="T14" i="112"/>
  <c r="S14" i="112"/>
  <c r="R14" i="112"/>
  <c r="Q14" i="112"/>
  <c r="Q46" i="112" s="1"/>
  <c r="P14" i="112"/>
  <c r="AA14" i="112" s="1"/>
  <c r="O14" i="112"/>
  <c r="N14" i="112"/>
  <c r="M14" i="112"/>
  <c r="L14" i="112"/>
  <c r="K14" i="112"/>
  <c r="J14" i="112"/>
  <c r="T13" i="112"/>
  <c r="S13" i="112"/>
  <c r="S46" i="112" s="1"/>
  <c r="R13" i="112"/>
  <c r="Q13" i="112"/>
  <c r="P13" i="112"/>
  <c r="O13" i="112"/>
  <c r="N13" i="112"/>
  <c r="M13" i="112"/>
  <c r="L13" i="112"/>
  <c r="L46" i="112" s="1"/>
  <c r="K13" i="112"/>
  <c r="AA13" i="112" s="1"/>
  <c r="J13" i="112"/>
  <c r="T12" i="112"/>
  <c r="S12" i="112"/>
  <c r="R12" i="112"/>
  <c r="Q12" i="112"/>
  <c r="P12" i="112"/>
  <c r="O12" i="112"/>
  <c r="N12" i="112"/>
  <c r="AA12" i="112" s="1"/>
  <c r="M12" i="112"/>
  <c r="L12" i="112"/>
  <c r="K12" i="112"/>
  <c r="J12" i="112"/>
  <c r="T11" i="112"/>
  <c r="S11" i="112"/>
  <c r="R11" i="112"/>
  <c r="Q11" i="112"/>
  <c r="P11" i="112"/>
  <c r="O11" i="112"/>
  <c r="N11" i="112"/>
  <c r="M11" i="112"/>
  <c r="L11" i="112"/>
  <c r="K11" i="112"/>
  <c r="J11" i="112"/>
  <c r="T46" i="112"/>
  <c r="R46" i="112"/>
  <c r="AA45" i="112"/>
  <c r="AA44" i="112"/>
  <c r="AA43" i="112"/>
  <c r="AA42" i="112"/>
  <c r="AA41" i="112"/>
  <c r="AA40" i="112"/>
  <c r="AA39" i="112"/>
  <c r="AA38" i="112"/>
  <c r="AA37" i="112"/>
  <c r="AA36" i="112"/>
  <c r="AA35" i="112"/>
  <c r="AA34" i="112"/>
  <c r="AA33" i="112"/>
  <c r="AA32" i="112"/>
  <c r="AA31" i="112"/>
  <c r="AA30" i="112"/>
  <c r="AA29" i="112"/>
  <c r="AA28" i="112"/>
  <c r="AA27" i="112"/>
  <c r="AA26" i="112"/>
  <c r="AA25" i="112"/>
  <c r="AA24" i="112"/>
  <c r="AA23" i="112"/>
  <c r="AA22" i="112"/>
  <c r="AA21" i="112"/>
  <c r="AA20" i="112"/>
  <c r="AA19" i="112"/>
  <c r="AA18" i="112"/>
  <c r="AA17" i="112"/>
  <c r="AA16" i="112"/>
  <c r="G15" i="112"/>
  <c r="F15" i="112"/>
  <c r="E15" i="112"/>
  <c r="F14" i="112"/>
  <c r="F46" i="112" s="1"/>
  <c r="E14" i="112"/>
  <c r="G14" i="112" s="1"/>
  <c r="F13" i="112"/>
  <c r="G13" i="112" s="1"/>
  <c r="E13" i="112"/>
  <c r="G12" i="112"/>
  <c r="F12" i="112"/>
  <c r="E12" i="112"/>
  <c r="F11" i="112"/>
  <c r="E11" i="112"/>
  <c r="F15" i="111"/>
  <c r="F14" i="111"/>
  <c r="F13" i="111"/>
  <c r="F12" i="111"/>
  <c r="F11" i="111"/>
  <c r="E64" i="27"/>
  <c r="P64" i="27" s="1"/>
  <c r="E63" i="27"/>
  <c r="P63" i="27" s="1"/>
  <c r="E62" i="27"/>
  <c r="E61" i="27"/>
  <c r="P61" i="27" s="1"/>
  <c r="E60" i="27"/>
  <c r="P60" i="27" s="1"/>
  <c r="E59" i="27"/>
  <c r="P59" i="27" s="1"/>
  <c r="E58" i="27"/>
  <c r="P58" i="27" s="1"/>
  <c r="E57" i="27"/>
  <c r="P57" i="27" s="1"/>
  <c r="E56" i="27"/>
  <c r="P56" i="27" s="1"/>
  <c r="E55" i="27"/>
  <c r="P55" i="27" s="1"/>
  <c r="E54" i="27"/>
  <c r="E53" i="27"/>
  <c r="P53" i="27" s="1"/>
  <c r="E52" i="27"/>
  <c r="P52" i="27" s="1"/>
  <c r="E51" i="27"/>
  <c r="P51" i="27" s="1"/>
  <c r="E50" i="27"/>
  <c r="P50" i="27" s="1"/>
  <c r="E49" i="27"/>
  <c r="P49" i="27" s="1"/>
  <c r="E48" i="27"/>
  <c r="P48" i="27" s="1"/>
  <c r="E47" i="27"/>
  <c r="P47" i="27" s="1"/>
  <c r="E46" i="27"/>
  <c r="E45" i="27"/>
  <c r="P45" i="27" s="1"/>
  <c r="E44" i="27"/>
  <c r="P44" i="27" s="1"/>
  <c r="E15" i="111"/>
  <c r="E46" i="111" s="1"/>
  <c r="E14" i="111"/>
  <c r="G14" i="111" s="1"/>
  <c r="E13" i="111"/>
  <c r="E12" i="111"/>
  <c r="E11" i="111"/>
  <c r="M46" i="111"/>
  <c r="L46" i="111"/>
  <c r="K46" i="111"/>
  <c r="J46" i="111"/>
  <c r="AA45" i="111"/>
  <c r="AA44" i="111"/>
  <c r="AA43" i="111"/>
  <c r="AA42" i="111"/>
  <c r="AA41" i="111"/>
  <c r="AA40" i="111"/>
  <c r="AA39" i="111"/>
  <c r="AA38" i="111"/>
  <c r="AA37" i="111"/>
  <c r="AA36" i="111"/>
  <c r="AA35" i="111"/>
  <c r="AA34" i="111"/>
  <c r="AA33" i="111"/>
  <c r="AA32" i="111"/>
  <c r="AA31" i="111"/>
  <c r="AA30" i="111"/>
  <c r="AA29" i="111"/>
  <c r="AA28" i="111"/>
  <c r="AA27" i="111"/>
  <c r="AA26" i="111"/>
  <c r="AA25" i="111"/>
  <c r="AA24" i="111"/>
  <c r="AA23" i="111"/>
  <c r="AA22" i="111"/>
  <c r="AA21" i="111"/>
  <c r="AA20" i="111"/>
  <c r="AA19" i="111"/>
  <c r="AA18" i="111"/>
  <c r="AA17" i="111"/>
  <c r="AA16" i="111"/>
  <c r="AA15" i="111"/>
  <c r="AA14" i="111"/>
  <c r="AA13" i="111"/>
  <c r="G13" i="111"/>
  <c r="AA12" i="111"/>
  <c r="AA11" i="111"/>
  <c r="T14" i="110"/>
  <c r="S14" i="110"/>
  <c r="R14" i="110"/>
  <c r="Q14" i="110"/>
  <c r="P14" i="110"/>
  <c r="AA14" i="110" s="1"/>
  <c r="O14" i="110"/>
  <c r="N14" i="110"/>
  <c r="M14" i="110"/>
  <c r="L14" i="110"/>
  <c r="K14" i="110"/>
  <c r="J14" i="110"/>
  <c r="T13" i="110"/>
  <c r="S13" i="110"/>
  <c r="R13" i="110"/>
  <c r="Q13" i="110"/>
  <c r="P13" i="110"/>
  <c r="P46" i="110" s="1"/>
  <c r="O13" i="110"/>
  <c r="N13" i="110"/>
  <c r="M13" i="110"/>
  <c r="L13" i="110"/>
  <c r="K13" i="110"/>
  <c r="J13" i="110"/>
  <c r="AA13" i="110" s="1"/>
  <c r="T12" i="110"/>
  <c r="S12" i="110"/>
  <c r="R12" i="110"/>
  <c r="Q12" i="110"/>
  <c r="P12" i="110"/>
  <c r="O12" i="110"/>
  <c r="N12" i="110"/>
  <c r="M12" i="110"/>
  <c r="L12" i="110"/>
  <c r="K12" i="110"/>
  <c r="AA12" i="110" s="1"/>
  <c r="J12" i="110"/>
  <c r="T11" i="110"/>
  <c r="T46" i="110" s="1"/>
  <c r="S11" i="110"/>
  <c r="R11" i="110"/>
  <c r="Q11" i="110"/>
  <c r="P11" i="110"/>
  <c r="O11" i="110"/>
  <c r="N11" i="110"/>
  <c r="M11" i="110"/>
  <c r="L11" i="110"/>
  <c r="L46" i="110" s="1"/>
  <c r="K11" i="110"/>
  <c r="J11" i="110"/>
  <c r="R46" i="110"/>
  <c r="Q46" i="110"/>
  <c r="N46" i="110"/>
  <c r="AA45" i="110"/>
  <c r="AA44" i="110"/>
  <c r="AA43" i="110"/>
  <c r="AA42" i="110"/>
  <c r="AA41" i="110"/>
  <c r="AA40" i="110"/>
  <c r="AA39" i="110"/>
  <c r="AA38" i="110"/>
  <c r="AA37" i="110"/>
  <c r="AA36" i="110"/>
  <c r="AA35" i="110"/>
  <c r="AA34" i="110"/>
  <c r="AA33" i="110"/>
  <c r="AA32" i="110"/>
  <c r="AA31" i="110"/>
  <c r="AA30" i="110"/>
  <c r="AA29" i="110"/>
  <c r="AA28" i="110"/>
  <c r="AA27" i="110"/>
  <c r="AA26" i="110"/>
  <c r="AA25" i="110"/>
  <c r="AA24" i="110"/>
  <c r="AA23" i="110"/>
  <c r="AA22" i="110"/>
  <c r="AA21" i="110"/>
  <c r="AA20" i="110"/>
  <c r="AA19" i="110"/>
  <c r="AA18" i="110"/>
  <c r="AA17" i="110"/>
  <c r="AA16" i="110"/>
  <c r="AA15" i="110"/>
  <c r="F14" i="110"/>
  <c r="E14" i="110"/>
  <c r="G14" i="110" s="1"/>
  <c r="F13" i="110"/>
  <c r="E13" i="110"/>
  <c r="G13" i="110" s="1"/>
  <c r="F12" i="110"/>
  <c r="E12" i="110"/>
  <c r="G11" i="110"/>
  <c r="F11" i="110"/>
  <c r="F46" i="110" s="1"/>
  <c r="E11" i="110"/>
  <c r="F14" i="109"/>
  <c r="F13" i="109"/>
  <c r="F12" i="109"/>
  <c r="F11" i="109"/>
  <c r="E14" i="109"/>
  <c r="E13" i="109"/>
  <c r="E12" i="109"/>
  <c r="G12" i="109" s="1"/>
  <c r="E11" i="109"/>
  <c r="M46" i="109"/>
  <c r="L46" i="109"/>
  <c r="K46" i="109"/>
  <c r="J46" i="109"/>
  <c r="AA45" i="109"/>
  <c r="AA44" i="109"/>
  <c r="AA43" i="109"/>
  <c r="AA42" i="109"/>
  <c r="AA41" i="109"/>
  <c r="AA40" i="109"/>
  <c r="AA39" i="109"/>
  <c r="AA38" i="109"/>
  <c r="AA37" i="109"/>
  <c r="AA36" i="109"/>
  <c r="AA35" i="109"/>
  <c r="AA34" i="109"/>
  <c r="AA33" i="109"/>
  <c r="AA32" i="109"/>
  <c r="AA31" i="109"/>
  <c r="AA30" i="109"/>
  <c r="AA29" i="109"/>
  <c r="AA28" i="109"/>
  <c r="AA27" i="109"/>
  <c r="AA26" i="109"/>
  <c r="AA25" i="109"/>
  <c r="AA24" i="109"/>
  <c r="AA23" i="109"/>
  <c r="AA22" i="109"/>
  <c r="AA21" i="109"/>
  <c r="AA20" i="109"/>
  <c r="AA19" i="109"/>
  <c r="AA18" i="109"/>
  <c r="AA17" i="109"/>
  <c r="AA16" i="109"/>
  <c r="AA15" i="109"/>
  <c r="AA14" i="109"/>
  <c r="AA13" i="109"/>
  <c r="AA12" i="109"/>
  <c r="AA11" i="109"/>
  <c r="T13" i="108"/>
  <c r="S13" i="108"/>
  <c r="R13" i="108"/>
  <c r="R46" i="108" s="1"/>
  <c r="Q13" i="108"/>
  <c r="P13" i="108"/>
  <c r="O13" i="108"/>
  <c r="N13" i="108"/>
  <c r="M13" i="108"/>
  <c r="L13" i="108"/>
  <c r="K13" i="108"/>
  <c r="J13" i="108"/>
  <c r="AA13" i="108" s="1"/>
  <c r="T12" i="108"/>
  <c r="S12" i="108"/>
  <c r="R12" i="108"/>
  <c r="Q12" i="108"/>
  <c r="P12" i="108"/>
  <c r="P46" i="108" s="1"/>
  <c r="O12" i="108"/>
  <c r="N12" i="108"/>
  <c r="N46" i="108" s="1"/>
  <c r="M12" i="108"/>
  <c r="L12" i="108"/>
  <c r="K12" i="108"/>
  <c r="J12" i="108"/>
  <c r="AA12" i="108" s="1"/>
  <c r="T11" i="108"/>
  <c r="S11" i="108"/>
  <c r="R11" i="108"/>
  <c r="Q11" i="108"/>
  <c r="P11" i="108"/>
  <c r="O11" i="108"/>
  <c r="N11" i="108"/>
  <c r="M11" i="108"/>
  <c r="L11" i="108"/>
  <c r="K11" i="108"/>
  <c r="J11" i="108"/>
  <c r="Q46" i="108"/>
  <c r="F46" i="108"/>
  <c r="E46" i="108"/>
  <c r="AA45" i="108"/>
  <c r="AA44" i="108"/>
  <c r="AA43" i="108"/>
  <c r="AA42" i="108"/>
  <c r="AA41" i="108"/>
  <c r="AA40" i="108"/>
  <c r="AA39" i="108"/>
  <c r="AA38" i="108"/>
  <c r="AA37" i="108"/>
  <c r="AA36" i="108"/>
  <c r="AA35" i="108"/>
  <c r="AA34" i="108"/>
  <c r="AA33" i="108"/>
  <c r="AA32" i="108"/>
  <c r="AA31" i="108"/>
  <c r="AA30" i="108"/>
  <c r="AA29" i="108"/>
  <c r="AA28" i="108"/>
  <c r="AA27" i="108"/>
  <c r="AA26" i="108"/>
  <c r="AA25" i="108"/>
  <c r="AA24" i="108"/>
  <c r="AA23" i="108"/>
  <c r="AA22" i="108"/>
  <c r="AA21" i="108"/>
  <c r="AA20" i="108"/>
  <c r="AA19" i="108"/>
  <c r="AA18" i="108"/>
  <c r="AA17" i="108"/>
  <c r="AA16" i="108"/>
  <c r="AA15" i="108"/>
  <c r="AA14" i="108"/>
  <c r="G13" i="108"/>
  <c r="F13" i="108"/>
  <c r="E13" i="108"/>
  <c r="G12" i="108"/>
  <c r="F12" i="108"/>
  <c r="E12" i="108"/>
  <c r="AA11" i="108"/>
  <c r="F11" i="108"/>
  <c r="E11" i="108"/>
  <c r="F13" i="104"/>
  <c r="F12" i="104"/>
  <c r="F11" i="104"/>
  <c r="T16" i="107"/>
  <c r="S16" i="107"/>
  <c r="R16" i="107"/>
  <c r="Q16" i="107"/>
  <c r="P16" i="107"/>
  <c r="O16" i="107"/>
  <c r="N16" i="107"/>
  <c r="M16" i="107"/>
  <c r="L16" i="107"/>
  <c r="K16" i="107"/>
  <c r="J16" i="107"/>
  <c r="T15" i="107"/>
  <c r="S15" i="107"/>
  <c r="R15" i="107"/>
  <c r="Q15" i="107"/>
  <c r="P15" i="107"/>
  <c r="O15" i="107"/>
  <c r="N15" i="107"/>
  <c r="M15" i="107"/>
  <c r="L15" i="107"/>
  <c r="K15" i="107"/>
  <c r="J15" i="107"/>
  <c r="AA15" i="107" s="1"/>
  <c r="T14" i="107"/>
  <c r="T46" i="107" s="1"/>
  <c r="S14" i="107"/>
  <c r="R14" i="107"/>
  <c r="Q14" i="107"/>
  <c r="P14" i="107"/>
  <c r="O14" i="107"/>
  <c r="N14" i="107"/>
  <c r="M14" i="107"/>
  <c r="L14" i="107"/>
  <c r="K14" i="107"/>
  <c r="AA14" i="107" s="1"/>
  <c r="J14" i="107"/>
  <c r="T13" i="107"/>
  <c r="S13" i="107"/>
  <c r="R13" i="107"/>
  <c r="Q13" i="107"/>
  <c r="P13" i="107"/>
  <c r="O13" i="107"/>
  <c r="O46" i="107" s="1"/>
  <c r="N13" i="107"/>
  <c r="N46" i="107" s="1"/>
  <c r="M13" i="107"/>
  <c r="L13" i="107"/>
  <c r="K13" i="107"/>
  <c r="J13" i="107"/>
  <c r="T12" i="107"/>
  <c r="S12" i="107"/>
  <c r="S46" i="107" s="1"/>
  <c r="R12" i="107"/>
  <c r="Q12" i="107"/>
  <c r="P12" i="107"/>
  <c r="P46" i="107" s="1"/>
  <c r="O12" i="107"/>
  <c r="N12" i="107"/>
  <c r="M12" i="107"/>
  <c r="L12" i="107"/>
  <c r="K12" i="107"/>
  <c r="K46" i="107" s="1"/>
  <c r="J12" i="107"/>
  <c r="AA12" i="107" s="1"/>
  <c r="T11" i="107"/>
  <c r="S11" i="107"/>
  <c r="R11" i="107"/>
  <c r="Q11" i="107"/>
  <c r="P11" i="107"/>
  <c r="O11" i="107"/>
  <c r="N11" i="107"/>
  <c r="M11" i="107"/>
  <c r="L11" i="107"/>
  <c r="K11" i="107"/>
  <c r="J11" i="107"/>
  <c r="L46" i="107"/>
  <c r="AA45" i="107"/>
  <c r="AA44" i="107"/>
  <c r="AA43" i="107"/>
  <c r="AA42" i="107"/>
  <c r="AA41" i="107"/>
  <c r="AA40" i="107"/>
  <c r="AA39" i="107"/>
  <c r="AA38" i="107"/>
  <c r="AA37" i="107"/>
  <c r="AA36" i="107"/>
  <c r="AA35" i="107"/>
  <c r="AA34" i="107"/>
  <c r="AA33" i="107"/>
  <c r="AA32" i="107"/>
  <c r="AA31" i="107"/>
  <c r="AA30" i="107"/>
  <c r="AA29" i="107"/>
  <c r="AA28" i="107"/>
  <c r="AA27" i="107"/>
  <c r="AA26" i="107"/>
  <c r="AA25" i="107"/>
  <c r="AA24" i="107"/>
  <c r="AA23" i="107"/>
  <c r="AA22" i="107"/>
  <c r="AA21" i="107"/>
  <c r="AA20" i="107"/>
  <c r="AA19" i="107"/>
  <c r="AA18" i="107"/>
  <c r="AA17" i="107"/>
  <c r="F16" i="107"/>
  <c r="E16" i="107"/>
  <c r="G16" i="107" s="1"/>
  <c r="F15" i="107"/>
  <c r="E15" i="107"/>
  <c r="G14" i="107"/>
  <c r="F14" i="107"/>
  <c r="E14" i="107"/>
  <c r="AA13" i="107"/>
  <c r="G13" i="107"/>
  <c r="F13" i="107"/>
  <c r="E13" i="107"/>
  <c r="F12" i="107"/>
  <c r="E12" i="107"/>
  <c r="F11" i="107"/>
  <c r="G11" i="107" s="1"/>
  <c r="E11" i="107"/>
  <c r="F16" i="92"/>
  <c r="F15" i="92"/>
  <c r="F14" i="92"/>
  <c r="F13" i="92"/>
  <c r="F12" i="92"/>
  <c r="F11" i="92"/>
  <c r="T14" i="106"/>
  <c r="S14" i="106"/>
  <c r="R14" i="106"/>
  <c r="Q14" i="106"/>
  <c r="P14" i="106"/>
  <c r="O14" i="106"/>
  <c r="N14" i="106"/>
  <c r="M14" i="106"/>
  <c r="L14" i="106"/>
  <c r="L46" i="106" s="1"/>
  <c r="K14" i="106"/>
  <c r="J14" i="106"/>
  <c r="T13" i="106"/>
  <c r="S13" i="106"/>
  <c r="R13" i="106"/>
  <c r="Q13" i="106"/>
  <c r="P13" i="106"/>
  <c r="O13" i="106"/>
  <c r="N13" i="106"/>
  <c r="M13" i="106"/>
  <c r="L13" i="106"/>
  <c r="K13" i="106"/>
  <c r="J13" i="106"/>
  <c r="AA13" i="106" s="1"/>
  <c r="T12" i="106"/>
  <c r="S12" i="106"/>
  <c r="R12" i="106"/>
  <c r="R46" i="106" s="1"/>
  <c r="Q12" i="106"/>
  <c r="P12" i="106"/>
  <c r="O12" i="106"/>
  <c r="N12" i="106"/>
  <c r="M12" i="106"/>
  <c r="M46" i="106" s="1"/>
  <c r="L12" i="106"/>
  <c r="K12" i="106"/>
  <c r="K46" i="106" s="1"/>
  <c r="J12" i="106"/>
  <c r="AA12" i="106" s="1"/>
  <c r="T11" i="106"/>
  <c r="S11" i="106"/>
  <c r="R11" i="106"/>
  <c r="Q11" i="106"/>
  <c r="Q46" i="106" s="1"/>
  <c r="P11" i="106"/>
  <c r="P46" i="106" s="1"/>
  <c r="O11" i="106"/>
  <c r="N11" i="106"/>
  <c r="M11" i="106"/>
  <c r="L11" i="106"/>
  <c r="K11" i="106"/>
  <c r="J11" i="106"/>
  <c r="T46" i="106"/>
  <c r="S46" i="106"/>
  <c r="N46" i="106"/>
  <c r="E46" i="106"/>
  <c r="AA45" i="106"/>
  <c r="AA44" i="106"/>
  <c r="AA43" i="106"/>
  <c r="AA42" i="106"/>
  <c r="AA41" i="106"/>
  <c r="AA40" i="106"/>
  <c r="AA39" i="106"/>
  <c r="AA38" i="106"/>
  <c r="AA37" i="106"/>
  <c r="AA36" i="106"/>
  <c r="AA35" i="106"/>
  <c r="AA34" i="106"/>
  <c r="AA33" i="106"/>
  <c r="AA32" i="106"/>
  <c r="AA31" i="106"/>
  <c r="AA30" i="106"/>
  <c r="AA29" i="106"/>
  <c r="AA28" i="106"/>
  <c r="AA27" i="106"/>
  <c r="AA26" i="106"/>
  <c r="AA25" i="106"/>
  <c r="AA24" i="106"/>
  <c r="AA23" i="106"/>
  <c r="AA22" i="106"/>
  <c r="AA21" i="106"/>
  <c r="AA20" i="106"/>
  <c r="AA19" i="106"/>
  <c r="AA18" i="106"/>
  <c r="AA17" i="106"/>
  <c r="AA16" i="106"/>
  <c r="AA15" i="106"/>
  <c r="F14" i="106"/>
  <c r="E14" i="106"/>
  <c r="F13" i="106"/>
  <c r="G13" i="106" s="1"/>
  <c r="E13" i="106"/>
  <c r="G12" i="106"/>
  <c r="F12" i="106"/>
  <c r="E12" i="106"/>
  <c r="G11" i="106"/>
  <c r="F11" i="106"/>
  <c r="E11" i="106"/>
  <c r="F14" i="90"/>
  <c r="F13" i="90"/>
  <c r="G13" i="90" s="1"/>
  <c r="F12" i="90"/>
  <c r="F11" i="90"/>
  <c r="T46" i="105"/>
  <c r="S46" i="105"/>
  <c r="R46" i="105"/>
  <c r="Q46" i="105"/>
  <c r="P46" i="105"/>
  <c r="O46" i="105"/>
  <c r="N46" i="105"/>
  <c r="T14" i="105"/>
  <c r="S14" i="105"/>
  <c r="R14" i="105"/>
  <c r="Q14" i="105"/>
  <c r="P14" i="105"/>
  <c r="O14" i="105"/>
  <c r="N14" i="105"/>
  <c r="M14" i="105"/>
  <c r="L14" i="105"/>
  <c r="K14" i="105"/>
  <c r="AA14" i="105" s="1"/>
  <c r="J14" i="105"/>
  <c r="T13" i="105"/>
  <c r="S13" i="105"/>
  <c r="R13" i="105"/>
  <c r="Q13" i="105"/>
  <c r="P13" i="105"/>
  <c r="AA13" i="105" s="1"/>
  <c r="O13" i="105"/>
  <c r="N13" i="105"/>
  <c r="M13" i="105"/>
  <c r="L13" i="105"/>
  <c r="L46" i="105" s="1"/>
  <c r="K13" i="105"/>
  <c r="J13" i="105"/>
  <c r="T12" i="105"/>
  <c r="S12" i="105"/>
  <c r="R12" i="105"/>
  <c r="Q12" i="105"/>
  <c r="P12" i="105"/>
  <c r="O12" i="105"/>
  <c r="N12" i="105"/>
  <c r="M12" i="105"/>
  <c r="L12" i="105"/>
  <c r="K12" i="105"/>
  <c r="J12" i="105"/>
  <c r="AA12" i="105" s="1"/>
  <c r="T11" i="105"/>
  <c r="S11" i="105"/>
  <c r="R11" i="105"/>
  <c r="Q11" i="105"/>
  <c r="P11" i="105"/>
  <c r="O11" i="105"/>
  <c r="N11" i="105"/>
  <c r="M11" i="105"/>
  <c r="L11" i="105"/>
  <c r="K11" i="105"/>
  <c r="J11" i="105"/>
  <c r="J46" i="105" s="1"/>
  <c r="AA45" i="105"/>
  <c r="AA44" i="105"/>
  <c r="AA43" i="105"/>
  <c r="AA42" i="105"/>
  <c r="AA41" i="105"/>
  <c r="AA40" i="105"/>
  <c r="AA39" i="105"/>
  <c r="AA38" i="105"/>
  <c r="AA37" i="105"/>
  <c r="AA36" i="105"/>
  <c r="AA35" i="105"/>
  <c r="AA34" i="105"/>
  <c r="AA33" i="105"/>
  <c r="AA32" i="105"/>
  <c r="AA31" i="105"/>
  <c r="AA30" i="105"/>
  <c r="AA29" i="105"/>
  <c r="AA28" i="105"/>
  <c r="AA27" i="105"/>
  <c r="AA26" i="105"/>
  <c r="AA25" i="105"/>
  <c r="AA24" i="105"/>
  <c r="AA23" i="105"/>
  <c r="AA22" i="105"/>
  <c r="AA21" i="105"/>
  <c r="AA20" i="105"/>
  <c r="AA19" i="105"/>
  <c r="AA18" i="105"/>
  <c r="AA17" i="105"/>
  <c r="AA16" i="105"/>
  <c r="AA15" i="105"/>
  <c r="F14" i="105"/>
  <c r="E14" i="105"/>
  <c r="G14" i="105" s="1"/>
  <c r="F13" i="105"/>
  <c r="E13" i="105"/>
  <c r="G13" i="105" s="1"/>
  <c r="F12" i="105"/>
  <c r="E12" i="105"/>
  <c r="G11" i="105"/>
  <c r="F11" i="105"/>
  <c r="F46" i="105" s="1"/>
  <c r="E11" i="105"/>
  <c r="F14" i="65"/>
  <c r="F13" i="65"/>
  <c r="F12" i="65"/>
  <c r="F11" i="65"/>
  <c r="E13" i="104"/>
  <c r="E46" i="104" s="1"/>
  <c r="E12" i="104"/>
  <c r="G12" i="104" s="1"/>
  <c r="E11" i="104"/>
  <c r="AA45" i="104"/>
  <c r="AA44" i="104"/>
  <c r="AA43" i="104"/>
  <c r="AA42" i="104"/>
  <c r="AA41" i="104"/>
  <c r="AA40" i="104"/>
  <c r="AA39" i="104"/>
  <c r="AA38" i="104"/>
  <c r="AA37" i="104"/>
  <c r="AA36" i="104"/>
  <c r="AA35" i="104"/>
  <c r="AA34" i="104"/>
  <c r="AA33" i="104"/>
  <c r="AA32" i="104"/>
  <c r="AA31" i="104"/>
  <c r="AA30" i="104"/>
  <c r="AA29" i="104"/>
  <c r="AA28" i="104"/>
  <c r="AA27" i="104"/>
  <c r="AA26" i="104"/>
  <c r="AA25" i="104"/>
  <c r="AA24" i="104"/>
  <c r="AA23" i="104"/>
  <c r="AA22" i="104"/>
  <c r="AA21" i="104"/>
  <c r="AA20" i="104"/>
  <c r="AA19" i="104"/>
  <c r="AA18" i="104"/>
  <c r="AA17" i="104"/>
  <c r="M46" i="104"/>
  <c r="L46" i="104"/>
  <c r="K46" i="104"/>
  <c r="J46" i="104"/>
  <c r="AA15" i="104"/>
  <c r="AA14" i="104"/>
  <c r="AA13" i="104"/>
  <c r="G13" i="104"/>
  <c r="AA12" i="104"/>
  <c r="AA11" i="104"/>
  <c r="AG11" i="103"/>
  <c r="AF11" i="103"/>
  <c r="AE11" i="103"/>
  <c r="AD11" i="103"/>
  <c r="AC11" i="103"/>
  <c r="AB11" i="103"/>
  <c r="AA11" i="103"/>
  <c r="Z11" i="103"/>
  <c r="Y11" i="103"/>
  <c r="X11" i="103"/>
  <c r="X43" i="103" s="1"/>
  <c r="W11" i="103"/>
  <c r="V11" i="103"/>
  <c r="U11" i="103"/>
  <c r="T11" i="103"/>
  <c r="S11" i="103"/>
  <c r="S43" i="103" s="1"/>
  <c r="R11" i="103"/>
  <c r="Q11" i="103"/>
  <c r="P11" i="103"/>
  <c r="O11" i="103"/>
  <c r="N11" i="103"/>
  <c r="M11" i="103"/>
  <c r="L11" i="103"/>
  <c r="K11" i="103"/>
  <c r="J11" i="103"/>
  <c r="AL11" i="103" s="1"/>
  <c r="I11" i="103"/>
  <c r="H11" i="103"/>
  <c r="AG10" i="103"/>
  <c r="AF10" i="103"/>
  <c r="AE10" i="103"/>
  <c r="AD10" i="103"/>
  <c r="AC10" i="103"/>
  <c r="AB10" i="103"/>
  <c r="AA10" i="103"/>
  <c r="AA43" i="103" s="1"/>
  <c r="Z10" i="103"/>
  <c r="Y10" i="103"/>
  <c r="X10" i="103"/>
  <c r="W10" i="103"/>
  <c r="V10" i="103"/>
  <c r="U10" i="103"/>
  <c r="T10" i="103"/>
  <c r="S10" i="103"/>
  <c r="R10" i="103"/>
  <c r="Q10" i="103"/>
  <c r="P10" i="103"/>
  <c r="O10" i="103"/>
  <c r="N10" i="103"/>
  <c r="M10" i="103"/>
  <c r="M43" i="103" s="1"/>
  <c r="L10" i="103"/>
  <c r="AL10" i="103" s="1"/>
  <c r="K10" i="103"/>
  <c r="J10" i="103"/>
  <c r="I10" i="103"/>
  <c r="H10" i="103"/>
  <c r="AG9" i="103"/>
  <c r="AF9" i="103"/>
  <c r="AF43" i="103" s="1"/>
  <c r="AE9" i="103"/>
  <c r="AE43" i="103" s="1"/>
  <c r="AD9" i="103"/>
  <c r="AC9" i="103"/>
  <c r="AC43" i="103" s="1"/>
  <c r="AB9" i="103"/>
  <c r="AB43" i="103" s="1"/>
  <c r="AA9" i="103"/>
  <c r="Z9" i="103"/>
  <c r="Y9" i="103"/>
  <c r="X9" i="103"/>
  <c r="W9" i="103"/>
  <c r="V9" i="103"/>
  <c r="U9" i="103"/>
  <c r="T9" i="103"/>
  <c r="T43" i="103" s="1"/>
  <c r="S9" i="103"/>
  <c r="R9" i="103"/>
  <c r="Q9" i="103"/>
  <c r="P9" i="103"/>
  <c r="P43" i="103" s="1"/>
  <c r="O9" i="103"/>
  <c r="O43" i="103" s="1"/>
  <c r="N9" i="103"/>
  <c r="M9" i="103"/>
  <c r="L9" i="103"/>
  <c r="L43" i="103" s="1"/>
  <c r="K9" i="103"/>
  <c r="J9" i="103"/>
  <c r="I9" i="103"/>
  <c r="H9" i="103"/>
  <c r="AL9" i="103" s="1"/>
  <c r="AG8" i="103"/>
  <c r="AG43" i="103" s="1"/>
  <c r="AF8" i="103"/>
  <c r="AE8" i="103"/>
  <c r="AD8" i="103"/>
  <c r="AC8" i="103"/>
  <c r="AB8" i="103"/>
  <c r="AA8" i="103"/>
  <c r="Z8" i="103"/>
  <c r="Y8" i="103"/>
  <c r="Y43" i="103" s="1"/>
  <c r="X8" i="103"/>
  <c r="W8" i="103"/>
  <c r="V8" i="103"/>
  <c r="U8" i="103"/>
  <c r="T8" i="103"/>
  <c r="S8" i="103"/>
  <c r="R8" i="103"/>
  <c r="Q8" i="103"/>
  <c r="Q43" i="103" s="1"/>
  <c r="P8" i="103"/>
  <c r="O8" i="103"/>
  <c r="N8" i="103"/>
  <c r="M8" i="103"/>
  <c r="L8" i="103"/>
  <c r="K8" i="103"/>
  <c r="J8" i="103"/>
  <c r="I8" i="103"/>
  <c r="AL8" i="103" s="1"/>
  <c r="H8" i="103"/>
  <c r="W43" i="103"/>
  <c r="U43" i="103"/>
  <c r="K43" i="103"/>
  <c r="H43" i="103"/>
  <c r="AL42" i="103"/>
  <c r="AL41" i="103"/>
  <c r="AL40" i="103"/>
  <c r="AL39" i="103"/>
  <c r="AL38" i="103"/>
  <c r="AL37" i="103"/>
  <c r="AL36" i="103"/>
  <c r="AL35" i="103"/>
  <c r="AL34" i="103"/>
  <c r="AL33" i="103"/>
  <c r="AL32" i="103"/>
  <c r="AL31" i="103"/>
  <c r="AL30" i="103"/>
  <c r="AL29" i="103"/>
  <c r="AL28" i="103"/>
  <c r="AL27" i="103"/>
  <c r="AL26" i="103"/>
  <c r="AL25" i="103"/>
  <c r="AL24" i="103"/>
  <c r="AL23" i="103"/>
  <c r="AL22" i="103"/>
  <c r="AL21" i="103"/>
  <c r="AL20" i="103"/>
  <c r="AL19" i="103"/>
  <c r="AL18" i="103"/>
  <c r="AL17" i="103"/>
  <c r="AL16" i="103"/>
  <c r="AL15" i="103"/>
  <c r="AL14" i="103"/>
  <c r="AL13" i="103"/>
  <c r="AL12" i="103"/>
  <c r="E11" i="103"/>
  <c r="E10" i="103"/>
  <c r="E9" i="103"/>
  <c r="E43" i="103" s="1"/>
  <c r="E8" i="103"/>
  <c r="E11" i="102"/>
  <c r="E10" i="102"/>
  <c r="E9" i="102"/>
  <c r="E8" i="102"/>
  <c r="I41" i="99"/>
  <c r="H41" i="99"/>
  <c r="G41" i="99"/>
  <c r="F41" i="99"/>
  <c r="I40" i="99"/>
  <c r="H40" i="99"/>
  <c r="G40" i="99"/>
  <c r="F40" i="99"/>
  <c r="W40" i="99" s="1"/>
  <c r="I39" i="99"/>
  <c r="H39" i="99"/>
  <c r="G39" i="99"/>
  <c r="F39" i="99"/>
  <c r="I38" i="99"/>
  <c r="H38" i="99"/>
  <c r="G38" i="99"/>
  <c r="F38" i="99"/>
  <c r="W38" i="99" s="1"/>
  <c r="I37" i="99"/>
  <c r="H37" i="99"/>
  <c r="G37" i="99"/>
  <c r="W37" i="99" s="1"/>
  <c r="F37" i="99"/>
  <c r="I36" i="99"/>
  <c r="H36" i="99"/>
  <c r="G36" i="99"/>
  <c r="F36" i="99"/>
  <c r="W36" i="99" s="1"/>
  <c r="I35" i="99"/>
  <c r="H35" i="99"/>
  <c r="G35" i="99"/>
  <c r="F35" i="99"/>
  <c r="I34" i="99"/>
  <c r="H34" i="99"/>
  <c r="G34" i="99"/>
  <c r="F34" i="99"/>
  <c r="W34" i="99" s="1"/>
  <c r="I33" i="99"/>
  <c r="H33" i="99"/>
  <c r="G33" i="99"/>
  <c r="W33" i="99" s="1"/>
  <c r="F33" i="99"/>
  <c r="I32" i="99"/>
  <c r="H32" i="99"/>
  <c r="G32" i="99"/>
  <c r="F32" i="99"/>
  <c r="W32" i="99" s="1"/>
  <c r="I31" i="99"/>
  <c r="H31" i="99"/>
  <c r="G31" i="99"/>
  <c r="F31" i="99"/>
  <c r="I30" i="99"/>
  <c r="H30" i="99"/>
  <c r="G30" i="99"/>
  <c r="F30" i="99"/>
  <c r="W30" i="99" s="1"/>
  <c r="I29" i="99"/>
  <c r="H29" i="99"/>
  <c r="G29" i="99"/>
  <c r="W29" i="99" s="1"/>
  <c r="F29" i="99"/>
  <c r="I28" i="99"/>
  <c r="H28" i="99"/>
  <c r="G28" i="99"/>
  <c r="F28" i="99"/>
  <c r="W28" i="99" s="1"/>
  <c r="I27" i="99"/>
  <c r="H27" i="99"/>
  <c r="G27" i="99"/>
  <c r="F27" i="99"/>
  <c r="I26" i="99"/>
  <c r="H26" i="99"/>
  <c r="G26" i="99"/>
  <c r="F26" i="99"/>
  <c r="W26" i="99" s="1"/>
  <c r="I25" i="99"/>
  <c r="H25" i="99"/>
  <c r="G25" i="99"/>
  <c r="W25" i="99" s="1"/>
  <c r="F25" i="99"/>
  <c r="I24" i="99"/>
  <c r="H24" i="99"/>
  <c r="G24" i="99"/>
  <c r="F24" i="99"/>
  <c r="W24" i="99" s="1"/>
  <c r="I23" i="99"/>
  <c r="H23" i="99"/>
  <c r="G23" i="99"/>
  <c r="F23" i="99"/>
  <c r="I22" i="99"/>
  <c r="H22" i="99"/>
  <c r="G22" i="99"/>
  <c r="F22" i="99"/>
  <c r="W22" i="99" s="1"/>
  <c r="I21" i="99"/>
  <c r="H21" i="99"/>
  <c r="G21" i="99"/>
  <c r="W21" i="99" s="1"/>
  <c r="F21" i="99"/>
  <c r="I20" i="99"/>
  <c r="H20" i="99"/>
  <c r="G20" i="99"/>
  <c r="F20" i="99"/>
  <c r="W20" i="99" s="1"/>
  <c r="I19" i="99"/>
  <c r="H19" i="99"/>
  <c r="G19" i="99"/>
  <c r="F19" i="99"/>
  <c r="I18" i="99"/>
  <c r="H18" i="99"/>
  <c r="G18" i="99"/>
  <c r="F18" i="99"/>
  <c r="W18" i="99" s="1"/>
  <c r="I17" i="99"/>
  <c r="H17" i="99"/>
  <c r="G17" i="99"/>
  <c r="W17" i="99" s="1"/>
  <c r="F17" i="99"/>
  <c r="I16" i="99"/>
  <c r="H16" i="99"/>
  <c r="G16" i="99"/>
  <c r="F16" i="99"/>
  <c r="W16" i="99" s="1"/>
  <c r="I15" i="99"/>
  <c r="H15" i="99"/>
  <c r="G15" i="99"/>
  <c r="F15" i="99"/>
  <c r="I14" i="99"/>
  <c r="H14" i="99"/>
  <c r="G14" i="99"/>
  <c r="F14" i="99"/>
  <c r="W14" i="99" s="1"/>
  <c r="I13" i="99"/>
  <c r="H13" i="99"/>
  <c r="G13" i="99"/>
  <c r="W13" i="99" s="1"/>
  <c r="F13" i="99"/>
  <c r="I12" i="99"/>
  <c r="H12" i="99"/>
  <c r="G12" i="99"/>
  <c r="F12" i="99"/>
  <c r="W12" i="99" s="1"/>
  <c r="I11" i="99"/>
  <c r="H11" i="99"/>
  <c r="G11" i="99"/>
  <c r="F11" i="99"/>
  <c r="I10" i="99"/>
  <c r="H10" i="99"/>
  <c r="G10" i="99"/>
  <c r="F10" i="99"/>
  <c r="W10" i="99" s="1"/>
  <c r="I9" i="99"/>
  <c r="H9" i="99"/>
  <c r="H42" i="99" s="1"/>
  <c r="G9" i="99"/>
  <c r="W9" i="99" s="1"/>
  <c r="F9" i="99"/>
  <c r="I8" i="99"/>
  <c r="H8" i="99"/>
  <c r="G8" i="99"/>
  <c r="G42" i="99" s="1"/>
  <c r="F8" i="99"/>
  <c r="W8" i="99" s="1"/>
  <c r="I7" i="99"/>
  <c r="I42" i="99" s="1"/>
  <c r="H7" i="99"/>
  <c r="G7" i="99"/>
  <c r="F7" i="99"/>
  <c r="AL42" i="102"/>
  <c r="AL41" i="102"/>
  <c r="AL40" i="102"/>
  <c r="AL39" i="102"/>
  <c r="AL38" i="102"/>
  <c r="AL37" i="102"/>
  <c r="AL36" i="102"/>
  <c r="AL35" i="102"/>
  <c r="AL34" i="102"/>
  <c r="AL33" i="102"/>
  <c r="AL32" i="102"/>
  <c r="AL31" i="102"/>
  <c r="AL30" i="102"/>
  <c r="AL29" i="102"/>
  <c r="AL28" i="102"/>
  <c r="AL27" i="102"/>
  <c r="AL26" i="102"/>
  <c r="AL25" i="102"/>
  <c r="AL24" i="102"/>
  <c r="AL23" i="102"/>
  <c r="AL22" i="102"/>
  <c r="AL21" i="102"/>
  <c r="AL20" i="102"/>
  <c r="AL19" i="102"/>
  <c r="AL18" i="102"/>
  <c r="AL17" i="102"/>
  <c r="AL16" i="102"/>
  <c r="AL15" i="102"/>
  <c r="AL14" i="102"/>
  <c r="AL13" i="102"/>
  <c r="AL12" i="102"/>
  <c r="AL11" i="102"/>
  <c r="AL10" i="102"/>
  <c r="AL9" i="102"/>
  <c r="AL8" i="102"/>
  <c r="AG10" i="101"/>
  <c r="AF10" i="101"/>
  <c r="AE10" i="101"/>
  <c r="AD10" i="101"/>
  <c r="AC10" i="101"/>
  <c r="AB10" i="101"/>
  <c r="AA10" i="101"/>
  <c r="Z10" i="101"/>
  <c r="Y10" i="101"/>
  <c r="X10" i="101"/>
  <c r="X43" i="101" s="1"/>
  <c r="W10" i="101"/>
  <c r="V10" i="101"/>
  <c r="U10" i="101"/>
  <c r="T10" i="101"/>
  <c r="S10" i="101"/>
  <c r="R10" i="101"/>
  <c r="Q10" i="101"/>
  <c r="Q43" i="101" s="1"/>
  <c r="P10" i="101"/>
  <c r="P43" i="101" s="1"/>
  <c r="O10" i="101"/>
  <c r="N10" i="101"/>
  <c r="M10" i="101"/>
  <c r="L10" i="101"/>
  <c r="K10" i="101"/>
  <c r="J10" i="101"/>
  <c r="AL10" i="101" s="1"/>
  <c r="I10" i="101"/>
  <c r="H10" i="101"/>
  <c r="AG9" i="101"/>
  <c r="AG43" i="101" s="1"/>
  <c r="AF9" i="101"/>
  <c r="AE9" i="101"/>
  <c r="AD9" i="101"/>
  <c r="AC9" i="101"/>
  <c r="AB9" i="101"/>
  <c r="AB43" i="101" s="1"/>
  <c r="AA9" i="101"/>
  <c r="AA43" i="101" s="1"/>
  <c r="Z9" i="101"/>
  <c r="Y9" i="101"/>
  <c r="X9" i="101"/>
  <c r="W9" i="101"/>
  <c r="W43" i="101" s="1"/>
  <c r="V9" i="101"/>
  <c r="U9" i="101"/>
  <c r="T9" i="101"/>
  <c r="T43" i="101" s="1"/>
  <c r="S9" i="101"/>
  <c r="S43" i="101" s="1"/>
  <c r="R9" i="101"/>
  <c r="Q9" i="101"/>
  <c r="P9" i="101"/>
  <c r="O9" i="101"/>
  <c r="N9" i="101"/>
  <c r="M9" i="101"/>
  <c r="L9" i="101"/>
  <c r="AL9" i="101" s="1"/>
  <c r="K9" i="101"/>
  <c r="J9" i="101"/>
  <c r="I9" i="101"/>
  <c r="H9" i="101"/>
  <c r="AG8" i="101"/>
  <c r="AF8" i="101"/>
  <c r="AE8" i="101"/>
  <c r="AD8" i="101"/>
  <c r="AC8" i="101"/>
  <c r="AC43" i="101" s="1"/>
  <c r="AB8" i="101"/>
  <c r="AA8" i="101"/>
  <c r="Z8" i="101"/>
  <c r="Y8" i="101"/>
  <c r="X8" i="101"/>
  <c r="W8" i="101"/>
  <c r="V8" i="101"/>
  <c r="U8" i="101"/>
  <c r="U43" i="101" s="1"/>
  <c r="T8" i="101"/>
  <c r="S8" i="101"/>
  <c r="R8" i="101"/>
  <c r="Q8" i="101"/>
  <c r="P8" i="101"/>
  <c r="O8" i="101"/>
  <c r="N8" i="101"/>
  <c r="M8" i="101"/>
  <c r="M43" i="101" s="1"/>
  <c r="L8" i="101"/>
  <c r="K8" i="101"/>
  <c r="J8" i="101"/>
  <c r="I8" i="101"/>
  <c r="H8" i="101"/>
  <c r="AF43" i="101"/>
  <c r="AE43" i="101"/>
  <c r="AD43" i="101"/>
  <c r="Y43" i="101"/>
  <c r="V43" i="101"/>
  <c r="O43" i="101"/>
  <c r="N43" i="101"/>
  <c r="K43" i="101"/>
  <c r="I43" i="101"/>
  <c r="E43" i="101"/>
  <c r="F8" i="101" s="1"/>
  <c r="AL42" i="101"/>
  <c r="AL41" i="101"/>
  <c r="AL40" i="101"/>
  <c r="AL39" i="101"/>
  <c r="AL38" i="101"/>
  <c r="AL37" i="101"/>
  <c r="AL36" i="101"/>
  <c r="AL35" i="101"/>
  <c r="AL34" i="101"/>
  <c r="AL33" i="101"/>
  <c r="AL32" i="101"/>
  <c r="AL31" i="101"/>
  <c r="AL30" i="101"/>
  <c r="AL29" i="101"/>
  <c r="AL28" i="101"/>
  <c r="AL27" i="101"/>
  <c r="AL26" i="101"/>
  <c r="AL25" i="101"/>
  <c r="AL24" i="101"/>
  <c r="AL23" i="101"/>
  <c r="AL22" i="101"/>
  <c r="AL21" i="101"/>
  <c r="AL20" i="101"/>
  <c r="AL19" i="101"/>
  <c r="AL18" i="101"/>
  <c r="AL17" i="101"/>
  <c r="AL16" i="101"/>
  <c r="AL15" i="101"/>
  <c r="AL14" i="101"/>
  <c r="AL13" i="101"/>
  <c r="AL12" i="101"/>
  <c r="AL11" i="101"/>
  <c r="E10" i="101"/>
  <c r="E9" i="101"/>
  <c r="F9" i="101" s="1"/>
  <c r="E8" i="101"/>
  <c r="E10" i="100"/>
  <c r="E9" i="100"/>
  <c r="E8" i="100"/>
  <c r="AL42" i="100"/>
  <c r="AL41" i="100"/>
  <c r="AL40" i="100"/>
  <c r="AL39" i="100"/>
  <c r="AL38" i="100"/>
  <c r="AL37" i="100"/>
  <c r="AL36" i="100"/>
  <c r="AL35" i="100"/>
  <c r="AL34" i="100"/>
  <c r="AL33" i="100"/>
  <c r="AL32" i="100"/>
  <c r="AL31" i="100"/>
  <c r="AL30" i="100"/>
  <c r="AL29" i="100"/>
  <c r="AL28" i="100"/>
  <c r="AL27" i="100"/>
  <c r="AL26" i="100"/>
  <c r="AL25" i="100"/>
  <c r="AL24" i="100"/>
  <c r="AL23" i="100"/>
  <c r="AL22" i="100"/>
  <c r="AL21" i="100"/>
  <c r="AL20" i="100"/>
  <c r="AL19" i="100"/>
  <c r="AL18" i="100"/>
  <c r="AL17" i="100"/>
  <c r="AL16" i="100"/>
  <c r="AL15" i="100"/>
  <c r="AL14" i="100"/>
  <c r="AL13" i="100"/>
  <c r="AL12" i="100"/>
  <c r="AL11" i="100"/>
  <c r="AL10" i="100"/>
  <c r="AL9" i="100"/>
  <c r="AL8" i="100"/>
  <c r="W41" i="99"/>
  <c r="D41" i="99"/>
  <c r="D40" i="99"/>
  <c r="W39" i="99"/>
  <c r="D39" i="99"/>
  <c r="D38" i="99"/>
  <c r="D37" i="99"/>
  <c r="D36" i="99"/>
  <c r="W35" i="99"/>
  <c r="D35" i="99"/>
  <c r="D34" i="99"/>
  <c r="D33" i="99"/>
  <c r="D32" i="99"/>
  <c r="W31" i="99"/>
  <c r="D31" i="99"/>
  <c r="D30" i="99"/>
  <c r="D29" i="99"/>
  <c r="D28" i="99"/>
  <c r="W27" i="99"/>
  <c r="D27" i="99"/>
  <c r="D26" i="99"/>
  <c r="D25" i="99"/>
  <c r="D24" i="99"/>
  <c r="W23" i="99"/>
  <c r="D23" i="99"/>
  <c r="D22" i="99"/>
  <c r="D21" i="99"/>
  <c r="D20" i="99"/>
  <c r="W19" i="99"/>
  <c r="D19" i="99"/>
  <c r="D18" i="99"/>
  <c r="D17" i="99"/>
  <c r="D16" i="99"/>
  <c r="W15" i="99"/>
  <c r="D15" i="99"/>
  <c r="D14" i="99"/>
  <c r="D13" i="99"/>
  <c r="D12" i="99"/>
  <c r="W11" i="99"/>
  <c r="D11" i="99"/>
  <c r="D10" i="99"/>
  <c r="D9" i="99"/>
  <c r="D8" i="99"/>
  <c r="D7" i="99"/>
  <c r="D41" i="98"/>
  <c r="D40" i="98"/>
  <c r="D39" i="98"/>
  <c r="D38" i="98"/>
  <c r="D37" i="98"/>
  <c r="D36" i="98"/>
  <c r="D35" i="98"/>
  <c r="D34" i="98"/>
  <c r="D33" i="98"/>
  <c r="D32" i="98"/>
  <c r="D31" i="98"/>
  <c r="D30" i="98"/>
  <c r="D29" i="98"/>
  <c r="D28" i="98"/>
  <c r="D27" i="98"/>
  <c r="D26" i="98"/>
  <c r="D25" i="98"/>
  <c r="D24" i="98"/>
  <c r="D23" i="98"/>
  <c r="D22" i="98"/>
  <c r="D21" i="98"/>
  <c r="D20" i="98"/>
  <c r="D19" i="98"/>
  <c r="D18" i="98"/>
  <c r="D17" i="98"/>
  <c r="D16" i="98"/>
  <c r="D15" i="98"/>
  <c r="D14" i="98"/>
  <c r="D13" i="98"/>
  <c r="D12" i="98"/>
  <c r="D11" i="98"/>
  <c r="D10" i="98"/>
  <c r="D9" i="98"/>
  <c r="D8" i="98"/>
  <c r="D7" i="98"/>
  <c r="W41" i="98"/>
  <c r="W40" i="98"/>
  <c r="W39" i="98"/>
  <c r="W38" i="98"/>
  <c r="W37" i="98"/>
  <c r="W36" i="98"/>
  <c r="W35" i="98"/>
  <c r="W34" i="98"/>
  <c r="W33" i="98"/>
  <c r="W32" i="98"/>
  <c r="W31" i="98"/>
  <c r="W30" i="98"/>
  <c r="W29" i="98"/>
  <c r="W28" i="98"/>
  <c r="W27" i="98"/>
  <c r="W26" i="98"/>
  <c r="W25" i="98"/>
  <c r="W24" i="98"/>
  <c r="W23" i="98"/>
  <c r="W22" i="98"/>
  <c r="W21" i="98"/>
  <c r="W20" i="98"/>
  <c r="W19" i="98"/>
  <c r="W18" i="98"/>
  <c r="W17" i="98"/>
  <c r="W16" i="98"/>
  <c r="W15" i="98"/>
  <c r="W14" i="98"/>
  <c r="W13" i="98"/>
  <c r="W12" i="98"/>
  <c r="W11" i="98"/>
  <c r="W10" i="98"/>
  <c r="W9" i="98"/>
  <c r="W8" i="98"/>
  <c r="W7" i="98"/>
  <c r="H41" i="97"/>
  <c r="G41" i="97"/>
  <c r="F41" i="97"/>
  <c r="H40" i="97"/>
  <c r="G40" i="97"/>
  <c r="F40" i="97"/>
  <c r="H39" i="97"/>
  <c r="G39" i="97"/>
  <c r="W39" i="97" s="1"/>
  <c r="F39" i="97"/>
  <c r="H38" i="97"/>
  <c r="G38" i="97"/>
  <c r="F38" i="97"/>
  <c r="H37" i="97"/>
  <c r="G37" i="97"/>
  <c r="F37" i="97"/>
  <c r="H36" i="97"/>
  <c r="W36" i="97" s="1"/>
  <c r="G36" i="97"/>
  <c r="F36" i="97"/>
  <c r="H35" i="97"/>
  <c r="G35" i="97"/>
  <c r="F35" i="97"/>
  <c r="H34" i="97"/>
  <c r="G34" i="97"/>
  <c r="F34" i="97"/>
  <c r="W34" i="97" s="1"/>
  <c r="H33" i="97"/>
  <c r="G33" i="97"/>
  <c r="F33" i="97"/>
  <c r="H32" i="97"/>
  <c r="G32" i="97"/>
  <c r="F32" i="97"/>
  <c r="H31" i="97"/>
  <c r="G31" i="97"/>
  <c r="W31" i="97" s="1"/>
  <c r="F31" i="97"/>
  <c r="H30" i="97"/>
  <c r="G30" i="97"/>
  <c r="F30" i="97"/>
  <c r="H29" i="97"/>
  <c r="G29" i="97"/>
  <c r="F29" i="97"/>
  <c r="H28" i="97"/>
  <c r="W28" i="97" s="1"/>
  <c r="G28" i="97"/>
  <c r="F28" i="97"/>
  <c r="H27" i="97"/>
  <c r="G27" i="97"/>
  <c r="F27" i="97"/>
  <c r="H26" i="97"/>
  <c r="G26" i="97"/>
  <c r="F26" i="97"/>
  <c r="W26" i="97" s="1"/>
  <c r="AA26" i="97" s="1"/>
  <c r="H25" i="97"/>
  <c r="G25" i="97"/>
  <c r="F25" i="97"/>
  <c r="H24" i="97"/>
  <c r="G24" i="97"/>
  <c r="F24" i="97"/>
  <c r="H23" i="97"/>
  <c r="G23" i="97"/>
  <c r="W23" i="97" s="1"/>
  <c r="F23" i="97"/>
  <c r="H22" i="97"/>
  <c r="G22" i="97"/>
  <c r="F22" i="97"/>
  <c r="H21" i="97"/>
  <c r="G21" i="97"/>
  <c r="F21" i="97"/>
  <c r="H20" i="97"/>
  <c r="W20" i="97" s="1"/>
  <c r="G20" i="97"/>
  <c r="F20" i="97"/>
  <c r="H19" i="97"/>
  <c r="G19" i="97"/>
  <c r="F19" i="97"/>
  <c r="H18" i="97"/>
  <c r="G18" i="97"/>
  <c r="F18" i="97"/>
  <c r="W18" i="97" s="1"/>
  <c r="H17" i="97"/>
  <c r="G17" i="97"/>
  <c r="F17" i="97"/>
  <c r="H16" i="97"/>
  <c r="G16" i="97"/>
  <c r="F16" i="97"/>
  <c r="H15" i="97"/>
  <c r="G15" i="97"/>
  <c r="W15" i="97" s="1"/>
  <c r="F15" i="97"/>
  <c r="H14" i="97"/>
  <c r="G14" i="97"/>
  <c r="W14" i="97" s="1"/>
  <c r="F14" i="97"/>
  <c r="H13" i="97"/>
  <c r="G13" i="97"/>
  <c r="F13" i="97"/>
  <c r="H12" i="97"/>
  <c r="W12" i="97" s="1"/>
  <c r="G12" i="97"/>
  <c r="F12" i="97"/>
  <c r="H11" i="97"/>
  <c r="G11" i="97"/>
  <c r="F11" i="97"/>
  <c r="H10" i="97"/>
  <c r="G10" i="97"/>
  <c r="F10" i="97"/>
  <c r="W10" i="97" s="1"/>
  <c r="H9" i="97"/>
  <c r="G9" i="97"/>
  <c r="F9" i="97"/>
  <c r="H8" i="97"/>
  <c r="H42" i="97" s="1"/>
  <c r="G8" i="97"/>
  <c r="F8" i="97"/>
  <c r="H7" i="97"/>
  <c r="G7" i="97"/>
  <c r="F7" i="97"/>
  <c r="W41" i="97"/>
  <c r="D41" i="97"/>
  <c r="Y41" i="97" s="1"/>
  <c r="W40" i="97"/>
  <c r="D40" i="97"/>
  <c r="D39" i="97"/>
  <c r="W38" i="97"/>
  <c r="D38" i="97"/>
  <c r="W37" i="97"/>
  <c r="D37" i="97"/>
  <c r="D36" i="97"/>
  <c r="W35" i="97"/>
  <c r="D35" i="97"/>
  <c r="Y35" i="97" s="1"/>
  <c r="D34" i="97"/>
  <c r="W33" i="97"/>
  <c r="D33" i="97"/>
  <c r="Y33" i="97" s="1"/>
  <c r="W32" i="97"/>
  <c r="D32" i="97"/>
  <c r="D31" i="97"/>
  <c r="W30" i="97"/>
  <c r="D30" i="97"/>
  <c r="Y30" i="97" s="1"/>
  <c r="W29" i="97"/>
  <c r="D29" i="97"/>
  <c r="D28" i="97"/>
  <c r="W27" i="97"/>
  <c r="D27" i="97"/>
  <c r="Y27" i="97" s="1"/>
  <c r="D26" i="97"/>
  <c r="W25" i="97"/>
  <c r="AA25" i="97" s="1"/>
  <c r="D25" i="97"/>
  <c r="W24" i="97"/>
  <c r="D24" i="97"/>
  <c r="D23" i="97"/>
  <c r="W22" i="97"/>
  <c r="D22" i="97"/>
  <c r="W21" i="97"/>
  <c r="D21" i="97"/>
  <c r="D20" i="97"/>
  <c r="W19" i="97"/>
  <c r="D19" i="97"/>
  <c r="D18" i="97"/>
  <c r="W17" i="97"/>
  <c r="D17" i="97"/>
  <c r="W16" i="97"/>
  <c r="D16" i="97"/>
  <c r="D15" i="97"/>
  <c r="D14" i="97"/>
  <c r="W13" i="97"/>
  <c r="D13" i="97"/>
  <c r="D12" i="97"/>
  <c r="W11" i="97"/>
  <c r="D11" i="97"/>
  <c r="D10" i="97"/>
  <c r="W9" i="97"/>
  <c r="D9" i="97"/>
  <c r="W8" i="97"/>
  <c r="D8" i="97"/>
  <c r="D7" i="97"/>
  <c r="D42" i="97" s="1"/>
  <c r="Y29" i="96"/>
  <c r="Y26" i="96"/>
  <c r="Y25" i="96"/>
  <c r="D41" i="96"/>
  <c r="D40" i="96"/>
  <c r="D39" i="96"/>
  <c r="D38" i="96"/>
  <c r="D37" i="96"/>
  <c r="D36" i="96"/>
  <c r="D35" i="96"/>
  <c r="D34" i="96"/>
  <c r="D33" i="96"/>
  <c r="D32" i="96"/>
  <c r="D31" i="96"/>
  <c r="D30" i="96"/>
  <c r="D29" i="96"/>
  <c r="D28" i="96"/>
  <c r="D27" i="96"/>
  <c r="D26" i="96"/>
  <c r="AA26" i="96" s="1"/>
  <c r="D25" i="96"/>
  <c r="D24" i="96"/>
  <c r="D23" i="96"/>
  <c r="D22" i="96"/>
  <c r="D21" i="96"/>
  <c r="D20" i="96"/>
  <c r="D19" i="96"/>
  <c r="D18" i="96"/>
  <c r="D17" i="96"/>
  <c r="D16" i="96"/>
  <c r="D15" i="96"/>
  <c r="D14" i="96"/>
  <c r="D13" i="96"/>
  <c r="D12" i="96"/>
  <c r="D11" i="96"/>
  <c r="D10" i="96"/>
  <c r="D42" i="96" s="1"/>
  <c r="D9" i="96"/>
  <c r="D8" i="96"/>
  <c r="D7" i="96"/>
  <c r="W41" i="96"/>
  <c r="W40" i="96"/>
  <c r="W39" i="96"/>
  <c r="W38" i="96"/>
  <c r="W37" i="96"/>
  <c r="W36" i="96"/>
  <c r="W35" i="96"/>
  <c r="W34" i="96"/>
  <c r="W33" i="96"/>
  <c r="W32" i="96"/>
  <c r="W31" i="96"/>
  <c r="W30" i="96"/>
  <c r="W29" i="96"/>
  <c r="W28" i="96"/>
  <c r="W27" i="96"/>
  <c r="W26" i="96"/>
  <c r="W25" i="96"/>
  <c r="W24" i="96"/>
  <c r="W23" i="96"/>
  <c r="W22" i="96"/>
  <c r="W21" i="96"/>
  <c r="W20" i="96"/>
  <c r="W19" i="96"/>
  <c r="W18" i="96"/>
  <c r="W17" i="96"/>
  <c r="W16" i="96"/>
  <c r="W15" i="96"/>
  <c r="W14" i="96"/>
  <c r="W13" i="96"/>
  <c r="W12" i="96"/>
  <c r="W11" i="96"/>
  <c r="W10" i="96"/>
  <c r="W9" i="96"/>
  <c r="W8" i="96"/>
  <c r="W7" i="96"/>
  <c r="Y26" i="95"/>
  <c r="H41" i="95"/>
  <c r="G41" i="95"/>
  <c r="F41" i="95"/>
  <c r="H40" i="95"/>
  <c r="G40" i="95"/>
  <c r="F40" i="95"/>
  <c r="W40" i="95" s="1"/>
  <c r="H39" i="95"/>
  <c r="G39" i="95"/>
  <c r="W39" i="95" s="1"/>
  <c r="F39" i="95"/>
  <c r="H38" i="95"/>
  <c r="G38" i="95"/>
  <c r="F38" i="95"/>
  <c r="H37" i="95"/>
  <c r="G37" i="95"/>
  <c r="W37" i="95" s="1"/>
  <c r="F37" i="95"/>
  <c r="H36" i="95"/>
  <c r="W36" i="95" s="1"/>
  <c r="G36" i="95"/>
  <c r="F36" i="95"/>
  <c r="H35" i="95"/>
  <c r="G35" i="95"/>
  <c r="F35" i="95"/>
  <c r="H34" i="95"/>
  <c r="G34" i="95"/>
  <c r="F34" i="95"/>
  <c r="W34" i="95" s="1"/>
  <c r="H33" i="95"/>
  <c r="G33" i="95"/>
  <c r="F33" i="95"/>
  <c r="H32" i="95"/>
  <c r="G32" i="95"/>
  <c r="F32" i="95"/>
  <c r="W32" i="95" s="1"/>
  <c r="H31" i="95"/>
  <c r="G31" i="95"/>
  <c r="W31" i="95" s="1"/>
  <c r="F31" i="95"/>
  <c r="H30" i="95"/>
  <c r="G30" i="95"/>
  <c r="F30" i="95"/>
  <c r="H29" i="95"/>
  <c r="G29" i="95"/>
  <c r="W29" i="95" s="1"/>
  <c r="F29" i="95"/>
  <c r="H28" i="95"/>
  <c r="W28" i="95" s="1"/>
  <c r="G28" i="95"/>
  <c r="F28" i="95"/>
  <c r="H27" i="95"/>
  <c r="G27" i="95"/>
  <c r="F27" i="95"/>
  <c r="H26" i="95"/>
  <c r="G26" i="95"/>
  <c r="F26" i="95"/>
  <c r="W26" i="95" s="1"/>
  <c r="AA26" i="95" s="1"/>
  <c r="H25" i="95"/>
  <c r="G25" i="95"/>
  <c r="F25" i="95"/>
  <c r="H24" i="95"/>
  <c r="G24" i="95"/>
  <c r="F24" i="95"/>
  <c r="W24" i="95" s="1"/>
  <c r="H23" i="95"/>
  <c r="G23" i="95"/>
  <c r="W23" i="95" s="1"/>
  <c r="F23" i="95"/>
  <c r="H22" i="95"/>
  <c r="G22" i="95"/>
  <c r="F22" i="95"/>
  <c r="H21" i="95"/>
  <c r="G21" i="95"/>
  <c r="W21" i="95" s="1"/>
  <c r="F21" i="95"/>
  <c r="H20" i="95"/>
  <c r="W20" i="95" s="1"/>
  <c r="G20" i="95"/>
  <c r="F20" i="95"/>
  <c r="H19" i="95"/>
  <c r="G19" i="95"/>
  <c r="F19" i="95"/>
  <c r="H18" i="95"/>
  <c r="G18" i="95"/>
  <c r="F18" i="95"/>
  <c r="W18" i="95" s="1"/>
  <c r="H17" i="95"/>
  <c r="G17" i="95"/>
  <c r="F17" i="95"/>
  <c r="H16" i="95"/>
  <c r="G16" i="95"/>
  <c r="F16" i="95"/>
  <c r="W16" i="95" s="1"/>
  <c r="H15" i="95"/>
  <c r="G15" i="95"/>
  <c r="W15" i="95" s="1"/>
  <c r="F15" i="95"/>
  <c r="H14" i="95"/>
  <c r="G14" i="95"/>
  <c r="F14" i="95"/>
  <c r="H13" i="95"/>
  <c r="G13" i="95"/>
  <c r="W13" i="95" s="1"/>
  <c r="F13" i="95"/>
  <c r="H12" i="95"/>
  <c r="W12" i="95" s="1"/>
  <c r="G12" i="95"/>
  <c r="F12" i="95"/>
  <c r="H11" i="95"/>
  <c r="G11" i="95"/>
  <c r="F11" i="95"/>
  <c r="H10" i="95"/>
  <c r="H42" i="95" s="1"/>
  <c r="G10" i="95"/>
  <c r="F10" i="95"/>
  <c r="W10" i="95" s="1"/>
  <c r="H9" i="95"/>
  <c r="G9" i="95"/>
  <c r="F9" i="95"/>
  <c r="H8" i="95"/>
  <c r="G8" i="95"/>
  <c r="F8" i="95"/>
  <c r="W8" i="95" s="1"/>
  <c r="H7" i="95"/>
  <c r="G7" i="95"/>
  <c r="G42" i="95" s="1"/>
  <c r="F7" i="95"/>
  <c r="W41" i="95"/>
  <c r="D41" i="95"/>
  <c r="D40" i="95"/>
  <c r="D39" i="95"/>
  <c r="W38" i="95"/>
  <c r="D38" i="95"/>
  <c r="D37" i="95"/>
  <c r="D36" i="95"/>
  <c r="W35" i="95"/>
  <c r="D35" i="95"/>
  <c r="D34" i="95"/>
  <c r="W33" i="95"/>
  <c r="D33" i="95"/>
  <c r="D32" i="95"/>
  <c r="D31" i="95"/>
  <c r="W30" i="95"/>
  <c r="D30" i="95"/>
  <c r="D29" i="95"/>
  <c r="D28" i="95"/>
  <c r="W27" i="95"/>
  <c r="D27" i="95"/>
  <c r="D26" i="95"/>
  <c r="W25" i="95"/>
  <c r="AA25" i="95" s="1"/>
  <c r="D25" i="95"/>
  <c r="D24" i="95"/>
  <c r="D23" i="95"/>
  <c r="W22" i="95"/>
  <c r="D22" i="95"/>
  <c r="D21" i="95"/>
  <c r="D20" i="95"/>
  <c r="W19" i="95"/>
  <c r="D19" i="95"/>
  <c r="D18" i="95"/>
  <c r="W17" i="95"/>
  <c r="D17" i="95"/>
  <c r="D16" i="95"/>
  <c r="D15" i="95"/>
  <c r="W14" i="95"/>
  <c r="D14" i="95"/>
  <c r="D13" i="95"/>
  <c r="D12" i="95"/>
  <c r="W11" i="95"/>
  <c r="D11" i="95"/>
  <c r="D10" i="95"/>
  <c r="W9" i="95"/>
  <c r="D9" i="95"/>
  <c r="D8" i="95"/>
  <c r="D7" i="95"/>
  <c r="D42" i="95" s="1"/>
  <c r="W26" i="94"/>
  <c r="W25" i="94"/>
  <c r="D41" i="94"/>
  <c r="D40" i="94"/>
  <c r="D39" i="94"/>
  <c r="D38" i="94"/>
  <c r="D37" i="94"/>
  <c r="D36" i="94"/>
  <c r="D35" i="94"/>
  <c r="D34" i="94"/>
  <c r="D33" i="94"/>
  <c r="D32" i="94"/>
  <c r="D31" i="94"/>
  <c r="D30" i="94"/>
  <c r="D29" i="94"/>
  <c r="D28" i="94"/>
  <c r="D27" i="94"/>
  <c r="D26" i="94"/>
  <c r="D25" i="94"/>
  <c r="D24" i="94"/>
  <c r="D23" i="94"/>
  <c r="D22" i="94"/>
  <c r="D21" i="94"/>
  <c r="D20" i="94"/>
  <c r="D19" i="94"/>
  <c r="D18" i="94"/>
  <c r="D17" i="94"/>
  <c r="D16" i="94"/>
  <c r="D15" i="94"/>
  <c r="D14" i="94"/>
  <c r="D13" i="94"/>
  <c r="D12" i="94"/>
  <c r="D11" i="94"/>
  <c r="D10" i="94"/>
  <c r="D9" i="94"/>
  <c r="D8" i="94"/>
  <c r="D7" i="94"/>
  <c r="W41" i="94"/>
  <c r="W40" i="94"/>
  <c r="W39" i="94"/>
  <c r="W38" i="94"/>
  <c r="W37" i="94"/>
  <c r="W36" i="94"/>
  <c r="W35" i="94"/>
  <c r="W34" i="94"/>
  <c r="W33" i="94"/>
  <c r="W32" i="94"/>
  <c r="W31" i="94"/>
  <c r="W30" i="94"/>
  <c r="W29" i="94"/>
  <c r="W28" i="94"/>
  <c r="W27" i="94"/>
  <c r="W24" i="94"/>
  <c r="W23" i="94"/>
  <c r="W22" i="94"/>
  <c r="W21" i="94"/>
  <c r="W20" i="94"/>
  <c r="W19" i="94"/>
  <c r="W18" i="94"/>
  <c r="W17" i="94"/>
  <c r="W16" i="94"/>
  <c r="W15" i="94"/>
  <c r="W14" i="94"/>
  <c r="W13" i="94"/>
  <c r="W12" i="94"/>
  <c r="W11" i="94"/>
  <c r="W10" i="94"/>
  <c r="W9" i="94"/>
  <c r="W8" i="94"/>
  <c r="W7" i="94"/>
  <c r="O39" i="27"/>
  <c r="N39" i="27"/>
  <c r="M39" i="27"/>
  <c r="L39" i="27"/>
  <c r="K39" i="27"/>
  <c r="J39" i="27"/>
  <c r="I39" i="27"/>
  <c r="H39" i="27"/>
  <c r="G39" i="27"/>
  <c r="F39" i="27"/>
  <c r="O38" i="27"/>
  <c r="N38" i="27"/>
  <c r="M38" i="27"/>
  <c r="L38" i="27"/>
  <c r="K38" i="27"/>
  <c r="J38" i="27"/>
  <c r="I38" i="27"/>
  <c r="H38" i="27"/>
  <c r="G38" i="27"/>
  <c r="F38" i="27"/>
  <c r="E39" i="27"/>
  <c r="P39" i="27" s="1"/>
  <c r="E38" i="27"/>
  <c r="P38" i="27" s="1"/>
  <c r="P40" i="27" s="1"/>
  <c r="D39" i="27"/>
  <c r="C39" i="27"/>
  <c r="B39" i="27"/>
  <c r="D38" i="27"/>
  <c r="C38" i="27"/>
  <c r="B38" i="27"/>
  <c r="O32" i="27"/>
  <c r="N32" i="27"/>
  <c r="M32" i="27"/>
  <c r="L32" i="27"/>
  <c r="K32" i="27"/>
  <c r="J32" i="27"/>
  <c r="I32" i="27"/>
  <c r="H32" i="27"/>
  <c r="G32" i="27"/>
  <c r="F32" i="27"/>
  <c r="E32" i="27"/>
  <c r="P32" i="27" s="1"/>
  <c r="O31" i="27"/>
  <c r="N31" i="27"/>
  <c r="M31" i="27"/>
  <c r="L31" i="27"/>
  <c r="K31" i="27"/>
  <c r="J31" i="27"/>
  <c r="I31" i="27"/>
  <c r="H31" i="27"/>
  <c r="P31" i="27" s="1"/>
  <c r="G31" i="27"/>
  <c r="F31" i="27"/>
  <c r="E31" i="27"/>
  <c r="O30" i="27"/>
  <c r="N30" i="27"/>
  <c r="M30" i="27"/>
  <c r="L30" i="27"/>
  <c r="K30" i="27"/>
  <c r="J30" i="27"/>
  <c r="I30" i="27"/>
  <c r="H30" i="27"/>
  <c r="G30" i="27"/>
  <c r="F30" i="27"/>
  <c r="E30" i="27"/>
  <c r="P30" i="27" s="1"/>
  <c r="O29" i="27"/>
  <c r="N29" i="27"/>
  <c r="M29" i="27"/>
  <c r="L29" i="27"/>
  <c r="K29" i="27"/>
  <c r="J29" i="27"/>
  <c r="I29" i="27"/>
  <c r="H29" i="27"/>
  <c r="G29" i="27"/>
  <c r="F29" i="27"/>
  <c r="E29" i="27"/>
  <c r="P29" i="27" s="1"/>
  <c r="O28" i="27"/>
  <c r="N28" i="27"/>
  <c r="M28" i="27"/>
  <c r="L28" i="27"/>
  <c r="K28" i="27"/>
  <c r="J28" i="27"/>
  <c r="I28" i="27"/>
  <c r="H28" i="27"/>
  <c r="G28" i="27"/>
  <c r="F28" i="27"/>
  <c r="E28" i="27"/>
  <c r="P28" i="27" s="1"/>
  <c r="O27" i="27"/>
  <c r="N27" i="27"/>
  <c r="M27" i="27"/>
  <c r="L27" i="27"/>
  <c r="K27" i="27"/>
  <c r="J27" i="27"/>
  <c r="I27" i="27"/>
  <c r="H27" i="27"/>
  <c r="G27" i="27"/>
  <c r="F27" i="27"/>
  <c r="E27" i="27"/>
  <c r="P27" i="27" s="1"/>
  <c r="D32" i="27"/>
  <c r="D31" i="27"/>
  <c r="D30" i="27"/>
  <c r="D29" i="27"/>
  <c r="D28" i="27"/>
  <c r="D27" i="27"/>
  <c r="C32" i="27"/>
  <c r="C31" i="27"/>
  <c r="C30" i="27"/>
  <c r="C29" i="27"/>
  <c r="C28" i="27"/>
  <c r="C27" i="27"/>
  <c r="B32" i="27"/>
  <c r="B31" i="27"/>
  <c r="B30" i="27"/>
  <c r="B29" i="27"/>
  <c r="B28" i="27"/>
  <c r="B27" i="27"/>
  <c r="O22" i="27"/>
  <c r="N22" i="27"/>
  <c r="M22" i="27"/>
  <c r="L22" i="27"/>
  <c r="K22" i="27"/>
  <c r="J22" i="27"/>
  <c r="I22" i="27"/>
  <c r="H22" i="27"/>
  <c r="G22" i="27"/>
  <c r="F22" i="27"/>
  <c r="E22" i="27"/>
  <c r="P22" i="27" s="1"/>
  <c r="D22" i="27"/>
  <c r="C22" i="27"/>
  <c r="B22" i="27"/>
  <c r="O21" i="27"/>
  <c r="N21" i="27"/>
  <c r="M21" i="27"/>
  <c r="L21" i="27"/>
  <c r="K21" i="27"/>
  <c r="J21" i="27"/>
  <c r="I21" i="27"/>
  <c r="H21" i="27"/>
  <c r="G21" i="27"/>
  <c r="F21" i="27"/>
  <c r="E21" i="27"/>
  <c r="P21" i="27" s="1"/>
  <c r="D21" i="27"/>
  <c r="C21" i="27"/>
  <c r="B21" i="27"/>
  <c r="O20" i="27"/>
  <c r="N20" i="27"/>
  <c r="M20" i="27"/>
  <c r="L20" i="27"/>
  <c r="K20" i="27"/>
  <c r="J20" i="27"/>
  <c r="I20" i="27"/>
  <c r="H20" i="27"/>
  <c r="G20" i="27"/>
  <c r="F20" i="27"/>
  <c r="E20" i="27"/>
  <c r="P20" i="27" s="1"/>
  <c r="D20" i="27"/>
  <c r="C20" i="27"/>
  <c r="B20" i="27"/>
  <c r="O19" i="27"/>
  <c r="N19" i="27"/>
  <c r="M19" i="27"/>
  <c r="L19" i="27"/>
  <c r="K19" i="27"/>
  <c r="J19" i="27"/>
  <c r="I19" i="27"/>
  <c r="H19" i="27"/>
  <c r="G19" i="27"/>
  <c r="F19" i="27"/>
  <c r="E19" i="27"/>
  <c r="P19" i="27" s="1"/>
  <c r="D19" i="27"/>
  <c r="C19" i="27"/>
  <c r="B19" i="27"/>
  <c r="O18" i="27"/>
  <c r="N18" i="27"/>
  <c r="M18" i="27"/>
  <c r="L18" i="27"/>
  <c r="K18" i="27"/>
  <c r="J18" i="27"/>
  <c r="I18" i="27"/>
  <c r="H18" i="27"/>
  <c r="G18" i="27"/>
  <c r="F18" i="27"/>
  <c r="E18" i="27"/>
  <c r="P18" i="27" s="1"/>
  <c r="D18" i="27"/>
  <c r="C18" i="27"/>
  <c r="B18" i="27"/>
  <c r="O17" i="27"/>
  <c r="N17" i="27"/>
  <c r="M17" i="27"/>
  <c r="L17" i="27"/>
  <c r="K17" i="27"/>
  <c r="J17" i="27"/>
  <c r="I17" i="27"/>
  <c r="H17" i="27"/>
  <c r="G17" i="27"/>
  <c r="F17" i="27"/>
  <c r="E17" i="27"/>
  <c r="P17" i="27" s="1"/>
  <c r="D17" i="27"/>
  <c r="C17" i="27"/>
  <c r="B17" i="27"/>
  <c r="O16" i="27"/>
  <c r="N16" i="27"/>
  <c r="M16" i="27"/>
  <c r="L16" i="27"/>
  <c r="K16" i="27"/>
  <c r="J16" i="27"/>
  <c r="I16" i="27"/>
  <c r="H16" i="27"/>
  <c r="G16" i="27"/>
  <c r="F16" i="27"/>
  <c r="E16" i="27"/>
  <c r="P16" i="27" s="1"/>
  <c r="D16" i="27"/>
  <c r="C16" i="27"/>
  <c r="B16" i="27"/>
  <c r="O15" i="27"/>
  <c r="N15" i="27"/>
  <c r="M15" i="27"/>
  <c r="L15" i="27"/>
  <c r="K15" i="27"/>
  <c r="J15" i="27"/>
  <c r="I15" i="27"/>
  <c r="H15" i="27"/>
  <c r="G15" i="27"/>
  <c r="F15" i="27"/>
  <c r="E15" i="27"/>
  <c r="P15" i="27" s="1"/>
  <c r="D15" i="27"/>
  <c r="C15" i="27"/>
  <c r="B15" i="27"/>
  <c r="O14" i="27"/>
  <c r="N14" i="27"/>
  <c r="M14" i="27"/>
  <c r="L14" i="27"/>
  <c r="K14" i="27"/>
  <c r="J14" i="27"/>
  <c r="I14" i="27"/>
  <c r="H14" i="27"/>
  <c r="G14" i="27"/>
  <c r="F14" i="27"/>
  <c r="E14" i="27"/>
  <c r="P14" i="27" s="1"/>
  <c r="D14" i="27"/>
  <c r="C14" i="27"/>
  <c r="B14" i="27"/>
  <c r="O13" i="27"/>
  <c r="N13" i="27"/>
  <c r="M13" i="27"/>
  <c r="L13" i="27"/>
  <c r="K13" i="27"/>
  <c r="J13" i="27"/>
  <c r="I13" i="27"/>
  <c r="H13" i="27"/>
  <c r="G13" i="27"/>
  <c r="F13" i="27"/>
  <c r="E13" i="27"/>
  <c r="P13" i="27" s="1"/>
  <c r="P23" i="27" s="1"/>
  <c r="P24" i="27" s="1"/>
  <c r="D13" i="27"/>
  <c r="C13" i="27"/>
  <c r="B13" i="27"/>
  <c r="O12" i="27"/>
  <c r="N12" i="27"/>
  <c r="M12" i="27"/>
  <c r="L12" i="27"/>
  <c r="K12" i="27"/>
  <c r="J12" i="27"/>
  <c r="I12" i="27"/>
  <c r="H12" i="27"/>
  <c r="G12" i="27"/>
  <c r="F12" i="27"/>
  <c r="E12" i="27"/>
  <c r="P12" i="27" s="1"/>
  <c r="D12" i="27"/>
  <c r="C12" i="27"/>
  <c r="B12" i="27"/>
  <c r="G42" i="27"/>
  <c r="F42" i="27"/>
  <c r="E42" i="27"/>
  <c r="P42" i="27" s="1"/>
  <c r="G35" i="27"/>
  <c r="F35" i="27"/>
  <c r="E35" i="27"/>
  <c r="P35" i="27" s="1"/>
  <c r="G25" i="27"/>
  <c r="F25" i="27"/>
  <c r="E25" i="27"/>
  <c r="P25" i="27" s="1"/>
  <c r="G9" i="27"/>
  <c r="F9" i="27"/>
  <c r="E9" i="27"/>
  <c r="P9" i="27" s="1"/>
  <c r="T16" i="92"/>
  <c r="S16" i="92"/>
  <c r="R16" i="92"/>
  <c r="Q16" i="92"/>
  <c r="P16" i="92"/>
  <c r="O16" i="92"/>
  <c r="N16" i="92"/>
  <c r="M16" i="92"/>
  <c r="L16" i="92"/>
  <c r="L46" i="92" s="1"/>
  <c r="K16" i="92"/>
  <c r="AA16" i="92" s="1"/>
  <c r="J16" i="92"/>
  <c r="E16" i="92"/>
  <c r="E15" i="92"/>
  <c r="E14" i="92"/>
  <c r="E13" i="92"/>
  <c r="E12" i="92"/>
  <c r="E11" i="92"/>
  <c r="G16" i="92"/>
  <c r="G15" i="92"/>
  <c r="M46" i="92"/>
  <c r="J46" i="92"/>
  <c r="AA45" i="92"/>
  <c r="AA44" i="92"/>
  <c r="AA43" i="92"/>
  <c r="AA42" i="92"/>
  <c r="AA41" i="92"/>
  <c r="AA40" i="92"/>
  <c r="AA39" i="92"/>
  <c r="AA38" i="92"/>
  <c r="AA37" i="92"/>
  <c r="AA36" i="92"/>
  <c r="AA35" i="92"/>
  <c r="AA34" i="92"/>
  <c r="AA33" i="92"/>
  <c r="AA32" i="92"/>
  <c r="AA31" i="92"/>
  <c r="AA30" i="92"/>
  <c r="AA29" i="92"/>
  <c r="AA28" i="92"/>
  <c r="AA27" i="92"/>
  <c r="AA26" i="92"/>
  <c r="AA25" i="92"/>
  <c r="AA24" i="92"/>
  <c r="AA23" i="92"/>
  <c r="AA22" i="92"/>
  <c r="AA21" i="92"/>
  <c r="AA20" i="92"/>
  <c r="AA19" i="92"/>
  <c r="AA18" i="92"/>
  <c r="AA17" i="92"/>
  <c r="AA15" i="92"/>
  <c r="AA14" i="92"/>
  <c r="AA13" i="92"/>
  <c r="AA12" i="92"/>
  <c r="AA11" i="92"/>
  <c r="G11" i="92"/>
  <c r="E14" i="90"/>
  <c r="E13" i="90"/>
  <c r="E12" i="90"/>
  <c r="E11" i="90"/>
  <c r="M46" i="90"/>
  <c r="L46" i="90"/>
  <c r="K46" i="90"/>
  <c r="J46" i="90"/>
  <c r="AA45" i="90"/>
  <c r="AA44" i="90"/>
  <c r="AA43" i="90"/>
  <c r="AA42" i="90"/>
  <c r="AA41" i="90"/>
  <c r="AA40" i="90"/>
  <c r="AA39" i="90"/>
  <c r="AA38" i="90"/>
  <c r="AA37" i="90"/>
  <c r="AA36" i="90"/>
  <c r="AA35" i="90"/>
  <c r="AA34" i="90"/>
  <c r="AA33" i="90"/>
  <c r="AA32" i="90"/>
  <c r="AA31" i="90"/>
  <c r="AA30" i="90"/>
  <c r="AA29" i="90"/>
  <c r="AA28" i="90"/>
  <c r="AA27" i="90"/>
  <c r="AA26" i="90"/>
  <c r="AA25" i="90"/>
  <c r="AA24" i="90"/>
  <c r="AA23" i="90"/>
  <c r="AA22" i="90"/>
  <c r="AA21" i="90"/>
  <c r="AA20" i="90"/>
  <c r="AA19" i="90"/>
  <c r="AA18" i="90"/>
  <c r="AA17" i="90"/>
  <c r="AA16" i="90"/>
  <c r="AA15" i="90"/>
  <c r="AA14" i="90"/>
  <c r="AA13" i="90"/>
  <c r="AA12" i="90"/>
  <c r="AA11" i="90"/>
  <c r="AL43" i="88"/>
  <c r="AG43" i="88"/>
  <c r="AF43" i="88"/>
  <c r="AE43" i="88"/>
  <c r="AD43" i="88"/>
  <c r="AC43" i="88"/>
  <c r="AB43" i="88"/>
  <c r="AA43" i="88"/>
  <c r="Z43" i="88"/>
  <c r="Y43" i="88"/>
  <c r="X43" i="88"/>
  <c r="W43" i="88"/>
  <c r="V43" i="88"/>
  <c r="U43" i="88"/>
  <c r="T43" i="88"/>
  <c r="S43" i="88"/>
  <c r="R43" i="88"/>
  <c r="Q43" i="88"/>
  <c r="P43" i="88"/>
  <c r="O43" i="88"/>
  <c r="N43" i="88"/>
  <c r="M43" i="88"/>
  <c r="L43" i="88"/>
  <c r="K43" i="88"/>
  <c r="J43" i="88"/>
  <c r="I43" i="88"/>
  <c r="H43" i="88"/>
  <c r="AG11" i="88"/>
  <c r="AF11" i="88"/>
  <c r="AE11" i="88"/>
  <c r="AD11" i="88"/>
  <c r="AC11" i="88"/>
  <c r="AB11" i="88"/>
  <c r="AA11" i="88"/>
  <c r="Z11" i="88"/>
  <c r="Y11" i="88"/>
  <c r="X11" i="88"/>
  <c r="W11" i="88"/>
  <c r="V11" i="88"/>
  <c r="U11" i="88"/>
  <c r="T11" i="88"/>
  <c r="S11" i="88"/>
  <c r="R11" i="88"/>
  <c r="Q11" i="88"/>
  <c r="P11" i="88"/>
  <c r="O11" i="88"/>
  <c r="N11" i="88"/>
  <c r="M11" i="88"/>
  <c r="L11" i="88"/>
  <c r="K11" i="88"/>
  <c r="J11" i="88"/>
  <c r="I11" i="88"/>
  <c r="H11" i="88"/>
  <c r="AG10" i="88"/>
  <c r="AF10" i="88"/>
  <c r="AE10" i="88"/>
  <c r="AD10" i="88"/>
  <c r="AC10" i="88"/>
  <c r="AB10" i="88"/>
  <c r="AA10" i="88"/>
  <c r="Z10" i="88"/>
  <c r="Y10" i="88"/>
  <c r="X10" i="88"/>
  <c r="W10" i="88"/>
  <c r="V10" i="88"/>
  <c r="U10" i="88"/>
  <c r="T10" i="88"/>
  <c r="S10" i="88"/>
  <c r="R10" i="88"/>
  <c r="Q10" i="88"/>
  <c r="P10" i="88"/>
  <c r="O10" i="88"/>
  <c r="N10" i="88"/>
  <c r="M10" i="88"/>
  <c r="L10" i="88"/>
  <c r="K10" i="88"/>
  <c r="J10" i="88"/>
  <c r="I10" i="88"/>
  <c r="H10" i="88"/>
  <c r="AL10" i="88" s="1"/>
  <c r="AG9" i="88"/>
  <c r="AF9" i="88"/>
  <c r="AE9" i="88"/>
  <c r="AD9" i="88"/>
  <c r="AC9" i="88"/>
  <c r="AB9" i="88"/>
  <c r="AA9" i="88"/>
  <c r="Z9" i="88"/>
  <c r="Y9" i="88"/>
  <c r="X9" i="88"/>
  <c r="W9" i="88"/>
  <c r="V9" i="88"/>
  <c r="U9" i="88"/>
  <c r="T9" i="88"/>
  <c r="S9" i="88"/>
  <c r="R9" i="88"/>
  <c r="Q9" i="88"/>
  <c r="P9" i="88"/>
  <c r="O9" i="88"/>
  <c r="N9" i="88"/>
  <c r="M9" i="88"/>
  <c r="L9" i="88"/>
  <c r="K9" i="88"/>
  <c r="AL9" i="88" s="1"/>
  <c r="J9" i="88"/>
  <c r="I9" i="88"/>
  <c r="H9" i="88"/>
  <c r="AG8" i="88"/>
  <c r="AF8" i="88"/>
  <c r="AE8" i="88"/>
  <c r="AD8" i="88"/>
  <c r="AC8" i="88"/>
  <c r="AB8" i="88"/>
  <c r="AA8" i="88"/>
  <c r="Z8" i="88"/>
  <c r="Y8" i="88"/>
  <c r="X8" i="88"/>
  <c r="W8" i="88"/>
  <c r="V8" i="88"/>
  <c r="U8" i="88"/>
  <c r="T8" i="88"/>
  <c r="S8" i="88"/>
  <c r="R8" i="88"/>
  <c r="Q8" i="88"/>
  <c r="P8" i="88"/>
  <c r="O8" i="88"/>
  <c r="N8" i="88"/>
  <c r="M8" i="88"/>
  <c r="L8" i="88"/>
  <c r="K8" i="88"/>
  <c r="J8" i="88"/>
  <c r="AL8" i="88" s="1"/>
  <c r="I8" i="88"/>
  <c r="H8" i="88"/>
  <c r="AL42" i="88"/>
  <c r="AL41" i="88"/>
  <c r="AL40" i="88"/>
  <c r="AL39" i="88"/>
  <c r="AL38" i="88"/>
  <c r="AL37" i="88"/>
  <c r="AL36" i="88"/>
  <c r="AL35" i="88"/>
  <c r="AL34" i="88"/>
  <c r="AL33" i="88"/>
  <c r="AL32" i="88"/>
  <c r="AL31" i="88"/>
  <c r="AL30" i="88"/>
  <c r="AL29" i="88"/>
  <c r="AL28" i="88"/>
  <c r="AL27" i="88"/>
  <c r="AL26" i="88"/>
  <c r="AL25" i="88"/>
  <c r="AL24" i="88"/>
  <c r="AL23" i="88"/>
  <c r="AL22" i="88"/>
  <c r="AL21" i="88"/>
  <c r="AL20" i="88"/>
  <c r="AL19" i="88"/>
  <c r="AL18" i="88"/>
  <c r="AL17" i="88"/>
  <c r="AL16" i="88"/>
  <c r="AL15" i="88"/>
  <c r="AL14" i="88"/>
  <c r="AL13" i="88"/>
  <c r="AL12" i="88"/>
  <c r="AL11" i="88"/>
  <c r="E11" i="88"/>
  <c r="E10" i="88"/>
  <c r="E9" i="88"/>
  <c r="E8" i="88"/>
  <c r="E11" i="86"/>
  <c r="E10" i="86"/>
  <c r="E9" i="86"/>
  <c r="E8" i="86"/>
  <c r="AL42" i="86"/>
  <c r="AL41" i="86"/>
  <c r="AL40" i="86"/>
  <c r="AL39" i="86"/>
  <c r="AL38" i="86"/>
  <c r="AL37" i="86"/>
  <c r="AL36" i="86"/>
  <c r="AL35" i="86"/>
  <c r="AL34" i="86"/>
  <c r="AL33" i="86"/>
  <c r="AL32" i="86"/>
  <c r="AL31" i="86"/>
  <c r="AL30" i="86"/>
  <c r="AL29" i="86"/>
  <c r="AL28" i="86"/>
  <c r="AL27" i="86"/>
  <c r="AL26" i="86"/>
  <c r="AL25" i="86"/>
  <c r="AL24" i="86"/>
  <c r="AL23" i="86"/>
  <c r="AL22" i="86"/>
  <c r="AL21" i="86"/>
  <c r="AL20" i="86"/>
  <c r="AL19" i="86"/>
  <c r="AL18" i="86"/>
  <c r="AL17" i="86"/>
  <c r="AL16" i="86"/>
  <c r="AL15" i="86"/>
  <c r="AL14" i="86"/>
  <c r="AL13" i="86"/>
  <c r="AL12" i="86"/>
  <c r="AL11" i="86"/>
  <c r="AL10" i="86"/>
  <c r="AL9" i="86"/>
  <c r="AL8" i="86"/>
  <c r="E43" i="86"/>
  <c r="F8" i="86" s="1"/>
  <c r="AL43" i="85"/>
  <c r="AG43" i="85"/>
  <c r="AF43" i="85"/>
  <c r="AE43" i="85"/>
  <c r="AD43" i="85"/>
  <c r="AC43" i="85"/>
  <c r="AB43" i="85"/>
  <c r="AA43" i="85"/>
  <c r="Z43" i="85"/>
  <c r="Y43" i="85"/>
  <c r="X43" i="85"/>
  <c r="W43" i="85"/>
  <c r="V43" i="85"/>
  <c r="U43" i="85"/>
  <c r="T43" i="85"/>
  <c r="S43" i="85"/>
  <c r="R43" i="85"/>
  <c r="Q43" i="85"/>
  <c r="P43" i="85"/>
  <c r="O43" i="85"/>
  <c r="N43" i="85"/>
  <c r="M43" i="85"/>
  <c r="L43" i="85"/>
  <c r="K43" i="85"/>
  <c r="J43" i="85"/>
  <c r="I43" i="85"/>
  <c r="H43" i="85"/>
  <c r="AG11" i="85"/>
  <c r="AF11" i="85"/>
  <c r="AE11" i="85"/>
  <c r="AD11" i="85"/>
  <c r="AC11" i="85"/>
  <c r="AB11" i="85"/>
  <c r="AA11" i="85"/>
  <c r="Z11" i="85"/>
  <c r="Y11" i="85"/>
  <c r="X11" i="85"/>
  <c r="W11" i="85"/>
  <c r="V11" i="85"/>
  <c r="U11" i="85"/>
  <c r="T11" i="85"/>
  <c r="S11" i="85"/>
  <c r="R11" i="85"/>
  <c r="Q11" i="85"/>
  <c r="P11" i="85"/>
  <c r="O11" i="85"/>
  <c r="N11" i="85"/>
  <c r="M11" i="85"/>
  <c r="L11" i="85"/>
  <c r="AL11" i="85" s="1"/>
  <c r="K11" i="85"/>
  <c r="J11" i="85"/>
  <c r="I11" i="85"/>
  <c r="H11" i="85"/>
  <c r="AG10" i="85"/>
  <c r="AF10" i="85"/>
  <c r="AE10" i="85"/>
  <c r="AD10" i="85"/>
  <c r="AC10" i="85"/>
  <c r="AB10" i="85"/>
  <c r="AA10" i="85"/>
  <c r="Z10" i="85"/>
  <c r="Y10" i="85"/>
  <c r="X10" i="85"/>
  <c r="W10" i="85"/>
  <c r="V10" i="85"/>
  <c r="U10" i="85"/>
  <c r="T10" i="85"/>
  <c r="S10" i="85"/>
  <c r="R10" i="85"/>
  <c r="Q10" i="85"/>
  <c r="P10" i="85"/>
  <c r="O10" i="85"/>
  <c r="N10" i="85"/>
  <c r="M10" i="85"/>
  <c r="L10" i="85"/>
  <c r="AL10" i="85" s="1"/>
  <c r="K10" i="85"/>
  <c r="J10" i="85"/>
  <c r="I10" i="85"/>
  <c r="H10" i="85"/>
  <c r="AG9" i="85"/>
  <c r="AF9" i="85"/>
  <c r="AE9" i="85"/>
  <c r="AD9" i="85"/>
  <c r="AC9" i="85"/>
  <c r="AB9" i="85"/>
  <c r="AA9" i="85"/>
  <c r="Z9" i="85"/>
  <c r="Y9" i="85"/>
  <c r="X9" i="85"/>
  <c r="W9" i="85"/>
  <c r="V9" i="85"/>
  <c r="U9" i="85"/>
  <c r="T9" i="85"/>
  <c r="S9" i="85"/>
  <c r="R9" i="85"/>
  <c r="Q9" i="85"/>
  <c r="P9" i="85"/>
  <c r="O9" i="85"/>
  <c r="N9" i="85"/>
  <c r="M9" i="85"/>
  <c r="L9" i="85"/>
  <c r="K9" i="85"/>
  <c r="J9" i="85"/>
  <c r="I9" i="85"/>
  <c r="H9" i="85"/>
  <c r="AL9" i="85" s="1"/>
  <c r="AG8" i="85"/>
  <c r="AF8" i="85"/>
  <c r="AE8" i="85"/>
  <c r="AD8" i="85"/>
  <c r="AC8" i="85"/>
  <c r="AB8" i="85"/>
  <c r="AA8" i="85"/>
  <c r="Z8" i="85"/>
  <c r="Y8" i="85"/>
  <c r="X8" i="85"/>
  <c r="W8" i="85"/>
  <c r="V8" i="85"/>
  <c r="U8" i="85"/>
  <c r="T8" i="85"/>
  <c r="S8" i="85"/>
  <c r="R8" i="85"/>
  <c r="Q8" i="85"/>
  <c r="P8" i="85"/>
  <c r="O8" i="85"/>
  <c r="N8" i="85"/>
  <c r="M8" i="85"/>
  <c r="L8" i="85"/>
  <c r="K8" i="85"/>
  <c r="J8" i="85"/>
  <c r="I8" i="85"/>
  <c r="H8" i="85"/>
  <c r="AL42" i="85"/>
  <c r="AL41" i="85"/>
  <c r="AL40" i="85"/>
  <c r="AL39" i="85"/>
  <c r="AL38" i="85"/>
  <c r="AL37" i="85"/>
  <c r="AL36" i="85"/>
  <c r="AL35" i="85"/>
  <c r="AL34" i="85"/>
  <c r="AL33" i="85"/>
  <c r="AL32" i="85"/>
  <c r="AL31" i="85"/>
  <c r="AL30" i="85"/>
  <c r="AL29" i="85"/>
  <c r="AL28" i="85"/>
  <c r="AL27" i="85"/>
  <c r="AL26" i="85"/>
  <c r="AL25" i="85"/>
  <c r="AL24" i="85"/>
  <c r="AL23" i="85"/>
  <c r="AL22" i="85"/>
  <c r="AL21" i="85"/>
  <c r="AL20" i="85"/>
  <c r="AL19" i="85"/>
  <c r="AL18" i="85"/>
  <c r="AL17" i="85"/>
  <c r="AL16" i="85"/>
  <c r="AL15" i="85"/>
  <c r="AL14" i="85"/>
  <c r="AL13" i="85"/>
  <c r="AL12" i="85"/>
  <c r="E11" i="85"/>
  <c r="E10" i="85"/>
  <c r="E9" i="85"/>
  <c r="AL8" i="85"/>
  <c r="E8" i="85"/>
  <c r="E43" i="85" s="1"/>
  <c r="E11" i="82"/>
  <c r="E10" i="82"/>
  <c r="E9" i="82"/>
  <c r="E8" i="82"/>
  <c r="AL42" i="82"/>
  <c r="AL41" i="82"/>
  <c r="AL40" i="82"/>
  <c r="AL39" i="82"/>
  <c r="AL38" i="82"/>
  <c r="AL37" i="82"/>
  <c r="AL36" i="82"/>
  <c r="AL35" i="82"/>
  <c r="AL34" i="82"/>
  <c r="AL33" i="82"/>
  <c r="AL32" i="82"/>
  <c r="AL31" i="82"/>
  <c r="AL30" i="82"/>
  <c r="AL29" i="82"/>
  <c r="AL28" i="82"/>
  <c r="AL27" i="82"/>
  <c r="AL26" i="82"/>
  <c r="AL25" i="82"/>
  <c r="AL24" i="82"/>
  <c r="AL23" i="82"/>
  <c r="AL22" i="82"/>
  <c r="AL21" i="82"/>
  <c r="AL20" i="82"/>
  <c r="AL19" i="82"/>
  <c r="AL18" i="82"/>
  <c r="AL17" i="82"/>
  <c r="AL16" i="82"/>
  <c r="AL15" i="82"/>
  <c r="AL14" i="82"/>
  <c r="AL13" i="82"/>
  <c r="AL12" i="82"/>
  <c r="AL11" i="82"/>
  <c r="AL10" i="82"/>
  <c r="AL9" i="82"/>
  <c r="AL8" i="82"/>
  <c r="H10" i="60"/>
  <c r="H9" i="60"/>
  <c r="H8" i="60"/>
  <c r="I70" i="60"/>
  <c r="I69" i="60"/>
  <c r="I68" i="60"/>
  <c r="I67" i="60"/>
  <c r="H70" i="60"/>
  <c r="H7" i="60"/>
  <c r="H6" i="60"/>
  <c r="H5" i="60"/>
  <c r="J41" i="80"/>
  <c r="I41" i="80"/>
  <c r="H41" i="80"/>
  <c r="G41" i="80"/>
  <c r="F41" i="80"/>
  <c r="J40" i="80"/>
  <c r="I40" i="80"/>
  <c r="H40" i="80"/>
  <c r="W40" i="80" s="1"/>
  <c r="G40" i="80"/>
  <c r="F40" i="80"/>
  <c r="J39" i="80"/>
  <c r="I39" i="80"/>
  <c r="H39" i="80"/>
  <c r="G39" i="80"/>
  <c r="F39" i="80"/>
  <c r="J38" i="80"/>
  <c r="I38" i="80"/>
  <c r="H38" i="80"/>
  <c r="G38" i="80"/>
  <c r="F38" i="80"/>
  <c r="W38" i="80" s="1"/>
  <c r="J37" i="80"/>
  <c r="I37" i="80"/>
  <c r="H37" i="80"/>
  <c r="G37" i="80"/>
  <c r="W37" i="80" s="1"/>
  <c r="F37" i="80"/>
  <c r="J36" i="80"/>
  <c r="I36" i="80"/>
  <c r="H36" i="80"/>
  <c r="W36" i="80" s="1"/>
  <c r="G36" i="80"/>
  <c r="F36" i="80"/>
  <c r="J35" i="80"/>
  <c r="I35" i="80"/>
  <c r="H35" i="80"/>
  <c r="G35" i="80"/>
  <c r="F35" i="80"/>
  <c r="J34" i="80"/>
  <c r="I34" i="80"/>
  <c r="H34" i="80"/>
  <c r="G34" i="80"/>
  <c r="F34" i="80"/>
  <c r="W34" i="80" s="1"/>
  <c r="J33" i="80"/>
  <c r="I33" i="80"/>
  <c r="H33" i="80"/>
  <c r="G33" i="80"/>
  <c r="F33" i="80"/>
  <c r="J32" i="80"/>
  <c r="I32" i="80"/>
  <c r="H32" i="80"/>
  <c r="W32" i="80" s="1"/>
  <c r="G32" i="80"/>
  <c r="F32" i="80"/>
  <c r="J31" i="80"/>
  <c r="I31" i="80"/>
  <c r="H31" i="80"/>
  <c r="G31" i="80"/>
  <c r="F31" i="80"/>
  <c r="J30" i="80"/>
  <c r="I30" i="80"/>
  <c r="H30" i="80"/>
  <c r="G30" i="80"/>
  <c r="F30" i="80"/>
  <c r="W30" i="80" s="1"/>
  <c r="J29" i="80"/>
  <c r="I29" i="80"/>
  <c r="H29" i="80"/>
  <c r="G29" i="80"/>
  <c r="W29" i="80" s="1"/>
  <c r="F29" i="80"/>
  <c r="J28" i="80"/>
  <c r="I28" i="80"/>
  <c r="H28" i="80"/>
  <c r="W28" i="80" s="1"/>
  <c r="G28" i="80"/>
  <c r="F28" i="80"/>
  <c r="J27" i="80"/>
  <c r="I27" i="80"/>
  <c r="H27" i="80"/>
  <c r="G27" i="80"/>
  <c r="F27" i="80"/>
  <c r="J26" i="80"/>
  <c r="I26" i="80"/>
  <c r="H26" i="80"/>
  <c r="G26" i="80"/>
  <c r="F26" i="80"/>
  <c r="W26" i="80" s="1"/>
  <c r="J25" i="80"/>
  <c r="I25" i="80"/>
  <c r="H25" i="80"/>
  <c r="G25" i="80"/>
  <c r="F25" i="80"/>
  <c r="J24" i="80"/>
  <c r="I24" i="80"/>
  <c r="H24" i="80"/>
  <c r="W24" i="80" s="1"/>
  <c r="G24" i="80"/>
  <c r="F24" i="80"/>
  <c r="J23" i="80"/>
  <c r="I23" i="80"/>
  <c r="H23" i="80"/>
  <c r="G23" i="80"/>
  <c r="F23" i="80"/>
  <c r="J22" i="80"/>
  <c r="I22" i="80"/>
  <c r="H22" i="80"/>
  <c r="G22" i="80"/>
  <c r="F22" i="80"/>
  <c r="W22" i="80" s="1"/>
  <c r="J21" i="80"/>
  <c r="I21" i="80"/>
  <c r="H21" i="80"/>
  <c r="G21" i="80"/>
  <c r="W21" i="80" s="1"/>
  <c r="F21" i="80"/>
  <c r="J20" i="80"/>
  <c r="I20" i="80"/>
  <c r="H20" i="80"/>
  <c r="W20" i="80" s="1"/>
  <c r="G20" i="80"/>
  <c r="F20" i="80"/>
  <c r="J19" i="80"/>
  <c r="I19" i="80"/>
  <c r="H19" i="80"/>
  <c r="G19" i="80"/>
  <c r="F19" i="80"/>
  <c r="J18" i="80"/>
  <c r="I18" i="80"/>
  <c r="H18" i="80"/>
  <c r="G18" i="80"/>
  <c r="F18" i="80"/>
  <c r="W18" i="80" s="1"/>
  <c r="J17" i="80"/>
  <c r="I17" i="80"/>
  <c r="H17" i="80"/>
  <c r="G17" i="80"/>
  <c r="F17" i="80"/>
  <c r="J16" i="80"/>
  <c r="I16" i="80"/>
  <c r="H16" i="80"/>
  <c r="W16" i="80" s="1"/>
  <c r="G16" i="80"/>
  <c r="F16" i="80"/>
  <c r="J15" i="80"/>
  <c r="I15" i="80"/>
  <c r="H15" i="80"/>
  <c r="G15" i="80"/>
  <c r="F15" i="80"/>
  <c r="J14" i="80"/>
  <c r="J42" i="80" s="1"/>
  <c r="I14" i="80"/>
  <c r="H14" i="80"/>
  <c r="G14" i="80"/>
  <c r="F14" i="80"/>
  <c r="W14" i="80" s="1"/>
  <c r="J13" i="80"/>
  <c r="I13" i="80"/>
  <c r="H13" i="80"/>
  <c r="G13" i="80"/>
  <c r="W13" i="80" s="1"/>
  <c r="F13" i="80"/>
  <c r="J12" i="80"/>
  <c r="I12" i="80"/>
  <c r="H12" i="80"/>
  <c r="W12" i="80" s="1"/>
  <c r="G12" i="80"/>
  <c r="F12" i="80"/>
  <c r="J11" i="80"/>
  <c r="I11" i="80"/>
  <c r="H11" i="80"/>
  <c r="G11" i="80"/>
  <c r="F11" i="80"/>
  <c r="J10" i="80"/>
  <c r="I10" i="80"/>
  <c r="H10" i="80"/>
  <c r="G10" i="80"/>
  <c r="F10" i="80"/>
  <c r="W10" i="80" s="1"/>
  <c r="J9" i="80"/>
  <c r="I9" i="80"/>
  <c r="H9" i="80"/>
  <c r="G9" i="80"/>
  <c r="G42" i="80" s="1"/>
  <c r="F9" i="80"/>
  <c r="J8" i="80"/>
  <c r="I8" i="80"/>
  <c r="H8" i="80"/>
  <c r="H42" i="80" s="1"/>
  <c r="G8" i="80"/>
  <c r="F8" i="80"/>
  <c r="J7" i="80"/>
  <c r="I7" i="80"/>
  <c r="H7" i="80"/>
  <c r="G7" i="80"/>
  <c r="F7" i="80"/>
  <c r="W7" i="80" s="1"/>
  <c r="W41" i="80"/>
  <c r="D41" i="80"/>
  <c r="D40" i="80"/>
  <c r="W39" i="80"/>
  <c r="D39" i="80"/>
  <c r="D38" i="80"/>
  <c r="D37" i="80"/>
  <c r="D36" i="80"/>
  <c r="W35" i="80"/>
  <c r="D35" i="80"/>
  <c r="D34" i="80"/>
  <c r="W33" i="80"/>
  <c r="D33" i="80"/>
  <c r="D32" i="80"/>
  <c r="W31" i="80"/>
  <c r="D31" i="80"/>
  <c r="D30" i="80"/>
  <c r="D29" i="80"/>
  <c r="D28" i="80"/>
  <c r="W27" i="80"/>
  <c r="D27" i="80"/>
  <c r="D26" i="80"/>
  <c r="W25" i="80"/>
  <c r="D25" i="80"/>
  <c r="D24" i="80"/>
  <c r="W23" i="80"/>
  <c r="D23" i="80"/>
  <c r="D22" i="80"/>
  <c r="D21" i="80"/>
  <c r="D20" i="80"/>
  <c r="W19" i="80"/>
  <c r="D19" i="80"/>
  <c r="D18" i="80"/>
  <c r="W17" i="80"/>
  <c r="D17" i="80"/>
  <c r="D16" i="80"/>
  <c r="W15" i="80"/>
  <c r="D15" i="80"/>
  <c r="D14" i="80"/>
  <c r="D13" i="80"/>
  <c r="D12" i="80"/>
  <c r="W11" i="80"/>
  <c r="D11" i="80"/>
  <c r="D10" i="80"/>
  <c r="W9" i="80"/>
  <c r="D9" i="80"/>
  <c r="D8" i="80"/>
  <c r="D7" i="80"/>
  <c r="D41" i="79"/>
  <c r="D40" i="79"/>
  <c r="D39" i="79"/>
  <c r="D38" i="79"/>
  <c r="D37" i="79"/>
  <c r="D36" i="79"/>
  <c r="D35" i="79"/>
  <c r="D34" i="79"/>
  <c r="D33" i="79"/>
  <c r="D32" i="79"/>
  <c r="D31" i="79"/>
  <c r="D30" i="79"/>
  <c r="D29" i="79"/>
  <c r="D28" i="79"/>
  <c r="D27" i="79"/>
  <c r="D26" i="79"/>
  <c r="D25" i="79"/>
  <c r="D24" i="79"/>
  <c r="D23" i="79"/>
  <c r="D22" i="79"/>
  <c r="D21" i="79"/>
  <c r="D20" i="79"/>
  <c r="D19" i="79"/>
  <c r="D18" i="79"/>
  <c r="D17" i="79"/>
  <c r="D16" i="79"/>
  <c r="D15" i="79"/>
  <c r="D14" i="79"/>
  <c r="D13" i="79"/>
  <c r="D12" i="79"/>
  <c r="D11" i="79"/>
  <c r="D10" i="79"/>
  <c r="D9" i="79"/>
  <c r="D8" i="79"/>
  <c r="D7" i="79"/>
  <c r="W41" i="79"/>
  <c r="W40" i="79"/>
  <c r="W39" i="79"/>
  <c r="W38" i="79"/>
  <c r="W37" i="79"/>
  <c r="W36" i="79"/>
  <c r="W35" i="79"/>
  <c r="W34" i="79"/>
  <c r="W33" i="79"/>
  <c r="W32" i="79"/>
  <c r="W31" i="79"/>
  <c r="W30" i="79"/>
  <c r="W29" i="79"/>
  <c r="W28" i="79"/>
  <c r="W27" i="79"/>
  <c r="W26" i="79"/>
  <c r="W25" i="79"/>
  <c r="W24" i="79"/>
  <c r="W23" i="79"/>
  <c r="W22" i="79"/>
  <c r="W21" i="79"/>
  <c r="W20" i="79"/>
  <c r="W19" i="79"/>
  <c r="W18" i="79"/>
  <c r="W17" i="79"/>
  <c r="W16" i="79"/>
  <c r="W15" i="79"/>
  <c r="W14" i="79"/>
  <c r="W13" i="79"/>
  <c r="W12" i="79"/>
  <c r="W11" i="79"/>
  <c r="W10" i="79"/>
  <c r="W9" i="79"/>
  <c r="W8" i="79"/>
  <c r="W7" i="79"/>
  <c r="I41" i="78"/>
  <c r="H41" i="78"/>
  <c r="G41" i="78"/>
  <c r="F41" i="78"/>
  <c r="I40" i="78"/>
  <c r="H40" i="78"/>
  <c r="G40" i="78"/>
  <c r="F40" i="78"/>
  <c r="W40" i="78" s="1"/>
  <c r="I39" i="78"/>
  <c r="H39" i="78"/>
  <c r="G39" i="78"/>
  <c r="F39" i="78"/>
  <c r="I38" i="78"/>
  <c r="H38" i="78"/>
  <c r="G38" i="78"/>
  <c r="F38" i="78"/>
  <c r="W38" i="78" s="1"/>
  <c r="I37" i="78"/>
  <c r="H37" i="78"/>
  <c r="G37" i="78"/>
  <c r="F37" i="78"/>
  <c r="I36" i="78"/>
  <c r="H36" i="78"/>
  <c r="G36" i="78"/>
  <c r="F36" i="78"/>
  <c r="W36" i="78" s="1"/>
  <c r="I35" i="78"/>
  <c r="H35" i="78"/>
  <c r="G35" i="78"/>
  <c r="F35" i="78"/>
  <c r="I34" i="78"/>
  <c r="H34" i="78"/>
  <c r="G34" i="78"/>
  <c r="F34" i="78"/>
  <c r="W34" i="78" s="1"/>
  <c r="I33" i="78"/>
  <c r="H33" i="78"/>
  <c r="G33" i="78"/>
  <c r="F33" i="78"/>
  <c r="I32" i="78"/>
  <c r="H32" i="78"/>
  <c r="G32" i="78"/>
  <c r="F32" i="78"/>
  <c r="W32" i="78" s="1"/>
  <c r="I31" i="78"/>
  <c r="H31" i="78"/>
  <c r="G31" i="78"/>
  <c r="F31" i="78"/>
  <c r="I30" i="78"/>
  <c r="H30" i="78"/>
  <c r="G30" i="78"/>
  <c r="F30" i="78"/>
  <c r="W30" i="78" s="1"/>
  <c r="I29" i="78"/>
  <c r="H29" i="78"/>
  <c r="G29" i="78"/>
  <c r="F29" i="78"/>
  <c r="I28" i="78"/>
  <c r="H28" i="78"/>
  <c r="G28" i="78"/>
  <c r="F28" i="78"/>
  <c r="W28" i="78" s="1"/>
  <c r="I27" i="78"/>
  <c r="H27" i="78"/>
  <c r="G27" i="78"/>
  <c r="F27" i="78"/>
  <c r="I26" i="78"/>
  <c r="H26" i="78"/>
  <c r="G26" i="78"/>
  <c r="F26" i="78"/>
  <c r="W26" i="78" s="1"/>
  <c r="I25" i="78"/>
  <c r="H25" i="78"/>
  <c r="G25" i="78"/>
  <c r="F25" i="78"/>
  <c r="I24" i="78"/>
  <c r="H24" i="78"/>
  <c r="G24" i="78"/>
  <c r="F24" i="78"/>
  <c r="W24" i="78" s="1"/>
  <c r="I23" i="78"/>
  <c r="H23" i="78"/>
  <c r="G23" i="78"/>
  <c r="F23" i="78"/>
  <c r="I22" i="78"/>
  <c r="H22" i="78"/>
  <c r="G22" i="78"/>
  <c r="F22" i="78"/>
  <c r="W22" i="78" s="1"/>
  <c r="I21" i="78"/>
  <c r="H21" i="78"/>
  <c r="G21" i="78"/>
  <c r="F21" i="78"/>
  <c r="I20" i="78"/>
  <c r="H20" i="78"/>
  <c r="G20" i="78"/>
  <c r="F20" i="78"/>
  <c r="W20" i="78" s="1"/>
  <c r="I19" i="78"/>
  <c r="H19" i="78"/>
  <c r="G19" i="78"/>
  <c r="F19" i="78"/>
  <c r="I18" i="78"/>
  <c r="H18" i="78"/>
  <c r="G18" i="78"/>
  <c r="F18" i="78"/>
  <c r="W18" i="78" s="1"/>
  <c r="I17" i="78"/>
  <c r="H17" i="78"/>
  <c r="G17" i="78"/>
  <c r="F17" i="78"/>
  <c r="I16" i="78"/>
  <c r="H16" i="78"/>
  <c r="G16" i="78"/>
  <c r="F16" i="78"/>
  <c r="W16" i="78" s="1"/>
  <c r="I15" i="78"/>
  <c r="H15" i="78"/>
  <c r="G15" i="78"/>
  <c r="F15" i="78"/>
  <c r="I14" i="78"/>
  <c r="H14" i="78"/>
  <c r="G14" i="78"/>
  <c r="F14" i="78"/>
  <c r="W14" i="78" s="1"/>
  <c r="I13" i="78"/>
  <c r="H13" i="78"/>
  <c r="G13" i="78"/>
  <c r="F13" i="78"/>
  <c r="I12" i="78"/>
  <c r="H12" i="78"/>
  <c r="G12" i="78"/>
  <c r="F12" i="78"/>
  <c r="W12" i="78" s="1"/>
  <c r="I11" i="78"/>
  <c r="H11" i="78"/>
  <c r="G11" i="78"/>
  <c r="F11" i="78"/>
  <c r="I10" i="78"/>
  <c r="H10" i="78"/>
  <c r="G10" i="78"/>
  <c r="F10" i="78"/>
  <c r="W10" i="78" s="1"/>
  <c r="I9" i="78"/>
  <c r="H9" i="78"/>
  <c r="G9" i="78"/>
  <c r="F9" i="78"/>
  <c r="I8" i="78"/>
  <c r="H8" i="78"/>
  <c r="G8" i="78"/>
  <c r="F8" i="78"/>
  <c r="W8" i="78" s="1"/>
  <c r="I7" i="78"/>
  <c r="H7" i="78"/>
  <c r="G7" i="78"/>
  <c r="F7" i="78"/>
  <c r="W7" i="78" s="1"/>
  <c r="I42" i="78"/>
  <c r="H42" i="78"/>
  <c r="G42" i="78"/>
  <c r="W41" i="78"/>
  <c r="D41" i="78"/>
  <c r="D40" i="78"/>
  <c r="W39" i="78"/>
  <c r="D39" i="78"/>
  <c r="Y39" i="78" s="1"/>
  <c r="D38" i="78"/>
  <c r="Y38" i="78" s="1"/>
  <c r="W37" i="78"/>
  <c r="D37" i="78"/>
  <c r="D36" i="78"/>
  <c r="W35" i="78"/>
  <c r="D35" i="78"/>
  <c r="D34" i="78"/>
  <c r="W33" i="78"/>
  <c r="D33" i="78"/>
  <c r="D32" i="78"/>
  <c r="W31" i="78"/>
  <c r="D31" i="78"/>
  <c r="Y31" i="78" s="1"/>
  <c r="D30" i="78"/>
  <c r="Y30" i="78" s="1"/>
  <c r="W29" i="78"/>
  <c r="D29" i="78"/>
  <c r="D28" i="78"/>
  <c r="W27" i="78"/>
  <c r="D27" i="78"/>
  <c r="D26" i="78"/>
  <c r="W25" i="78"/>
  <c r="D25" i="78"/>
  <c r="D24" i="78"/>
  <c r="W23" i="78"/>
  <c r="D23" i="78"/>
  <c r="Y23" i="78" s="1"/>
  <c r="D22" i="78"/>
  <c r="Y22" i="78" s="1"/>
  <c r="W21" i="78"/>
  <c r="D21" i="78"/>
  <c r="D20" i="78"/>
  <c r="W19" i="78"/>
  <c r="D19" i="78"/>
  <c r="D18" i="78"/>
  <c r="W17" i="78"/>
  <c r="D17" i="78"/>
  <c r="D16" i="78"/>
  <c r="W15" i="78"/>
  <c r="D15" i="78"/>
  <c r="Y15" i="78" s="1"/>
  <c r="D14" i="78"/>
  <c r="Y14" i="78" s="1"/>
  <c r="W13" i="78"/>
  <c r="D13" i="78"/>
  <c r="D12" i="78"/>
  <c r="W11" i="78"/>
  <c r="D11" i="78"/>
  <c r="D10" i="78"/>
  <c r="W9" i="78"/>
  <c r="D9" i="78"/>
  <c r="D8" i="78"/>
  <c r="D42" i="78" s="1"/>
  <c r="D7" i="78"/>
  <c r="Y7" i="78" s="1"/>
  <c r="D41" i="77"/>
  <c r="D40" i="77"/>
  <c r="D39" i="77"/>
  <c r="D38" i="77"/>
  <c r="D37" i="77"/>
  <c r="D36" i="77"/>
  <c r="D35" i="77"/>
  <c r="D34" i="77"/>
  <c r="D33" i="77"/>
  <c r="D32" i="77"/>
  <c r="D31" i="77"/>
  <c r="D30" i="77"/>
  <c r="D29" i="77"/>
  <c r="D28" i="77"/>
  <c r="D27" i="77"/>
  <c r="D26" i="77"/>
  <c r="D25" i="77"/>
  <c r="D24" i="77"/>
  <c r="D23" i="77"/>
  <c r="D22" i="77"/>
  <c r="D21" i="77"/>
  <c r="D20" i="77"/>
  <c r="D19" i="77"/>
  <c r="D18" i="77"/>
  <c r="D17" i="77"/>
  <c r="D16" i="77"/>
  <c r="D15" i="77"/>
  <c r="D14" i="77"/>
  <c r="D13" i="77"/>
  <c r="D12" i="77"/>
  <c r="D11" i="77"/>
  <c r="D10" i="77"/>
  <c r="D42" i="77" s="1"/>
  <c r="Y38" i="77" s="1"/>
  <c r="D9" i="77"/>
  <c r="D8" i="77"/>
  <c r="D7" i="77"/>
  <c r="W41" i="77"/>
  <c r="W40" i="77"/>
  <c r="W39" i="77"/>
  <c r="W38" i="77"/>
  <c r="W37" i="77"/>
  <c r="W36" i="77"/>
  <c r="W35" i="77"/>
  <c r="W34" i="77"/>
  <c r="W33" i="77"/>
  <c r="W32" i="77"/>
  <c r="W31" i="77"/>
  <c r="W30" i="77"/>
  <c r="W29" i="77"/>
  <c r="W28" i="77"/>
  <c r="W27" i="77"/>
  <c r="W26" i="77"/>
  <c r="W25" i="77"/>
  <c r="W24" i="77"/>
  <c r="W23" i="77"/>
  <c r="W22" i="77"/>
  <c r="W21" i="77"/>
  <c r="W20" i="77"/>
  <c r="W19" i="77"/>
  <c r="W18" i="77"/>
  <c r="W17" i="77"/>
  <c r="W16" i="77"/>
  <c r="W15" i="77"/>
  <c r="W14" i="77"/>
  <c r="W13" i="77"/>
  <c r="W12" i="77"/>
  <c r="W11" i="77"/>
  <c r="W10" i="77"/>
  <c r="W9" i="77"/>
  <c r="W8" i="77"/>
  <c r="W7" i="77"/>
  <c r="H41" i="76"/>
  <c r="G41" i="76"/>
  <c r="F41" i="76"/>
  <c r="H40" i="76"/>
  <c r="G40" i="76"/>
  <c r="F40" i="76"/>
  <c r="H39" i="76"/>
  <c r="G39" i="76"/>
  <c r="W39" i="76" s="1"/>
  <c r="F39" i="76"/>
  <c r="H38" i="76"/>
  <c r="G38" i="76"/>
  <c r="F38" i="76"/>
  <c r="H37" i="76"/>
  <c r="G37" i="76"/>
  <c r="F37" i="76"/>
  <c r="H36" i="76"/>
  <c r="W36" i="76" s="1"/>
  <c r="G36" i="76"/>
  <c r="F36" i="76"/>
  <c r="H35" i="76"/>
  <c r="G35" i="76"/>
  <c r="W35" i="76" s="1"/>
  <c r="F35" i="76"/>
  <c r="H34" i="76"/>
  <c r="G34" i="76"/>
  <c r="F34" i="76"/>
  <c r="W34" i="76" s="1"/>
  <c r="H33" i="76"/>
  <c r="G33" i="76"/>
  <c r="F33" i="76"/>
  <c r="H32" i="76"/>
  <c r="G32" i="76"/>
  <c r="F32" i="76"/>
  <c r="H31" i="76"/>
  <c r="G31" i="76"/>
  <c r="W31" i="76" s="1"/>
  <c r="F31" i="76"/>
  <c r="H30" i="76"/>
  <c r="G30" i="76"/>
  <c r="F30" i="76"/>
  <c r="H29" i="76"/>
  <c r="G29" i="76"/>
  <c r="F29" i="76"/>
  <c r="H28" i="76"/>
  <c r="W28" i="76" s="1"/>
  <c r="G28" i="76"/>
  <c r="F28" i="76"/>
  <c r="H27" i="76"/>
  <c r="G27" i="76"/>
  <c r="W27" i="76" s="1"/>
  <c r="F27" i="76"/>
  <c r="H26" i="76"/>
  <c r="G26" i="76"/>
  <c r="F26" i="76"/>
  <c r="H25" i="76"/>
  <c r="G25" i="76"/>
  <c r="F25" i="76"/>
  <c r="H24" i="76"/>
  <c r="G24" i="76"/>
  <c r="F24" i="76"/>
  <c r="H23" i="76"/>
  <c r="G23" i="76"/>
  <c r="W23" i="76" s="1"/>
  <c r="F23" i="76"/>
  <c r="H22" i="76"/>
  <c r="G22" i="76"/>
  <c r="F22" i="76"/>
  <c r="H21" i="76"/>
  <c r="G21" i="76"/>
  <c r="F21" i="76"/>
  <c r="H20" i="76"/>
  <c r="W20" i="76" s="1"/>
  <c r="G20" i="76"/>
  <c r="F20" i="76"/>
  <c r="H19" i="76"/>
  <c r="G19" i="76"/>
  <c r="W19" i="76" s="1"/>
  <c r="F19" i="76"/>
  <c r="H18" i="76"/>
  <c r="G18" i="76"/>
  <c r="F18" i="76"/>
  <c r="W18" i="76" s="1"/>
  <c r="H17" i="76"/>
  <c r="G17" i="76"/>
  <c r="F17" i="76"/>
  <c r="H16" i="76"/>
  <c r="G16" i="76"/>
  <c r="F16" i="76"/>
  <c r="H15" i="76"/>
  <c r="G15" i="76"/>
  <c r="W15" i="76" s="1"/>
  <c r="F15" i="76"/>
  <c r="H14" i="76"/>
  <c r="G14" i="76"/>
  <c r="F14" i="76"/>
  <c r="H13" i="76"/>
  <c r="G13" i="76"/>
  <c r="F13" i="76"/>
  <c r="H12" i="76"/>
  <c r="W12" i="76" s="1"/>
  <c r="G12" i="76"/>
  <c r="F12" i="76"/>
  <c r="H11" i="76"/>
  <c r="G11" i="76"/>
  <c r="W11" i="76" s="1"/>
  <c r="F11" i="76"/>
  <c r="H10" i="76"/>
  <c r="G10" i="76"/>
  <c r="F10" i="76"/>
  <c r="W10" i="76" s="1"/>
  <c r="H9" i="76"/>
  <c r="G9" i="76"/>
  <c r="F9" i="76"/>
  <c r="H8" i="76"/>
  <c r="G8" i="76"/>
  <c r="F8" i="76"/>
  <c r="H7" i="76"/>
  <c r="W7" i="76" s="1"/>
  <c r="G7" i="76"/>
  <c r="F7" i="76"/>
  <c r="W41" i="76"/>
  <c r="D41" i="76"/>
  <c r="W40" i="76"/>
  <c r="D40" i="76"/>
  <c r="D39" i="76"/>
  <c r="W38" i="76"/>
  <c r="D38" i="76"/>
  <c r="W37" i="76"/>
  <c r="D37" i="76"/>
  <c r="D36" i="76"/>
  <c r="D35" i="76"/>
  <c r="D34" i="76"/>
  <c r="W33" i="76"/>
  <c r="D33" i="76"/>
  <c r="W32" i="76"/>
  <c r="D32" i="76"/>
  <c r="D31" i="76"/>
  <c r="W30" i="76"/>
  <c r="D30" i="76"/>
  <c r="W29" i="76"/>
  <c r="D29" i="76"/>
  <c r="D28" i="76"/>
  <c r="D27" i="76"/>
  <c r="W26" i="76"/>
  <c r="D26" i="76"/>
  <c r="W25" i="76"/>
  <c r="D25" i="76"/>
  <c r="W24" i="76"/>
  <c r="D24" i="76"/>
  <c r="D23" i="76"/>
  <c r="W22" i="76"/>
  <c r="D22" i="76"/>
  <c r="W21" i="76"/>
  <c r="D21" i="76"/>
  <c r="D20" i="76"/>
  <c r="D19" i="76"/>
  <c r="D18" i="76"/>
  <c r="W17" i="76"/>
  <c r="D17" i="76"/>
  <c r="W16" i="76"/>
  <c r="D16" i="76"/>
  <c r="D15" i="76"/>
  <c r="W14" i="76"/>
  <c r="D14" i="76"/>
  <c r="W13" i="76"/>
  <c r="D13" i="76"/>
  <c r="D12" i="76"/>
  <c r="D11" i="76"/>
  <c r="D10" i="76"/>
  <c r="W9" i="76"/>
  <c r="D9" i="76"/>
  <c r="W8" i="76"/>
  <c r="D8" i="76"/>
  <c r="D7" i="76"/>
  <c r="D42" i="76" s="1"/>
  <c r="D41" i="75"/>
  <c r="D40" i="75"/>
  <c r="D39" i="75"/>
  <c r="D38" i="75"/>
  <c r="D37" i="75"/>
  <c r="D36" i="75"/>
  <c r="D35" i="75"/>
  <c r="D34" i="75"/>
  <c r="D33" i="75"/>
  <c r="D32" i="75"/>
  <c r="D31" i="75"/>
  <c r="D30" i="75"/>
  <c r="D29" i="75"/>
  <c r="D28" i="75"/>
  <c r="D27" i="75"/>
  <c r="D26" i="75"/>
  <c r="D25" i="75"/>
  <c r="D24" i="75"/>
  <c r="D23" i="75"/>
  <c r="D22" i="75"/>
  <c r="D21" i="75"/>
  <c r="D20" i="75"/>
  <c r="D19" i="75"/>
  <c r="D18" i="75"/>
  <c r="D17" i="75"/>
  <c r="D16" i="75"/>
  <c r="D15" i="75"/>
  <c r="D14" i="75"/>
  <c r="D13" i="75"/>
  <c r="D12" i="75"/>
  <c r="D11" i="75"/>
  <c r="D10" i="75"/>
  <c r="D9" i="75"/>
  <c r="D8" i="75"/>
  <c r="D7" i="75"/>
  <c r="W41" i="75"/>
  <c r="W40" i="75"/>
  <c r="W39" i="75"/>
  <c r="W38" i="75"/>
  <c r="W37" i="75"/>
  <c r="W36" i="75"/>
  <c r="W35" i="75"/>
  <c r="W34" i="75"/>
  <c r="W33" i="75"/>
  <c r="W32" i="75"/>
  <c r="W31" i="75"/>
  <c r="W30" i="75"/>
  <c r="W29" i="75"/>
  <c r="W28" i="75"/>
  <c r="W27" i="75"/>
  <c r="W26" i="75"/>
  <c r="W25" i="75"/>
  <c r="W24" i="75"/>
  <c r="W23" i="75"/>
  <c r="W22" i="75"/>
  <c r="W21" i="75"/>
  <c r="W20" i="75"/>
  <c r="W19" i="75"/>
  <c r="W18" i="75"/>
  <c r="W17" i="75"/>
  <c r="W16" i="75"/>
  <c r="W15" i="75"/>
  <c r="W14" i="75"/>
  <c r="W13" i="75"/>
  <c r="W12" i="75"/>
  <c r="W11" i="75"/>
  <c r="W10" i="75"/>
  <c r="W9" i="75"/>
  <c r="W8" i="75"/>
  <c r="W7" i="75"/>
  <c r="I41" i="74"/>
  <c r="H41" i="74"/>
  <c r="G41" i="74"/>
  <c r="F41" i="74"/>
  <c r="I40" i="74"/>
  <c r="H40" i="74"/>
  <c r="G40" i="74"/>
  <c r="F40" i="74"/>
  <c r="W40" i="74" s="1"/>
  <c r="I39" i="74"/>
  <c r="H39" i="74"/>
  <c r="G39" i="74"/>
  <c r="F39" i="74"/>
  <c r="I38" i="74"/>
  <c r="H38" i="74"/>
  <c r="G38" i="74"/>
  <c r="F38" i="74"/>
  <c r="W38" i="74" s="1"/>
  <c r="I37" i="74"/>
  <c r="H37" i="74"/>
  <c r="G37" i="74"/>
  <c r="F37" i="74"/>
  <c r="I36" i="74"/>
  <c r="H36" i="74"/>
  <c r="G36" i="74"/>
  <c r="F36" i="74"/>
  <c r="W36" i="74" s="1"/>
  <c r="I35" i="74"/>
  <c r="H35" i="74"/>
  <c r="G35" i="74"/>
  <c r="F35" i="74"/>
  <c r="I34" i="74"/>
  <c r="H34" i="74"/>
  <c r="G34" i="74"/>
  <c r="F34" i="74"/>
  <c r="W34" i="74" s="1"/>
  <c r="I33" i="74"/>
  <c r="H33" i="74"/>
  <c r="G33" i="74"/>
  <c r="F33" i="74"/>
  <c r="I32" i="74"/>
  <c r="H32" i="74"/>
  <c r="G32" i="74"/>
  <c r="F32" i="74"/>
  <c r="W32" i="74" s="1"/>
  <c r="I31" i="74"/>
  <c r="H31" i="74"/>
  <c r="G31" i="74"/>
  <c r="F31" i="74"/>
  <c r="I30" i="74"/>
  <c r="H30" i="74"/>
  <c r="G30" i="74"/>
  <c r="F30" i="74"/>
  <c r="W30" i="74" s="1"/>
  <c r="I29" i="74"/>
  <c r="H29" i="74"/>
  <c r="G29" i="74"/>
  <c r="F29" i="74"/>
  <c r="I28" i="74"/>
  <c r="H28" i="74"/>
  <c r="G28" i="74"/>
  <c r="F28" i="74"/>
  <c r="W28" i="74" s="1"/>
  <c r="I27" i="74"/>
  <c r="H27" i="74"/>
  <c r="G27" i="74"/>
  <c r="F27" i="74"/>
  <c r="I26" i="74"/>
  <c r="H26" i="74"/>
  <c r="G26" i="74"/>
  <c r="F26" i="74"/>
  <c r="W26" i="74" s="1"/>
  <c r="I25" i="74"/>
  <c r="H25" i="74"/>
  <c r="G25" i="74"/>
  <c r="F25" i="74"/>
  <c r="I24" i="74"/>
  <c r="H24" i="74"/>
  <c r="G24" i="74"/>
  <c r="F24" i="74"/>
  <c r="W24" i="74" s="1"/>
  <c r="I23" i="74"/>
  <c r="H23" i="74"/>
  <c r="G23" i="74"/>
  <c r="F23" i="74"/>
  <c r="I22" i="74"/>
  <c r="H22" i="74"/>
  <c r="G22" i="74"/>
  <c r="F22" i="74"/>
  <c r="W22" i="74" s="1"/>
  <c r="I21" i="74"/>
  <c r="H21" i="74"/>
  <c r="G21" i="74"/>
  <c r="F21" i="74"/>
  <c r="I20" i="74"/>
  <c r="H20" i="74"/>
  <c r="G20" i="74"/>
  <c r="F20" i="74"/>
  <c r="W20" i="74" s="1"/>
  <c r="I19" i="74"/>
  <c r="H19" i="74"/>
  <c r="G19" i="74"/>
  <c r="F19" i="74"/>
  <c r="I18" i="74"/>
  <c r="H18" i="74"/>
  <c r="G18" i="74"/>
  <c r="F18" i="74"/>
  <c r="W18" i="74" s="1"/>
  <c r="I17" i="74"/>
  <c r="H17" i="74"/>
  <c r="G17" i="74"/>
  <c r="F17" i="74"/>
  <c r="I16" i="74"/>
  <c r="H16" i="74"/>
  <c r="G16" i="74"/>
  <c r="F16" i="74"/>
  <c r="W16" i="74" s="1"/>
  <c r="I15" i="74"/>
  <c r="H15" i="74"/>
  <c r="G15" i="74"/>
  <c r="F15" i="74"/>
  <c r="I14" i="74"/>
  <c r="H14" i="74"/>
  <c r="G14" i="74"/>
  <c r="F14" i="74"/>
  <c r="W14" i="74" s="1"/>
  <c r="I13" i="74"/>
  <c r="H13" i="74"/>
  <c r="G13" i="74"/>
  <c r="F13" i="74"/>
  <c r="I12" i="74"/>
  <c r="H12" i="74"/>
  <c r="G12" i="74"/>
  <c r="F12" i="74"/>
  <c r="W12" i="74" s="1"/>
  <c r="I11" i="74"/>
  <c r="H11" i="74"/>
  <c r="G11" i="74"/>
  <c r="F11" i="74"/>
  <c r="I10" i="74"/>
  <c r="H10" i="74"/>
  <c r="G10" i="74"/>
  <c r="F10" i="74"/>
  <c r="W10" i="74" s="1"/>
  <c r="I9" i="74"/>
  <c r="H9" i="74"/>
  <c r="G9" i="74"/>
  <c r="F9" i="74"/>
  <c r="I8" i="74"/>
  <c r="H8" i="74"/>
  <c r="H42" i="74" s="1"/>
  <c r="G8" i="74"/>
  <c r="G42" i="74" s="1"/>
  <c r="F8" i="74"/>
  <c r="W8" i="74" s="1"/>
  <c r="I7" i="74"/>
  <c r="H7" i="74"/>
  <c r="G7" i="74"/>
  <c r="F7" i="74"/>
  <c r="W41" i="74"/>
  <c r="D41" i="74"/>
  <c r="D40" i="74"/>
  <c r="W39" i="74"/>
  <c r="D39" i="74"/>
  <c r="D38" i="74"/>
  <c r="Y38" i="74" s="1"/>
  <c r="W37" i="74"/>
  <c r="D37" i="74"/>
  <c r="D36" i="74"/>
  <c r="W35" i="74"/>
  <c r="D35" i="74"/>
  <c r="D34" i="74"/>
  <c r="W33" i="74"/>
  <c r="D33" i="74"/>
  <c r="D32" i="74"/>
  <c r="W31" i="74"/>
  <c r="D31" i="74"/>
  <c r="D30" i="74"/>
  <c r="Y30" i="74" s="1"/>
  <c r="W29" i="74"/>
  <c r="D29" i="74"/>
  <c r="D28" i="74"/>
  <c r="W27" i="74"/>
  <c r="D27" i="74"/>
  <c r="D26" i="74"/>
  <c r="W25" i="74"/>
  <c r="D25" i="74"/>
  <c r="D24" i="74"/>
  <c r="W23" i="74"/>
  <c r="D23" i="74"/>
  <c r="D22" i="74"/>
  <c r="Y22" i="74" s="1"/>
  <c r="W21" i="74"/>
  <c r="D21" i="74"/>
  <c r="D20" i="74"/>
  <c r="W19" i="74"/>
  <c r="D19" i="74"/>
  <c r="D18" i="74"/>
  <c r="W17" i="74"/>
  <c r="D17" i="74"/>
  <c r="D16" i="74"/>
  <c r="W15" i="74"/>
  <c r="D15" i="74"/>
  <c r="D14" i="74"/>
  <c r="Y14" i="74" s="1"/>
  <c r="W13" i="74"/>
  <c r="D13" i="74"/>
  <c r="D12" i="74"/>
  <c r="W11" i="74"/>
  <c r="D11" i="74"/>
  <c r="D10" i="74"/>
  <c r="W9" i="74"/>
  <c r="D9" i="74"/>
  <c r="D8" i="74"/>
  <c r="D7" i="74"/>
  <c r="D42" i="74" s="1"/>
  <c r="D41" i="73"/>
  <c r="D40" i="73"/>
  <c r="D39" i="73"/>
  <c r="D38" i="73"/>
  <c r="D37" i="73"/>
  <c r="D36" i="73"/>
  <c r="D35" i="73"/>
  <c r="D34" i="73"/>
  <c r="D33" i="73"/>
  <c r="D32" i="73"/>
  <c r="D31" i="73"/>
  <c r="D30" i="73"/>
  <c r="D29" i="73"/>
  <c r="D28" i="73"/>
  <c r="D27" i="73"/>
  <c r="D26" i="73"/>
  <c r="D25" i="73"/>
  <c r="D24" i="73"/>
  <c r="D23" i="73"/>
  <c r="D22" i="73"/>
  <c r="D21" i="73"/>
  <c r="D20" i="73"/>
  <c r="D19" i="73"/>
  <c r="D18" i="73"/>
  <c r="D17" i="73"/>
  <c r="D16" i="73"/>
  <c r="D15" i="73"/>
  <c r="D14" i="73"/>
  <c r="D13" i="73"/>
  <c r="D12" i="73"/>
  <c r="D11" i="73"/>
  <c r="D10" i="73"/>
  <c r="D9" i="73"/>
  <c r="D8" i="73"/>
  <c r="D7" i="73"/>
  <c r="W41" i="73"/>
  <c r="W40" i="73"/>
  <c r="W39" i="73"/>
  <c r="W38" i="73"/>
  <c r="W37" i="73"/>
  <c r="W36" i="73"/>
  <c r="W35" i="73"/>
  <c r="W34" i="73"/>
  <c r="W33" i="73"/>
  <c r="W32" i="73"/>
  <c r="W31" i="73"/>
  <c r="W30" i="73"/>
  <c r="W29" i="73"/>
  <c r="W28" i="73"/>
  <c r="W27" i="73"/>
  <c r="W26" i="73"/>
  <c r="W25" i="73"/>
  <c r="W24" i="73"/>
  <c r="W23" i="73"/>
  <c r="W22" i="73"/>
  <c r="W21" i="73"/>
  <c r="W20" i="73"/>
  <c r="W19" i="73"/>
  <c r="W18" i="73"/>
  <c r="W17" i="73"/>
  <c r="W16" i="73"/>
  <c r="W15" i="73"/>
  <c r="W14" i="73"/>
  <c r="W13" i="73"/>
  <c r="W12" i="73"/>
  <c r="W11" i="73"/>
  <c r="W10" i="73"/>
  <c r="W9" i="73"/>
  <c r="W8" i="73"/>
  <c r="W7" i="73"/>
  <c r="H41" i="72"/>
  <c r="G41" i="72"/>
  <c r="F41" i="72"/>
  <c r="H40" i="72"/>
  <c r="G40" i="72"/>
  <c r="F40" i="72"/>
  <c r="W40" i="72" s="1"/>
  <c r="H39" i="72"/>
  <c r="G39" i="72"/>
  <c r="F39" i="72"/>
  <c r="H38" i="72"/>
  <c r="G38" i="72"/>
  <c r="F38" i="72"/>
  <c r="H37" i="72"/>
  <c r="G37" i="72"/>
  <c r="W37" i="72" s="1"/>
  <c r="F37" i="72"/>
  <c r="H36" i="72"/>
  <c r="G36" i="72"/>
  <c r="F36" i="72"/>
  <c r="W36" i="72" s="1"/>
  <c r="H35" i="72"/>
  <c r="G35" i="72"/>
  <c r="F35" i="72"/>
  <c r="H34" i="72"/>
  <c r="W34" i="72" s="1"/>
  <c r="G34" i="72"/>
  <c r="F34" i="72"/>
  <c r="H33" i="72"/>
  <c r="G33" i="72"/>
  <c r="F33" i="72"/>
  <c r="H32" i="72"/>
  <c r="G32" i="72"/>
  <c r="F32" i="72"/>
  <c r="W32" i="72" s="1"/>
  <c r="H31" i="72"/>
  <c r="G31" i="72"/>
  <c r="F31" i="72"/>
  <c r="H30" i="72"/>
  <c r="G30" i="72"/>
  <c r="F30" i="72"/>
  <c r="H29" i="72"/>
  <c r="G29" i="72"/>
  <c r="W29" i="72" s="1"/>
  <c r="F29" i="72"/>
  <c r="H28" i="72"/>
  <c r="G28" i="72"/>
  <c r="F28" i="72"/>
  <c r="W28" i="72" s="1"/>
  <c r="H27" i="72"/>
  <c r="G27" i="72"/>
  <c r="F27" i="72"/>
  <c r="H26" i="72"/>
  <c r="W26" i="72" s="1"/>
  <c r="G26" i="72"/>
  <c r="F26" i="72"/>
  <c r="H25" i="72"/>
  <c r="G25" i="72"/>
  <c r="F25" i="72"/>
  <c r="H24" i="72"/>
  <c r="G24" i="72"/>
  <c r="F24" i="72"/>
  <c r="W24" i="72" s="1"/>
  <c r="H23" i="72"/>
  <c r="G23" i="72"/>
  <c r="F23" i="72"/>
  <c r="H22" i="72"/>
  <c r="G22" i="72"/>
  <c r="F22" i="72"/>
  <c r="H21" i="72"/>
  <c r="G21" i="72"/>
  <c r="W21" i="72" s="1"/>
  <c r="F21" i="72"/>
  <c r="H20" i="72"/>
  <c r="G20" i="72"/>
  <c r="F20" i="72"/>
  <c r="W20" i="72" s="1"/>
  <c r="H19" i="72"/>
  <c r="G19" i="72"/>
  <c r="F19" i="72"/>
  <c r="H18" i="72"/>
  <c r="W18" i="72" s="1"/>
  <c r="G18" i="72"/>
  <c r="F18" i="72"/>
  <c r="H17" i="72"/>
  <c r="G17" i="72"/>
  <c r="F17" i="72"/>
  <c r="H16" i="72"/>
  <c r="G16" i="72"/>
  <c r="F16" i="72"/>
  <c r="W16" i="72" s="1"/>
  <c r="H15" i="72"/>
  <c r="G15" i="72"/>
  <c r="F15" i="72"/>
  <c r="H14" i="72"/>
  <c r="G14" i="72"/>
  <c r="F14" i="72"/>
  <c r="H13" i="72"/>
  <c r="G13" i="72"/>
  <c r="W13" i="72" s="1"/>
  <c r="F13" i="72"/>
  <c r="H12" i="72"/>
  <c r="G12" i="72"/>
  <c r="F12" i="72"/>
  <c r="W12" i="72" s="1"/>
  <c r="H11" i="72"/>
  <c r="G11" i="72"/>
  <c r="F11" i="72"/>
  <c r="H10" i="72"/>
  <c r="W10" i="72" s="1"/>
  <c r="G10" i="72"/>
  <c r="F10" i="72"/>
  <c r="H9" i="72"/>
  <c r="G9" i="72"/>
  <c r="F9" i="72"/>
  <c r="H8" i="72"/>
  <c r="G8" i="72"/>
  <c r="F8" i="72"/>
  <c r="W8" i="72" s="1"/>
  <c r="H7" i="72"/>
  <c r="G7" i="72"/>
  <c r="F7" i="72"/>
  <c r="W41" i="72"/>
  <c r="D41" i="72"/>
  <c r="D40" i="72"/>
  <c r="W39" i="72"/>
  <c r="D39" i="72"/>
  <c r="W38" i="72"/>
  <c r="D38" i="72"/>
  <c r="D37" i="72"/>
  <c r="D36" i="72"/>
  <c r="W35" i="72"/>
  <c r="D35" i="72"/>
  <c r="D34" i="72"/>
  <c r="W33" i="72"/>
  <c r="D33" i="72"/>
  <c r="D32" i="72"/>
  <c r="W31" i="72"/>
  <c r="D31" i="72"/>
  <c r="W30" i="72"/>
  <c r="D30" i="72"/>
  <c r="D29" i="72"/>
  <c r="D28" i="72"/>
  <c r="W27" i="72"/>
  <c r="D27" i="72"/>
  <c r="D26" i="72"/>
  <c r="W25" i="72"/>
  <c r="D25" i="72"/>
  <c r="D24" i="72"/>
  <c r="W23" i="72"/>
  <c r="D23" i="72"/>
  <c r="W22" i="72"/>
  <c r="D22" i="72"/>
  <c r="D21" i="72"/>
  <c r="D20" i="72"/>
  <c r="W19" i="72"/>
  <c r="D19" i="72"/>
  <c r="D18" i="72"/>
  <c r="W17" i="72"/>
  <c r="D17" i="72"/>
  <c r="D16" i="72"/>
  <c r="W15" i="72"/>
  <c r="D15" i="72"/>
  <c r="W14" i="72"/>
  <c r="D14" i="72"/>
  <c r="D13" i="72"/>
  <c r="D12" i="72"/>
  <c r="W11" i="72"/>
  <c r="D11" i="72"/>
  <c r="D10" i="72"/>
  <c r="W9" i="72"/>
  <c r="D9" i="72"/>
  <c r="D8" i="72"/>
  <c r="D7" i="72"/>
  <c r="D41" i="71"/>
  <c r="D40" i="71"/>
  <c r="D39" i="71"/>
  <c r="D38" i="71"/>
  <c r="D37" i="71"/>
  <c r="D36" i="71"/>
  <c r="D35" i="71"/>
  <c r="D34" i="71"/>
  <c r="D33" i="71"/>
  <c r="D32" i="71"/>
  <c r="D31" i="71"/>
  <c r="D30" i="71"/>
  <c r="D29" i="71"/>
  <c r="D28" i="71"/>
  <c r="D27" i="71"/>
  <c r="D26" i="71"/>
  <c r="D25" i="71"/>
  <c r="D24" i="71"/>
  <c r="D23" i="71"/>
  <c r="D22" i="71"/>
  <c r="D21" i="71"/>
  <c r="D20" i="71"/>
  <c r="D19" i="71"/>
  <c r="D18" i="71"/>
  <c r="D17" i="71"/>
  <c r="D16" i="71"/>
  <c r="D15" i="71"/>
  <c r="D14" i="71"/>
  <c r="D13" i="71"/>
  <c r="D12" i="71"/>
  <c r="D11" i="71"/>
  <c r="D10" i="71"/>
  <c r="D9" i="71"/>
  <c r="D8" i="71"/>
  <c r="D7" i="71"/>
  <c r="W41" i="71"/>
  <c r="W40" i="71"/>
  <c r="W39" i="71"/>
  <c r="W38" i="71"/>
  <c r="W37" i="71"/>
  <c r="W36" i="71"/>
  <c r="W35" i="71"/>
  <c r="W34" i="71"/>
  <c r="W33" i="71"/>
  <c r="W32" i="71"/>
  <c r="W31" i="71"/>
  <c r="W30" i="71"/>
  <c r="W29" i="71"/>
  <c r="W28" i="71"/>
  <c r="W27" i="71"/>
  <c r="W26" i="71"/>
  <c r="W25" i="71"/>
  <c r="W24" i="71"/>
  <c r="W23" i="71"/>
  <c r="W22" i="71"/>
  <c r="W21" i="71"/>
  <c r="W20" i="71"/>
  <c r="W19" i="71"/>
  <c r="W18" i="71"/>
  <c r="W17" i="71"/>
  <c r="W16" i="71"/>
  <c r="W15" i="71"/>
  <c r="W14" i="71"/>
  <c r="W13" i="71"/>
  <c r="W12" i="71"/>
  <c r="W11" i="71"/>
  <c r="W10" i="71"/>
  <c r="W9" i="71"/>
  <c r="W8" i="71"/>
  <c r="W7" i="71"/>
  <c r="H41" i="70"/>
  <c r="G41" i="70"/>
  <c r="F41" i="70"/>
  <c r="H40" i="70"/>
  <c r="G40" i="70"/>
  <c r="F40" i="70"/>
  <c r="H39" i="70"/>
  <c r="G39" i="70"/>
  <c r="W39" i="70" s="1"/>
  <c r="F39" i="70"/>
  <c r="H38" i="70"/>
  <c r="G38" i="70"/>
  <c r="F38" i="70"/>
  <c r="H37" i="70"/>
  <c r="G37" i="70"/>
  <c r="F37" i="70"/>
  <c r="H36" i="70"/>
  <c r="W36" i="70" s="1"/>
  <c r="G36" i="70"/>
  <c r="F36" i="70"/>
  <c r="H35" i="70"/>
  <c r="G35" i="70"/>
  <c r="F35" i="70"/>
  <c r="H34" i="70"/>
  <c r="G34" i="70"/>
  <c r="F34" i="70"/>
  <c r="W34" i="70" s="1"/>
  <c r="H33" i="70"/>
  <c r="G33" i="70"/>
  <c r="F33" i="70"/>
  <c r="H32" i="70"/>
  <c r="G32" i="70"/>
  <c r="F32" i="70"/>
  <c r="H31" i="70"/>
  <c r="G31" i="70"/>
  <c r="W31" i="70" s="1"/>
  <c r="F31" i="70"/>
  <c r="H30" i="70"/>
  <c r="G30" i="70"/>
  <c r="F30" i="70"/>
  <c r="H29" i="70"/>
  <c r="G29" i="70"/>
  <c r="F29" i="70"/>
  <c r="H28" i="70"/>
  <c r="W28" i="70" s="1"/>
  <c r="G28" i="70"/>
  <c r="F28" i="70"/>
  <c r="H27" i="70"/>
  <c r="G27" i="70"/>
  <c r="F27" i="70"/>
  <c r="H26" i="70"/>
  <c r="G26" i="70"/>
  <c r="F26" i="70"/>
  <c r="W26" i="70" s="1"/>
  <c r="H25" i="70"/>
  <c r="G25" i="70"/>
  <c r="F25" i="70"/>
  <c r="H24" i="70"/>
  <c r="G24" i="70"/>
  <c r="F24" i="70"/>
  <c r="H23" i="70"/>
  <c r="G23" i="70"/>
  <c r="W23" i="70" s="1"/>
  <c r="F23" i="70"/>
  <c r="H22" i="70"/>
  <c r="G22" i="70"/>
  <c r="F22" i="70"/>
  <c r="H21" i="70"/>
  <c r="G21" i="70"/>
  <c r="F21" i="70"/>
  <c r="H20" i="70"/>
  <c r="W20" i="70" s="1"/>
  <c r="G20" i="70"/>
  <c r="F20" i="70"/>
  <c r="H19" i="70"/>
  <c r="G19" i="70"/>
  <c r="F19" i="70"/>
  <c r="H18" i="70"/>
  <c r="G18" i="70"/>
  <c r="F18" i="70"/>
  <c r="W18" i="70" s="1"/>
  <c r="H17" i="70"/>
  <c r="G17" i="70"/>
  <c r="F17" i="70"/>
  <c r="H16" i="70"/>
  <c r="G16" i="70"/>
  <c r="F16" i="70"/>
  <c r="H15" i="70"/>
  <c r="G15" i="70"/>
  <c r="W15" i="70" s="1"/>
  <c r="F15" i="70"/>
  <c r="H14" i="70"/>
  <c r="G14" i="70"/>
  <c r="F14" i="70"/>
  <c r="H13" i="70"/>
  <c r="G13" i="70"/>
  <c r="F13" i="70"/>
  <c r="H12" i="70"/>
  <c r="W12" i="70" s="1"/>
  <c r="G12" i="70"/>
  <c r="F12" i="70"/>
  <c r="H11" i="70"/>
  <c r="G11" i="70"/>
  <c r="F11" i="70"/>
  <c r="H10" i="70"/>
  <c r="G10" i="70"/>
  <c r="F10" i="70"/>
  <c r="W10" i="70" s="1"/>
  <c r="H9" i="70"/>
  <c r="G9" i="70"/>
  <c r="F9" i="70"/>
  <c r="F42" i="70" s="1"/>
  <c r="H8" i="70"/>
  <c r="G8" i="70"/>
  <c r="F8" i="70"/>
  <c r="H7" i="70"/>
  <c r="G7" i="70"/>
  <c r="G42" i="70" s="1"/>
  <c r="F7" i="70"/>
  <c r="W41" i="70"/>
  <c r="D41" i="70"/>
  <c r="W40" i="70"/>
  <c r="D40" i="70"/>
  <c r="D39" i="70"/>
  <c r="W38" i="70"/>
  <c r="D38" i="70"/>
  <c r="W37" i="70"/>
  <c r="D37" i="70"/>
  <c r="D36" i="70"/>
  <c r="W35" i="70"/>
  <c r="D35" i="70"/>
  <c r="D34" i="70"/>
  <c r="W33" i="70"/>
  <c r="D33" i="70"/>
  <c r="W32" i="70"/>
  <c r="D32" i="70"/>
  <c r="D31" i="70"/>
  <c r="W30" i="70"/>
  <c r="D30" i="70"/>
  <c r="W29" i="70"/>
  <c r="D29" i="70"/>
  <c r="D28" i="70"/>
  <c r="W27" i="70"/>
  <c r="D27" i="70"/>
  <c r="D26" i="70"/>
  <c r="W25" i="70"/>
  <c r="D25" i="70"/>
  <c r="W24" i="70"/>
  <c r="D24" i="70"/>
  <c r="D23" i="70"/>
  <c r="W22" i="70"/>
  <c r="D22" i="70"/>
  <c r="W21" i="70"/>
  <c r="D21" i="70"/>
  <c r="D20" i="70"/>
  <c r="W19" i="70"/>
  <c r="D19" i="70"/>
  <c r="D18" i="70"/>
  <c r="W17" i="70"/>
  <c r="D17" i="70"/>
  <c r="W16" i="70"/>
  <c r="D16" i="70"/>
  <c r="D15" i="70"/>
  <c r="W14" i="70"/>
  <c r="D14" i="70"/>
  <c r="W13" i="70"/>
  <c r="D13" i="70"/>
  <c r="D12" i="70"/>
  <c r="W11" i="70"/>
  <c r="D11" i="70"/>
  <c r="D10" i="70"/>
  <c r="W9" i="70"/>
  <c r="D9" i="70"/>
  <c r="W8" i="70"/>
  <c r="D8" i="70"/>
  <c r="W7" i="70"/>
  <c r="D7" i="70"/>
  <c r="D41" i="69"/>
  <c r="D40" i="69"/>
  <c r="D39" i="69"/>
  <c r="D38" i="69"/>
  <c r="D37" i="69"/>
  <c r="D36" i="69"/>
  <c r="D35" i="69"/>
  <c r="D34" i="69"/>
  <c r="D33" i="69"/>
  <c r="D32" i="69"/>
  <c r="D31" i="69"/>
  <c r="D30" i="69"/>
  <c r="D29" i="69"/>
  <c r="D28" i="69"/>
  <c r="D27" i="69"/>
  <c r="D26" i="69"/>
  <c r="D25" i="69"/>
  <c r="D24" i="69"/>
  <c r="D23" i="69"/>
  <c r="D22" i="69"/>
  <c r="D21" i="69"/>
  <c r="D20" i="69"/>
  <c r="D19" i="69"/>
  <c r="D18" i="69"/>
  <c r="D17" i="69"/>
  <c r="D16" i="69"/>
  <c r="D15" i="69"/>
  <c r="D14" i="69"/>
  <c r="D13" i="69"/>
  <c r="D12" i="69"/>
  <c r="D11" i="69"/>
  <c r="D10" i="69"/>
  <c r="D9" i="69"/>
  <c r="D8" i="69"/>
  <c r="D7" i="69"/>
  <c r="D42" i="69" s="1"/>
  <c r="Y30" i="69" s="1"/>
  <c r="W41" i="69"/>
  <c r="W40" i="69"/>
  <c r="W39" i="69"/>
  <c r="W38" i="69"/>
  <c r="W37" i="69"/>
  <c r="W36" i="69"/>
  <c r="W35" i="69"/>
  <c r="W34" i="69"/>
  <c r="W33" i="69"/>
  <c r="W32" i="69"/>
  <c r="W31" i="69"/>
  <c r="W30" i="69"/>
  <c r="W29" i="69"/>
  <c r="W28" i="69"/>
  <c r="W27" i="69"/>
  <c r="W26" i="69"/>
  <c r="W25" i="69"/>
  <c r="W24" i="69"/>
  <c r="W23" i="69"/>
  <c r="W22" i="69"/>
  <c r="W21" i="69"/>
  <c r="W20" i="69"/>
  <c r="W19" i="69"/>
  <c r="W18" i="69"/>
  <c r="W17" i="69"/>
  <c r="W16" i="69"/>
  <c r="W15" i="69"/>
  <c r="W14" i="69"/>
  <c r="W13" i="69"/>
  <c r="W12" i="69"/>
  <c r="W11" i="69"/>
  <c r="W10" i="69"/>
  <c r="W9" i="69"/>
  <c r="W8" i="69"/>
  <c r="W7" i="69"/>
  <c r="W42" i="49"/>
  <c r="W42" i="47"/>
  <c r="H41" i="47"/>
  <c r="G41" i="47"/>
  <c r="F41" i="47"/>
  <c r="H40" i="47"/>
  <c r="G40" i="47"/>
  <c r="F40" i="47"/>
  <c r="H39" i="47"/>
  <c r="G39" i="47"/>
  <c r="F39" i="47"/>
  <c r="H38" i="47"/>
  <c r="G38" i="47"/>
  <c r="F38" i="47"/>
  <c r="H37" i="47"/>
  <c r="G37" i="47"/>
  <c r="F37" i="47"/>
  <c r="H36" i="47"/>
  <c r="G36" i="47"/>
  <c r="F36" i="47"/>
  <c r="H35" i="47"/>
  <c r="G35" i="47"/>
  <c r="F35" i="47"/>
  <c r="H34" i="47"/>
  <c r="G34" i="47"/>
  <c r="F34" i="47"/>
  <c r="H33" i="47"/>
  <c r="G33" i="47"/>
  <c r="F33" i="47"/>
  <c r="H32" i="47"/>
  <c r="G32" i="47"/>
  <c r="F32" i="47"/>
  <c r="H31" i="47"/>
  <c r="G31" i="47"/>
  <c r="F31" i="47"/>
  <c r="H30" i="47"/>
  <c r="G30" i="47"/>
  <c r="F30" i="47"/>
  <c r="H29" i="47"/>
  <c r="G29" i="47"/>
  <c r="F29" i="47"/>
  <c r="H28" i="47"/>
  <c r="G28" i="47"/>
  <c r="F28" i="47"/>
  <c r="H27" i="47"/>
  <c r="G27" i="47"/>
  <c r="F27" i="47"/>
  <c r="H26" i="47"/>
  <c r="G26" i="47"/>
  <c r="F26" i="47"/>
  <c r="H25" i="47"/>
  <c r="G25" i="47"/>
  <c r="F25" i="47"/>
  <c r="H24" i="47"/>
  <c r="G24" i="47"/>
  <c r="F24" i="47"/>
  <c r="H23" i="47"/>
  <c r="G23" i="47"/>
  <c r="F23" i="47"/>
  <c r="H22" i="47"/>
  <c r="G22" i="47"/>
  <c r="F22" i="47"/>
  <c r="H21" i="47"/>
  <c r="G21" i="47"/>
  <c r="F21" i="47"/>
  <c r="H20" i="47"/>
  <c r="G20" i="47"/>
  <c r="F20" i="47"/>
  <c r="H19" i="47"/>
  <c r="G19" i="47"/>
  <c r="F19" i="47"/>
  <c r="H18" i="47"/>
  <c r="G18" i="47"/>
  <c r="F18" i="47"/>
  <c r="H17" i="47"/>
  <c r="G17" i="47"/>
  <c r="F17" i="47"/>
  <c r="H16" i="47"/>
  <c r="G16" i="47"/>
  <c r="F16" i="47"/>
  <c r="H15" i="47"/>
  <c r="G15" i="47"/>
  <c r="F15" i="47"/>
  <c r="H14" i="47"/>
  <c r="G14" i="47"/>
  <c r="F14" i="47"/>
  <c r="H13" i="47"/>
  <c r="G13" i="47"/>
  <c r="F13" i="47"/>
  <c r="H12" i="47"/>
  <c r="G12" i="47"/>
  <c r="F12" i="47"/>
  <c r="H11" i="47"/>
  <c r="G11" i="47"/>
  <c r="F11" i="47"/>
  <c r="H10" i="47"/>
  <c r="G10" i="47"/>
  <c r="F10" i="47"/>
  <c r="H9" i="47"/>
  <c r="G9" i="47"/>
  <c r="F9" i="47"/>
  <c r="H8" i="47"/>
  <c r="G8" i="47"/>
  <c r="F8" i="47"/>
  <c r="H7" i="47"/>
  <c r="G7" i="47"/>
  <c r="F7" i="47"/>
  <c r="V41" i="45"/>
  <c r="U41" i="45"/>
  <c r="T41" i="45"/>
  <c r="S41" i="45"/>
  <c r="R41" i="45"/>
  <c r="Q41" i="45"/>
  <c r="P41" i="45"/>
  <c r="O41" i="45"/>
  <c r="N41" i="45"/>
  <c r="M41" i="45"/>
  <c r="L41" i="45"/>
  <c r="K41" i="45"/>
  <c r="J41" i="45"/>
  <c r="I41" i="45"/>
  <c r="H41" i="45"/>
  <c r="G41" i="45"/>
  <c r="F41" i="45"/>
  <c r="V40" i="45"/>
  <c r="U40" i="45"/>
  <c r="T40" i="45"/>
  <c r="S40" i="45"/>
  <c r="R40" i="45"/>
  <c r="Q40" i="45"/>
  <c r="P40" i="45"/>
  <c r="O40" i="45"/>
  <c r="N40" i="45"/>
  <c r="M40" i="45"/>
  <c r="L40" i="45"/>
  <c r="K40" i="45"/>
  <c r="J40" i="45"/>
  <c r="I40" i="45"/>
  <c r="H40" i="45"/>
  <c r="G40" i="45"/>
  <c r="F40" i="45"/>
  <c r="V39" i="45"/>
  <c r="U39" i="45"/>
  <c r="T39" i="45"/>
  <c r="S39" i="45"/>
  <c r="R39" i="45"/>
  <c r="Q39" i="45"/>
  <c r="P39" i="45"/>
  <c r="O39" i="45"/>
  <c r="N39" i="45"/>
  <c r="M39" i="45"/>
  <c r="L39" i="45"/>
  <c r="K39" i="45"/>
  <c r="J39" i="45"/>
  <c r="I39" i="45"/>
  <c r="H39" i="45"/>
  <c r="G39" i="45"/>
  <c r="F39" i="45"/>
  <c r="V38" i="45"/>
  <c r="U38" i="45"/>
  <c r="T38" i="45"/>
  <c r="S38" i="45"/>
  <c r="R38" i="45"/>
  <c r="Q38" i="45"/>
  <c r="P38" i="45"/>
  <c r="O38" i="45"/>
  <c r="N38" i="45"/>
  <c r="M38" i="45"/>
  <c r="L38" i="45"/>
  <c r="K38" i="45"/>
  <c r="J38" i="45"/>
  <c r="I38" i="45"/>
  <c r="H38" i="45"/>
  <c r="G38" i="45"/>
  <c r="F38" i="45"/>
  <c r="V37" i="45"/>
  <c r="U37" i="45"/>
  <c r="T37" i="45"/>
  <c r="S37" i="45"/>
  <c r="R37" i="45"/>
  <c r="Q37" i="45"/>
  <c r="P37" i="45"/>
  <c r="O37" i="45"/>
  <c r="N37" i="45"/>
  <c r="M37" i="45"/>
  <c r="L37" i="45"/>
  <c r="K37" i="45"/>
  <c r="J37" i="45"/>
  <c r="I37" i="45"/>
  <c r="H37" i="45"/>
  <c r="G37" i="45"/>
  <c r="F37" i="45"/>
  <c r="V36" i="45"/>
  <c r="U36" i="45"/>
  <c r="T36" i="45"/>
  <c r="S36" i="45"/>
  <c r="R36" i="45"/>
  <c r="Q36" i="45"/>
  <c r="P36" i="45"/>
  <c r="O36" i="45"/>
  <c r="N36" i="45"/>
  <c r="M36" i="45"/>
  <c r="L36" i="45"/>
  <c r="K36" i="45"/>
  <c r="J36" i="45"/>
  <c r="I36" i="45"/>
  <c r="H36" i="45"/>
  <c r="G36" i="45"/>
  <c r="F36" i="45"/>
  <c r="V35" i="45"/>
  <c r="U35" i="45"/>
  <c r="T35" i="45"/>
  <c r="S35" i="45"/>
  <c r="R35" i="45"/>
  <c r="Q35" i="45"/>
  <c r="P35" i="45"/>
  <c r="O35" i="45"/>
  <c r="N35" i="45"/>
  <c r="M35" i="45"/>
  <c r="L35" i="45"/>
  <c r="K35" i="45"/>
  <c r="J35" i="45"/>
  <c r="I35" i="45"/>
  <c r="H35" i="45"/>
  <c r="G35" i="45"/>
  <c r="F35" i="45"/>
  <c r="V34" i="45"/>
  <c r="U34" i="45"/>
  <c r="T34" i="45"/>
  <c r="S34" i="45"/>
  <c r="R34" i="45"/>
  <c r="Q34" i="45"/>
  <c r="P34" i="45"/>
  <c r="O34" i="45"/>
  <c r="N34" i="45"/>
  <c r="M34" i="45"/>
  <c r="L34" i="45"/>
  <c r="K34" i="45"/>
  <c r="J34" i="45"/>
  <c r="I34" i="45"/>
  <c r="H34" i="45"/>
  <c r="G34" i="45"/>
  <c r="F34" i="45"/>
  <c r="V33" i="45"/>
  <c r="U33" i="45"/>
  <c r="T33" i="45"/>
  <c r="S33" i="45"/>
  <c r="R33" i="45"/>
  <c r="Q33" i="45"/>
  <c r="P33" i="45"/>
  <c r="O33" i="45"/>
  <c r="N33" i="45"/>
  <c r="M33" i="45"/>
  <c r="L33" i="45"/>
  <c r="K33" i="45"/>
  <c r="J33" i="45"/>
  <c r="I33" i="45"/>
  <c r="H33" i="45"/>
  <c r="G33" i="45"/>
  <c r="F33" i="45"/>
  <c r="V32" i="45"/>
  <c r="U32" i="45"/>
  <c r="T32" i="45"/>
  <c r="S32" i="45"/>
  <c r="R32" i="45"/>
  <c r="Q32" i="45"/>
  <c r="P32" i="45"/>
  <c r="O32" i="45"/>
  <c r="N32" i="45"/>
  <c r="M32" i="45"/>
  <c r="L32" i="45"/>
  <c r="K32" i="45"/>
  <c r="J32" i="45"/>
  <c r="I32" i="45"/>
  <c r="H32" i="45"/>
  <c r="G32" i="45"/>
  <c r="F32" i="45"/>
  <c r="V31" i="45"/>
  <c r="U31" i="45"/>
  <c r="T31" i="45"/>
  <c r="S31" i="45"/>
  <c r="R31" i="45"/>
  <c r="Q31" i="45"/>
  <c r="P31" i="45"/>
  <c r="O31" i="45"/>
  <c r="N31" i="45"/>
  <c r="M31" i="45"/>
  <c r="L31" i="45"/>
  <c r="K31" i="45"/>
  <c r="J31" i="45"/>
  <c r="I31" i="45"/>
  <c r="H31" i="45"/>
  <c r="G31" i="45"/>
  <c r="F31" i="45"/>
  <c r="V30" i="45"/>
  <c r="U30" i="45"/>
  <c r="T30" i="45"/>
  <c r="S30" i="45"/>
  <c r="R30" i="45"/>
  <c r="Q30" i="45"/>
  <c r="P30" i="45"/>
  <c r="O30" i="45"/>
  <c r="N30" i="45"/>
  <c r="M30" i="45"/>
  <c r="L30" i="45"/>
  <c r="K30" i="45"/>
  <c r="J30" i="45"/>
  <c r="I30" i="45"/>
  <c r="H30" i="45"/>
  <c r="G30" i="45"/>
  <c r="F30" i="45"/>
  <c r="V29" i="45"/>
  <c r="U29" i="45"/>
  <c r="T29" i="45"/>
  <c r="S29" i="45"/>
  <c r="R29" i="45"/>
  <c r="Q29" i="45"/>
  <c r="P29" i="45"/>
  <c r="O29" i="45"/>
  <c r="N29" i="45"/>
  <c r="M29" i="45"/>
  <c r="L29" i="45"/>
  <c r="K29" i="45"/>
  <c r="J29" i="45"/>
  <c r="I29" i="45"/>
  <c r="H29" i="45"/>
  <c r="G29" i="45"/>
  <c r="F29" i="45"/>
  <c r="V28" i="45"/>
  <c r="U28" i="45"/>
  <c r="T28" i="45"/>
  <c r="S28" i="45"/>
  <c r="R28" i="45"/>
  <c r="Q28" i="45"/>
  <c r="P28" i="45"/>
  <c r="O28" i="45"/>
  <c r="N28" i="45"/>
  <c r="M28" i="45"/>
  <c r="L28" i="45"/>
  <c r="K28" i="45"/>
  <c r="J28" i="45"/>
  <c r="I28" i="45"/>
  <c r="H28" i="45"/>
  <c r="G28" i="45"/>
  <c r="F28" i="45"/>
  <c r="V27" i="45"/>
  <c r="U27" i="45"/>
  <c r="T27" i="45"/>
  <c r="S27" i="45"/>
  <c r="R27" i="45"/>
  <c r="Q27" i="45"/>
  <c r="P27" i="45"/>
  <c r="O27" i="45"/>
  <c r="N27" i="45"/>
  <c r="M27" i="45"/>
  <c r="L27" i="45"/>
  <c r="K27" i="45"/>
  <c r="J27" i="45"/>
  <c r="I27" i="45"/>
  <c r="H27" i="45"/>
  <c r="G27" i="45"/>
  <c r="F27" i="45"/>
  <c r="V26" i="45"/>
  <c r="U26" i="45"/>
  <c r="T26" i="45"/>
  <c r="S26" i="45"/>
  <c r="R26" i="45"/>
  <c r="Q26" i="45"/>
  <c r="P26" i="45"/>
  <c r="O26" i="45"/>
  <c r="N26" i="45"/>
  <c r="M26" i="45"/>
  <c r="L26" i="45"/>
  <c r="K26" i="45"/>
  <c r="J26" i="45"/>
  <c r="I26" i="45"/>
  <c r="H26" i="45"/>
  <c r="G26" i="45"/>
  <c r="F26" i="45"/>
  <c r="V25" i="45"/>
  <c r="U25" i="45"/>
  <c r="T25" i="45"/>
  <c r="S25" i="45"/>
  <c r="R25" i="45"/>
  <c r="Q25" i="45"/>
  <c r="P25" i="45"/>
  <c r="O25" i="45"/>
  <c r="N25" i="45"/>
  <c r="M25" i="45"/>
  <c r="L25" i="45"/>
  <c r="K25" i="45"/>
  <c r="J25" i="45"/>
  <c r="I25" i="45"/>
  <c r="H25" i="45"/>
  <c r="G25" i="45"/>
  <c r="F25" i="45"/>
  <c r="V24" i="45"/>
  <c r="U24" i="45"/>
  <c r="T24" i="45"/>
  <c r="S24" i="45"/>
  <c r="R24" i="45"/>
  <c r="Q24" i="45"/>
  <c r="P24" i="45"/>
  <c r="O24" i="45"/>
  <c r="N24" i="45"/>
  <c r="M24" i="45"/>
  <c r="L24" i="45"/>
  <c r="K24" i="45"/>
  <c r="J24" i="45"/>
  <c r="I24" i="45"/>
  <c r="H24" i="45"/>
  <c r="G24" i="45"/>
  <c r="F24" i="45"/>
  <c r="V23" i="45"/>
  <c r="U23" i="45"/>
  <c r="T23" i="45"/>
  <c r="S23" i="45"/>
  <c r="R23" i="45"/>
  <c r="Q23" i="45"/>
  <c r="P23" i="45"/>
  <c r="O23" i="45"/>
  <c r="N23" i="45"/>
  <c r="M23" i="45"/>
  <c r="L23" i="45"/>
  <c r="K23" i="45"/>
  <c r="J23" i="45"/>
  <c r="I23" i="45"/>
  <c r="H23" i="45"/>
  <c r="G23" i="45"/>
  <c r="F23" i="45"/>
  <c r="V22" i="45"/>
  <c r="U22" i="45"/>
  <c r="T22" i="45"/>
  <c r="S22" i="45"/>
  <c r="R22" i="45"/>
  <c r="Q22" i="45"/>
  <c r="P22" i="45"/>
  <c r="O22" i="45"/>
  <c r="N22" i="45"/>
  <c r="M22" i="45"/>
  <c r="L22" i="45"/>
  <c r="K22" i="45"/>
  <c r="J22" i="45"/>
  <c r="I22" i="45"/>
  <c r="H22" i="45"/>
  <c r="G22" i="45"/>
  <c r="F22" i="45"/>
  <c r="V21" i="45"/>
  <c r="U21" i="45"/>
  <c r="T21" i="45"/>
  <c r="S21" i="45"/>
  <c r="R21" i="45"/>
  <c r="Q21" i="45"/>
  <c r="P21" i="45"/>
  <c r="O21" i="45"/>
  <c r="N21" i="45"/>
  <c r="M21" i="45"/>
  <c r="L21" i="45"/>
  <c r="K21" i="45"/>
  <c r="J21" i="45"/>
  <c r="I21" i="45"/>
  <c r="H21" i="45"/>
  <c r="G21" i="45"/>
  <c r="F21" i="45"/>
  <c r="V20" i="45"/>
  <c r="U20" i="45"/>
  <c r="T20" i="45"/>
  <c r="S20" i="45"/>
  <c r="R20" i="45"/>
  <c r="Q20" i="45"/>
  <c r="P20" i="45"/>
  <c r="O20" i="45"/>
  <c r="N20" i="45"/>
  <c r="M20" i="45"/>
  <c r="L20" i="45"/>
  <c r="K20" i="45"/>
  <c r="J20" i="45"/>
  <c r="I20" i="45"/>
  <c r="H20" i="45"/>
  <c r="G20" i="45"/>
  <c r="F20" i="45"/>
  <c r="V19" i="45"/>
  <c r="U19" i="45"/>
  <c r="T19" i="45"/>
  <c r="S19" i="45"/>
  <c r="R19" i="45"/>
  <c r="Q19" i="45"/>
  <c r="P19" i="45"/>
  <c r="O19" i="45"/>
  <c r="N19" i="45"/>
  <c r="M19" i="45"/>
  <c r="L19" i="45"/>
  <c r="K19" i="45"/>
  <c r="J19" i="45"/>
  <c r="I19" i="45"/>
  <c r="H19" i="45"/>
  <c r="G19" i="45"/>
  <c r="F19" i="45"/>
  <c r="V18" i="45"/>
  <c r="U18" i="45"/>
  <c r="T18" i="45"/>
  <c r="S18" i="45"/>
  <c r="R18" i="45"/>
  <c r="Q18" i="45"/>
  <c r="P18" i="45"/>
  <c r="O18" i="45"/>
  <c r="N18" i="45"/>
  <c r="M18" i="45"/>
  <c r="L18" i="45"/>
  <c r="K18" i="45"/>
  <c r="J18" i="45"/>
  <c r="I18" i="45"/>
  <c r="H18" i="45"/>
  <c r="G18" i="45"/>
  <c r="F18" i="45"/>
  <c r="V17" i="45"/>
  <c r="U17" i="45"/>
  <c r="T17" i="45"/>
  <c r="S17" i="45"/>
  <c r="R17" i="45"/>
  <c r="Q17" i="45"/>
  <c r="P17" i="45"/>
  <c r="O17" i="45"/>
  <c r="N17" i="45"/>
  <c r="M17" i="45"/>
  <c r="L17" i="45"/>
  <c r="K17" i="45"/>
  <c r="J17" i="45"/>
  <c r="I17" i="45"/>
  <c r="H17" i="45"/>
  <c r="G17" i="45"/>
  <c r="F17" i="45"/>
  <c r="V16" i="45"/>
  <c r="U16" i="45"/>
  <c r="T16" i="45"/>
  <c r="S16" i="45"/>
  <c r="R16" i="45"/>
  <c r="Q16" i="45"/>
  <c r="P16" i="45"/>
  <c r="O16" i="45"/>
  <c r="N16" i="45"/>
  <c r="M16" i="45"/>
  <c r="L16" i="45"/>
  <c r="K16" i="45"/>
  <c r="J16" i="45"/>
  <c r="I16" i="45"/>
  <c r="H16" i="45"/>
  <c r="G16" i="45"/>
  <c r="F16" i="45"/>
  <c r="V15" i="45"/>
  <c r="U15" i="45"/>
  <c r="T15" i="45"/>
  <c r="S15" i="45"/>
  <c r="R15" i="45"/>
  <c r="Q15" i="45"/>
  <c r="P15" i="45"/>
  <c r="O15" i="45"/>
  <c r="N15" i="45"/>
  <c r="M15" i="45"/>
  <c r="L15" i="45"/>
  <c r="K15" i="45"/>
  <c r="J15" i="45"/>
  <c r="I15" i="45"/>
  <c r="H15" i="45"/>
  <c r="G15" i="45"/>
  <c r="F15" i="45"/>
  <c r="V14" i="45"/>
  <c r="U14" i="45"/>
  <c r="T14" i="45"/>
  <c r="S14" i="45"/>
  <c r="R14" i="45"/>
  <c r="Q14" i="45"/>
  <c r="P14" i="45"/>
  <c r="O14" i="45"/>
  <c r="N14" i="45"/>
  <c r="M14" i="45"/>
  <c r="L14" i="45"/>
  <c r="K14" i="45"/>
  <c r="J14" i="45"/>
  <c r="I14" i="45"/>
  <c r="H14" i="45"/>
  <c r="G14" i="45"/>
  <c r="F14" i="45"/>
  <c r="V13" i="45"/>
  <c r="U13" i="45"/>
  <c r="T13" i="45"/>
  <c r="S13" i="45"/>
  <c r="R13" i="45"/>
  <c r="Q13" i="45"/>
  <c r="P13" i="45"/>
  <c r="O13" i="45"/>
  <c r="N13" i="45"/>
  <c r="M13" i="45"/>
  <c r="L13" i="45"/>
  <c r="K13" i="45"/>
  <c r="J13" i="45"/>
  <c r="I13" i="45"/>
  <c r="H13" i="45"/>
  <c r="G13" i="45"/>
  <c r="F13" i="45"/>
  <c r="V12" i="45"/>
  <c r="U12" i="45"/>
  <c r="T12" i="45"/>
  <c r="S12" i="45"/>
  <c r="R12" i="45"/>
  <c r="Q12" i="45"/>
  <c r="P12" i="45"/>
  <c r="O12" i="45"/>
  <c r="N12" i="45"/>
  <c r="M12" i="45"/>
  <c r="L12" i="45"/>
  <c r="K12" i="45"/>
  <c r="J12" i="45"/>
  <c r="I12" i="45"/>
  <c r="H12" i="45"/>
  <c r="G12" i="45"/>
  <c r="F12" i="45"/>
  <c r="V11" i="45"/>
  <c r="U11" i="45"/>
  <c r="T11" i="45"/>
  <c r="S11" i="45"/>
  <c r="R11" i="45"/>
  <c r="Q11" i="45"/>
  <c r="P11" i="45"/>
  <c r="O11" i="45"/>
  <c r="N11" i="45"/>
  <c r="M11" i="45"/>
  <c r="L11" i="45"/>
  <c r="K11" i="45"/>
  <c r="J11" i="45"/>
  <c r="I11" i="45"/>
  <c r="H11" i="45"/>
  <c r="G11" i="45"/>
  <c r="F11" i="45"/>
  <c r="V10" i="45"/>
  <c r="U10" i="45"/>
  <c r="T10" i="45"/>
  <c r="S10" i="45"/>
  <c r="R10" i="45"/>
  <c r="Q10" i="45"/>
  <c r="P10" i="45"/>
  <c r="O10" i="45"/>
  <c r="N10" i="45"/>
  <c r="M10" i="45"/>
  <c r="L10" i="45"/>
  <c r="K10" i="45"/>
  <c r="J10" i="45"/>
  <c r="I10" i="45"/>
  <c r="H10" i="45"/>
  <c r="G10" i="45"/>
  <c r="F10" i="45"/>
  <c r="V9" i="45"/>
  <c r="U9" i="45"/>
  <c r="T9" i="45"/>
  <c r="S9" i="45"/>
  <c r="R9" i="45"/>
  <c r="Q9" i="45"/>
  <c r="P9" i="45"/>
  <c r="O9" i="45"/>
  <c r="N9" i="45"/>
  <c r="M9" i="45"/>
  <c r="L9" i="45"/>
  <c r="K9" i="45"/>
  <c r="J9" i="45"/>
  <c r="I9" i="45"/>
  <c r="H9" i="45"/>
  <c r="G9" i="45"/>
  <c r="F9" i="45"/>
  <c r="V8" i="45"/>
  <c r="U8" i="45"/>
  <c r="T8" i="45"/>
  <c r="S8" i="45"/>
  <c r="R8" i="45"/>
  <c r="Q8" i="45"/>
  <c r="P8" i="45"/>
  <c r="O8" i="45"/>
  <c r="N8" i="45"/>
  <c r="M8" i="45"/>
  <c r="L8" i="45"/>
  <c r="K8" i="45"/>
  <c r="J8" i="45"/>
  <c r="I8" i="45"/>
  <c r="H8" i="45"/>
  <c r="G8" i="45"/>
  <c r="F8" i="45"/>
  <c r="V7" i="45"/>
  <c r="U7" i="45"/>
  <c r="T7" i="45"/>
  <c r="S7" i="45"/>
  <c r="R7" i="45"/>
  <c r="Q7" i="45"/>
  <c r="P7" i="45"/>
  <c r="O7" i="45"/>
  <c r="N7" i="45"/>
  <c r="M7" i="45"/>
  <c r="L7" i="45"/>
  <c r="K7" i="45"/>
  <c r="J7" i="45"/>
  <c r="I7" i="45"/>
  <c r="H7" i="45"/>
  <c r="G7" i="45"/>
  <c r="F7" i="45"/>
  <c r="D32" i="68"/>
  <c r="D21" i="68"/>
  <c r="D32" i="67"/>
  <c r="D21" i="67"/>
  <c r="M46" i="65"/>
  <c r="P19" i="18"/>
  <c r="O19" i="18"/>
  <c r="N19" i="18"/>
  <c r="M19" i="18"/>
  <c r="L19" i="18"/>
  <c r="K19" i="18"/>
  <c r="J19" i="18"/>
  <c r="I19" i="18"/>
  <c r="H19" i="18"/>
  <c r="L46" i="65" s="1"/>
  <c r="G19" i="18"/>
  <c r="F19" i="18"/>
  <c r="J46" i="65" s="1"/>
  <c r="AA45" i="65"/>
  <c r="AA44" i="65"/>
  <c r="AA43" i="65"/>
  <c r="AA42" i="65"/>
  <c r="AA41" i="65"/>
  <c r="AA40" i="65"/>
  <c r="AA39" i="65"/>
  <c r="AA38" i="65"/>
  <c r="AA37" i="65"/>
  <c r="AA36" i="65"/>
  <c r="AA35" i="65"/>
  <c r="AA34" i="65"/>
  <c r="AA33" i="65"/>
  <c r="AA32" i="65"/>
  <c r="AA31" i="65"/>
  <c r="AA30" i="65"/>
  <c r="AA29" i="65"/>
  <c r="AA28" i="65"/>
  <c r="AA27" i="65"/>
  <c r="AA26" i="65"/>
  <c r="AA25" i="65"/>
  <c r="AA24" i="65"/>
  <c r="AA23" i="65"/>
  <c r="AA22" i="65"/>
  <c r="AA21" i="65"/>
  <c r="AA20" i="65"/>
  <c r="AA19" i="65"/>
  <c r="AA18" i="65"/>
  <c r="AA17" i="65"/>
  <c r="AA16" i="65"/>
  <c r="AA15" i="65"/>
  <c r="AA14" i="65"/>
  <c r="AA13" i="65"/>
  <c r="AA11" i="65"/>
  <c r="Y72" i="27" l="1"/>
  <c r="Y97" i="27" s="1"/>
  <c r="W24" i="27"/>
  <c r="S34" i="27"/>
  <c r="S72" i="27" s="1"/>
  <c r="S97" i="27" s="1"/>
  <c r="W71" i="27"/>
  <c r="X24" i="27"/>
  <c r="V72" i="27"/>
  <c r="V97" i="27" s="1"/>
  <c r="T34" i="27"/>
  <c r="T72" i="27" s="1"/>
  <c r="T97" i="27" s="1"/>
  <c r="T41" i="27"/>
  <c r="X71" i="27"/>
  <c r="U41" i="27"/>
  <c r="U72" i="27" s="1"/>
  <c r="U97" i="27" s="1"/>
  <c r="Y71" i="27"/>
  <c r="R34" i="27"/>
  <c r="R72" i="27" s="1"/>
  <c r="R97" i="27" s="1"/>
  <c r="S33" i="27"/>
  <c r="Q71" i="27"/>
  <c r="Q41" i="27"/>
  <c r="Q34" i="27"/>
  <c r="P33" i="27"/>
  <c r="P34" i="27" s="1"/>
  <c r="P70" i="27"/>
  <c r="P71" i="27"/>
  <c r="P41" i="27"/>
  <c r="R46" i="126"/>
  <c r="K46" i="126"/>
  <c r="H46" i="126"/>
  <c r="J46" i="126"/>
  <c r="Y13" i="126"/>
  <c r="Y46" i="126" s="1"/>
  <c r="F11" i="125"/>
  <c r="F13" i="125"/>
  <c r="Y13" i="125"/>
  <c r="I12" i="125"/>
  <c r="I13" i="125" s="1"/>
  <c r="H46" i="125"/>
  <c r="Y12" i="124"/>
  <c r="K46" i="124"/>
  <c r="L46" i="124"/>
  <c r="I46" i="124"/>
  <c r="Y13" i="124"/>
  <c r="E46" i="124"/>
  <c r="F11" i="124" s="1"/>
  <c r="Y12" i="123"/>
  <c r="Y13" i="123"/>
  <c r="Y11" i="123"/>
  <c r="Y46" i="123"/>
  <c r="F13" i="123"/>
  <c r="F11" i="123"/>
  <c r="H46" i="122"/>
  <c r="M46" i="122"/>
  <c r="Y11" i="122"/>
  <c r="Y46" i="122" s="1"/>
  <c r="F13" i="122"/>
  <c r="Y46" i="121"/>
  <c r="F13" i="121"/>
  <c r="F12" i="121"/>
  <c r="F11" i="121"/>
  <c r="K46" i="120"/>
  <c r="Y11" i="120"/>
  <c r="Y46" i="120" s="1"/>
  <c r="F11" i="120"/>
  <c r="E46" i="119"/>
  <c r="F13" i="119" s="1"/>
  <c r="Y46" i="119"/>
  <c r="F12" i="119"/>
  <c r="M46" i="118"/>
  <c r="Y46" i="118"/>
  <c r="H46" i="118"/>
  <c r="K46" i="118"/>
  <c r="F13" i="118"/>
  <c r="F11" i="118"/>
  <c r="Y46" i="117"/>
  <c r="F13" i="117"/>
  <c r="F11" i="117"/>
  <c r="Y13" i="116"/>
  <c r="Y46" i="115"/>
  <c r="F13" i="115"/>
  <c r="F11" i="115"/>
  <c r="K46" i="114"/>
  <c r="M46" i="114"/>
  <c r="Y11" i="114"/>
  <c r="Y46" i="114" s="1"/>
  <c r="H46" i="114"/>
  <c r="Y46" i="113"/>
  <c r="E46" i="113"/>
  <c r="J11" i="43"/>
  <c r="H11" i="43"/>
  <c r="G11" i="43"/>
  <c r="F11" i="43"/>
  <c r="B11" i="43"/>
  <c r="C11" i="43"/>
  <c r="K46" i="112"/>
  <c r="P46" i="112"/>
  <c r="M46" i="112"/>
  <c r="N46" i="112"/>
  <c r="O46" i="112"/>
  <c r="AA11" i="112"/>
  <c r="AA46" i="112" s="1"/>
  <c r="J46" i="112"/>
  <c r="E46" i="112"/>
  <c r="G11" i="112"/>
  <c r="G46" i="112" s="1"/>
  <c r="H14" i="112" s="1"/>
  <c r="F46" i="111"/>
  <c r="G11" i="111"/>
  <c r="G15" i="111"/>
  <c r="AA46" i="111"/>
  <c r="G12" i="111"/>
  <c r="O46" i="110"/>
  <c r="J46" i="110"/>
  <c r="K46" i="110"/>
  <c r="S46" i="110"/>
  <c r="M46" i="110"/>
  <c r="AA11" i="110"/>
  <c r="AA46" i="110" s="1"/>
  <c r="H12" i="110"/>
  <c r="E46" i="110"/>
  <c r="G12" i="110"/>
  <c r="G46" i="110" s="1"/>
  <c r="G14" i="109"/>
  <c r="G11" i="109"/>
  <c r="AA46" i="109"/>
  <c r="E46" i="109"/>
  <c r="F46" i="109"/>
  <c r="G13" i="109"/>
  <c r="AA46" i="108"/>
  <c r="K46" i="108"/>
  <c r="S46" i="108"/>
  <c r="L46" i="108"/>
  <c r="T46" i="108"/>
  <c r="J46" i="108"/>
  <c r="M46" i="108"/>
  <c r="O46" i="108"/>
  <c r="H13" i="108"/>
  <c r="G11" i="108"/>
  <c r="G46" i="108" s="1"/>
  <c r="H12" i="108" s="1"/>
  <c r="M46" i="107"/>
  <c r="Q46" i="107"/>
  <c r="R46" i="107"/>
  <c r="AA11" i="107"/>
  <c r="J46" i="107"/>
  <c r="H15" i="107"/>
  <c r="G46" i="107"/>
  <c r="H12" i="107"/>
  <c r="G15" i="107"/>
  <c r="E46" i="107"/>
  <c r="G12" i="107"/>
  <c r="F46" i="107"/>
  <c r="AA16" i="107"/>
  <c r="G13" i="92"/>
  <c r="O46" i="106"/>
  <c r="AA14" i="106"/>
  <c r="J46" i="106"/>
  <c r="AA11" i="106"/>
  <c r="F46" i="106"/>
  <c r="G14" i="106"/>
  <c r="G46" i="106" s="1"/>
  <c r="K46" i="105"/>
  <c r="M46" i="105"/>
  <c r="AA11" i="105"/>
  <c r="AA46" i="105" s="1"/>
  <c r="H12" i="105"/>
  <c r="E46" i="105"/>
  <c r="G12" i="105"/>
  <c r="G46" i="105" s="1"/>
  <c r="F46" i="104"/>
  <c r="AA16" i="104"/>
  <c r="AA46" i="104" s="1"/>
  <c r="G11" i="104"/>
  <c r="G46" i="104" s="1"/>
  <c r="R43" i="103"/>
  <c r="AL43" i="103"/>
  <c r="J43" i="103"/>
  <c r="Z43" i="103"/>
  <c r="N43" i="103"/>
  <c r="V43" i="103"/>
  <c r="AD43" i="103"/>
  <c r="I43" i="103"/>
  <c r="F8" i="103"/>
  <c r="F10" i="103"/>
  <c r="F11" i="103"/>
  <c r="F9" i="103"/>
  <c r="AL43" i="102"/>
  <c r="E43" i="102"/>
  <c r="F9" i="102" s="1"/>
  <c r="F42" i="99"/>
  <c r="W7" i="99"/>
  <c r="W42" i="99" s="1"/>
  <c r="F11" i="102"/>
  <c r="F8" i="102"/>
  <c r="L43" i="101"/>
  <c r="J43" i="101"/>
  <c r="R43" i="101"/>
  <c r="Z43" i="101"/>
  <c r="AL8" i="101"/>
  <c r="AL43" i="101" s="1"/>
  <c r="H43" i="101"/>
  <c r="F10" i="101"/>
  <c r="AL43" i="100"/>
  <c r="E43" i="100"/>
  <c r="F8" i="100" s="1"/>
  <c r="Y14" i="99"/>
  <c r="Y38" i="99"/>
  <c r="Y7" i="99"/>
  <c r="Y15" i="99"/>
  <c r="Y8" i="99"/>
  <c r="Y16" i="99"/>
  <c r="Y24" i="99"/>
  <c r="Y39" i="99"/>
  <c r="Y13" i="99"/>
  <c r="Y21" i="99"/>
  <c r="Y29" i="99"/>
  <c r="Y37" i="99"/>
  <c r="Y23" i="99"/>
  <c r="D42" i="99"/>
  <c r="Y30" i="99" s="1"/>
  <c r="D42" i="98"/>
  <c r="Y27" i="98" s="1"/>
  <c r="G42" i="97"/>
  <c r="W7" i="97"/>
  <c r="W42" i="97" s="1"/>
  <c r="F42" i="97"/>
  <c r="Y39" i="97"/>
  <c r="Y31" i="97"/>
  <c r="Y26" i="97"/>
  <c r="Y21" i="97"/>
  <c r="Y13" i="97"/>
  <c r="Y24" i="97"/>
  <c r="Y16" i="97"/>
  <c r="Y8" i="97"/>
  <c r="Y38" i="97"/>
  <c r="Y34" i="97"/>
  <c r="Y37" i="97"/>
  <c r="Y29" i="97"/>
  <c r="Y19" i="97"/>
  <c r="Y11" i="97"/>
  <c r="Y15" i="97"/>
  <c r="Y23" i="97"/>
  <c r="Y12" i="97"/>
  <c r="Y20" i="97"/>
  <c r="Y28" i="97"/>
  <c r="Y32" i="97"/>
  <c r="Y36" i="97"/>
  <c r="Y40" i="97"/>
  <c r="Y9" i="97"/>
  <c r="Y17" i="97"/>
  <c r="Y25" i="97"/>
  <c r="Y10" i="97"/>
  <c r="Y14" i="97"/>
  <c r="Y18" i="97"/>
  <c r="Y22" i="97"/>
  <c r="Y7" i="97"/>
  <c r="AA25" i="96"/>
  <c r="Y16" i="96"/>
  <c r="Y8" i="96"/>
  <c r="Y24" i="96"/>
  <c r="Y38" i="96"/>
  <c r="Y30" i="96"/>
  <c r="Y20" i="96"/>
  <c r="Y12" i="96"/>
  <c r="Y34" i="96"/>
  <c r="Y37" i="96"/>
  <c r="Y19" i="96"/>
  <c r="Y11" i="96"/>
  <c r="Y15" i="96"/>
  <c r="Y23" i="96"/>
  <c r="Y27" i="96"/>
  <c r="Y31" i="96"/>
  <c r="Y35" i="96"/>
  <c r="Y39" i="96"/>
  <c r="Y28" i="96"/>
  <c r="Y32" i="96"/>
  <c r="Y36" i="96"/>
  <c r="Y40" i="96"/>
  <c r="Y9" i="96"/>
  <c r="Y13" i="96"/>
  <c r="Y17" i="96"/>
  <c r="Y21" i="96"/>
  <c r="Y33" i="96"/>
  <c r="Y41" i="96"/>
  <c r="Y10" i="96"/>
  <c r="Y14" i="96"/>
  <c r="Y18" i="96"/>
  <c r="Y22" i="96"/>
  <c r="Y7" i="96"/>
  <c r="W7" i="95"/>
  <c r="W42" i="95" s="1"/>
  <c r="F42" i="95"/>
  <c r="Y24" i="95"/>
  <c r="Y41" i="95"/>
  <c r="Y33" i="95"/>
  <c r="Y23" i="95"/>
  <c r="Y15" i="95"/>
  <c r="Y7" i="95"/>
  <c r="Y34" i="95"/>
  <c r="Y38" i="95"/>
  <c r="Y30" i="95"/>
  <c r="Y20" i="95"/>
  <c r="Y12" i="95"/>
  <c r="Y16" i="95"/>
  <c r="Y8" i="95"/>
  <c r="Y11" i="95"/>
  <c r="Y19" i="95"/>
  <c r="Y27" i="95"/>
  <c r="Y31" i="95"/>
  <c r="Y35" i="95"/>
  <c r="Y39" i="95"/>
  <c r="Y9" i="95"/>
  <c r="Y13" i="95"/>
  <c r="Y17" i="95"/>
  <c r="Y21" i="95"/>
  <c r="Y25" i="95"/>
  <c r="Y28" i="95"/>
  <c r="Y32" i="95"/>
  <c r="Y36" i="95"/>
  <c r="Y40" i="95"/>
  <c r="Y10" i="95"/>
  <c r="Y14" i="95"/>
  <c r="Y18" i="95"/>
  <c r="Y22" i="95"/>
  <c r="Y29" i="95"/>
  <c r="Y37" i="95"/>
  <c r="AA25" i="94"/>
  <c r="AA26" i="94"/>
  <c r="D42" i="94"/>
  <c r="Y18" i="94" s="1"/>
  <c r="Y26" i="94"/>
  <c r="Y30" i="94"/>
  <c r="Y34" i="94"/>
  <c r="Y36" i="94"/>
  <c r="Y28" i="94"/>
  <c r="Y10" i="94"/>
  <c r="Y35" i="94"/>
  <c r="Y40" i="94"/>
  <c r="Y14" i="94"/>
  <c r="Y17" i="94"/>
  <c r="Y9" i="94"/>
  <c r="Y29" i="94"/>
  <c r="Y19" i="94"/>
  <c r="Y11" i="94"/>
  <c r="Y25" i="94"/>
  <c r="Y27" i="94"/>
  <c r="Y15" i="94"/>
  <c r="Y31" i="94"/>
  <c r="Y39" i="94"/>
  <c r="Y8" i="94"/>
  <c r="Y12" i="94"/>
  <c r="Y20" i="94"/>
  <c r="Y24" i="94"/>
  <c r="Y21" i="94"/>
  <c r="Y33" i="94"/>
  <c r="Y41" i="94"/>
  <c r="Y7" i="94"/>
  <c r="K40" i="27"/>
  <c r="K41" i="27" s="1"/>
  <c r="G40" i="27"/>
  <c r="G41" i="27" s="1"/>
  <c r="O40" i="27"/>
  <c r="O41" i="27" s="1"/>
  <c r="L40" i="27"/>
  <c r="L41" i="27" s="1"/>
  <c r="J40" i="27"/>
  <c r="J41" i="27" s="1"/>
  <c r="E40" i="27"/>
  <c r="E41" i="27" s="1"/>
  <c r="H40" i="27"/>
  <c r="H41" i="27" s="1"/>
  <c r="I40" i="27"/>
  <c r="I41" i="27" s="1"/>
  <c r="M40" i="27"/>
  <c r="M41" i="27" s="1"/>
  <c r="F40" i="27"/>
  <c r="F41" i="27" s="1"/>
  <c r="N40" i="27"/>
  <c r="N41" i="27" s="1"/>
  <c r="H33" i="27"/>
  <c r="H34" i="27" s="1"/>
  <c r="K33" i="27"/>
  <c r="K34" i="27" s="1"/>
  <c r="I33" i="27"/>
  <c r="I34" i="27" s="1"/>
  <c r="J33" i="27"/>
  <c r="J34" i="27" s="1"/>
  <c r="E33" i="27"/>
  <c r="E34" i="27" s="1"/>
  <c r="M33" i="27"/>
  <c r="M34" i="27" s="1"/>
  <c r="L33" i="27"/>
  <c r="L34" i="27" s="1"/>
  <c r="F33" i="27"/>
  <c r="F34" i="27" s="1"/>
  <c r="N33" i="27"/>
  <c r="N34" i="27" s="1"/>
  <c r="G33" i="27"/>
  <c r="G34" i="27" s="1"/>
  <c r="O33" i="27"/>
  <c r="O34" i="27" s="1"/>
  <c r="H23" i="27"/>
  <c r="H24" i="27" s="1"/>
  <c r="J23" i="27"/>
  <c r="J24" i="27" s="1"/>
  <c r="L23" i="27"/>
  <c r="L24" i="27" s="1"/>
  <c r="K23" i="27"/>
  <c r="K24" i="27" s="1"/>
  <c r="E23" i="27"/>
  <c r="E24" i="27" s="1"/>
  <c r="M23" i="27"/>
  <c r="M24" i="27" s="1"/>
  <c r="F23" i="27"/>
  <c r="F24" i="27" s="1"/>
  <c r="N23" i="27"/>
  <c r="N24" i="27" s="1"/>
  <c r="G23" i="27"/>
  <c r="G24" i="27" s="1"/>
  <c r="O23" i="27"/>
  <c r="O24" i="27" s="1"/>
  <c r="I23" i="27"/>
  <c r="I24" i="27" s="1"/>
  <c r="K46" i="92"/>
  <c r="AA46" i="92"/>
  <c r="F46" i="92"/>
  <c r="E46" i="92"/>
  <c r="G12" i="92"/>
  <c r="G14" i="92"/>
  <c r="AA46" i="90"/>
  <c r="F46" i="90"/>
  <c r="G11" i="90"/>
  <c r="E46" i="90"/>
  <c r="G12" i="90"/>
  <c r="G14" i="90"/>
  <c r="F8" i="88"/>
  <c r="F9" i="88"/>
  <c r="E43" i="88"/>
  <c r="F10" i="88" s="1"/>
  <c r="AL43" i="86"/>
  <c r="F9" i="86"/>
  <c r="F10" i="86"/>
  <c r="F11" i="86"/>
  <c r="F9" i="85"/>
  <c r="F11" i="85"/>
  <c r="F10" i="85"/>
  <c r="F8" i="85"/>
  <c r="E43" i="82"/>
  <c r="F8" i="82" s="1"/>
  <c r="AL43" i="82"/>
  <c r="W8" i="80"/>
  <c r="W42" i="80" s="1"/>
  <c r="I42" i="80"/>
  <c r="F42" i="80"/>
  <c r="Y22" i="80"/>
  <c r="Y30" i="80"/>
  <c r="Y38" i="80"/>
  <c r="Y11" i="80"/>
  <c r="Y19" i="80"/>
  <c r="Y20" i="80"/>
  <c r="Y28" i="80"/>
  <c r="Y36" i="80"/>
  <c r="Y7" i="80"/>
  <c r="Y15" i="80"/>
  <c r="Y17" i="80"/>
  <c r="Y25" i="80"/>
  <c r="Y33" i="80"/>
  <c r="Y41" i="80"/>
  <c r="Y27" i="80"/>
  <c r="D42" i="80"/>
  <c r="Y14" i="80" s="1"/>
  <c r="D42" i="79"/>
  <c r="Y19" i="79" s="1"/>
  <c r="W42" i="78"/>
  <c r="F42" i="78"/>
  <c r="Y36" i="78"/>
  <c r="Y28" i="78"/>
  <c r="Y20" i="78"/>
  <c r="Y12" i="78"/>
  <c r="Y35" i="78"/>
  <c r="Y27" i="78"/>
  <c r="Y19" i="78"/>
  <c r="Y11" i="78"/>
  <c r="Y40" i="78"/>
  <c r="Y32" i="78"/>
  <c r="Y24" i="78"/>
  <c r="Y8" i="78"/>
  <c r="Y16" i="78"/>
  <c r="Y37" i="78"/>
  <c r="Y29" i="78"/>
  <c r="Y21" i="78"/>
  <c r="Y13" i="78"/>
  <c r="Y34" i="78"/>
  <c r="Y26" i="78"/>
  <c r="Y18" i="78"/>
  <c r="Y10" i="78"/>
  <c r="Y9" i="78"/>
  <c r="Y42" i="78" s="1"/>
  <c r="Y17" i="78"/>
  <c r="Y25" i="78"/>
  <c r="Y33" i="78"/>
  <c r="Y41" i="78"/>
  <c r="Y14" i="77"/>
  <c r="Y22" i="77"/>
  <c r="Y30" i="77"/>
  <c r="Y39" i="77"/>
  <c r="Y31" i="77"/>
  <c r="Y23" i="77"/>
  <c r="Y15" i="77"/>
  <c r="Y7" i="77"/>
  <c r="Y29" i="77"/>
  <c r="Y36" i="77"/>
  <c r="Y28" i="77"/>
  <c r="Y20" i="77"/>
  <c r="Y12" i="77"/>
  <c r="Y16" i="77"/>
  <c r="Y41" i="77"/>
  <c r="Y32" i="77"/>
  <c r="Y24" i="77"/>
  <c r="Y37" i="77"/>
  <c r="Y13" i="77"/>
  <c r="Y21" i="77"/>
  <c r="Y40" i="77"/>
  <c r="Y34" i="77"/>
  <c r="Y26" i="77"/>
  <c r="Y18" i="77"/>
  <c r="Y10" i="77"/>
  <c r="Y8" i="77"/>
  <c r="Y11" i="77"/>
  <c r="Y19" i="77"/>
  <c r="Y27" i="77"/>
  <c r="Y35" i="77"/>
  <c r="Y9" i="77"/>
  <c r="Y17" i="77"/>
  <c r="Y25" i="77"/>
  <c r="Y33" i="77"/>
  <c r="W42" i="76"/>
  <c r="G42" i="76"/>
  <c r="F42" i="76"/>
  <c r="H42" i="76"/>
  <c r="Y39" i="76"/>
  <c r="Y31" i="76"/>
  <c r="Y23" i="76"/>
  <c r="Y15" i="76"/>
  <c r="Y7" i="76"/>
  <c r="Y26" i="76"/>
  <c r="Y18" i="76"/>
  <c r="Y34" i="76"/>
  <c r="Y10" i="76"/>
  <c r="Y35" i="76"/>
  <c r="Y27" i="76"/>
  <c r="Y19" i="76"/>
  <c r="Y11" i="76"/>
  <c r="Y14" i="76"/>
  <c r="Y22" i="76"/>
  <c r="Y30" i="76"/>
  <c r="Y38" i="76"/>
  <c r="Y8" i="76"/>
  <c r="Y12" i="76"/>
  <c r="Y16" i="76"/>
  <c r="Y20" i="76"/>
  <c r="Y24" i="76"/>
  <c r="Y28" i="76"/>
  <c r="Y32" i="76"/>
  <c r="Y36" i="76"/>
  <c r="Y40" i="76"/>
  <c r="Y9" i="76"/>
  <c r="Y13" i="76"/>
  <c r="Y17" i="76"/>
  <c r="Y21" i="76"/>
  <c r="Y25" i="76"/>
  <c r="Y29" i="76"/>
  <c r="Y33" i="76"/>
  <c r="Y37" i="76"/>
  <c r="Y41" i="76"/>
  <c r="D42" i="75"/>
  <c r="Y23" i="75" s="1"/>
  <c r="I42" i="74"/>
  <c r="W7" i="74"/>
  <c r="W42" i="74" s="1"/>
  <c r="F42" i="74"/>
  <c r="Y7" i="74"/>
  <c r="Y35" i="74"/>
  <c r="Y40" i="74"/>
  <c r="Y27" i="74"/>
  <c r="Y11" i="74"/>
  <c r="Y24" i="74"/>
  <c r="Y8" i="74"/>
  <c r="Y19" i="74"/>
  <c r="Y16" i="74"/>
  <c r="Y37" i="74"/>
  <c r="Y29" i="74"/>
  <c r="Y21" i="74"/>
  <c r="Y13" i="74"/>
  <c r="Y34" i="74"/>
  <c r="Y26" i="74"/>
  <c r="Y18" i="74"/>
  <c r="Y10" i="74"/>
  <c r="Y32" i="74"/>
  <c r="Y15" i="74"/>
  <c r="Y23" i="74"/>
  <c r="Y31" i="74"/>
  <c r="Y39" i="74"/>
  <c r="Y12" i="74"/>
  <c r="Y20" i="74"/>
  <c r="Y28" i="74"/>
  <c r="Y36" i="74"/>
  <c r="Y9" i="74"/>
  <c r="Y17" i="74"/>
  <c r="Y25" i="74"/>
  <c r="Y33" i="74"/>
  <c r="Y41" i="74"/>
  <c r="D42" i="73"/>
  <c r="Y19" i="73" s="1"/>
  <c r="G42" i="72"/>
  <c r="H42" i="72"/>
  <c r="W7" i="72"/>
  <c r="W42" i="72" s="1"/>
  <c r="F42" i="72"/>
  <c r="Y12" i="72"/>
  <c r="Y36" i="72"/>
  <c r="Y9" i="72"/>
  <c r="Y13" i="72"/>
  <c r="Y21" i="72"/>
  <c r="Y41" i="72"/>
  <c r="Y23" i="72"/>
  <c r="D42" i="72"/>
  <c r="D42" i="71"/>
  <c r="Y14" i="71" s="1"/>
  <c r="W42" i="70"/>
  <c r="H42" i="70"/>
  <c r="Y11" i="70"/>
  <c r="Y19" i="70"/>
  <c r="Y23" i="70"/>
  <c r="Y31" i="70"/>
  <c r="Y8" i="70"/>
  <c r="Y12" i="70"/>
  <c r="Y24" i="70"/>
  <c r="Y28" i="70"/>
  <c r="Y32" i="70"/>
  <c r="Y36" i="70"/>
  <c r="Y40" i="70"/>
  <c r="Y39" i="70"/>
  <c r="Y27" i="70"/>
  <c r="Y35" i="70"/>
  <c r="Y9" i="70"/>
  <c r="Y17" i="70"/>
  <c r="Y25" i="70"/>
  <c r="Y33" i="70"/>
  <c r="Y41" i="70"/>
  <c r="D42" i="70"/>
  <c r="Y26" i="69"/>
  <c r="Y14" i="69"/>
  <c r="Y31" i="69"/>
  <c r="Y38" i="69"/>
  <c r="Y15" i="69"/>
  <c r="Y10" i="69"/>
  <c r="Y22" i="69"/>
  <c r="Y39" i="69"/>
  <c r="Y34" i="69"/>
  <c r="Y23" i="69"/>
  <c r="Y18" i="69"/>
  <c r="Y7" i="69"/>
  <c r="Y36" i="69"/>
  <c r="Y28" i="69"/>
  <c r="Y20" i="69"/>
  <c r="Y12" i="69"/>
  <c r="Y27" i="69"/>
  <c r="Y19" i="69"/>
  <c r="Y40" i="69"/>
  <c r="Y32" i="69"/>
  <c r="Y24" i="69"/>
  <c r="Y16" i="69"/>
  <c r="Y8" i="69"/>
  <c r="Y37" i="69"/>
  <c r="Y29" i="69"/>
  <c r="Y21" i="69"/>
  <c r="Y13" i="69"/>
  <c r="Y11" i="69"/>
  <c r="Y35" i="69"/>
  <c r="Y17" i="69"/>
  <c r="Y25" i="69"/>
  <c r="Y33" i="69"/>
  <c r="Y41" i="69"/>
  <c r="Y9" i="69"/>
  <c r="AA12" i="65"/>
  <c r="AA46" i="65" s="1"/>
  <c r="K46" i="65"/>
  <c r="D46" i="68"/>
  <c r="D46" i="67"/>
  <c r="W41" i="61"/>
  <c r="W40" i="61"/>
  <c r="W39" i="61"/>
  <c r="W38" i="61"/>
  <c r="W37" i="61"/>
  <c r="W36" i="61"/>
  <c r="W35" i="61"/>
  <c r="W34" i="61"/>
  <c r="W33" i="61"/>
  <c r="W32" i="61"/>
  <c r="W31" i="61"/>
  <c r="W30" i="61"/>
  <c r="W29" i="61"/>
  <c r="W28" i="61"/>
  <c r="W27" i="61"/>
  <c r="W26" i="61"/>
  <c r="W25" i="61"/>
  <c r="W24" i="61"/>
  <c r="W23" i="61"/>
  <c r="W22" i="61"/>
  <c r="W21" i="61"/>
  <c r="W20" i="61"/>
  <c r="W19" i="61"/>
  <c r="W18" i="61"/>
  <c r="W17" i="61"/>
  <c r="W16" i="61"/>
  <c r="W15" i="61"/>
  <c r="W14" i="61"/>
  <c r="W13" i="61"/>
  <c r="W12" i="61"/>
  <c r="W11" i="61"/>
  <c r="W10" i="61"/>
  <c r="W9" i="61"/>
  <c r="W8" i="61"/>
  <c r="W7" i="61"/>
  <c r="W41" i="58"/>
  <c r="W40" i="58"/>
  <c r="W39" i="58"/>
  <c r="W38" i="58"/>
  <c r="W37" i="58"/>
  <c r="W36" i="58"/>
  <c r="W35" i="58"/>
  <c r="W34" i="58"/>
  <c r="W33" i="58"/>
  <c r="W32" i="58"/>
  <c r="W31" i="58"/>
  <c r="W30" i="58"/>
  <c r="W29" i="58"/>
  <c r="W28" i="58"/>
  <c r="W27" i="58"/>
  <c r="W26" i="58"/>
  <c r="W25" i="58"/>
  <c r="W24" i="58"/>
  <c r="W23" i="58"/>
  <c r="W22" i="58"/>
  <c r="W21" i="58"/>
  <c r="W20" i="58"/>
  <c r="W19" i="58"/>
  <c r="W18" i="58"/>
  <c r="W17" i="58"/>
  <c r="W16" i="58"/>
  <c r="W15" i="58"/>
  <c r="W14" i="58"/>
  <c r="W13" i="58"/>
  <c r="W12" i="58"/>
  <c r="W11" i="58"/>
  <c r="W10" i="58"/>
  <c r="W9" i="58"/>
  <c r="W8" i="58"/>
  <c r="W7" i="58"/>
  <c r="W41" i="56"/>
  <c r="W40" i="56"/>
  <c r="W39" i="56"/>
  <c r="W38" i="56"/>
  <c r="W37" i="56"/>
  <c r="W36" i="56"/>
  <c r="W35" i="56"/>
  <c r="W34" i="56"/>
  <c r="W33" i="56"/>
  <c r="W32" i="56"/>
  <c r="W31" i="56"/>
  <c r="W30" i="56"/>
  <c r="W29" i="56"/>
  <c r="W28" i="56"/>
  <c r="W27" i="56"/>
  <c r="W26" i="56"/>
  <c r="W25" i="56"/>
  <c r="W24" i="56"/>
  <c r="W23" i="56"/>
  <c r="W22" i="56"/>
  <c r="W21" i="56"/>
  <c r="W20" i="56"/>
  <c r="W19" i="56"/>
  <c r="W18" i="56"/>
  <c r="W17" i="56"/>
  <c r="W16" i="56"/>
  <c r="W15" i="56"/>
  <c r="W14" i="56"/>
  <c r="W13" i="56"/>
  <c r="W12" i="56"/>
  <c r="W11" i="56"/>
  <c r="W10" i="56"/>
  <c r="W9" i="56"/>
  <c r="W8" i="56"/>
  <c r="W7" i="56"/>
  <c r="W41" i="54"/>
  <c r="W40" i="54"/>
  <c r="W39" i="54"/>
  <c r="W38" i="54"/>
  <c r="W37" i="54"/>
  <c r="W36" i="54"/>
  <c r="W35" i="54"/>
  <c r="W34" i="54"/>
  <c r="W33" i="54"/>
  <c r="W32" i="54"/>
  <c r="W31" i="54"/>
  <c r="W30" i="54"/>
  <c r="W29" i="54"/>
  <c r="W28" i="54"/>
  <c r="W27" i="54"/>
  <c r="W26" i="54"/>
  <c r="W25" i="54"/>
  <c r="W24" i="54"/>
  <c r="W23" i="54"/>
  <c r="W22" i="54"/>
  <c r="W21" i="54"/>
  <c r="W20" i="54"/>
  <c r="W19" i="54"/>
  <c r="W18" i="54"/>
  <c r="W17" i="54"/>
  <c r="W16" i="54"/>
  <c r="W15" i="54"/>
  <c r="W14" i="54"/>
  <c r="W13" i="54"/>
  <c r="W12" i="54"/>
  <c r="W11" i="54"/>
  <c r="W10" i="54"/>
  <c r="W9" i="54"/>
  <c r="W8" i="54"/>
  <c r="W7" i="54"/>
  <c r="W41" i="52"/>
  <c r="W40" i="52"/>
  <c r="W39" i="52"/>
  <c r="W38" i="52"/>
  <c r="W37" i="52"/>
  <c r="W36" i="52"/>
  <c r="W35" i="52"/>
  <c r="W34" i="52"/>
  <c r="W33" i="52"/>
  <c r="W32" i="52"/>
  <c r="W31" i="52"/>
  <c r="W30" i="52"/>
  <c r="W29" i="52"/>
  <c r="W28" i="52"/>
  <c r="W27" i="52"/>
  <c r="W26" i="52"/>
  <c r="W25" i="52"/>
  <c r="W24" i="52"/>
  <c r="W23" i="52"/>
  <c r="W22" i="52"/>
  <c r="W21" i="52"/>
  <c r="W20" i="52"/>
  <c r="W19" i="52"/>
  <c r="W18" i="52"/>
  <c r="W17" i="52"/>
  <c r="W16" i="52"/>
  <c r="W15" i="52"/>
  <c r="W14" i="52"/>
  <c r="W13" i="52"/>
  <c r="W12" i="52"/>
  <c r="W11" i="52"/>
  <c r="W10" i="52"/>
  <c r="W9" i="52"/>
  <c r="W8" i="52"/>
  <c r="W7" i="52"/>
  <c r="W41" i="50"/>
  <c r="W40" i="50"/>
  <c r="W39" i="50"/>
  <c r="W38" i="50"/>
  <c r="W37" i="50"/>
  <c r="W36" i="50"/>
  <c r="W35" i="50"/>
  <c r="W34" i="50"/>
  <c r="W33" i="50"/>
  <c r="W32" i="50"/>
  <c r="W31" i="50"/>
  <c r="W30" i="50"/>
  <c r="W29" i="50"/>
  <c r="W28" i="50"/>
  <c r="W27" i="50"/>
  <c r="W26" i="50"/>
  <c r="W25" i="50"/>
  <c r="W24" i="50"/>
  <c r="W23" i="50"/>
  <c r="W22" i="50"/>
  <c r="W21" i="50"/>
  <c r="W20" i="50"/>
  <c r="W19" i="50"/>
  <c r="W18" i="50"/>
  <c r="W17" i="50"/>
  <c r="W16" i="50"/>
  <c r="W15" i="50"/>
  <c r="W14" i="50"/>
  <c r="W13" i="50"/>
  <c r="W12" i="50"/>
  <c r="W11" i="50"/>
  <c r="W10" i="50"/>
  <c r="W9" i="50"/>
  <c r="W8" i="50"/>
  <c r="W7" i="50"/>
  <c r="W41" i="48"/>
  <c r="W40" i="48"/>
  <c r="W39" i="48"/>
  <c r="W38" i="48"/>
  <c r="W37" i="48"/>
  <c r="W36" i="48"/>
  <c r="W35" i="48"/>
  <c r="W34" i="48"/>
  <c r="W33" i="48"/>
  <c r="W32" i="48"/>
  <c r="W31" i="48"/>
  <c r="W30" i="48"/>
  <c r="W29" i="48"/>
  <c r="W28" i="48"/>
  <c r="W27" i="48"/>
  <c r="W26" i="48"/>
  <c r="W25" i="48"/>
  <c r="W24" i="48"/>
  <c r="W23" i="48"/>
  <c r="W22" i="48"/>
  <c r="W21" i="48"/>
  <c r="W20" i="48"/>
  <c r="W19" i="48"/>
  <c r="W18" i="48"/>
  <c r="W17" i="48"/>
  <c r="W16" i="48"/>
  <c r="W15" i="48"/>
  <c r="W14" i="48"/>
  <c r="W13" i="48"/>
  <c r="W12" i="48"/>
  <c r="W11" i="48"/>
  <c r="W10" i="48"/>
  <c r="W9" i="48"/>
  <c r="W8" i="48"/>
  <c r="W7" i="48"/>
  <c r="H39" i="46"/>
  <c r="W39" i="46" s="1"/>
  <c r="G39" i="46"/>
  <c r="F39" i="46"/>
  <c r="H34" i="46"/>
  <c r="W34" i="46" s="1"/>
  <c r="G34" i="46"/>
  <c r="F34" i="46"/>
  <c r="G17" i="46"/>
  <c r="F17" i="46"/>
  <c r="H38" i="46"/>
  <c r="W38" i="46" s="1"/>
  <c r="G38" i="46"/>
  <c r="F38" i="46"/>
  <c r="W41" i="46"/>
  <c r="W40" i="46"/>
  <c r="W37" i="46"/>
  <c r="W36" i="46"/>
  <c r="W35" i="46"/>
  <c r="W33" i="46"/>
  <c r="W32" i="46"/>
  <c r="W31" i="46"/>
  <c r="W30" i="46"/>
  <c r="W29" i="46"/>
  <c r="W28" i="46"/>
  <c r="W27" i="46"/>
  <c r="W26" i="46"/>
  <c r="W25" i="46"/>
  <c r="W24" i="46"/>
  <c r="W23" i="46"/>
  <c r="W22" i="46"/>
  <c r="W21" i="46"/>
  <c r="W20" i="46"/>
  <c r="W19" i="46"/>
  <c r="W18" i="46"/>
  <c r="W16" i="46"/>
  <c r="W15" i="46"/>
  <c r="W14" i="46"/>
  <c r="W13" i="46"/>
  <c r="W12" i="46"/>
  <c r="W11" i="46"/>
  <c r="W10" i="46"/>
  <c r="W9" i="46"/>
  <c r="W8" i="46"/>
  <c r="W7" i="46"/>
  <c r="D28" i="45"/>
  <c r="D17" i="45"/>
  <c r="M13" i="38"/>
  <c r="F13" i="38"/>
  <c r="E13" i="38"/>
  <c r="O12" i="38"/>
  <c r="N12" i="38"/>
  <c r="M12" i="38"/>
  <c r="L12" i="38"/>
  <c r="K12" i="38"/>
  <c r="J12" i="38"/>
  <c r="I12" i="38"/>
  <c r="H12" i="38"/>
  <c r="G12" i="38"/>
  <c r="F12" i="38"/>
  <c r="E12" i="38"/>
  <c r="O11" i="38"/>
  <c r="O13" i="38" s="1"/>
  <c r="N11" i="38"/>
  <c r="N13" i="38" s="1"/>
  <c r="M11" i="38"/>
  <c r="L11" i="38"/>
  <c r="L13" i="38" s="1"/>
  <c r="K11" i="38"/>
  <c r="K13" i="38" s="1"/>
  <c r="J11" i="38"/>
  <c r="J13" i="38" s="1"/>
  <c r="I11" i="38"/>
  <c r="H11" i="38"/>
  <c r="H13" i="38" s="1"/>
  <c r="G11" i="38"/>
  <c r="G13" i="38" s="1"/>
  <c r="F11" i="38"/>
  <c r="E11" i="38"/>
  <c r="I12" i="36"/>
  <c r="M21" i="35"/>
  <c r="M20" i="35"/>
  <c r="L44" i="28"/>
  <c r="L42" i="28"/>
  <c r="M32" i="28"/>
  <c r="J39" i="28" s="1"/>
  <c r="L43" i="28" s="1"/>
  <c r="L30" i="28"/>
  <c r="G9" i="5"/>
  <c r="I8" i="5"/>
  <c r="I7" i="5"/>
  <c r="I6" i="5"/>
  <c r="I5" i="5"/>
  <c r="I4" i="5"/>
  <c r="I3" i="5"/>
  <c r="P12" i="25"/>
  <c r="P11" i="25"/>
  <c r="Q13" i="18"/>
  <c r="Q12" i="18"/>
  <c r="O10" i="35"/>
  <c r="N10" i="35"/>
  <c r="M10" i="35"/>
  <c r="L10" i="35"/>
  <c r="K10" i="35"/>
  <c r="J10" i="35"/>
  <c r="I10" i="35"/>
  <c r="H10" i="35"/>
  <c r="G10" i="35"/>
  <c r="F10" i="35"/>
  <c r="E10" i="35"/>
  <c r="D10" i="35"/>
  <c r="C10" i="35"/>
  <c r="B10" i="35"/>
  <c r="P9" i="35"/>
  <c r="P8" i="35"/>
  <c r="P7" i="35"/>
  <c r="P6" i="35"/>
  <c r="P5" i="35"/>
  <c r="R5" i="35" s="1"/>
  <c r="S5" i="35" s="1"/>
  <c r="Q10" i="35"/>
  <c r="P4" i="35"/>
  <c r="W41" i="26"/>
  <c r="W40" i="26"/>
  <c r="W39" i="26"/>
  <c r="W38" i="26"/>
  <c r="W37" i="26"/>
  <c r="W36" i="26"/>
  <c r="W35" i="26"/>
  <c r="W34" i="26"/>
  <c r="W33" i="26"/>
  <c r="W32" i="26"/>
  <c r="W31" i="26"/>
  <c r="W30" i="26"/>
  <c r="W29" i="26"/>
  <c r="W28" i="26"/>
  <c r="W27" i="26"/>
  <c r="W26" i="26"/>
  <c r="W25" i="26"/>
  <c r="W24" i="26"/>
  <c r="W23" i="26"/>
  <c r="W22" i="26"/>
  <c r="W21" i="26"/>
  <c r="W20" i="26"/>
  <c r="W19" i="26"/>
  <c r="W18" i="26"/>
  <c r="W17" i="26"/>
  <c r="W16" i="26"/>
  <c r="W15" i="26"/>
  <c r="W14" i="26"/>
  <c r="W13" i="26"/>
  <c r="W12" i="26"/>
  <c r="W11" i="26"/>
  <c r="W10" i="26"/>
  <c r="W9" i="26"/>
  <c r="W8" i="26"/>
  <c r="W7" i="26"/>
  <c r="D28" i="26"/>
  <c r="D17" i="26"/>
  <c r="E14" i="22"/>
  <c r="D12" i="23"/>
  <c r="D23" i="23"/>
  <c r="AA35" i="27" l="1"/>
  <c r="AA41" i="27" s="1"/>
  <c r="AA27" i="27"/>
  <c r="AA18" i="27"/>
  <c r="AA93" i="27"/>
  <c r="AA94" i="27"/>
  <c r="AA86" i="27"/>
  <c r="AA77" i="27"/>
  <c r="AA14" i="27"/>
  <c r="AA22" i="27"/>
  <c r="AA95" i="27"/>
  <c r="AA87" i="27"/>
  <c r="AA78" i="27"/>
  <c r="AA68" i="27"/>
  <c r="AA60" i="27"/>
  <c r="AA52" i="27"/>
  <c r="AA44" i="27"/>
  <c r="AA16" i="27"/>
  <c r="AA85" i="27"/>
  <c r="AA76" i="27"/>
  <c r="AA66" i="27"/>
  <c r="AA58" i="27"/>
  <c r="AA50" i="27"/>
  <c r="AA31" i="27"/>
  <c r="AA75" i="27"/>
  <c r="AA59" i="27"/>
  <c r="AA90" i="27"/>
  <c r="AA48" i="27"/>
  <c r="AA51" i="27"/>
  <c r="AA65" i="27"/>
  <c r="AA45" i="27"/>
  <c r="AA30" i="27"/>
  <c r="AA53" i="27"/>
  <c r="AA84" i="27"/>
  <c r="AA55" i="27"/>
  <c r="AA56" i="27"/>
  <c r="AA39" i="27"/>
  <c r="AA9" i="27"/>
  <c r="AA47" i="27"/>
  <c r="AA13" i="27"/>
  <c r="AA46" i="27"/>
  <c r="AA92" i="27"/>
  <c r="AA64" i="27"/>
  <c r="AA67" i="27"/>
  <c r="AA79" i="27"/>
  <c r="AA38" i="27"/>
  <c r="AA40" i="27" s="1"/>
  <c r="AA42" i="27"/>
  <c r="AA57" i="27"/>
  <c r="AA82" i="27"/>
  <c r="AA61" i="27"/>
  <c r="AA15" i="27"/>
  <c r="AA63" i="27"/>
  <c r="AA80" i="27"/>
  <c r="AA62" i="27"/>
  <c r="AA28" i="27"/>
  <c r="AA21" i="27"/>
  <c r="AA54" i="27"/>
  <c r="AA19" i="27"/>
  <c r="AA89" i="27"/>
  <c r="AA17" i="27"/>
  <c r="AA49" i="27"/>
  <c r="AA88" i="27"/>
  <c r="AA12" i="27"/>
  <c r="AA83" i="27"/>
  <c r="AA96" i="27"/>
  <c r="AA69" i="27"/>
  <c r="AA25" i="27"/>
  <c r="AA20" i="27"/>
  <c r="AA29" i="27"/>
  <c r="AA32" i="27"/>
  <c r="AA91" i="27"/>
  <c r="AB42" i="27"/>
  <c r="AB32" i="27"/>
  <c r="AB15" i="27"/>
  <c r="AB91" i="27"/>
  <c r="AB83" i="27"/>
  <c r="AB25" i="27"/>
  <c r="AB63" i="27"/>
  <c r="AB38" i="27"/>
  <c r="AB40" i="27" s="1"/>
  <c r="AB92" i="27"/>
  <c r="AB84" i="27"/>
  <c r="AB75" i="27"/>
  <c r="AB65" i="27"/>
  <c r="AB57" i="27"/>
  <c r="AB49" i="27"/>
  <c r="AB30" i="27"/>
  <c r="AB21" i="27"/>
  <c r="AB13" i="27"/>
  <c r="AB90" i="27"/>
  <c r="AB82" i="27"/>
  <c r="AB55" i="27"/>
  <c r="AB47" i="27"/>
  <c r="AB28" i="27"/>
  <c r="AB19" i="27"/>
  <c r="AB9" i="27"/>
  <c r="AB52" i="27"/>
  <c r="AB54" i="27"/>
  <c r="AB89" i="27"/>
  <c r="AB46" i="27"/>
  <c r="AB27" i="27"/>
  <c r="AB33" i="27" s="1"/>
  <c r="AB64" i="27"/>
  <c r="AB45" i="27"/>
  <c r="AB66" i="27"/>
  <c r="AB58" i="27"/>
  <c r="AB77" i="27"/>
  <c r="AB78" i="27"/>
  <c r="AB67" i="27"/>
  <c r="AB60" i="27"/>
  <c r="AB79" i="27"/>
  <c r="AB14" i="27"/>
  <c r="AB62" i="27"/>
  <c r="AB86" i="27"/>
  <c r="AB50" i="27"/>
  <c r="AB20" i="27"/>
  <c r="AB53" i="27"/>
  <c r="AB88" i="27"/>
  <c r="AB76" i="27"/>
  <c r="AB16" i="27"/>
  <c r="AB48" i="27"/>
  <c r="AB94" i="27"/>
  <c r="AB87" i="27"/>
  <c r="AB44" i="27"/>
  <c r="AB69" i="27"/>
  <c r="AB68" i="27"/>
  <c r="AB96" i="27"/>
  <c r="AB22" i="27"/>
  <c r="AB85" i="27"/>
  <c r="AB17" i="27"/>
  <c r="AB35" i="27"/>
  <c r="AB41" i="27" s="1"/>
  <c r="AB18" i="27"/>
  <c r="AB59" i="27"/>
  <c r="AB80" i="27"/>
  <c r="AB31" i="27"/>
  <c r="AB61" i="27"/>
  <c r="AB29" i="27"/>
  <c r="AB51" i="27"/>
  <c r="AB93" i="27"/>
  <c r="AB56" i="27"/>
  <c r="AB95" i="27"/>
  <c r="AB12" i="27"/>
  <c r="AB23" i="27" s="1"/>
  <c r="AB39" i="27"/>
  <c r="W72" i="27"/>
  <c r="W97" i="27" s="1"/>
  <c r="X72" i="27"/>
  <c r="X97" i="27" s="1"/>
  <c r="Q72" i="27"/>
  <c r="Q97" i="27" s="1"/>
  <c r="V98" i="27"/>
  <c r="X98" i="27"/>
  <c r="Y98" i="27"/>
  <c r="U98" i="27"/>
  <c r="P72" i="27"/>
  <c r="P97" i="27" s="1"/>
  <c r="I46" i="125"/>
  <c r="Y12" i="125"/>
  <c r="Y46" i="125" s="1"/>
  <c r="Y46" i="124"/>
  <c r="F13" i="124"/>
  <c r="F12" i="124"/>
  <c r="F11" i="119"/>
  <c r="H13" i="112"/>
  <c r="H12" i="112"/>
  <c r="H15" i="112"/>
  <c r="H11" i="112"/>
  <c r="G46" i="111"/>
  <c r="H15" i="111" s="1"/>
  <c r="H14" i="110"/>
  <c r="H13" i="110"/>
  <c r="H11" i="110"/>
  <c r="G46" i="109"/>
  <c r="H14" i="109" s="1"/>
  <c r="H11" i="108"/>
  <c r="AA46" i="107"/>
  <c r="H13" i="107"/>
  <c r="H16" i="107"/>
  <c r="H14" i="107"/>
  <c r="H11" i="107"/>
  <c r="AA46" i="106"/>
  <c r="H11" i="106"/>
  <c r="H12" i="106"/>
  <c r="H14" i="106"/>
  <c r="H13" i="106"/>
  <c r="H14" i="105"/>
  <c r="H13" i="105"/>
  <c r="H11" i="105"/>
  <c r="H13" i="104"/>
  <c r="H12" i="104"/>
  <c r="H11" i="104"/>
  <c r="F10" i="102"/>
  <c r="F10" i="100"/>
  <c r="F9" i="100"/>
  <c r="Y42" i="99"/>
  <c r="Y31" i="99"/>
  <c r="Y36" i="99"/>
  <c r="Y28" i="99"/>
  <c r="Y20" i="99"/>
  <c r="Y12" i="99"/>
  <c r="Y41" i="99"/>
  <c r="Y33" i="99"/>
  <c r="Y25" i="99"/>
  <c r="Y17" i="99"/>
  <c r="Y9" i="99"/>
  <c r="Y32" i="99"/>
  <c r="Y35" i="99"/>
  <c r="Y27" i="99"/>
  <c r="Y19" i="99"/>
  <c r="Y11" i="99"/>
  <c r="Y34" i="99"/>
  <c r="Y26" i="99"/>
  <c r="Y18" i="99"/>
  <c r="Y10" i="99"/>
  <c r="Y40" i="99"/>
  <c r="Y22" i="99"/>
  <c r="Y32" i="98"/>
  <c r="Y33" i="98"/>
  <c r="Y19" i="98"/>
  <c r="Y35" i="98"/>
  <c r="Y41" i="98"/>
  <c r="Y12" i="98"/>
  <c r="Y31" i="98"/>
  <c r="Y16" i="98"/>
  <c r="Y17" i="98"/>
  <c r="Y8" i="98"/>
  <c r="Y34" i="98"/>
  <c r="Y10" i="98"/>
  <c r="Y26" i="98"/>
  <c r="Y38" i="98"/>
  <c r="Y30" i="98"/>
  <c r="Y22" i="98"/>
  <c r="Y14" i="98"/>
  <c r="Y18" i="98"/>
  <c r="Y37" i="98"/>
  <c r="Y29" i="98"/>
  <c r="Y21" i="98"/>
  <c r="Y13" i="98"/>
  <c r="Y9" i="98"/>
  <c r="Y36" i="98"/>
  <c r="Y23" i="98"/>
  <c r="Y25" i="98"/>
  <c r="Y28" i="98"/>
  <c r="Y15" i="98"/>
  <c r="Y40" i="98"/>
  <c r="Y24" i="98"/>
  <c r="Y11" i="98"/>
  <c r="Y20" i="98"/>
  <c r="Y39" i="98"/>
  <c r="Y7" i="98"/>
  <c r="Y42" i="97"/>
  <c r="Y42" i="96"/>
  <c r="Y42" i="95"/>
  <c r="Y16" i="94"/>
  <c r="Y42" i="94" s="1"/>
  <c r="Y22" i="94"/>
  <c r="Y32" i="94"/>
  <c r="Y38" i="94"/>
  <c r="Y13" i="94"/>
  <c r="Y23" i="94"/>
  <c r="Y37" i="94"/>
  <c r="G46" i="92"/>
  <c r="H15" i="92" s="1"/>
  <c r="G46" i="90"/>
  <c r="H11" i="90" s="1"/>
  <c r="F11" i="88"/>
  <c r="F9" i="82"/>
  <c r="F10" i="82"/>
  <c r="F11" i="82"/>
  <c r="Y9" i="80"/>
  <c r="Y12" i="80"/>
  <c r="Y18" i="80"/>
  <c r="Y31" i="80"/>
  <c r="Y35" i="80"/>
  <c r="Y32" i="80"/>
  <c r="Y29" i="80"/>
  <c r="Y24" i="80"/>
  <c r="Y16" i="80"/>
  <c r="Y8" i="80"/>
  <c r="Y42" i="80" s="1"/>
  <c r="Y37" i="80"/>
  <c r="Y21" i="80"/>
  <c r="Y34" i="80"/>
  <c r="Y26" i="80"/>
  <c r="Y40" i="80"/>
  <c r="Y13" i="80"/>
  <c r="Y39" i="80"/>
  <c r="Y23" i="80"/>
  <c r="Y10" i="80"/>
  <c r="Y17" i="79"/>
  <c r="Y9" i="79"/>
  <c r="Y24" i="79"/>
  <c r="Y20" i="79"/>
  <c r="Y16" i="79"/>
  <c r="Y31" i="79"/>
  <c r="Y27" i="79"/>
  <c r="Y25" i="79"/>
  <c r="Y23" i="79"/>
  <c r="Y22" i="79"/>
  <c r="Y12" i="79"/>
  <c r="Y37" i="79"/>
  <c r="Y29" i="79"/>
  <c r="Y21" i="79"/>
  <c r="Y13" i="79"/>
  <c r="Y34" i="79"/>
  <c r="Y26" i="79"/>
  <c r="Y18" i="79"/>
  <c r="Y10" i="79"/>
  <c r="Y40" i="79"/>
  <c r="Y8" i="79"/>
  <c r="Y15" i="79"/>
  <c r="Y30" i="79"/>
  <c r="Y36" i="79"/>
  <c r="Y14" i="79"/>
  <c r="Y11" i="79"/>
  <c r="Y41" i="79"/>
  <c r="Y32" i="79"/>
  <c r="Y39" i="79"/>
  <c r="Y7" i="79"/>
  <c r="Y33" i="79"/>
  <c r="Y28" i="79"/>
  <c r="Y35" i="79"/>
  <c r="Y38" i="79"/>
  <c r="Y42" i="77"/>
  <c r="Y42" i="76"/>
  <c r="Y36" i="75"/>
  <c r="Y39" i="75"/>
  <c r="Y31" i="75"/>
  <c r="Y33" i="75"/>
  <c r="Y25" i="75"/>
  <c r="Y17" i="75"/>
  <c r="Y9" i="75"/>
  <c r="Y35" i="75"/>
  <c r="Y27" i="75"/>
  <c r="Y19" i="75"/>
  <c r="Y34" i="75"/>
  <c r="Y26" i="75"/>
  <c r="Y18" i="75"/>
  <c r="Y10" i="75"/>
  <c r="Y32" i="75"/>
  <c r="Y15" i="75"/>
  <c r="Y41" i="75"/>
  <c r="Y28" i="75"/>
  <c r="Y11" i="75"/>
  <c r="Y37" i="75"/>
  <c r="Y24" i="75"/>
  <c r="Y7" i="75"/>
  <c r="Y29" i="75"/>
  <c r="Y20" i="75"/>
  <c r="Y38" i="75"/>
  <c r="Y21" i="75"/>
  <c r="Y16" i="75"/>
  <c r="Y30" i="75"/>
  <c r="Y13" i="75"/>
  <c r="Y12" i="75"/>
  <c r="Y22" i="75"/>
  <c r="Y40" i="75"/>
  <c r="Y8" i="75"/>
  <c r="Y14" i="75"/>
  <c r="Y42" i="74"/>
  <c r="Y12" i="73"/>
  <c r="Y10" i="73"/>
  <c r="Y21" i="73"/>
  <c r="Y24" i="73"/>
  <c r="Y35" i="73"/>
  <c r="Y13" i="73"/>
  <c r="Y20" i="73"/>
  <c r="Y31" i="73"/>
  <c r="Y26" i="73"/>
  <c r="Y16" i="73"/>
  <c r="Y27" i="73"/>
  <c r="Y23" i="73"/>
  <c r="Y40" i="73"/>
  <c r="Y8" i="73"/>
  <c r="Y17" i="73"/>
  <c r="Y38" i="73"/>
  <c r="Y30" i="73"/>
  <c r="Y22" i="73"/>
  <c r="Y14" i="73"/>
  <c r="Y41" i="73"/>
  <c r="Y25" i="73"/>
  <c r="Y33" i="73"/>
  <c r="Y9" i="73"/>
  <c r="Y36" i="73"/>
  <c r="Y18" i="73"/>
  <c r="Y15" i="73"/>
  <c r="Y37" i="73"/>
  <c r="Y32" i="73"/>
  <c r="Y34" i="73"/>
  <c r="Y11" i="73"/>
  <c r="Y29" i="73"/>
  <c r="Y28" i="73"/>
  <c r="Y39" i="73"/>
  <c r="Y7" i="73"/>
  <c r="Y27" i="72"/>
  <c r="Y35" i="72"/>
  <c r="Y24" i="72"/>
  <c r="Y40" i="72"/>
  <c r="Y8" i="72"/>
  <c r="Y32" i="72"/>
  <c r="Y34" i="72"/>
  <c r="Y26" i="72"/>
  <c r="Y18" i="72"/>
  <c r="Y10" i="72"/>
  <c r="Y19" i="72"/>
  <c r="Y11" i="72"/>
  <c r="Y16" i="72"/>
  <c r="Y17" i="72"/>
  <c r="Y28" i="72"/>
  <c r="Y20" i="72"/>
  <c r="Y37" i="72"/>
  <c r="Y39" i="72"/>
  <c r="Y38" i="72"/>
  <c r="Y33" i="72"/>
  <c r="Y15" i="72"/>
  <c r="Y30" i="72"/>
  <c r="Y29" i="72"/>
  <c r="Y7" i="72"/>
  <c r="Y42" i="72" s="1"/>
  <c r="Y22" i="72"/>
  <c r="Y25" i="72"/>
  <c r="Y31" i="72"/>
  <c r="Y14" i="72"/>
  <c r="Y32" i="71"/>
  <c r="Y19" i="71"/>
  <c r="Y15" i="71"/>
  <c r="Y7" i="71"/>
  <c r="Y11" i="71"/>
  <c r="Y20" i="71"/>
  <c r="Y38" i="71"/>
  <c r="Y24" i="71"/>
  <c r="Y31" i="71"/>
  <c r="Y16" i="71"/>
  <c r="Y30" i="71"/>
  <c r="Y39" i="71"/>
  <c r="Y27" i="71"/>
  <c r="Y12" i="71"/>
  <c r="Y22" i="71"/>
  <c r="Y28" i="71"/>
  <c r="Y40" i="71"/>
  <c r="Y8" i="71"/>
  <c r="Y10" i="71"/>
  <c r="Y37" i="71"/>
  <c r="Y41" i="71"/>
  <c r="Y33" i="71"/>
  <c r="Y25" i="71"/>
  <c r="Y17" i="71"/>
  <c r="Y9" i="71"/>
  <c r="Y21" i="71"/>
  <c r="Y18" i="71"/>
  <c r="Y29" i="71"/>
  <c r="Y13" i="71"/>
  <c r="Y34" i="71"/>
  <c r="Y26" i="71"/>
  <c r="Y36" i="71"/>
  <c r="Y35" i="71"/>
  <c r="Y23" i="71"/>
  <c r="Y26" i="70"/>
  <c r="Y14" i="70"/>
  <c r="Y34" i="70"/>
  <c r="Y18" i="70"/>
  <c r="Y10" i="70"/>
  <c r="Y37" i="70"/>
  <c r="Y29" i="70"/>
  <c r="Y21" i="70"/>
  <c r="Y13" i="70"/>
  <c r="Y15" i="70"/>
  <c r="Y20" i="70"/>
  <c r="Y38" i="70"/>
  <c r="Y7" i="70"/>
  <c r="Y16" i="70"/>
  <c r="Y30" i="70"/>
  <c r="Y22" i="70"/>
  <c r="Y42" i="69"/>
  <c r="D40" i="55"/>
  <c r="D40" i="54"/>
  <c r="D13" i="49"/>
  <c r="D13" i="48"/>
  <c r="D10" i="50"/>
  <c r="D10" i="51"/>
  <c r="D26" i="52"/>
  <c r="AA26" i="52" s="1"/>
  <c r="D26" i="53"/>
  <c r="D34" i="52"/>
  <c r="D34" i="53"/>
  <c r="D10" i="58"/>
  <c r="D10" i="59"/>
  <c r="D23" i="47"/>
  <c r="D23" i="46"/>
  <c r="I13" i="38"/>
  <c r="D10" i="55"/>
  <c r="D10" i="54"/>
  <c r="D32" i="54"/>
  <c r="D32" i="55"/>
  <c r="D39" i="48"/>
  <c r="D39" i="49"/>
  <c r="W12" i="45"/>
  <c r="P12" i="36"/>
  <c r="H12" i="36"/>
  <c r="O12" i="36"/>
  <c r="G12" i="36"/>
  <c r="N12" i="36"/>
  <c r="F12" i="36"/>
  <c r="M12" i="36"/>
  <c r="J12" i="36"/>
  <c r="D12" i="47"/>
  <c r="D12" i="46"/>
  <c r="D20" i="49"/>
  <c r="D20" i="48"/>
  <c r="D36" i="59"/>
  <c r="D36" i="58"/>
  <c r="W22" i="45"/>
  <c r="D9" i="58"/>
  <c r="D9" i="59"/>
  <c r="D12" i="49"/>
  <c r="D12" i="48"/>
  <c r="D16" i="61"/>
  <c r="D16" i="62"/>
  <c r="D26" i="62"/>
  <c r="D26" i="61"/>
  <c r="V42" i="45"/>
  <c r="V44" i="45" s="1"/>
  <c r="W7" i="45"/>
  <c r="K12" i="36"/>
  <c r="P11" i="38"/>
  <c r="P13" i="38" s="1"/>
  <c r="D42" i="26"/>
  <c r="Y17" i="26" s="1"/>
  <c r="D26" i="58"/>
  <c r="D26" i="59"/>
  <c r="D40" i="47"/>
  <c r="D40" i="46"/>
  <c r="W14" i="45"/>
  <c r="D15" i="52"/>
  <c r="D15" i="53"/>
  <c r="L12" i="36"/>
  <c r="D9" i="56"/>
  <c r="D9" i="57"/>
  <c r="Y28" i="26"/>
  <c r="AA38" i="26"/>
  <c r="O42" i="45"/>
  <c r="O44" i="45" s="1"/>
  <c r="D30" i="49"/>
  <c r="D30" i="48"/>
  <c r="D8" i="52"/>
  <c r="D8" i="53"/>
  <c r="U42" i="45"/>
  <c r="U44" i="45" s="1"/>
  <c r="M42" i="45"/>
  <c r="M44" i="45" s="1"/>
  <c r="P12" i="38"/>
  <c r="D42" i="45"/>
  <c r="Y23" i="45" s="1"/>
  <c r="W17" i="46"/>
  <c r="E42" i="68"/>
  <c r="E34" i="68"/>
  <c r="E31" i="68"/>
  <c r="E23" i="68"/>
  <c r="E20" i="68"/>
  <c r="E12" i="68"/>
  <c r="E44" i="68"/>
  <c r="E28" i="68"/>
  <c r="E45" i="68"/>
  <c r="E37" i="68"/>
  <c r="E26" i="68"/>
  <c r="E15" i="68"/>
  <c r="E14" i="68"/>
  <c r="E40" i="68"/>
  <c r="E29" i="68"/>
  <c r="E18" i="68"/>
  <c r="E39" i="68"/>
  <c r="E17" i="68"/>
  <c r="E43" i="68"/>
  <c r="E35" i="68"/>
  <c r="E24" i="68"/>
  <c r="E13" i="68"/>
  <c r="E25" i="68"/>
  <c r="E38" i="68"/>
  <c r="E27" i="68"/>
  <c r="E16" i="68"/>
  <c r="E36" i="68"/>
  <c r="E41" i="68"/>
  <c r="E33" i="68"/>
  <c r="E30" i="68"/>
  <c r="E22" i="68"/>
  <c r="E19" i="68"/>
  <c r="E11" i="68"/>
  <c r="E32" i="68"/>
  <c r="E21" i="68"/>
  <c r="E43" i="67"/>
  <c r="E35" i="67"/>
  <c r="E27" i="67"/>
  <c r="E19" i="67"/>
  <c r="E11" i="67"/>
  <c r="E42" i="67"/>
  <c r="E34" i="67"/>
  <c r="E26" i="67"/>
  <c r="E18" i="67"/>
  <c r="E12" i="67"/>
  <c r="E41" i="67"/>
  <c r="E33" i="67"/>
  <c r="E25" i="67"/>
  <c r="E17" i="67"/>
  <c r="E44" i="67"/>
  <c r="E40" i="67"/>
  <c r="E24" i="67"/>
  <c r="E16" i="67"/>
  <c r="E28" i="67"/>
  <c r="E39" i="67"/>
  <c r="E31" i="67"/>
  <c r="E23" i="67"/>
  <c r="E15" i="67"/>
  <c r="E20" i="67"/>
  <c r="E38" i="67"/>
  <c r="E30" i="67"/>
  <c r="E22" i="67"/>
  <c r="E14" i="67"/>
  <c r="E45" i="67"/>
  <c r="E37" i="67"/>
  <c r="E29" i="67"/>
  <c r="E13" i="67"/>
  <c r="E36" i="67"/>
  <c r="E21" i="67"/>
  <c r="E32" i="67"/>
  <c r="W13" i="45"/>
  <c r="Y27" i="45"/>
  <c r="Y19" i="45"/>
  <c r="Y21" i="45"/>
  <c r="Y13" i="45"/>
  <c r="Y38" i="45"/>
  <c r="Y34" i="45"/>
  <c r="Y30" i="45"/>
  <c r="Y11" i="45"/>
  <c r="Y7" i="45"/>
  <c r="Y41" i="45"/>
  <c r="Y26" i="45"/>
  <c r="Y22" i="45"/>
  <c r="Y18" i="45"/>
  <c r="Y39" i="45"/>
  <c r="Y20" i="45"/>
  <c r="Y33" i="45"/>
  <c r="Y29" i="45"/>
  <c r="Y14" i="45"/>
  <c r="Y10" i="45"/>
  <c r="Y36" i="45"/>
  <c r="Y25" i="45"/>
  <c r="Y31" i="45"/>
  <c r="Y16" i="45"/>
  <c r="Y12" i="45"/>
  <c r="Y8" i="45"/>
  <c r="Y17" i="45"/>
  <c r="Q14" i="18"/>
  <c r="Q11" i="18"/>
  <c r="Q15" i="18"/>
  <c r="Q16" i="18"/>
  <c r="R9" i="35"/>
  <c r="S9" i="35" s="1"/>
  <c r="R7" i="35"/>
  <c r="S7" i="35" s="1"/>
  <c r="P10" i="35"/>
  <c r="R4" i="35"/>
  <c r="S4" i="35" s="1"/>
  <c r="R6" i="35"/>
  <c r="S6" i="35" s="1"/>
  <c r="R8" i="35"/>
  <c r="S8" i="35" s="1"/>
  <c r="D38" i="23"/>
  <c r="E23" i="23" s="1"/>
  <c r="J32" i="13"/>
  <c r="J31" i="13"/>
  <c r="J30" i="13"/>
  <c r="J29" i="13"/>
  <c r="J28" i="13"/>
  <c r="H29" i="13"/>
  <c r="L25" i="13"/>
  <c r="J25" i="13"/>
  <c r="J27" i="13" s="1"/>
  <c r="E25" i="13"/>
  <c r="E7" i="28" s="1"/>
  <c r="L23" i="13"/>
  <c r="J23" i="13"/>
  <c r="J24" i="13" s="1"/>
  <c r="E23" i="13"/>
  <c r="E6" i="28" s="1"/>
  <c r="L22" i="13"/>
  <c r="J22" i="13"/>
  <c r="J26" i="13" s="1"/>
  <c r="E22" i="13"/>
  <c r="E5" i="28" s="1"/>
  <c r="L19" i="13"/>
  <c r="J19" i="13"/>
  <c r="J20" i="13" s="1"/>
  <c r="E19" i="13"/>
  <c r="E4" i="28" s="1"/>
  <c r="L17" i="13"/>
  <c r="J17" i="13"/>
  <c r="J21" i="13" s="1"/>
  <c r="E17" i="13"/>
  <c r="E3" i="28" s="1"/>
  <c r="L16" i="13"/>
  <c r="J16" i="13"/>
  <c r="J18" i="13" s="1"/>
  <c r="E16" i="13"/>
  <c r="E2" i="28" s="1"/>
  <c r="K15" i="13"/>
  <c r="K14" i="13"/>
  <c r="K13" i="13"/>
  <c r="K12" i="13"/>
  <c r="E9" i="28" s="1"/>
  <c r="K11" i="13"/>
  <c r="K10" i="13"/>
  <c r="K9" i="13"/>
  <c r="K8" i="13"/>
  <c r="K7" i="13"/>
  <c r="K6" i="13"/>
  <c r="K5" i="13"/>
  <c r="AB70" i="27" l="1"/>
  <c r="AA70" i="27"/>
  <c r="AA71" i="27" s="1"/>
  <c r="AB71" i="27"/>
  <c r="AB24" i="27"/>
  <c r="AA24" i="27"/>
  <c r="AA23" i="27"/>
  <c r="AB34" i="27"/>
  <c r="AA33" i="27"/>
  <c r="AA34" i="27" s="1"/>
  <c r="W98" i="27"/>
  <c r="H11" i="111"/>
  <c r="H14" i="111"/>
  <c r="H12" i="111"/>
  <c r="H13" i="111"/>
  <c r="H13" i="109"/>
  <c r="H12" i="109"/>
  <c r="H11" i="109"/>
  <c r="Y42" i="98"/>
  <c r="H13" i="92"/>
  <c r="H11" i="92"/>
  <c r="H16" i="92"/>
  <c r="H12" i="92"/>
  <c r="H14" i="92"/>
  <c r="H13" i="90"/>
  <c r="H12" i="90"/>
  <c r="H14" i="90"/>
  <c r="Y42" i="79"/>
  <c r="Y42" i="75"/>
  <c r="Y42" i="73"/>
  <c r="Y42" i="71"/>
  <c r="Y42" i="70"/>
  <c r="W32" i="45"/>
  <c r="D32" i="51"/>
  <c r="D32" i="50"/>
  <c r="D28" i="53"/>
  <c r="D28" i="52"/>
  <c r="D40" i="57"/>
  <c r="D40" i="56"/>
  <c r="D15" i="59"/>
  <c r="D15" i="58"/>
  <c r="Q12" i="36"/>
  <c r="D19" i="52"/>
  <c r="D19" i="53"/>
  <c r="D32" i="47"/>
  <c r="D32" i="46"/>
  <c r="D15" i="57"/>
  <c r="D15" i="56"/>
  <c r="W16" i="45"/>
  <c r="D16" i="49"/>
  <c r="D16" i="48"/>
  <c r="W15" i="45"/>
  <c r="D15" i="51"/>
  <c r="D15" i="50"/>
  <c r="D22" i="50"/>
  <c r="D22" i="51"/>
  <c r="D13" i="53"/>
  <c r="D13" i="52"/>
  <c r="D36" i="47"/>
  <c r="D36" i="46"/>
  <c r="I32" i="55"/>
  <c r="H32" i="55"/>
  <c r="G32" i="55"/>
  <c r="F32" i="55"/>
  <c r="D21" i="58"/>
  <c r="D21" i="59"/>
  <c r="D7" i="62"/>
  <c r="D7" i="61"/>
  <c r="W26" i="45"/>
  <c r="D26" i="47"/>
  <c r="D26" i="46"/>
  <c r="W18" i="45"/>
  <c r="D18" i="46"/>
  <c r="D18" i="47"/>
  <c r="D10" i="56"/>
  <c r="D10" i="57"/>
  <c r="D24" i="57"/>
  <c r="D24" i="56"/>
  <c r="H8" i="53"/>
  <c r="G8" i="53"/>
  <c r="F8" i="53"/>
  <c r="D30" i="59"/>
  <c r="D30" i="58"/>
  <c r="D29" i="57"/>
  <c r="D29" i="56"/>
  <c r="D41" i="51"/>
  <c r="D41" i="50"/>
  <c r="D33" i="51"/>
  <c r="D33" i="50"/>
  <c r="D25" i="53"/>
  <c r="D25" i="52"/>
  <c r="D32" i="52"/>
  <c r="D32" i="53"/>
  <c r="W38" i="45"/>
  <c r="AA38" i="45" s="1"/>
  <c r="W28" i="45"/>
  <c r="I9" i="57"/>
  <c r="W9" i="57" s="1"/>
  <c r="F9" i="57"/>
  <c r="H9" i="57"/>
  <c r="G9" i="57"/>
  <c r="D37" i="57"/>
  <c r="D37" i="56"/>
  <c r="D14" i="48"/>
  <c r="D14" i="49"/>
  <c r="D40" i="61"/>
  <c r="D40" i="62"/>
  <c r="D16" i="56"/>
  <c r="D16" i="57"/>
  <c r="D17" i="62"/>
  <c r="D17" i="61"/>
  <c r="D15" i="55"/>
  <c r="D15" i="54"/>
  <c r="D39" i="47"/>
  <c r="D39" i="46"/>
  <c r="D31" i="59"/>
  <c r="D31" i="58"/>
  <c r="D23" i="55"/>
  <c r="D23" i="54"/>
  <c r="D7" i="49"/>
  <c r="D7" i="48"/>
  <c r="D22" i="53"/>
  <c r="D22" i="52"/>
  <c r="D36" i="54"/>
  <c r="D36" i="55"/>
  <c r="D20" i="61"/>
  <c r="D20" i="62"/>
  <c r="K42" i="45"/>
  <c r="K44" i="45" s="1"/>
  <c r="D12" i="52"/>
  <c r="D12" i="53"/>
  <c r="D29" i="51"/>
  <c r="D29" i="50"/>
  <c r="W35" i="45"/>
  <c r="D27" i="50"/>
  <c r="D27" i="51"/>
  <c r="D19" i="46"/>
  <c r="D19" i="47"/>
  <c r="W19" i="45"/>
  <c r="D21" i="49"/>
  <c r="D21" i="48"/>
  <c r="D9" i="62"/>
  <c r="D9" i="61"/>
  <c r="W23" i="45"/>
  <c r="D22" i="49"/>
  <c r="D22" i="48"/>
  <c r="D35" i="56"/>
  <c r="D35" i="57"/>
  <c r="D21" i="47"/>
  <c r="D21" i="46"/>
  <c r="D24" i="48"/>
  <c r="D24" i="49"/>
  <c r="D33" i="56"/>
  <c r="D33" i="57"/>
  <c r="D38" i="58"/>
  <c r="D38" i="59"/>
  <c r="D17" i="53"/>
  <c r="D17" i="52"/>
  <c r="D39" i="51"/>
  <c r="D39" i="50"/>
  <c r="D23" i="58"/>
  <c r="D23" i="59"/>
  <c r="D36" i="51"/>
  <c r="D36" i="50"/>
  <c r="D20" i="53"/>
  <c r="D20" i="52"/>
  <c r="T42" i="45"/>
  <c r="T44" i="45" s="1"/>
  <c r="D18" i="61"/>
  <c r="D18" i="62"/>
  <c r="D26" i="55"/>
  <c r="D26" i="54"/>
  <c r="D18" i="53"/>
  <c r="D18" i="52"/>
  <c r="D18" i="55"/>
  <c r="D18" i="54"/>
  <c r="W24" i="45"/>
  <c r="D24" i="51"/>
  <c r="D24" i="50"/>
  <c r="D30" i="51"/>
  <c r="D30" i="50"/>
  <c r="W30" i="45"/>
  <c r="D41" i="53"/>
  <c r="D41" i="52"/>
  <c r="D33" i="52"/>
  <c r="D33" i="53"/>
  <c r="D25" i="62"/>
  <c r="D25" i="61"/>
  <c r="D32" i="59"/>
  <c r="D32" i="58"/>
  <c r="D38" i="57"/>
  <c r="D38" i="56"/>
  <c r="D12" i="55"/>
  <c r="D12" i="54"/>
  <c r="D16" i="53"/>
  <c r="D16" i="52"/>
  <c r="D14" i="47"/>
  <c r="D14" i="46"/>
  <c r="I26" i="59"/>
  <c r="H26" i="59"/>
  <c r="G26" i="59"/>
  <c r="F26" i="59"/>
  <c r="D17" i="47"/>
  <c r="D17" i="46"/>
  <c r="D17" i="58"/>
  <c r="D17" i="59"/>
  <c r="D13" i="58"/>
  <c r="D13" i="59"/>
  <c r="D39" i="55"/>
  <c r="D39" i="54"/>
  <c r="W39" i="45"/>
  <c r="D31" i="47"/>
  <c r="D31" i="46"/>
  <c r="D23" i="57"/>
  <c r="D23" i="56"/>
  <c r="D7" i="57"/>
  <c r="D7" i="56"/>
  <c r="F12" i="49"/>
  <c r="H12" i="49"/>
  <c r="G12" i="49"/>
  <c r="D22" i="47"/>
  <c r="D22" i="46"/>
  <c r="D22" i="61"/>
  <c r="D22" i="62"/>
  <c r="D36" i="53"/>
  <c r="D36" i="52"/>
  <c r="W20" i="45"/>
  <c r="D22" i="56"/>
  <c r="D22" i="57"/>
  <c r="D27" i="47"/>
  <c r="D27" i="46"/>
  <c r="W27" i="45"/>
  <c r="D19" i="62"/>
  <c r="D19" i="61"/>
  <c r="D19" i="55"/>
  <c r="D19" i="54"/>
  <c r="D11" i="59"/>
  <c r="D11" i="58"/>
  <c r="D21" i="57"/>
  <c r="D21" i="56"/>
  <c r="H13" i="49"/>
  <c r="G13" i="49"/>
  <c r="F13" i="49"/>
  <c r="D8" i="56"/>
  <c r="D8" i="57"/>
  <c r="D24" i="47"/>
  <c r="D24" i="46"/>
  <c r="I10" i="55"/>
  <c r="H10" i="55"/>
  <c r="G10" i="55"/>
  <c r="F10" i="55"/>
  <c r="D34" i="51"/>
  <c r="D34" i="50"/>
  <c r="D10" i="48"/>
  <c r="D10" i="49"/>
  <c r="D29" i="49"/>
  <c r="D29" i="48"/>
  <c r="D41" i="57"/>
  <c r="D41" i="56"/>
  <c r="D25" i="51"/>
  <c r="D25" i="50"/>
  <c r="D37" i="48"/>
  <c r="D37" i="49"/>
  <c r="D40" i="53"/>
  <c r="D40" i="52"/>
  <c r="D14" i="56"/>
  <c r="D14" i="57"/>
  <c r="D20" i="56"/>
  <c r="D20" i="57"/>
  <c r="D31" i="55"/>
  <c r="D31" i="54"/>
  <c r="D15" i="49"/>
  <c r="D15" i="48"/>
  <c r="H16" i="34"/>
  <c r="O16" i="34"/>
  <c r="G16" i="34"/>
  <c r="N16" i="34"/>
  <c r="F16" i="34"/>
  <c r="M16" i="34"/>
  <c r="E16" i="34"/>
  <c r="J16" i="34"/>
  <c r="L16" i="34"/>
  <c r="K16" i="34"/>
  <c r="I16" i="34"/>
  <c r="O11" i="34"/>
  <c r="G11" i="34"/>
  <c r="N11" i="34"/>
  <c r="F11" i="34"/>
  <c r="M11" i="34"/>
  <c r="E11" i="34"/>
  <c r="L11" i="34"/>
  <c r="I11" i="34"/>
  <c r="K11" i="34"/>
  <c r="J11" i="34"/>
  <c r="H11" i="34"/>
  <c r="E29" i="23"/>
  <c r="E34" i="23"/>
  <c r="E26" i="23"/>
  <c r="E27" i="23"/>
  <c r="E18" i="23"/>
  <c r="E10" i="23"/>
  <c r="E2" i="23"/>
  <c r="E32" i="23"/>
  <c r="E13" i="23"/>
  <c r="E36" i="23"/>
  <c r="E25" i="23"/>
  <c r="E17" i="23"/>
  <c r="E9" i="23"/>
  <c r="E22" i="23"/>
  <c r="E21" i="23"/>
  <c r="E35" i="23"/>
  <c r="E24" i="23"/>
  <c r="E16" i="23"/>
  <c r="E8" i="23"/>
  <c r="E14" i="23"/>
  <c r="E33" i="23"/>
  <c r="E15" i="23"/>
  <c r="E7" i="23"/>
  <c r="E6" i="23"/>
  <c r="E30" i="23"/>
  <c r="E20" i="23"/>
  <c r="E4" i="23"/>
  <c r="E28" i="23"/>
  <c r="E19" i="23"/>
  <c r="E11" i="23"/>
  <c r="E3" i="23"/>
  <c r="E31" i="23"/>
  <c r="E5" i="23"/>
  <c r="N42" i="45"/>
  <c r="N44" i="45" s="1"/>
  <c r="N14" i="34"/>
  <c r="F14" i="34"/>
  <c r="M14" i="34"/>
  <c r="E14" i="34"/>
  <c r="L14" i="34"/>
  <c r="K14" i="34"/>
  <c r="H14" i="34"/>
  <c r="J14" i="34"/>
  <c r="I14" i="34"/>
  <c r="O14" i="34"/>
  <c r="G14" i="34"/>
  <c r="M15" i="36"/>
  <c r="L15" i="36"/>
  <c r="K15" i="36"/>
  <c r="J15" i="36"/>
  <c r="O15" i="36"/>
  <c r="G15" i="36"/>
  <c r="F15" i="36"/>
  <c r="P15" i="36"/>
  <c r="N15" i="36"/>
  <c r="I15" i="36"/>
  <c r="H15" i="36"/>
  <c r="Y35" i="45"/>
  <c r="Y37" i="45"/>
  <c r="Y24" i="45"/>
  <c r="Y42" i="45" s="1"/>
  <c r="Y32" i="45"/>
  <c r="D16" i="51"/>
  <c r="D16" i="50"/>
  <c r="D34" i="47"/>
  <c r="D34" i="46"/>
  <c r="W34" i="45"/>
  <c r="D24" i="55"/>
  <c r="D24" i="54"/>
  <c r="D29" i="47"/>
  <c r="D29" i="46"/>
  <c r="D38" i="48"/>
  <c r="D38" i="49"/>
  <c r="D12" i="57"/>
  <c r="D12" i="56"/>
  <c r="D41" i="62"/>
  <c r="D41" i="61"/>
  <c r="D33" i="62"/>
  <c r="D33" i="61"/>
  <c r="D25" i="47"/>
  <c r="D25" i="46"/>
  <c r="D25" i="58"/>
  <c r="D25" i="59"/>
  <c r="D8" i="47"/>
  <c r="D8" i="46"/>
  <c r="D38" i="53"/>
  <c r="D38" i="52"/>
  <c r="D28" i="57"/>
  <c r="D28" i="56"/>
  <c r="D37" i="58"/>
  <c r="D37" i="59"/>
  <c r="D11" i="50"/>
  <c r="D11" i="51"/>
  <c r="D40" i="59"/>
  <c r="D40" i="58"/>
  <c r="G15" i="53"/>
  <c r="H15" i="53"/>
  <c r="F15" i="53"/>
  <c r="D14" i="54"/>
  <c r="D14" i="55"/>
  <c r="D17" i="55"/>
  <c r="D17" i="54"/>
  <c r="D39" i="57"/>
  <c r="D39" i="56"/>
  <c r="D39" i="58"/>
  <c r="D39" i="59"/>
  <c r="D31" i="49"/>
  <c r="D31" i="48"/>
  <c r="D23" i="53"/>
  <c r="D23" i="52"/>
  <c r="D15" i="62"/>
  <c r="D15" i="61"/>
  <c r="D7" i="51"/>
  <c r="D7" i="50"/>
  <c r="D22" i="54"/>
  <c r="D22" i="55"/>
  <c r="D13" i="55"/>
  <c r="D13" i="54"/>
  <c r="D36" i="61"/>
  <c r="D36" i="62"/>
  <c r="D12" i="50"/>
  <c r="D12" i="51"/>
  <c r="S42" i="45"/>
  <c r="S44" i="45" s="1"/>
  <c r="D12" i="61"/>
  <c r="D12" i="62"/>
  <c r="D19" i="51"/>
  <c r="D19" i="50"/>
  <c r="D35" i="47"/>
  <c r="D35" i="46"/>
  <c r="D27" i="52"/>
  <c r="D27" i="53"/>
  <c r="D27" i="54"/>
  <c r="D27" i="55"/>
  <c r="D33" i="48"/>
  <c r="D33" i="49"/>
  <c r="D37" i="54"/>
  <c r="D37" i="55"/>
  <c r="D39" i="62"/>
  <c r="D39" i="61"/>
  <c r="J16" i="36"/>
  <c r="I16" i="36"/>
  <c r="P16" i="36"/>
  <c r="H16" i="36"/>
  <c r="O16" i="36"/>
  <c r="G16" i="36"/>
  <c r="L16" i="36"/>
  <c r="N16" i="36"/>
  <c r="M16" i="36"/>
  <c r="K16" i="36"/>
  <c r="F16" i="36"/>
  <c r="D21" i="50"/>
  <c r="D21" i="51"/>
  <c r="L13" i="36"/>
  <c r="K13" i="36"/>
  <c r="J13" i="36"/>
  <c r="I13" i="36"/>
  <c r="Q13" i="36" s="1"/>
  <c r="N13" i="36"/>
  <c r="F13" i="36"/>
  <c r="G13" i="36"/>
  <c r="O13" i="36"/>
  <c r="P13" i="36"/>
  <c r="M13" i="36"/>
  <c r="H13" i="36"/>
  <c r="D14" i="52"/>
  <c r="D14" i="53"/>
  <c r="D34" i="59"/>
  <c r="D34" i="58"/>
  <c r="D34" i="55"/>
  <c r="D34" i="54"/>
  <c r="D26" i="48"/>
  <c r="D26" i="49"/>
  <c r="D18" i="59"/>
  <c r="D18" i="58"/>
  <c r="D18" i="48"/>
  <c r="D18" i="49"/>
  <c r="D10" i="52"/>
  <c r="D10" i="53"/>
  <c r="D24" i="61"/>
  <c r="D24" i="62"/>
  <c r="D30" i="53"/>
  <c r="D30" i="52"/>
  <c r="D29" i="55"/>
  <c r="D29" i="54"/>
  <c r="W29" i="45"/>
  <c r="D29" i="53"/>
  <c r="D29" i="52"/>
  <c r="D35" i="51"/>
  <c r="D35" i="50"/>
  <c r="W11" i="45"/>
  <c r="D41" i="47"/>
  <c r="D41" i="46"/>
  <c r="W41" i="45"/>
  <c r="D41" i="58"/>
  <c r="D41" i="59"/>
  <c r="D33" i="46"/>
  <c r="D33" i="47"/>
  <c r="W33" i="45"/>
  <c r="D33" i="58"/>
  <c r="D33" i="59"/>
  <c r="D25" i="54"/>
  <c r="D25" i="55"/>
  <c r="D9" i="51"/>
  <c r="D9" i="50"/>
  <c r="W9" i="45"/>
  <c r="D9" i="47"/>
  <c r="D9" i="46"/>
  <c r="D8" i="55"/>
  <c r="D8" i="54"/>
  <c r="D38" i="47"/>
  <c r="D38" i="46"/>
  <c r="D38" i="61"/>
  <c r="D38" i="62"/>
  <c r="D28" i="58"/>
  <c r="D28" i="59"/>
  <c r="D37" i="47"/>
  <c r="D37" i="46"/>
  <c r="W37" i="45"/>
  <c r="D37" i="52"/>
  <c r="D37" i="53"/>
  <c r="D27" i="62"/>
  <c r="D27" i="61"/>
  <c r="W10" i="45"/>
  <c r="D10" i="47"/>
  <c r="D10" i="46"/>
  <c r="D14" i="50"/>
  <c r="D14" i="51"/>
  <c r="D11" i="49"/>
  <c r="D11" i="48"/>
  <c r="D31" i="53"/>
  <c r="D31" i="52"/>
  <c r="D23" i="62"/>
  <c r="D23" i="61"/>
  <c r="P42" i="45"/>
  <c r="P44" i="45" s="1"/>
  <c r="D13" i="50"/>
  <c r="D13" i="51"/>
  <c r="D13" i="57"/>
  <c r="D13" i="56"/>
  <c r="H42" i="45"/>
  <c r="H44" i="45" s="1"/>
  <c r="D8" i="51"/>
  <c r="D8" i="50"/>
  <c r="W36" i="45"/>
  <c r="D20" i="59"/>
  <c r="D20" i="58"/>
  <c r="D35" i="62"/>
  <c r="D35" i="61"/>
  <c r="D35" i="55"/>
  <c r="D35" i="54"/>
  <c r="D19" i="59"/>
  <c r="D19" i="58"/>
  <c r="D19" i="49"/>
  <c r="D19" i="48"/>
  <c r="I10" i="59"/>
  <c r="H10" i="59"/>
  <c r="G10" i="59"/>
  <c r="F10" i="59"/>
  <c r="F34" i="53"/>
  <c r="H34" i="53"/>
  <c r="G34" i="53"/>
  <c r="I40" i="55"/>
  <c r="H40" i="55"/>
  <c r="G40" i="55"/>
  <c r="F40" i="55"/>
  <c r="I14" i="36"/>
  <c r="P14" i="36"/>
  <c r="H14" i="36"/>
  <c r="O14" i="36"/>
  <c r="G14" i="36"/>
  <c r="N14" i="36"/>
  <c r="F14" i="36"/>
  <c r="K14" i="36"/>
  <c r="M14" i="36"/>
  <c r="L14" i="36"/>
  <c r="J14" i="36"/>
  <c r="D32" i="61"/>
  <c r="D32" i="62"/>
  <c r="D16" i="59"/>
  <c r="D16" i="58"/>
  <c r="D11" i="54"/>
  <c r="D11" i="55"/>
  <c r="D9" i="48"/>
  <c r="D9" i="49"/>
  <c r="H30" i="49"/>
  <c r="G30" i="49"/>
  <c r="F30" i="49"/>
  <c r="W30" i="49" s="1"/>
  <c r="D28" i="61"/>
  <c r="D28" i="62"/>
  <c r="D35" i="52"/>
  <c r="D35" i="53"/>
  <c r="D34" i="61"/>
  <c r="D34" i="62"/>
  <c r="D26" i="56"/>
  <c r="D26" i="57"/>
  <c r="D18" i="56"/>
  <c r="D18" i="57"/>
  <c r="D10" i="62"/>
  <c r="D10" i="61"/>
  <c r="D24" i="59"/>
  <c r="D24" i="58"/>
  <c r="D30" i="47"/>
  <c r="D30" i="46"/>
  <c r="D30" i="61"/>
  <c r="D30" i="62"/>
  <c r="D29" i="61"/>
  <c r="D29" i="62"/>
  <c r="D31" i="57"/>
  <c r="D31" i="56"/>
  <c r="D8" i="61"/>
  <c r="D8" i="62"/>
  <c r="D41" i="54"/>
  <c r="D41" i="55"/>
  <c r="D33" i="55"/>
  <c r="D33" i="54"/>
  <c r="D9" i="55"/>
  <c r="D9" i="54"/>
  <c r="D32" i="48"/>
  <c r="D32" i="49"/>
  <c r="D38" i="54"/>
  <c r="D38" i="55"/>
  <c r="D28" i="51"/>
  <c r="D28" i="50"/>
  <c r="D28" i="47"/>
  <c r="D28" i="46"/>
  <c r="D37" i="51"/>
  <c r="D37" i="50"/>
  <c r="D37" i="61"/>
  <c r="D37" i="62"/>
  <c r="D24" i="53"/>
  <c r="D24" i="52"/>
  <c r="D16" i="54"/>
  <c r="D16" i="55"/>
  <c r="D14" i="61"/>
  <c r="D14" i="62"/>
  <c r="I42" i="45"/>
  <c r="I44" i="45" s="1"/>
  <c r="Y39" i="26"/>
  <c r="Y31" i="26"/>
  <c r="Y23" i="26"/>
  <c r="Y15" i="26"/>
  <c r="Y7" i="26"/>
  <c r="Y38" i="26"/>
  <c r="Y30" i="26"/>
  <c r="Y22" i="26"/>
  <c r="Y14" i="26"/>
  <c r="Y37" i="26"/>
  <c r="Y29" i="26"/>
  <c r="Y21" i="26"/>
  <c r="Y13" i="26"/>
  <c r="Y36" i="26"/>
  <c r="Y20" i="26"/>
  <c r="Y12" i="26"/>
  <c r="Y41" i="26"/>
  <c r="Y33" i="26"/>
  <c r="Y25" i="26"/>
  <c r="Y9" i="26"/>
  <c r="Y27" i="26"/>
  <c r="Y8" i="26"/>
  <c r="Y26" i="26"/>
  <c r="Y24" i="26"/>
  <c r="Y18" i="26"/>
  <c r="Y35" i="26"/>
  <c r="Y19" i="26"/>
  <c r="Y40" i="26"/>
  <c r="Y34" i="26"/>
  <c r="Y11" i="26"/>
  <c r="Y32" i="26"/>
  <c r="Y10" i="26"/>
  <c r="Y16" i="26"/>
  <c r="W17" i="45"/>
  <c r="D17" i="49"/>
  <c r="D17" i="48"/>
  <c r="D30" i="57"/>
  <c r="D30" i="56"/>
  <c r="D31" i="62"/>
  <c r="D31" i="61"/>
  <c r="D23" i="51"/>
  <c r="D23" i="50"/>
  <c r="K26" i="62"/>
  <c r="J26" i="62"/>
  <c r="I26" i="62"/>
  <c r="G26" i="62"/>
  <c r="F26" i="62"/>
  <c r="H26" i="62"/>
  <c r="G9" i="59"/>
  <c r="H9" i="59"/>
  <c r="F9" i="59"/>
  <c r="I9" i="59"/>
  <c r="I36" i="59"/>
  <c r="H36" i="59"/>
  <c r="G36" i="59"/>
  <c r="F36" i="59"/>
  <c r="D13" i="61"/>
  <c r="D13" i="62"/>
  <c r="J42" i="45"/>
  <c r="J44" i="45" s="1"/>
  <c r="D36" i="56"/>
  <c r="D36" i="57"/>
  <c r="G39" i="49"/>
  <c r="H39" i="49"/>
  <c r="F39" i="49"/>
  <c r="D13" i="47"/>
  <c r="D13" i="46"/>
  <c r="D27" i="59"/>
  <c r="D27" i="58"/>
  <c r="D27" i="49"/>
  <c r="D27" i="48"/>
  <c r="D19" i="56"/>
  <c r="D19" i="57"/>
  <c r="D11" i="52"/>
  <c r="D11" i="53"/>
  <c r="D21" i="54"/>
  <c r="D21" i="55"/>
  <c r="W21" i="45"/>
  <c r="D21" i="52"/>
  <c r="D21" i="53"/>
  <c r="D34" i="56"/>
  <c r="D34" i="57"/>
  <c r="D41" i="49"/>
  <c r="D41" i="48"/>
  <c r="D25" i="57"/>
  <c r="D25" i="56"/>
  <c r="D17" i="50"/>
  <c r="D17" i="51"/>
  <c r="D23" i="48"/>
  <c r="D23" i="49"/>
  <c r="D7" i="55"/>
  <c r="D7" i="54"/>
  <c r="F20" i="49"/>
  <c r="H20" i="49"/>
  <c r="G20" i="49"/>
  <c r="D20" i="54"/>
  <c r="D20" i="55"/>
  <c r="L42" i="45"/>
  <c r="L44" i="45" s="1"/>
  <c r="I13" i="34"/>
  <c r="H13" i="34"/>
  <c r="O13" i="34"/>
  <c r="G13" i="34"/>
  <c r="N13" i="34"/>
  <c r="F13" i="34"/>
  <c r="K13" i="34"/>
  <c r="L13" i="34"/>
  <c r="J13" i="34"/>
  <c r="E13" i="34"/>
  <c r="M13" i="34"/>
  <c r="D38" i="51"/>
  <c r="D38" i="50"/>
  <c r="W40" i="45"/>
  <c r="D40" i="51"/>
  <c r="D40" i="50"/>
  <c r="W31" i="45"/>
  <c r="I16" i="62"/>
  <c r="G16" i="62"/>
  <c r="F16" i="62"/>
  <c r="H16" i="62"/>
  <c r="K16" i="62"/>
  <c r="J16" i="62"/>
  <c r="H10" i="51"/>
  <c r="G10" i="51"/>
  <c r="F10" i="51"/>
  <c r="L12" i="34"/>
  <c r="K12" i="34"/>
  <c r="J12" i="34"/>
  <c r="I12" i="34"/>
  <c r="N12" i="34"/>
  <c r="F12" i="34"/>
  <c r="M12" i="34"/>
  <c r="O12" i="34"/>
  <c r="G12" i="34"/>
  <c r="E12" i="34"/>
  <c r="H12" i="34"/>
  <c r="L11" i="36"/>
  <c r="K11" i="36"/>
  <c r="J11" i="36"/>
  <c r="I11" i="36"/>
  <c r="N11" i="36"/>
  <c r="F11" i="36"/>
  <c r="H11" i="36"/>
  <c r="H17" i="36" s="1"/>
  <c r="G11" i="36"/>
  <c r="G17" i="36" s="1"/>
  <c r="P11" i="36"/>
  <c r="O11" i="36"/>
  <c r="M11" i="36"/>
  <c r="J18" i="34"/>
  <c r="I18" i="34"/>
  <c r="H18" i="34"/>
  <c r="O18" i="34"/>
  <c r="G18" i="34"/>
  <c r="L18" i="34"/>
  <c r="K18" i="34"/>
  <c r="F18" i="34"/>
  <c r="N18" i="34"/>
  <c r="M18" i="34"/>
  <c r="E18" i="34"/>
  <c r="K15" i="34"/>
  <c r="J15" i="34"/>
  <c r="I15" i="34"/>
  <c r="H15" i="34"/>
  <c r="M15" i="34"/>
  <c r="E15" i="34"/>
  <c r="L15" i="34"/>
  <c r="G15" i="34"/>
  <c r="F15" i="34"/>
  <c r="O15" i="34"/>
  <c r="N15" i="34"/>
  <c r="Y28" i="45"/>
  <c r="Y40" i="45"/>
  <c r="Y9" i="45"/>
  <c r="Y15" i="45"/>
  <c r="G42" i="45"/>
  <c r="G44" i="45" s="1"/>
  <c r="D11" i="56"/>
  <c r="D11" i="57"/>
  <c r="D34" i="48"/>
  <c r="D34" i="49"/>
  <c r="D26" i="51"/>
  <c r="D26" i="50"/>
  <c r="D18" i="51"/>
  <c r="D18" i="50"/>
  <c r="D30" i="54"/>
  <c r="D30" i="55"/>
  <c r="D29" i="58"/>
  <c r="D29" i="59"/>
  <c r="D28" i="49"/>
  <c r="D28" i="48"/>
  <c r="D7" i="58"/>
  <c r="D7" i="59"/>
  <c r="W25" i="45"/>
  <c r="D25" i="48"/>
  <c r="D25" i="49"/>
  <c r="D9" i="52"/>
  <c r="D9" i="53"/>
  <c r="D32" i="56"/>
  <c r="D32" i="57"/>
  <c r="D8" i="59"/>
  <c r="D8" i="58"/>
  <c r="W8" i="45"/>
  <c r="D8" i="48"/>
  <c r="D8" i="49"/>
  <c r="D28" i="55"/>
  <c r="D28" i="54"/>
  <c r="D40" i="49"/>
  <c r="D40" i="48"/>
  <c r="D16" i="46"/>
  <c r="D16" i="47"/>
  <c r="Q42" i="45"/>
  <c r="Q44" i="45" s="1"/>
  <c r="D14" i="59"/>
  <c r="D14" i="58"/>
  <c r="D17" i="56"/>
  <c r="D17" i="57"/>
  <c r="D7" i="53"/>
  <c r="D7" i="52"/>
  <c r="D39" i="52"/>
  <c r="D39" i="53"/>
  <c r="D31" i="51"/>
  <c r="D31" i="50"/>
  <c r="D15" i="47"/>
  <c r="D15" i="46"/>
  <c r="D7" i="47"/>
  <c r="D7" i="46"/>
  <c r="F42" i="45"/>
  <c r="F44" i="45" s="1"/>
  <c r="D22" i="58"/>
  <c r="D22" i="59"/>
  <c r="R42" i="45"/>
  <c r="R44" i="45" s="1"/>
  <c r="D36" i="49"/>
  <c r="D36" i="48"/>
  <c r="D20" i="51"/>
  <c r="D20" i="50"/>
  <c r="D20" i="47"/>
  <c r="D20" i="46"/>
  <c r="D12" i="59"/>
  <c r="D12" i="58"/>
  <c r="D35" i="59"/>
  <c r="D35" i="58"/>
  <c r="D35" i="49"/>
  <c r="D35" i="48"/>
  <c r="D27" i="56"/>
  <c r="D27" i="57"/>
  <c r="D11" i="47"/>
  <c r="D11" i="46"/>
  <c r="D11" i="62"/>
  <c r="D11" i="61"/>
  <c r="D21" i="61"/>
  <c r="D21" i="62"/>
  <c r="F26" i="53"/>
  <c r="G26" i="53"/>
  <c r="H26" i="53"/>
  <c r="E12" i="23"/>
  <c r="H28" i="13"/>
  <c r="E8" i="28"/>
  <c r="H30" i="13"/>
  <c r="I30" i="13" s="1"/>
  <c r="L30" i="13" s="1"/>
  <c r="K30" i="13" s="1"/>
  <c r="E10" i="28"/>
  <c r="H31" i="13"/>
  <c r="I31" i="13" s="1"/>
  <c r="L31" i="13" s="1"/>
  <c r="K31" i="13" s="1"/>
  <c r="E11" i="28"/>
  <c r="H32" i="13"/>
  <c r="I32" i="13" s="1"/>
  <c r="L32" i="13" s="1"/>
  <c r="K32" i="13" s="1"/>
  <c r="E12" i="28"/>
  <c r="K19" i="13"/>
  <c r="H20" i="13" s="1"/>
  <c r="I20" i="13" s="1"/>
  <c r="L20" i="13" s="1"/>
  <c r="K20" i="13" s="1"/>
  <c r="I2" i="5"/>
  <c r="K22" i="13"/>
  <c r="H26" i="13" s="1"/>
  <c r="I29" i="13"/>
  <c r="L29" i="13" s="1"/>
  <c r="K29" i="13" s="1"/>
  <c r="K25" i="13"/>
  <c r="H27" i="13" s="1"/>
  <c r="K16" i="13"/>
  <c r="H18" i="13" s="1"/>
  <c r="K23" i="13"/>
  <c r="H24" i="13" s="1"/>
  <c r="K17" i="13"/>
  <c r="H21" i="13" s="1"/>
  <c r="I28" i="13"/>
  <c r="L28" i="13" s="1"/>
  <c r="K28" i="13" s="1"/>
  <c r="AA72" i="27" l="1"/>
  <c r="AA97" i="27" s="1"/>
  <c r="AB72" i="27"/>
  <c r="AB97" i="27" s="1"/>
  <c r="W26" i="62"/>
  <c r="W42" i="45"/>
  <c r="W13" i="49"/>
  <c r="W26" i="59"/>
  <c r="I11" i="57"/>
  <c r="F11" i="57"/>
  <c r="H11" i="57"/>
  <c r="G11" i="57"/>
  <c r="F35" i="51"/>
  <c r="H35" i="51"/>
  <c r="G35" i="51"/>
  <c r="H14" i="53"/>
  <c r="G14" i="53"/>
  <c r="F14" i="53"/>
  <c r="F19" i="51"/>
  <c r="H19" i="51"/>
  <c r="G19" i="51"/>
  <c r="I36" i="62"/>
  <c r="G36" i="62"/>
  <c r="F36" i="62"/>
  <c r="K36" i="62"/>
  <c r="J36" i="62"/>
  <c r="H36" i="62"/>
  <c r="I40" i="59"/>
  <c r="H40" i="59"/>
  <c r="G40" i="59"/>
  <c r="F40" i="59"/>
  <c r="H38" i="53"/>
  <c r="G38" i="53"/>
  <c r="F38" i="53"/>
  <c r="K33" i="62"/>
  <c r="I33" i="62"/>
  <c r="H33" i="62"/>
  <c r="G33" i="62"/>
  <c r="J33" i="62"/>
  <c r="F33" i="62"/>
  <c r="H20" i="57"/>
  <c r="G20" i="57"/>
  <c r="F20" i="57"/>
  <c r="I20" i="57"/>
  <c r="H8" i="57"/>
  <c r="G8" i="57"/>
  <c r="F8" i="57"/>
  <c r="I8" i="57"/>
  <c r="F19" i="55"/>
  <c r="H19" i="55"/>
  <c r="I19" i="55"/>
  <c r="G19" i="55"/>
  <c r="H22" i="57"/>
  <c r="G22" i="57"/>
  <c r="F22" i="57"/>
  <c r="I22" i="57"/>
  <c r="H16" i="53"/>
  <c r="G16" i="53"/>
  <c r="F16" i="53"/>
  <c r="K25" i="62"/>
  <c r="I25" i="62"/>
  <c r="H25" i="62"/>
  <c r="G25" i="62"/>
  <c r="J25" i="62"/>
  <c r="F25" i="62"/>
  <c r="I26" i="55"/>
  <c r="H26" i="55"/>
  <c r="G26" i="55"/>
  <c r="F26" i="55"/>
  <c r="I38" i="59"/>
  <c r="H38" i="59"/>
  <c r="G38" i="59"/>
  <c r="F38" i="59"/>
  <c r="I35" i="57"/>
  <c r="H35" i="57"/>
  <c r="G35" i="57"/>
  <c r="F35" i="57"/>
  <c r="D42" i="49"/>
  <c r="Y32" i="49" s="1"/>
  <c r="H14" i="49"/>
  <c r="G14" i="49"/>
  <c r="F14" i="49"/>
  <c r="H24" i="57"/>
  <c r="G24" i="57"/>
  <c r="F24" i="57"/>
  <c r="I24" i="57"/>
  <c r="H15" i="51"/>
  <c r="G15" i="51"/>
  <c r="F15" i="51"/>
  <c r="O19" i="34"/>
  <c r="G19" i="34"/>
  <c r="N19" i="34"/>
  <c r="F19" i="34"/>
  <c r="F22" i="34" s="1"/>
  <c r="M19" i="34"/>
  <c r="E19" i="34"/>
  <c r="L19" i="34"/>
  <c r="I19" i="34"/>
  <c r="J19" i="34"/>
  <c r="H19" i="34"/>
  <c r="K19" i="34"/>
  <c r="K21" i="62"/>
  <c r="I21" i="62"/>
  <c r="H21" i="62"/>
  <c r="G21" i="62"/>
  <c r="J21" i="62"/>
  <c r="F21" i="62"/>
  <c r="D42" i="47"/>
  <c r="Y33" i="47" s="1"/>
  <c r="D42" i="53"/>
  <c r="Y7" i="53" s="1"/>
  <c r="H40" i="49"/>
  <c r="G40" i="49"/>
  <c r="F40" i="49"/>
  <c r="D42" i="59"/>
  <c r="Y12" i="59" s="1"/>
  <c r="H18" i="51"/>
  <c r="G18" i="51"/>
  <c r="F18" i="51"/>
  <c r="W18" i="51" s="1"/>
  <c r="W16" i="62"/>
  <c r="F17" i="51"/>
  <c r="W17" i="51" s="1"/>
  <c r="H17" i="51"/>
  <c r="G17" i="51"/>
  <c r="H21" i="53"/>
  <c r="G21" i="53"/>
  <c r="F21" i="53"/>
  <c r="H27" i="49"/>
  <c r="G27" i="49"/>
  <c r="F27" i="49"/>
  <c r="H30" i="57"/>
  <c r="G30" i="57"/>
  <c r="F30" i="57"/>
  <c r="I30" i="57"/>
  <c r="K14" i="62"/>
  <c r="J14" i="62"/>
  <c r="I14" i="62"/>
  <c r="H14" i="62"/>
  <c r="F14" i="62"/>
  <c r="G14" i="62"/>
  <c r="H32" i="49"/>
  <c r="G32" i="49"/>
  <c r="F32" i="49"/>
  <c r="I8" i="62"/>
  <c r="G8" i="62"/>
  <c r="F8" i="62"/>
  <c r="H8" i="62"/>
  <c r="K8" i="62"/>
  <c r="J8" i="62"/>
  <c r="H26" i="57"/>
  <c r="G26" i="57"/>
  <c r="F26" i="57"/>
  <c r="I26" i="57"/>
  <c r="H19" i="49"/>
  <c r="G19" i="49"/>
  <c r="F19" i="49"/>
  <c r="I20" i="59"/>
  <c r="H20" i="59"/>
  <c r="G20" i="59"/>
  <c r="F20" i="59"/>
  <c r="W20" i="59" s="1"/>
  <c r="K38" i="62"/>
  <c r="J38" i="62"/>
  <c r="I38" i="62"/>
  <c r="H38" i="62"/>
  <c r="G38" i="62"/>
  <c r="F38" i="62"/>
  <c r="F9" i="51"/>
  <c r="H9" i="51"/>
  <c r="G9" i="51"/>
  <c r="G39" i="62"/>
  <c r="K39" i="62"/>
  <c r="I39" i="62"/>
  <c r="H39" i="62"/>
  <c r="F39" i="62"/>
  <c r="J39" i="62"/>
  <c r="G33" i="49"/>
  <c r="F33" i="49"/>
  <c r="H33" i="49"/>
  <c r="F13" i="55"/>
  <c r="H13" i="55"/>
  <c r="I13" i="55"/>
  <c r="G13" i="55"/>
  <c r="G23" i="53"/>
  <c r="H23" i="53"/>
  <c r="F23" i="53"/>
  <c r="F17" i="55"/>
  <c r="H17" i="55"/>
  <c r="I17" i="55"/>
  <c r="G17" i="55"/>
  <c r="Y29" i="47"/>
  <c r="Q15" i="36"/>
  <c r="I41" i="57"/>
  <c r="H41" i="57"/>
  <c r="G41" i="57"/>
  <c r="F41" i="57"/>
  <c r="W10" i="55"/>
  <c r="G24" i="51"/>
  <c r="F24" i="51"/>
  <c r="H24" i="51"/>
  <c r="H22" i="49"/>
  <c r="G22" i="49"/>
  <c r="F22" i="49"/>
  <c r="W23" i="47"/>
  <c r="H29" i="51"/>
  <c r="G29" i="51"/>
  <c r="F29" i="51"/>
  <c r="I36" i="55"/>
  <c r="H36" i="55"/>
  <c r="G36" i="55"/>
  <c r="F36" i="55"/>
  <c r="F23" i="55"/>
  <c r="H23" i="55"/>
  <c r="I23" i="55"/>
  <c r="G23" i="55"/>
  <c r="K17" i="62"/>
  <c r="I17" i="62"/>
  <c r="H17" i="62"/>
  <c r="G17" i="62"/>
  <c r="J17" i="62"/>
  <c r="F17" i="62"/>
  <c r="I37" i="57"/>
  <c r="H37" i="57"/>
  <c r="G37" i="57"/>
  <c r="F37" i="57"/>
  <c r="I29" i="57"/>
  <c r="F29" i="57"/>
  <c r="H29" i="57"/>
  <c r="G29" i="57"/>
  <c r="F28" i="53"/>
  <c r="H28" i="53"/>
  <c r="G28" i="53"/>
  <c r="G35" i="59"/>
  <c r="I35" i="59"/>
  <c r="H35" i="59"/>
  <c r="F35" i="59"/>
  <c r="I31" i="57"/>
  <c r="F31" i="57"/>
  <c r="G31" i="57"/>
  <c r="H31" i="57"/>
  <c r="H13" i="51"/>
  <c r="G13" i="51"/>
  <c r="F13" i="51"/>
  <c r="H37" i="53"/>
  <c r="G37" i="53"/>
  <c r="F37" i="53"/>
  <c r="K41" i="62"/>
  <c r="I41" i="62"/>
  <c r="H41" i="62"/>
  <c r="G41" i="62"/>
  <c r="J41" i="62"/>
  <c r="F41" i="62"/>
  <c r="G19" i="62"/>
  <c r="K19" i="62"/>
  <c r="J19" i="62"/>
  <c r="F19" i="62"/>
  <c r="H19" i="62"/>
  <c r="I19" i="62"/>
  <c r="W12" i="49"/>
  <c r="F39" i="55"/>
  <c r="H39" i="55"/>
  <c r="I39" i="55"/>
  <c r="G39" i="55"/>
  <c r="I12" i="55"/>
  <c r="H12" i="55"/>
  <c r="G12" i="55"/>
  <c r="F12" i="55"/>
  <c r="G23" i="59"/>
  <c r="I23" i="59"/>
  <c r="H23" i="59"/>
  <c r="F23" i="59"/>
  <c r="I33" i="57"/>
  <c r="F33" i="57"/>
  <c r="H33" i="57"/>
  <c r="G33" i="57"/>
  <c r="H32" i="53"/>
  <c r="G32" i="53"/>
  <c r="F32" i="53"/>
  <c r="G7" i="62"/>
  <c r="K7" i="62"/>
  <c r="I7" i="62"/>
  <c r="H7" i="62"/>
  <c r="F7" i="62"/>
  <c r="J7" i="62"/>
  <c r="M17" i="34"/>
  <c r="M22" i="34" s="1"/>
  <c r="E17" i="34"/>
  <c r="L17" i="34"/>
  <c r="L22" i="34" s="1"/>
  <c r="K17" i="34"/>
  <c r="J17" i="34"/>
  <c r="O17" i="34"/>
  <c r="G17" i="34"/>
  <c r="I17" i="34"/>
  <c r="I22" i="34" s="1"/>
  <c r="H17" i="34"/>
  <c r="H22" i="34" s="1"/>
  <c r="F17" i="34"/>
  <c r="N17" i="34"/>
  <c r="Y15" i="47"/>
  <c r="I17" i="57"/>
  <c r="F17" i="57"/>
  <c r="H17" i="57"/>
  <c r="G17" i="57"/>
  <c r="I28" i="55"/>
  <c r="H28" i="55"/>
  <c r="G28" i="55"/>
  <c r="F28" i="55"/>
  <c r="H32" i="57"/>
  <c r="I32" i="57"/>
  <c r="G32" i="57"/>
  <c r="F32" i="57"/>
  <c r="F28" i="49"/>
  <c r="H28" i="49"/>
  <c r="G28" i="49"/>
  <c r="D42" i="50"/>
  <c r="Y10" i="50" s="1"/>
  <c r="H26" i="51"/>
  <c r="G26" i="51"/>
  <c r="F26" i="51"/>
  <c r="N17" i="36"/>
  <c r="W10" i="51"/>
  <c r="W20" i="49"/>
  <c r="G27" i="59"/>
  <c r="I27" i="59"/>
  <c r="H27" i="59"/>
  <c r="F27" i="59"/>
  <c r="H36" i="57"/>
  <c r="G36" i="57"/>
  <c r="I36" i="57"/>
  <c r="F36" i="57"/>
  <c r="G17" i="49"/>
  <c r="F17" i="49"/>
  <c r="H17" i="49"/>
  <c r="I16" i="55"/>
  <c r="H16" i="55"/>
  <c r="G16" i="55"/>
  <c r="F16" i="55"/>
  <c r="K34" i="62"/>
  <c r="J34" i="62"/>
  <c r="I34" i="62"/>
  <c r="G34" i="62"/>
  <c r="F34" i="62"/>
  <c r="H34" i="62"/>
  <c r="G19" i="59"/>
  <c r="I19" i="59"/>
  <c r="H19" i="59"/>
  <c r="F19" i="59"/>
  <c r="G14" i="51"/>
  <c r="H14" i="51"/>
  <c r="F14" i="51"/>
  <c r="W14" i="51" s="1"/>
  <c r="Y14" i="50"/>
  <c r="G41" i="59"/>
  <c r="H41" i="59"/>
  <c r="F41" i="59"/>
  <c r="I41" i="59"/>
  <c r="I34" i="55"/>
  <c r="H34" i="55"/>
  <c r="G34" i="55"/>
  <c r="F34" i="55"/>
  <c r="W40" i="47"/>
  <c r="F27" i="55"/>
  <c r="H27" i="55"/>
  <c r="I27" i="55"/>
  <c r="G27" i="55"/>
  <c r="I12" i="62"/>
  <c r="G12" i="62"/>
  <c r="F12" i="62"/>
  <c r="K12" i="62"/>
  <c r="J12" i="62"/>
  <c r="H12" i="62"/>
  <c r="G31" i="49"/>
  <c r="H31" i="49"/>
  <c r="F31" i="49"/>
  <c r="F11" i="51"/>
  <c r="H11" i="51"/>
  <c r="G11" i="51"/>
  <c r="G15" i="49"/>
  <c r="H15" i="49"/>
  <c r="F15" i="49"/>
  <c r="H40" i="53"/>
  <c r="G40" i="53"/>
  <c r="F40" i="53"/>
  <c r="H29" i="49"/>
  <c r="G29" i="49"/>
  <c r="F29" i="49"/>
  <c r="I7" i="57"/>
  <c r="F7" i="57"/>
  <c r="H7" i="57"/>
  <c r="G7" i="57"/>
  <c r="D42" i="56"/>
  <c r="Y11" i="56" s="1"/>
  <c r="G33" i="53"/>
  <c r="F33" i="53"/>
  <c r="H33" i="53"/>
  <c r="K18" i="62"/>
  <c r="J18" i="62"/>
  <c r="I18" i="62"/>
  <c r="G18" i="62"/>
  <c r="F18" i="62"/>
  <c r="H18" i="62"/>
  <c r="H39" i="51"/>
  <c r="G39" i="51"/>
  <c r="F39" i="51"/>
  <c r="G31" i="59"/>
  <c r="I31" i="59"/>
  <c r="H31" i="59"/>
  <c r="F31" i="59"/>
  <c r="G25" i="53"/>
  <c r="F25" i="53"/>
  <c r="H25" i="53"/>
  <c r="AA25" i="52"/>
  <c r="I30" i="59"/>
  <c r="H30" i="59"/>
  <c r="G30" i="59"/>
  <c r="F30" i="59"/>
  <c r="H10" i="57"/>
  <c r="G10" i="57"/>
  <c r="F10" i="57"/>
  <c r="I10" i="57"/>
  <c r="D42" i="62"/>
  <c r="Y35" i="62" s="1"/>
  <c r="H16" i="49"/>
  <c r="G16" i="49"/>
  <c r="F16" i="49"/>
  <c r="W16" i="49" s="1"/>
  <c r="H19" i="53"/>
  <c r="G19" i="53"/>
  <c r="F19" i="53"/>
  <c r="G32" i="51"/>
  <c r="F32" i="51"/>
  <c r="H32" i="51"/>
  <c r="H35" i="49"/>
  <c r="G35" i="49"/>
  <c r="F35" i="49"/>
  <c r="I8" i="59"/>
  <c r="H8" i="59"/>
  <c r="G8" i="59"/>
  <c r="F8" i="59"/>
  <c r="I20" i="55"/>
  <c r="H20" i="55"/>
  <c r="G20" i="55"/>
  <c r="F20" i="55"/>
  <c r="G11" i="62"/>
  <c r="K11" i="62"/>
  <c r="J11" i="62"/>
  <c r="F11" i="62"/>
  <c r="I11" i="62"/>
  <c r="H11" i="62"/>
  <c r="F9" i="55"/>
  <c r="H9" i="55"/>
  <c r="G9" i="55"/>
  <c r="I9" i="55"/>
  <c r="H29" i="53"/>
  <c r="G29" i="53"/>
  <c r="F29" i="53"/>
  <c r="I24" i="55"/>
  <c r="H24" i="55"/>
  <c r="G24" i="55"/>
  <c r="F24" i="55"/>
  <c r="H14" i="57"/>
  <c r="G14" i="57"/>
  <c r="F14" i="57"/>
  <c r="I14" i="57"/>
  <c r="F36" i="53"/>
  <c r="H36" i="53"/>
  <c r="G36" i="53"/>
  <c r="I12" i="59"/>
  <c r="H12" i="59"/>
  <c r="G12" i="59"/>
  <c r="F12" i="59"/>
  <c r="H31" i="51"/>
  <c r="G31" i="51"/>
  <c r="F31" i="51"/>
  <c r="I14" i="59"/>
  <c r="H14" i="59"/>
  <c r="G14" i="59"/>
  <c r="F14" i="59"/>
  <c r="I17" i="36"/>
  <c r="I7" i="55"/>
  <c r="H7" i="55"/>
  <c r="G7" i="55"/>
  <c r="F7" i="55"/>
  <c r="D42" i="54"/>
  <c r="Y9" i="54" s="1"/>
  <c r="G41" i="49"/>
  <c r="F41" i="49"/>
  <c r="H41" i="49"/>
  <c r="F21" i="55"/>
  <c r="H21" i="55"/>
  <c r="G21" i="55"/>
  <c r="I21" i="55"/>
  <c r="Y27" i="59"/>
  <c r="W9" i="59"/>
  <c r="H24" i="53"/>
  <c r="G24" i="53"/>
  <c r="F24" i="53"/>
  <c r="H28" i="51"/>
  <c r="G28" i="51"/>
  <c r="F28" i="51"/>
  <c r="F33" i="55"/>
  <c r="H33" i="55"/>
  <c r="I33" i="55"/>
  <c r="G33" i="55"/>
  <c r="K10" i="62"/>
  <c r="J10" i="62"/>
  <c r="I10" i="62"/>
  <c r="G10" i="62"/>
  <c r="F10" i="62"/>
  <c r="H10" i="62"/>
  <c r="G9" i="49"/>
  <c r="F9" i="49"/>
  <c r="H9" i="49"/>
  <c r="W34" i="53"/>
  <c r="G8" i="51"/>
  <c r="F8" i="51"/>
  <c r="H8" i="51"/>
  <c r="G23" i="62"/>
  <c r="K23" i="62"/>
  <c r="I23" i="62"/>
  <c r="H23" i="62"/>
  <c r="F23" i="62"/>
  <c r="J23" i="62"/>
  <c r="D42" i="46"/>
  <c r="Y36" i="46" s="1"/>
  <c r="I8" i="55"/>
  <c r="H8" i="55"/>
  <c r="G8" i="55"/>
  <c r="F8" i="55"/>
  <c r="F25" i="55"/>
  <c r="H25" i="55"/>
  <c r="G25" i="55"/>
  <c r="I25" i="55"/>
  <c r="F10" i="53"/>
  <c r="G10" i="53"/>
  <c r="H10" i="53"/>
  <c r="I22" i="55"/>
  <c r="H22" i="55"/>
  <c r="G22" i="55"/>
  <c r="F22" i="55"/>
  <c r="I14" i="55"/>
  <c r="H14" i="55"/>
  <c r="G14" i="55"/>
  <c r="F14" i="55"/>
  <c r="H12" i="57"/>
  <c r="G12" i="57"/>
  <c r="F12" i="57"/>
  <c r="I12" i="57"/>
  <c r="Y21" i="56"/>
  <c r="I21" i="57"/>
  <c r="F21" i="57"/>
  <c r="H21" i="57"/>
  <c r="G21" i="57"/>
  <c r="D42" i="57"/>
  <c r="Y13" i="57" s="1"/>
  <c r="Y13" i="59"/>
  <c r="H38" i="57"/>
  <c r="I38" i="57"/>
  <c r="G38" i="57"/>
  <c r="F38" i="57"/>
  <c r="G41" i="53"/>
  <c r="F41" i="53"/>
  <c r="H41" i="53"/>
  <c r="I18" i="55"/>
  <c r="H18" i="55"/>
  <c r="G18" i="55"/>
  <c r="F18" i="55"/>
  <c r="H24" i="49"/>
  <c r="G24" i="49"/>
  <c r="F24" i="49"/>
  <c r="D42" i="61"/>
  <c r="Y21" i="61" s="1"/>
  <c r="K9" i="62"/>
  <c r="I9" i="62"/>
  <c r="H9" i="62"/>
  <c r="G9" i="62"/>
  <c r="J9" i="62"/>
  <c r="F9" i="62"/>
  <c r="Y19" i="47"/>
  <c r="F12" i="53"/>
  <c r="H12" i="53"/>
  <c r="G12" i="53"/>
  <c r="W12" i="47"/>
  <c r="H16" i="57"/>
  <c r="G16" i="57"/>
  <c r="F16" i="57"/>
  <c r="I16" i="57"/>
  <c r="Y18" i="47"/>
  <c r="H13" i="53"/>
  <c r="G13" i="53"/>
  <c r="F13" i="53"/>
  <c r="H20" i="51"/>
  <c r="F20" i="51"/>
  <c r="G20" i="51"/>
  <c r="Y20" i="50"/>
  <c r="I30" i="55"/>
  <c r="H30" i="55"/>
  <c r="G30" i="55"/>
  <c r="F30" i="55"/>
  <c r="H37" i="51"/>
  <c r="G37" i="51"/>
  <c r="F37" i="51"/>
  <c r="Y37" i="50"/>
  <c r="F17" i="36"/>
  <c r="Q11" i="36"/>
  <c r="Y11" i="47"/>
  <c r="Y22" i="59"/>
  <c r="Y14" i="59"/>
  <c r="G9" i="53"/>
  <c r="F9" i="53"/>
  <c r="H9" i="53"/>
  <c r="M17" i="36"/>
  <c r="J17" i="36"/>
  <c r="G40" i="51"/>
  <c r="F40" i="51"/>
  <c r="H40" i="51"/>
  <c r="D42" i="55"/>
  <c r="Y36" i="55" s="1"/>
  <c r="H23" i="51"/>
  <c r="G23" i="51"/>
  <c r="F23" i="51"/>
  <c r="K29" i="62"/>
  <c r="I29" i="62"/>
  <c r="H29" i="62"/>
  <c r="G29" i="62"/>
  <c r="J29" i="62"/>
  <c r="F29" i="62"/>
  <c r="H35" i="53"/>
  <c r="G35" i="53"/>
  <c r="F35" i="53"/>
  <c r="W10" i="59"/>
  <c r="F35" i="55"/>
  <c r="H35" i="55"/>
  <c r="I35" i="55"/>
  <c r="G35" i="55"/>
  <c r="Y10" i="47"/>
  <c r="Y37" i="47"/>
  <c r="F29" i="55"/>
  <c r="H29" i="55"/>
  <c r="I29" i="55"/>
  <c r="G29" i="55"/>
  <c r="I34" i="59"/>
  <c r="H34" i="59"/>
  <c r="G34" i="59"/>
  <c r="F34" i="59"/>
  <c r="H21" i="51"/>
  <c r="G21" i="51"/>
  <c r="F21" i="51"/>
  <c r="Y21" i="50"/>
  <c r="H27" i="53"/>
  <c r="G27" i="53"/>
  <c r="F27" i="53"/>
  <c r="H7" i="51"/>
  <c r="G7" i="51"/>
  <c r="F7" i="51"/>
  <c r="Y7" i="50"/>
  <c r="Y39" i="59"/>
  <c r="G37" i="59"/>
  <c r="H37" i="59"/>
  <c r="F37" i="59"/>
  <c r="I37" i="59"/>
  <c r="G25" i="59"/>
  <c r="H25" i="59"/>
  <c r="F25" i="59"/>
  <c r="I25" i="59"/>
  <c r="F31" i="55"/>
  <c r="H31" i="55"/>
  <c r="I31" i="55"/>
  <c r="G31" i="55"/>
  <c r="W24" i="47"/>
  <c r="K22" i="62"/>
  <c r="J22" i="62"/>
  <c r="I22" i="62"/>
  <c r="H22" i="62"/>
  <c r="G22" i="62"/>
  <c r="F22" i="62"/>
  <c r="I23" i="57"/>
  <c r="F23" i="57"/>
  <c r="H23" i="57"/>
  <c r="G23" i="57"/>
  <c r="G13" i="59"/>
  <c r="H13" i="59"/>
  <c r="F13" i="59"/>
  <c r="I13" i="59"/>
  <c r="F20" i="53"/>
  <c r="H20" i="53"/>
  <c r="G20" i="53"/>
  <c r="G17" i="53"/>
  <c r="F17" i="53"/>
  <c r="H17" i="53"/>
  <c r="H22" i="53"/>
  <c r="G22" i="53"/>
  <c r="F22" i="53"/>
  <c r="Y33" i="50"/>
  <c r="F33" i="51"/>
  <c r="H33" i="51"/>
  <c r="G33" i="51"/>
  <c r="G21" i="59"/>
  <c r="H21" i="59"/>
  <c r="F21" i="59"/>
  <c r="I21" i="59"/>
  <c r="Y13" i="53"/>
  <c r="G15" i="59"/>
  <c r="I15" i="59"/>
  <c r="F15" i="59"/>
  <c r="H15" i="59"/>
  <c r="I19" i="57"/>
  <c r="F19" i="57"/>
  <c r="G19" i="57"/>
  <c r="H19" i="57"/>
  <c r="Y42" i="26"/>
  <c r="I24" i="62"/>
  <c r="G24" i="62"/>
  <c r="F24" i="62"/>
  <c r="H24" i="62"/>
  <c r="K24" i="62"/>
  <c r="J24" i="62"/>
  <c r="I21" i="34"/>
  <c r="H21" i="34"/>
  <c r="O21" i="34"/>
  <c r="G21" i="34"/>
  <c r="N21" i="34"/>
  <c r="F21" i="34"/>
  <c r="K21" i="34"/>
  <c r="J21" i="34"/>
  <c r="E21" i="34"/>
  <c r="M21" i="34"/>
  <c r="L21" i="34"/>
  <c r="I22" i="59"/>
  <c r="H22" i="59"/>
  <c r="G22" i="59"/>
  <c r="F22" i="59"/>
  <c r="H8" i="49"/>
  <c r="G8" i="49"/>
  <c r="F8" i="49"/>
  <c r="G29" i="59"/>
  <c r="H29" i="59"/>
  <c r="F29" i="59"/>
  <c r="I29" i="59"/>
  <c r="H34" i="49"/>
  <c r="F34" i="49"/>
  <c r="G34" i="49"/>
  <c r="O17" i="36"/>
  <c r="K17" i="36"/>
  <c r="H11" i="53"/>
  <c r="G11" i="53"/>
  <c r="F11" i="53"/>
  <c r="Y13" i="47"/>
  <c r="K13" i="62"/>
  <c r="I13" i="62"/>
  <c r="H13" i="62"/>
  <c r="G13" i="62"/>
  <c r="J13" i="62"/>
  <c r="F13" i="62"/>
  <c r="F11" i="55"/>
  <c r="H11" i="55"/>
  <c r="I11" i="55"/>
  <c r="G11" i="55"/>
  <c r="W40" i="55"/>
  <c r="G31" i="53"/>
  <c r="W31" i="53" s="1"/>
  <c r="H31" i="53"/>
  <c r="F31" i="53"/>
  <c r="G33" i="59"/>
  <c r="H33" i="59"/>
  <c r="F33" i="59"/>
  <c r="I33" i="59"/>
  <c r="Y41" i="47"/>
  <c r="H18" i="49"/>
  <c r="F18" i="49"/>
  <c r="G18" i="49"/>
  <c r="Q16" i="36"/>
  <c r="Y37" i="55"/>
  <c r="H12" i="51"/>
  <c r="G12" i="51"/>
  <c r="F12" i="51"/>
  <c r="D42" i="51"/>
  <c r="Y34" i="51" s="1"/>
  <c r="G39" i="59"/>
  <c r="I39" i="59"/>
  <c r="F39" i="59"/>
  <c r="H39" i="59"/>
  <c r="H28" i="57"/>
  <c r="G28" i="57"/>
  <c r="F28" i="57"/>
  <c r="I28" i="57"/>
  <c r="Y34" i="47"/>
  <c r="E38" i="23"/>
  <c r="H37" i="49"/>
  <c r="G37" i="49"/>
  <c r="F37" i="49"/>
  <c r="D42" i="48"/>
  <c r="Y22" i="48" s="1"/>
  <c r="H10" i="49"/>
  <c r="F10" i="49"/>
  <c r="G10" i="49"/>
  <c r="Y24" i="47"/>
  <c r="G11" i="59"/>
  <c r="I11" i="59"/>
  <c r="H11" i="59"/>
  <c r="F11" i="59"/>
  <c r="Y27" i="47"/>
  <c r="W22" i="47"/>
  <c r="I32" i="59"/>
  <c r="H32" i="59"/>
  <c r="G32" i="59"/>
  <c r="F32" i="59"/>
  <c r="F18" i="53"/>
  <c r="H18" i="53"/>
  <c r="G18" i="53"/>
  <c r="Y21" i="47"/>
  <c r="H21" i="49"/>
  <c r="G21" i="49"/>
  <c r="F21" i="49"/>
  <c r="Y39" i="47"/>
  <c r="I40" i="62"/>
  <c r="G40" i="62"/>
  <c r="F40" i="62"/>
  <c r="H40" i="62"/>
  <c r="J40" i="62"/>
  <c r="K40" i="62"/>
  <c r="W32" i="55"/>
  <c r="I15" i="57"/>
  <c r="F15" i="57"/>
  <c r="G15" i="57"/>
  <c r="H15" i="57"/>
  <c r="Y15" i="59"/>
  <c r="G7" i="53"/>
  <c r="H7" i="53"/>
  <c r="F7" i="53"/>
  <c r="D42" i="52"/>
  <c r="Y37" i="52" s="1"/>
  <c r="G38" i="51"/>
  <c r="H38" i="51"/>
  <c r="F38" i="51"/>
  <c r="Y38" i="50"/>
  <c r="Y8" i="62"/>
  <c r="H11" i="49"/>
  <c r="G11" i="49"/>
  <c r="F11" i="49"/>
  <c r="F36" i="49"/>
  <c r="H36" i="49"/>
  <c r="G36" i="49"/>
  <c r="G7" i="59"/>
  <c r="I7" i="59"/>
  <c r="F7" i="59"/>
  <c r="H7" i="59"/>
  <c r="D42" i="58"/>
  <c r="Y7" i="58" s="1"/>
  <c r="I25" i="57"/>
  <c r="F25" i="57"/>
  <c r="H25" i="57"/>
  <c r="G25" i="57"/>
  <c r="I24" i="59"/>
  <c r="H24" i="59"/>
  <c r="G24" i="59"/>
  <c r="F24" i="59"/>
  <c r="I32" i="62"/>
  <c r="G32" i="62"/>
  <c r="F32" i="62"/>
  <c r="H32" i="62"/>
  <c r="K32" i="62"/>
  <c r="J32" i="62"/>
  <c r="H26" i="49"/>
  <c r="F26" i="49"/>
  <c r="G26" i="49"/>
  <c r="Y39" i="62"/>
  <c r="L20" i="34"/>
  <c r="K20" i="34"/>
  <c r="K22" i="34" s="1"/>
  <c r="J20" i="34"/>
  <c r="J22" i="34" s="1"/>
  <c r="I20" i="34"/>
  <c r="N20" i="34"/>
  <c r="N22" i="34" s="1"/>
  <c r="F20" i="34"/>
  <c r="O20" i="34"/>
  <c r="M20" i="34"/>
  <c r="H20" i="34"/>
  <c r="E20" i="34"/>
  <c r="E22" i="34" s="1"/>
  <c r="G20" i="34"/>
  <c r="G22" i="34" s="1"/>
  <c r="W26" i="53"/>
  <c r="AA26" i="53" s="1"/>
  <c r="I27" i="57"/>
  <c r="F27" i="57"/>
  <c r="H27" i="57"/>
  <c r="G27" i="57"/>
  <c r="Y20" i="47"/>
  <c r="G39" i="53"/>
  <c r="F39" i="53"/>
  <c r="H39" i="53"/>
  <c r="Y16" i="47"/>
  <c r="G25" i="49"/>
  <c r="F25" i="49"/>
  <c r="H25" i="49"/>
  <c r="P17" i="36"/>
  <c r="L17" i="36"/>
  <c r="G23" i="49"/>
  <c r="H23" i="49"/>
  <c r="F23" i="49"/>
  <c r="W23" i="49" s="1"/>
  <c r="H34" i="57"/>
  <c r="I34" i="57"/>
  <c r="G34" i="57"/>
  <c r="F34" i="57"/>
  <c r="W39" i="49"/>
  <c r="W36" i="59"/>
  <c r="G31" i="62"/>
  <c r="K31" i="62"/>
  <c r="I31" i="62"/>
  <c r="H31" i="62"/>
  <c r="F31" i="62"/>
  <c r="J31" i="62"/>
  <c r="K37" i="62"/>
  <c r="I37" i="62"/>
  <c r="H37" i="62"/>
  <c r="G37" i="62"/>
  <c r="J37" i="62"/>
  <c r="F37" i="62"/>
  <c r="I38" i="55"/>
  <c r="H38" i="55"/>
  <c r="G38" i="55"/>
  <c r="F38" i="55"/>
  <c r="F41" i="55"/>
  <c r="H41" i="55"/>
  <c r="G41" i="55"/>
  <c r="I41" i="55"/>
  <c r="K30" i="62"/>
  <c r="J30" i="62"/>
  <c r="I30" i="62"/>
  <c r="H30" i="62"/>
  <c r="G30" i="62"/>
  <c r="F30" i="62"/>
  <c r="H18" i="57"/>
  <c r="G18" i="57"/>
  <c r="F18" i="57"/>
  <c r="I18" i="57"/>
  <c r="I28" i="62"/>
  <c r="G28" i="62"/>
  <c r="F28" i="62"/>
  <c r="K28" i="62"/>
  <c r="J28" i="62"/>
  <c r="H28" i="62"/>
  <c r="I16" i="59"/>
  <c r="H16" i="59"/>
  <c r="G16" i="59"/>
  <c r="F16" i="59"/>
  <c r="Q14" i="36"/>
  <c r="G35" i="62"/>
  <c r="K35" i="62"/>
  <c r="J35" i="62"/>
  <c r="F35" i="62"/>
  <c r="H35" i="62"/>
  <c r="I35" i="62"/>
  <c r="I13" i="57"/>
  <c r="F13" i="57"/>
  <c r="H13" i="57"/>
  <c r="G13" i="57"/>
  <c r="G27" i="62"/>
  <c r="K27" i="62"/>
  <c r="J27" i="62"/>
  <c r="F27" i="62"/>
  <c r="I27" i="62"/>
  <c r="H27" i="62"/>
  <c r="Y27" i="61"/>
  <c r="I28" i="59"/>
  <c r="H28" i="59"/>
  <c r="G28" i="59"/>
  <c r="F28" i="59"/>
  <c r="Y9" i="47"/>
  <c r="H30" i="53"/>
  <c r="G30" i="53"/>
  <c r="F30" i="53"/>
  <c r="I18" i="59"/>
  <c r="H18" i="59"/>
  <c r="G18" i="59"/>
  <c r="F18" i="59"/>
  <c r="F37" i="55"/>
  <c r="H37" i="55"/>
  <c r="G37" i="55"/>
  <c r="I37" i="55"/>
  <c r="Y35" i="47"/>
  <c r="G15" i="62"/>
  <c r="K15" i="62"/>
  <c r="I15" i="62"/>
  <c r="H15" i="62"/>
  <c r="F15" i="62"/>
  <c r="J15" i="62"/>
  <c r="I39" i="57"/>
  <c r="H39" i="57"/>
  <c r="G39" i="57"/>
  <c r="F39" i="57"/>
  <c r="W15" i="53"/>
  <c r="Y25" i="47"/>
  <c r="H38" i="49"/>
  <c r="G38" i="49"/>
  <c r="F38" i="49"/>
  <c r="G16" i="51"/>
  <c r="F16" i="51"/>
  <c r="H16" i="51"/>
  <c r="Y16" i="50"/>
  <c r="O22" i="34"/>
  <c r="F25" i="51"/>
  <c r="H25" i="51"/>
  <c r="G25" i="51"/>
  <c r="H34" i="51"/>
  <c r="G34" i="51"/>
  <c r="F34" i="51"/>
  <c r="Y34" i="50"/>
  <c r="Y11" i="59"/>
  <c r="Y22" i="47"/>
  <c r="G17" i="59"/>
  <c r="H17" i="59"/>
  <c r="F17" i="59"/>
  <c r="I17" i="59"/>
  <c r="Y14" i="47"/>
  <c r="G30" i="51"/>
  <c r="H30" i="51"/>
  <c r="F30" i="51"/>
  <c r="H36" i="51"/>
  <c r="F36" i="51"/>
  <c r="G36" i="51"/>
  <c r="Y36" i="50"/>
  <c r="F27" i="51"/>
  <c r="H27" i="51"/>
  <c r="G27" i="51"/>
  <c r="Y27" i="50"/>
  <c r="I20" i="62"/>
  <c r="G20" i="62"/>
  <c r="F20" i="62"/>
  <c r="K20" i="62"/>
  <c r="J20" i="62"/>
  <c r="H20" i="62"/>
  <c r="G7" i="49"/>
  <c r="H7" i="49"/>
  <c r="F7" i="49"/>
  <c r="F15" i="55"/>
  <c r="H15" i="55"/>
  <c r="I15" i="55"/>
  <c r="G15" i="55"/>
  <c r="F41" i="51"/>
  <c r="G41" i="51"/>
  <c r="H41" i="51"/>
  <c r="W8" i="53"/>
  <c r="G22" i="51"/>
  <c r="F22" i="51"/>
  <c r="H22" i="51"/>
  <c r="H40" i="57"/>
  <c r="I40" i="57"/>
  <c r="G40" i="57"/>
  <c r="F40" i="57"/>
  <c r="I9" i="5"/>
  <c r="I26" i="13"/>
  <c r="L26" i="13" s="1"/>
  <c r="K26" i="13" s="1"/>
  <c r="I21" i="13"/>
  <c r="L21" i="13" s="1"/>
  <c r="K21" i="13" s="1"/>
  <c r="I24" i="13"/>
  <c r="L24" i="13" s="1"/>
  <c r="K24" i="13" s="1"/>
  <c r="I18" i="13"/>
  <c r="L18" i="13" s="1"/>
  <c r="K18" i="13" s="1"/>
  <c r="I27" i="13"/>
  <c r="L27" i="13" s="1"/>
  <c r="K27" i="13" s="1"/>
  <c r="Y35" i="56" l="1"/>
  <c r="Y14" i="56"/>
  <c r="W20" i="47"/>
  <c r="Y22" i="53"/>
  <c r="W32" i="59"/>
  <c r="Y29" i="55"/>
  <c r="W17" i="49"/>
  <c r="Y20" i="56"/>
  <c r="Y33" i="56"/>
  <c r="Y12" i="54"/>
  <c r="Y25" i="53"/>
  <c r="W24" i="53"/>
  <c r="Y38" i="54"/>
  <c r="Y26" i="54"/>
  <c r="Y11" i="53"/>
  <c r="W13" i="55"/>
  <c r="W14" i="53"/>
  <c r="W29" i="57"/>
  <c r="W38" i="51"/>
  <c r="Y35" i="55"/>
  <c r="W35" i="53"/>
  <c r="W29" i="53"/>
  <c r="W19" i="49"/>
  <c r="Y13" i="55"/>
  <c r="W16" i="55"/>
  <c r="W41" i="55"/>
  <c r="Y23" i="48"/>
  <c r="W40" i="51"/>
  <c r="W30" i="55"/>
  <c r="W13" i="53"/>
  <c r="W37" i="53"/>
  <c r="W37" i="57"/>
  <c r="W14" i="49"/>
  <c r="W38" i="59"/>
  <c r="W40" i="59"/>
  <c r="Y21" i="53"/>
  <c r="Y16" i="53"/>
  <c r="Y38" i="53"/>
  <c r="Y22" i="50"/>
  <c r="Y25" i="50"/>
  <c r="Y15" i="61"/>
  <c r="Y31" i="53"/>
  <c r="Y28" i="61"/>
  <c r="Y24" i="53"/>
  <c r="Y12" i="53"/>
  <c r="Y23" i="53"/>
  <c r="Y37" i="53"/>
  <c r="Y39" i="53"/>
  <c r="Y32" i="53"/>
  <c r="Y41" i="50"/>
  <c r="Y30" i="50"/>
  <c r="Y8" i="50"/>
  <c r="Y35" i="53"/>
  <c r="Y29" i="53"/>
  <c r="Y14" i="53"/>
  <c r="Y17" i="53"/>
  <c r="Y9" i="53"/>
  <c r="Y19" i="53"/>
  <c r="Y7" i="59"/>
  <c r="Y10" i="53"/>
  <c r="Y18" i="53"/>
  <c r="Y27" i="53"/>
  <c r="Y36" i="53"/>
  <c r="Y35" i="57"/>
  <c r="Y20" i="53"/>
  <c r="Y41" i="53"/>
  <c r="Y40" i="53"/>
  <c r="Y33" i="53"/>
  <c r="Y36" i="62"/>
  <c r="Y12" i="50"/>
  <c r="Y28" i="50"/>
  <c r="Y28" i="53"/>
  <c r="Y22" i="46"/>
  <c r="Y17" i="47"/>
  <c r="Y31" i="46"/>
  <c r="Y24" i="46"/>
  <c r="Y34" i="46"/>
  <c r="Y41" i="46"/>
  <c r="Y13" i="46"/>
  <c r="Y20" i="46"/>
  <c r="Y28" i="47"/>
  <c r="Y27" i="46"/>
  <c r="Y38" i="47"/>
  <c r="Y28" i="46"/>
  <c r="W18" i="53"/>
  <c r="W11" i="55"/>
  <c r="W22" i="59"/>
  <c r="Y8" i="46"/>
  <c r="Y21" i="46"/>
  <c r="W34" i="47"/>
  <c r="W27" i="53"/>
  <c r="W37" i="51"/>
  <c r="Y7" i="57"/>
  <c r="Y37" i="46"/>
  <c r="Y28" i="55"/>
  <c r="W39" i="51"/>
  <c r="W15" i="49"/>
  <c r="Y31" i="57"/>
  <c r="Y35" i="59"/>
  <c r="W39" i="55"/>
  <c r="W36" i="55"/>
  <c r="W22" i="49"/>
  <c r="W40" i="49"/>
  <c r="W21" i="62"/>
  <c r="W20" i="57"/>
  <c r="Y25" i="56"/>
  <c r="W13" i="62"/>
  <c r="W24" i="49"/>
  <c r="W14" i="59"/>
  <c r="W12" i="59"/>
  <c r="W25" i="53"/>
  <c r="AA25" i="53" s="1"/>
  <c r="W36" i="57"/>
  <c r="W12" i="55"/>
  <c r="W35" i="59"/>
  <c r="Y26" i="47"/>
  <c r="Y37" i="57"/>
  <c r="W15" i="55"/>
  <c r="Y14" i="52"/>
  <c r="Y31" i="47"/>
  <c r="Y35" i="50"/>
  <c r="Y8" i="58"/>
  <c r="Y15" i="46"/>
  <c r="W21" i="47"/>
  <c r="Y38" i="57"/>
  <c r="Y23" i="50"/>
  <c r="Y36" i="57"/>
  <c r="W25" i="55"/>
  <c r="W37" i="47"/>
  <c r="Y32" i="50"/>
  <c r="W30" i="59"/>
  <c r="W31" i="59"/>
  <c r="W29" i="49"/>
  <c r="Y24" i="55"/>
  <c r="W13" i="51"/>
  <c r="W32" i="47"/>
  <c r="Y38" i="62"/>
  <c r="W26" i="47"/>
  <c r="W35" i="62"/>
  <c r="Y23" i="58"/>
  <c r="W25" i="57"/>
  <c r="Y25" i="46"/>
  <c r="Y9" i="46"/>
  <c r="Y27" i="57"/>
  <c r="Y18" i="46"/>
  <c r="Y40" i="62"/>
  <c r="Y19" i="46"/>
  <c r="W22" i="62"/>
  <c r="W27" i="47"/>
  <c r="W21" i="57"/>
  <c r="W36" i="53"/>
  <c r="W8" i="59"/>
  <c r="Y8" i="47"/>
  <c r="Y32" i="47"/>
  <c r="W32" i="49"/>
  <c r="W21" i="53"/>
  <c r="Y27" i="62"/>
  <c r="W26" i="49"/>
  <c r="Y26" i="46"/>
  <c r="Y28" i="57"/>
  <c r="W15" i="62"/>
  <c r="W30" i="53"/>
  <c r="Y39" i="52"/>
  <c r="Y14" i="46"/>
  <c r="W25" i="47"/>
  <c r="Y35" i="46"/>
  <c r="W9" i="47"/>
  <c r="W15" i="47"/>
  <c r="Y39" i="46"/>
  <c r="W17" i="53"/>
  <c r="W13" i="59"/>
  <c r="Y40" i="50"/>
  <c r="Y21" i="59"/>
  <c r="Y31" i="50"/>
  <c r="Y36" i="47"/>
  <c r="W40" i="53"/>
  <c r="Y11" i="50"/>
  <c r="W23" i="59"/>
  <c r="W29" i="51"/>
  <c r="Y30" i="47"/>
  <c r="Y7" i="47"/>
  <c r="Y15" i="50"/>
  <c r="Y36" i="61"/>
  <c r="W17" i="62"/>
  <c r="Y33" i="61"/>
  <c r="Y38" i="52"/>
  <c r="W25" i="49"/>
  <c r="W28" i="55"/>
  <c r="Y9" i="50"/>
  <c r="W33" i="62"/>
  <c r="Y9" i="48"/>
  <c r="W29" i="59"/>
  <c r="W20" i="51"/>
  <c r="Y14" i="61"/>
  <c r="Y26" i="61"/>
  <c r="Y16" i="61"/>
  <c r="Y41" i="54"/>
  <c r="Y22" i="54"/>
  <c r="Y17" i="54"/>
  <c r="Y18" i="54"/>
  <c r="Y7" i="54"/>
  <c r="Y15" i="54"/>
  <c r="Y14" i="54"/>
  <c r="Y28" i="54"/>
  <c r="Y11" i="54"/>
  <c r="Y32" i="54"/>
  <c r="Y21" i="54"/>
  <c r="Y30" i="54"/>
  <c r="Y27" i="54"/>
  <c r="Y33" i="54"/>
  <c r="Y35" i="54"/>
  <c r="Y34" i="54"/>
  <c r="Y8" i="54"/>
  <c r="Y40" i="54"/>
  <c r="Y36" i="54"/>
  <c r="Y10" i="54"/>
  <c r="Y29" i="54"/>
  <c r="Y23" i="54"/>
  <c r="Y16" i="54"/>
  <c r="Y25" i="54"/>
  <c r="Y37" i="54"/>
  <c r="Y31" i="54"/>
  <c r="Y13" i="54"/>
  <c r="W14" i="57"/>
  <c r="W11" i="62"/>
  <c r="F42" i="57"/>
  <c r="W7" i="57"/>
  <c r="Y34" i="61"/>
  <c r="H42" i="62"/>
  <c r="W23" i="55"/>
  <c r="W24" i="51"/>
  <c r="W17" i="55"/>
  <c r="Y33" i="48"/>
  <c r="Y8" i="61"/>
  <c r="Y14" i="48"/>
  <c r="Y7" i="52"/>
  <c r="Y23" i="55"/>
  <c r="Y41" i="51"/>
  <c r="Y19" i="48"/>
  <c r="Y37" i="48"/>
  <c r="W18" i="47"/>
  <c r="W10" i="47"/>
  <c r="W16" i="51"/>
  <c r="W27" i="57"/>
  <c r="Y22" i="58"/>
  <c r="Y41" i="58"/>
  <c r="Y31" i="58"/>
  <c r="Y15" i="58"/>
  <c r="Y34" i="58"/>
  <c r="Y14" i="58"/>
  <c r="Y13" i="58"/>
  <c r="Y30" i="58"/>
  <c r="Y21" i="58"/>
  <c r="Y19" i="58"/>
  <c r="Y33" i="58"/>
  <c r="Y39" i="58"/>
  <c r="Y36" i="58"/>
  <c r="Y26" i="58"/>
  <c r="Y35" i="58"/>
  <c r="Y40" i="58"/>
  <c r="Y25" i="58"/>
  <c r="Y27" i="58"/>
  <c r="Y10" i="58"/>
  <c r="Y9" i="58"/>
  <c r="Y37" i="58"/>
  <c r="Y16" i="58"/>
  <c r="Y20" i="58"/>
  <c r="Y28" i="58"/>
  <c r="Y18" i="58"/>
  <c r="Y32" i="58"/>
  <c r="W36" i="49"/>
  <c r="W40" i="62"/>
  <c r="W39" i="59"/>
  <c r="W24" i="62"/>
  <c r="W39" i="47"/>
  <c r="F42" i="51"/>
  <c r="W7" i="51"/>
  <c r="W21" i="51"/>
  <c r="Y29" i="61"/>
  <c r="W16" i="57"/>
  <c r="Y9" i="61"/>
  <c r="Y24" i="48"/>
  <c r="W10" i="53"/>
  <c r="W9" i="49"/>
  <c r="W7" i="55"/>
  <c r="F42" i="55"/>
  <c r="I42" i="57"/>
  <c r="Y12" i="61"/>
  <c r="Y21" i="55"/>
  <c r="W17" i="57"/>
  <c r="I42" i="62"/>
  <c r="W33" i="57"/>
  <c r="Y19" i="61"/>
  <c r="Y41" i="61"/>
  <c r="Y27" i="55"/>
  <c r="W28" i="53"/>
  <c r="Y18" i="50"/>
  <c r="W15" i="51"/>
  <c r="W19" i="55"/>
  <c r="W19" i="51"/>
  <c r="Y40" i="49"/>
  <c r="Y21" i="62"/>
  <c r="Y18" i="62"/>
  <c r="Y40" i="48"/>
  <c r="W20" i="62"/>
  <c r="W21" i="49"/>
  <c r="W19" i="47"/>
  <c r="W41" i="51"/>
  <c r="H42" i="49"/>
  <c r="W39" i="57"/>
  <c r="W37" i="55"/>
  <c r="Y31" i="61"/>
  <c r="Y26" i="48"/>
  <c r="W32" i="62"/>
  <c r="H42" i="59"/>
  <c r="Y11" i="48"/>
  <c r="W15" i="57"/>
  <c r="W37" i="49"/>
  <c r="W18" i="49"/>
  <c r="W8" i="47"/>
  <c r="W20" i="53"/>
  <c r="G42" i="51"/>
  <c r="W29" i="55"/>
  <c r="W29" i="62"/>
  <c r="Y19" i="55"/>
  <c r="Y32" i="55"/>
  <c r="Y25" i="55"/>
  <c r="Y11" i="55"/>
  <c r="Y38" i="55"/>
  <c r="Y9" i="55"/>
  <c r="Y10" i="55"/>
  <c r="Y30" i="55"/>
  <c r="Y22" i="55"/>
  <c r="Y34" i="55"/>
  <c r="Y40" i="55"/>
  <c r="Y33" i="55"/>
  <c r="Y26" i="55"/>
  <c r="Y8" i="55"/>
  <c r="Y41" i="55"/>
  <c r="Y20" i="55"/>
  <c r="Y18" i="55"/>
  <c r="Y7" i="55"/>
  <c r="Y31" i="55"/>
  <c r="Y12" i="55"/>
  <c r="Y14" i="55"/>
  <c r="W9" i="53"/>
  <c r="Q17" i="36"/>
  <c r="W9" i="62"/>
  <c r="W41" i="53"/>
  <c r="Y19" i="57"/>
  <c r="Y33" i="57"/>
  <c r="Y14" i="57"/>
  <c r="Y8" i="57"/>
  <c r="Y11" i="57"/>
  <c r="Y12" i="57"/>
  <c r="Y40" i="57"/>
  <c r="Y25" i="57"/>
  <c r="Y20" i="57"/>
  <c r="Y21" i="57"/>
  <c r="Y22" i="57"/>
  <c r="Y23" i="57"/>
  <c r="Y9" i="57"/>
  <c r="Y18" i="57"/>
  <c r="Y41" i="57"/>
  <c r="Y16" i="57"/>
  <c r="Y29" i="57"/>
  <c r="Y34" i="57"/>
  <c r="Y15" i="57"/>
  <c r="W22" i="55"/>
  <c r="Y12" i="46"/>
  <c r="Y23" i="46"/>
  <c r="Y40" i="46"/>
  <c r="W28" i="51"/>
  <c r="G42" i="55"/>
  <c r="W32" i="51"/>
  <c r="Y18" i="61"/>
  <c r="W33" i="53"/>
  <c r="Y15" i="48"/>
  <c r="W34" i="62"/>
  <c r="Y28" i="48"/>
  <c r="K42" i="62"/>
  <c r="W41" i="62"/>
  <c r="W33" i="49"/>
  <c r="W9" i="51"/>
  <c r="W30" i="57"/>
  <c r="Y25" i="61"/>
  <c r="W22" i="57"/>
  <c r="W35" i="51"/>
  <c r="W11" i="57"/>
  <c r="Y17" i="57"/>
  <c r="Y26" i="57"/>
  <c r="Y24" i="51"/>
  <c r="Y36" i="51"/>
  <c r="Y13" i="48"/>
  <c r="Y39" i="48"/>
  <c r="Y12" i="48"/>
  <c r="Y20" i="48"/>
  <c r="Y30" i="48"/>
  <c r="Y18" i="48"/>
  <c r="W13" i="47"/>
  <c r="W22" i="51"/>
  <c r="W36" i="51"/>
  <c r="W25" i="51"/>
  <c r="W27" i="62"/>
  <c r="Y30" i="61"/>
  <c r="W34" i="57"/>
  <c r="F42" i="59"/>
  <c r="W7" i="59"/>
  <c r="W11" i="49"/>
  <c r="Y23" i="52"/>
  <c r="Y35" i="52"/>
  <c r="Y30" i="52"/>
  <c r="Y26" i="52"/>
  <c r="Y11" i="52"/>
  <c r="Y31" i="52"/>
  <c r="Y22" i="52"/>
  <c r="Y25" i="52"/>
  <c r="Y15" i="52"/>
  <c r="Y9" i="52"/>
  <c r="Y12" i="52"/>
  <c r="Y21" i="52"/>
  <c r="Y19" i="52"/>
  <c r="Y28" i="52"/>
  <c r="Y34" i="52"/>
  <c r="Y41" i="52"/>
  <c r="Y18" i="52"/>
  <c r="Y29" i="52"/>
  <c r="Y24" i="52"/>
  <c r="Y33" i="52"/>
  <c r="Y13" i="52"/>
  <c r="Y8" i="52"/>
  <c r="Y27" i="52"/>
  <c r="Y32" i="52"/>
  <c r="Y20" i="52"/>
  <c r="Y17" i="52"/>
  <c r="Y10" i="52"/>
  <c r="Y40" i="52"/>
  <c r="Y36" i="52"/>
  <c r="Y10" i="48"/>
  <c r="W35" i="47"/>
  <c r="Y34" i="48"/>
  <c r="Y8" i="48"/>
  <c r="W19" i="57"/>
  <c r="W21" i="59"/>
  <c r="W22" i="53"/>
  <c r="H42" i="51"/>
  <c r="W34" i="59"/>
  <c r="W23" i="51"/>
  <c r="W12" i="57"/>
  <c r="Y23" i="61"/>
  <c r="W21" i="55"/>
  <c r="H42" i="55"/>
  <c r="Y24" i="54"/>
  <c r="Y29" i="48"/>
  <c r="W27" i="55"/>
  <c r="W7" i="62"/>
  <c r="G42" i="62"/>
  <c r="Y39" i="54"/>
  <c r="W31" i="57"/>
  <c r="W23" i="53"/>
  <c r="Y33" i="46"/>
  <c r="Y38" i="61"/>
  <c r="Y32" i="46"/>
  <c r="W25" i="62"/>
  <c r="W16" i="53"/>
  <c r="W8" i="57"/>
  <c r="Y29" i="46"/>
  <c r="W36" i="62"/>
  <c r="Y9" i="51"/>
  <c r="Y19" i="56"/>
  <c r="Y17" i="55"/>
  <c r="Y16" i="59"/>
  <c r="H42" i="57"/>
  <c r="F42" i="62"/>
  <c r="W31" i="55"/>
  <c r="W40" i="57"/>
  <c r="G42" i="49"/>
  <c r="W17" i="59"/>
  <c r="Y38" i="48"/>
  <c r="W13" i="57"/>
  <c r="Y37" i="61"/>
  <c r="Y20" i="61"/>
  <c r="Y17" i="58"/>
  <c r="W38" i="49"/>
  <c r="W18" i="59"/>
  <c r="W28" i="59"/>
  <c r="Y35" i="61"/>
  <c r="W16" i="59"/>
  <c r="W28" i="62"/>
  <c r="W30" i="62"/>
  <c r="W37" i="62"/>
  <c r="W31" i="62"/>
  <c r="W39" i="53"/>
  <c r="Y12" i="58"/>
  <c r="W28" i="47"/>
  <c r="I42" i="59"/>
  <c r="F42" i="53"/>
  <c r="Y11" i="51"/>
  <c r="Y15" i="51"/>
  <c r="Y22" i="51"/>
  <c r="Y32" i="51"/>
  <c r="Y29" i="51"/>
  <c r="Y12" i="51"/>
  <c r="Y20" i="51"/>
  <c r="Y39" i="51"/>
  <c r="Y27" i="51"/>
  <c r="Y28" i="51"/>
  <c r="Y23" i="51"/>
  <c r="Y40" i="51"/>
  <c r="Y7" i="51"/>
  <c r="Y19" i="51"/>
  <c r="Y18" i="51"/>
  <c r="Y31" i="51"/>
  <c r="Y8" i="51"/>
  <c r="Y37" i="51"/>
  <c r="Y35" i="51"/>
  <c r="Y10" i="51"/>
  <c r="Y21" i="51"/>
  <c r="Y33" i="51"/>
  <c r="Y13" i="51"/>
  <c r="Y30" i="51"/>
  <c r="Y38" i="51"/>
  <c r="Y26" i="51"/>
  <c r="W8" i="49"/>
  <c r="W33" i="51"/>
  <c r="W23" i="57"/>
  <c r="W37" i="59"/>
  <c r="W41" i="47"/>
  <c r="W35" i="55"/>
  <c r="Y20" i="54"/>
  <c r="W38" i="57"/>
  <c r="W8" i="51"/>
  <c r="Y10" i="61"/>
  <c r="Y41" i="48"/>
  <c r="I42" i="55"/>
  <c r="Y11" i="46"/>
  <c r="W24" i="55"/>
  <c r="W9" i="55"/>
  <c r="W20" i="55"/>
  <c r="Y35" i="48"/>
  <c r="W19" i="53"/>
  <c r="Y31" i="62"/>
  <c r="Y32" i="62"/>
  <c r="Y20" i="62"/>
  <c r="Y24" i="62"/>
  <c r="Y10" i="62"/>
  <c r="Y30" i="62"/>
  <c r="Y7" i="62"/>
  <c r="Y12" i="62"/>
  <c r="Y41" i="62"/>
  <c r="Y22" i="62"/>
  <c r="Y28" i="62"/>
  <c r="Y17" i="62"/>
  <c r="Y33" i="62"/>
  <c r="Y23" i="62"/>
  <c r="Y11" i="62"/>
  <c r="Y25" i="62"/>
  <c r="Y37" i="62"/>
  <c r="Y16" i="62"/>
  <c r="Y26" i="62"/>
  <c r="Y13" i="62"/>
  <c r="Y9" i="62"/>
  <c r="Y19" i="62"/>
  <c r="Y29" i="62"/>
  <c r="W18" i="62"/>
  <c r="Y39" i="55"/>
  <c r="W11" i="51"/>
  <c r="W41" i="59"/>
  <c r="W19" i="59"/>
  <c r="W36" i="47"/>
  <c r="W32" i="53"/>
  <c r="W19" i="62"/>
  <c r="Y7" i="46"/>
  <c r="Y24" i="57"/>
  <c r="Y39" i="61"/>
  <c r="W33" i="47"/>
  <c r="W38" i="62"/>
  <c r="W26" i="57"/>
  <c r="W8" i="62"/>
  <c r="W14" i="62"/>
  <c r="Y17" i="50"/>
  <c r="Y26" i="53"/>
  <c r="Y15" i="53"/>
  <c r="Y34" i="53"/>
  <c r="Y8" i="53"/>
  <c r="Y42" i="53" s="1"/>
  <c r="Y15" i="55"/>
  <c r="Y17" i="46"/>
  <c r="Y30" i="46"/>
  <c r="Y16" i="46"/>
  <c r="Y14" i="51"/>
  <c r="Y29" i="58"/>
  <c r="Y41" i="59"/>
  <c r="Y25" i="51"/>
  <c r="Y16" i="48"/>
  <c r="Y7" i="48"/>
  <c r="W25" i="59"/>
  <c r="F42" i="49"/>
  <c r="W7" i="49"/>
  <c r="Y25" i="48"/>
  <c r="W24" i="59"/>
  <c r="G42" i="59"/>
  <c r="H42" i="53"/>
  <c r="Y40" i="61"/>
  <c r="W14" i="47"/>
  <c r="Y11" i="58"/>
  <c r="W28" i="57"/>
  <c r="Y16" i="52"/>
  <c r="Y24" i="61"/>
  <c r="W18" i="55"/>
  <c r="W23" i="62"/>
  <c r="W31" i="51"/>
  <c r="Y38" i="46"/>
  <c r="Y11" i="61"/>
  <c r="W35" i="49"/>
  <c r="Y7" i="56"/>
  <c r="Y26" i="56"/>
  <c r="Y37" i="56"/>
  <c r="Y27" i="56"/>
  <c r="Y29" i="56"/>
  <c r="Y24" i="56"/>
  <c r="Y15" i="56"/>
  <c r="Y12" i="56"/>
  <c r="Y41" i="56"/>
  <c r="Y23" i="56"/>
  <c r="Y17" i="56"/>
  <c r="Y36" i="56"/>
  <c r="Y13" i="56"/>
  <c r="Y10" i="56"/>
  <c r="Y38" i="56"/>
  <c r="Y9" i="56"/>
  <c r="Y40" i="56"/>
  <c r="Y28" i="56"/>
  <c r="Y18" i="56"/>
  <c r="Y39" i="56"/>
  <c r="Y32" i="56"/>
  <c r="Y34" i="56"/>
  <c r="Y31" i="56"/>
  <c r="Y22" i="56"/>
  <c r="Y30" i="56"/>
  <c r="Y16" i="56"/>
  <c r="Y8" i="56"/>
  <c r="Y31" i="48"/>
  <c r="W12" i="62"/>
  <c r="W34" i="55"/>
  <c r="Y17" i="48"/>
  <c r="W27" i="59"/>
  <c r="Y26" i="50"/>
  <c r="W28" i="49"/>
  <c r="Y7" i="61"/>
  <c r="Y13" i="50"/>
  <c r="Y16" i="55"/>
  <c r="F42" i="47"/>
  <c r="H2" i="60" s="1"/>
  <c r="W7" i="47"/>
  <c r="Y29" i="50"/>
  <c r="W41" i="57"/>
  <c r="Y27" i="48"/>
  <c r="W24" i="57"/>
  <c r="Y30" i="49"/>
  <c r="Y38" i="49"/>
  <c r="Y9" i="49"/>
  <c r="Y41" i="49"/>
  <c r="Y23" i="49"/>
  <c r="Y21" i="49"/>
  <c r="Y37" i="49"/>
  <c r="Y15" i="49"/>
  <c r="Y29" i="49"/>
  <c r="Y33" i="49"/>
  <c r="Y14" i="49"/>
  <c r="Y7" i="49"/>
  <c r="Y26" i="49"/>
  <c r="Y36" i="49"/>
  <c r="Y16" i="49"/>
  <c r="Y34" i="49"/>
  <c r="Y24" i="49"/>
  <c r="Y39" i="49"/>
  <c r="Y35" i="49"/>
  <c r="Y13" i="49"/>
  <c r="Y20" i="49"/>
  <c r="Y22" i="49"/>
  <c r="Y17" i="49"/>
  <c r="Y10" i="49"/>
  <c r="Y12" i="49"/>
  <c r="Y8" i="49"/>
  <c r="Y19" i="49"/>
  <c r="Y18" i="49"/>
  <c r="Y25" i="49"/>
  <c r="Y11" i="49"/>
  <c r="Y31" i="49"/>
  <c r="Y28" i="49"/>
  <c r="W17" i="47"/>
  <c r="Y19" i="54"/>
  <c r="Y18" i="59"/>
  <c r="W30" i="47"/>
  <c r="W16" i="47"/>
  <c r="Y24" i="58"/>
  <c r="Y34" i="62"/>
  <c r="Y16" i="51"/>
  <c r="Y14" i="62"/>
  <c r="H42" i="47"/>
  <c r="H4" i="60" s="1"/>
  <c r="Y32" i="48"/>
  <c r="W18" i="57"/>
  <c r="W12" i="51"/>
  <c r="W31" i="47"/>
  <c r="W27" i="51"/>
  <c r="W30" i="51"/>
  <c r="W34" i="51"/>
  <c r="W38" i="55"/>
  <c r="Y32" i="61"/>
  <c r="Y36" i="48"/>
  <c r="W7" i="53"/>
  <c r="G42" i="53"/>
  <c r="Y21" i="48"/>
  <c r="W11" i="59"/>
  <c r="W10" i="49"/>
  <c r="W33" i="59"/>
  <c r="Y13" i="61"/>
  <c r="W11" i="53"/>
  <c r="W34" i="49"/>
  <c r="W15" i="59"/>
  <c r="Y22" i="61"/>
  <c r="W12" i="53"/>
  <c r="W14" i="55"/>
  <c r="W8" i="55"/>
  <c r="Y10" i="46"/>
  <c r="W10" i="62"/>
  <c r="W33" i="55"/>
  <c r="W41" i="49"/>
  <c r="W11" i="47"/>
  <c r="W38" i="47"/>
  <c r="AA38" i="47" s="1"/>
  <c r="W10" i="57"/>
  <c r="Y39" i="50"/>
  <c r="G42" i="57"/>
  <c r="W31" i="49"/>
  <c r="W26" i="51"/>
  <c r="W32" i="57"/>
  <c r="J42" i="62"/>
  <c r="Y32" i="57"/>
  <c r="G42" i="47"/>
  <c r="H3" i="60" s="1"/>
  <c r="Y17" i="61"/>
  <c r="Y24" i="50"/>
  <c r="W39" i="62"/>
  <c r="W27" i="49"/>
  <c r="Y38" i="59"/>
  <c r="Y10" i="59"/>
  <c r="Y8" i="59"/>
  <c r="Y19" i="59"/>
  <c r="Y26" i="59"/>
  <c r="Y23" i="59"/>
  <c r="Y29" i="59"/>
  <c r="Y40" i="59"/>
  <c r="Y31" i="59"/>
  <c r="Y20" i="59"/>
  <c r="Y33" i="59"/>
  <c r="Y34" i="59"/>
  <c r="Y17" i="59"/>
  <c r="Y36" i="59"/>
  <c r="Y25" i="59"/>
  <c r="Y37" i="59"/>
  <c r="Y32" i="59"/>
  <c r="Y24" i="59"/>
  <c r="Y28" i="59"/>
  <c r="Y9" i="59"/>
  <c r="Y30" i="59"/>
  <c r="Y40" i="47"/>
  <c r="Y12" i="47"/>
  <c r="Y23" i="47"/>
  <c r="Y38" i="58"/>
  <c r="W35" i="57"/>
  <c r="W26" i="55"/>
  <c r="W29" i="47"/>
  <c r="W38" i="53"/>
  <c r="Y39" i="57"/>
  <c r="Y19" i="50"/>
  <c r="Y30" i="53"/>
  <c r="Y30" i="57"/>
  <c r="Y10" i="57"/>
  <c r="Y27" i="49"/>
  <c r="Y15" i="62"/>
  <c r="Y17" i="51"/>
  <c r="Y42" i="48" l="1"/>
  <c r="Y42" i="47"/>
  <c r="Y42" i="50"/>
  <c r="Y42" i="59"/>
  <c r="Y42" i="58"/>
  <c r="W42" i="55"/>
  <c r="H50" i="60"/>
  <c r="J44" i="62"/>
  <c r="H46" i="60"/>
  <c r="F44" i="62"/>
  <c r="E13" i="65"/>
  <c r="Y42" i="52"/>
  <c r="W42" i="51"/>
  <c r="Y42" i="61"/>
  <c r="E12" i="65"/>
  <c r="I44" i="62"/>
  <c r="H49" i="60"/>
  <c r="W42" i="57"/>
  <c r="H44" i="62"/>
  <c r="H48" i="60"/>
  <c r="W42" i="53"/>
  <c r="E14" i="65"/>
  <c r="G44" i="62"/>
  <c r="H47" i="60"/>
  <c r="Y42" i="49"/>
  <c r="Y42" i="56"/>
  <c r="W42" i="62"/>
  <c r="W42" i="59"/>
  <c r="Y42" i="54"/>
  <c r="Y42" i="51"/>
  <c r="E11" i="65"/>
  <c r="Y42" i="46"/>
  <c r="Y42" i="57"/>
  <c r="Y42" i="55"/>
  <c r="Y42" i="62"/>
  <c r="H51" i="60"/>
  <c r="K44" i="62"/>
  <c r="H64" i="60" l="1"/>
  <c r="I49" i="60" s="1"/>
  <c r="E46" i="65"/>
  <c r="I51" i="60" l="1"/>
  <c r="I48" i="60"/>
  <c r="I47" i="60"/>
  <c r="I50" i="60"/>
  <c r="I46" i="60"/>
  <c r="G14" i="65"/>
  <c r="I59" i="60"/>
  <c r="I43" i="60"/>
  <c r="I35" i="60"/>
  <c r="I27" i="60"/>
  <c r="I19" i="60"/>
  <c r="I11" i="60"/>
  <c r="I57" i="60"/>
  <c r="I41" i="60"/>
  <c r="I33" i="60"/>
  <c r="I25" i="60"/>
  <c r="I17" i="60"/>
  <c r="I9" i="60"/>
  <c r="I64" i="60"/>
  <c r="I56" i="60"/>
  <c r="I40" i="60"/>
  <c r="I32" i="60"/>
  <c r="I24" i="60"/>
  <c r="I16" i="60"/>
  <c r="I8" i="60"/>
  <c r="I63" i="60"/>
  <c r="I55" i="60"/>
  <c r="I39" i="60"/>
  <c r="I31" i="60"/>
  <c r="I23" i="60"/>
  <c r="I15" i="60"/>
  <c r="I7" i="60"/>
  <c r="I53" i="60"/>
  <c r="I37" i="60"/>
  <c r="I21" i="60"/>
  <c r="I5" i="60"/>
  <c r="I52" i="60"/>
  <c r="I36" i="60"/>
  <c r="I20" i="60"/>
  <c r="I34" i="60"/>
  <c r="I18" i="60"/>
  <c r="I62" i="60"/>
  <c r="I30" i="60"/>
  <c r="I14" i="60"/>
  <c r="I58" i="60"/>
  <c r="I42" i="60"/>
  <c r="I26" i="60"/>
  <c r="I10" i="60"/>
  <c r="I61" i="60"/>
  <c r="I22" i="60"/>
  <c r="I60" i="60"/>
  <c r="I13" i="60"/>
  <c r="I54" i="60"/>
  <c r="I12" i="60"/>
  <c r="I45" i="60"/>
  <c r="I6" i="60"/>
  <c r="I29" i="60"/>
  <c r="I44" i="60"/>
  <c r="I38" i="60"/>
  <c r="I28" i="60"/>
  <c r="I3" i="60"/>
  <c r="I4" i="60"/>
  <c r="I2" i="60"/>
  <c r="G12" i="65" l="1"/>
  <c r="G13" i="65"/>
  <c r="F46" i="65" l="1"/>
  <c r="G11" i="65"/>
  <c r="G12" i="67"/>
  <c r="H12" i="67"/>
  <c r="I12" i="67"/>
  <c r="Q12" i="67"/>
  <c r="M12" i="67"/>
  <c r="J12" i="67"/>
  <c r="L12" i="67"/>
  <c r="P12" i="67"/>
  <c r="O12" i="67"/>
  <c r="K12" i="67"/>
  <c r="N12" i="67"/>
  <c r="G46" i="65" l="1"/>
  <c r="M11" i="67"/>
  <c r="J45" i="67"/>
  <c r="G38" i="67"/>
  <c r="Q24" i="67"/>
  <c r="M44" i="67"/>
  <c r="L15" i="67"/>
  <c r="O20" i="67"/>
  <c r="I33" i="67"/>
  <c r="N45" i="67"/>
  <c r="J23" i="67"/>
  <c r="P40" i="67"/>
  <c r="I20" i="67"/>
  <c r="L26" i="67"/>
  <c r="Q38" i="67"/>
  <c r="J17" i="67"/>
  <c r="P34" i="67"/>
  <c r="L11" i="67"/>
  <c r="J20" i="67"/>
  <c r="I27" i="67"/>
  <c r="N39" i="67"/>
  <c r="G18" i="67"/>
  <c r="O29" i="67"/>
  <c r="I42" i="67"/>
  <c r="I35" i="67"/>
  <c r="O37" i="67"/>
  <c r="P45" i="67"/>
  <c r="H17" i="67"/>
  <c r="M29" i="67"/>
  <c r="G42" i="67"/>
  <c r="N19" i="67"/>
  <c r="K31" i="67"/>
  <c r="O32" i="67"/>
  <c r="X12" i="67"/>
  <c r="N23" i="67"/>
  <c r="H36" i="67"/>
  <c r="O13" i="67"/>
  <c r="I26" i="67"/>
  <c r="Q37" i="67"/>
  <c r="L18" i="67"/>
  <c r="Q30" i="67"/>
  <c r="K43" i="67"/>
  <c r="G21" i="67"/>
  <c r="L33" i="67"/>
  <c r="I45" i="67"/>
  <c r="J43" i="67"/>
  <c r="N21" i="67"/>
  <c r="L28" i="67"/>
  <c r="H14" i="67"/>
  <c r="G33" i="67"/>
  <c r="M35" i="67"/>
  <c r="O11" i="67"/>
  <c r="J34" i="67"/>
  <c r="Q22" i="67"/>
  <c r="G13" i="67"/>
  <c r="L25" i="67"/>
  <c r="G27" i="67"/>
  <c r="G17" i="67"/>
  <c r="Q41" i="67"/>
  <c r="M19" i="67"/>
  <c r="O43" i="67"/>
  <c r="J24" i="67"/>
  <c r="H15" i="67"/>
  <c r="J39" i="67"/>
  <c r="N36" i="67"/>
  <c r="L27" i="67"/>
  <c r="N17" i="67"/>
  <c r="O38" i="67"/>
  <c r="G35" i="67"/>
  <c r="G29" i="67"/>
  <c r="I11" i="67"/>
  <c r="K28" i="67"/>
  <c r="M43" i="67"/>
  <c r="J30" i="67"/>
  <c r="H25" i="67"/>
  <c r="L37" i="67"/>
  <c r="L39" i="67"/>
  <c r="I40" i="67"/>
  <c r="I32" i="67"/>
  <c r="H19" i="67"/>
  <c r="J21" i="67"/>
  <c r="M26" i="67"/>
  <c r="G39" i="67"/>
  <c r="N16" i="67"/>
  <c r="H29" i="67"/>
  <c r="K29" i="67"/>
  <c r="L43" i="67"/>
  <c r="J32" i="67"/>
  <c r="O44" i="67"/>
  <c r="H23" i="67"/>
  <c r="N40" i="67"/>
  <c r="J18" i="67"/>
  <c r="H21" i="67"/>
  <c r="L45" i="67"/>
  <c r="P23" i="67"/>
  <c r="I13" i="67"/>
  <c r="Q26" i="67"/>
  <c r="K35" i="67"/>
  <c r="I37" i="67"/>
  <c r="L29" i="67"/>
  <c r="G32" i="67"/>
  <c r="O36" i="67"/>
  <c r="P26" i="67"/>
  <c r="G15" i="67"/>
  <c r="P36" i="67"/>
  <c r="N22" i="67"/>
  <c r="Q45" i="67"/>
  <c r="I16" i="67"/>
  <c r="K34" i="67"/>
  <c r="K26" i="67"/>
  <c r="J13" i="67"/>
  <c r="G14" i="67"/>
  <c r="Q19" i="67"/>
  <c r="K32" i="67"/>
  <c r="P44" i="67"/>
  <c r="L22" i="67"/>
  <c r="Q34" i="67"/>
  <c r="G41" i="67"/>
  <c r="Q31" i="67"/>
  <c r="H38" i="67"/>
  <c r="L16" i="67"/>
  <c r="Q28" i="67"/>
  <c r="K11" i="67"/>
  <c r="H24" i="67"/>
  <c r="I21" i="67"/>
  <c r="P38" i="67"/>
  <c r="I17" i="67"/>
  <c r="N29" i="67"/>
  <c r="K41" i="67"/>
  <c r="G19" i="67"/>
  <c r="I30" i="67"/>
  <c r="K15" i="67"/>
  <c r="J16" i="67"/>
  <c r="O28" i="67"/>
  <c r="I41" i="67"/>
  <c r="P18" i="67"/>
  <c r="J31" i="67"/>
  <c r="G43" i="67"/>
  <c r="N38" i="67"/>
  <c r="P22" i="67"/>
  <c r="J35" i="67"/>
  <c r="N13" i="67"/>
  <c r="K25" i="67"/>
  <c r="P37" i="67"/>
  <c r="G26" i="67"/>
  <c r="H30" i="67"/>
  <c r="M42" i="67"/>
  <c r="Q20" i="67"/>
  <c r="N32" i="67"/>
  <c r="H45" i="67"/>
  <c r="L42" i="67"/>
  <c r="P20" i="67"/>
  <c r="H39" i="67"/>
  <c r="Q35" i="67"/>
  <c r="L38" i="67"/>
  <c r="I14" i="67"/>
  <c r="Q15" i="67"/>
  <c r="Q21" i="67"/>
  <c r="O21" i="67"/>
  <c r="Q14" i="67"/>
  <c r="H33" i="67"/>
  <c r="K21" i="67"/>
  <c r="L14" i="67"/>
  <c r="M25" i="67"/>
  <c r="O42" i="67"/>
  <c r="M37" i="67"/>
  <c r="K39" i="67"/>
  <c r="N41" i="67"/>
  <c r="Q40" i="67"/>
  <c r="M28" i="67"/>
  <c r="M20" i="67"/>
  <c r="N33" i="67"/>
  <c r="H43" i="67"/>
  <c r="O25" i="67"/>
  <c r="I38" i="67"/>
  <c r="M16" i="67"/>
  <c r="J28" i="67"/>
  <c r="O40" i="67"/>
  <c r="M18" i="67"/>
  <c r="J15" i="67"/>
  <c r="Q43" i="67"/>
  <c r="J22" i="67"/>
  <c r="O34" i="67"/>
  <c r="I18" i="67"/>
  <c r="Q29" i="67"/>
  <c r="G25" i="67"/>
  <c r="N44" i="67"/>
  <c r="G23" i="67"/>
  <c r="L35" i="67"/>
  <c r="H13" i="67"/>
  <c r="P24" i="67"/>
  <c r="M13" i="67"/>
  <c r="L44" i="67"/>
  <c r="H22" i="67"/>
  <c r="M34" i="67"/>
  <c r="Q11" i="67"/>
  <c r="N24" i="67"/>
  <c r="H37" i="67"/>
  <c r="O17" i="67"/>
  <c r="K13" i="67"/>
  <c r="N28" i="67"/>
  <c r="H41" i="67"/>
  <c r="L19" i="67"/>
  <c r="I31" i="67"/>
  <c r="N43" i="67"/>
  <c r="K44" i="67"/>
  <c r="J14" i="67"/>
  <c r="O26" i="67"/>
  <c r="H16" i="67"/>
  <c r="N26" i="67"/>
  <c r="G20" i="67"/>
  <c r="P43" i="67"/>
  <c r="L17" i="67"/>
  <c r="K14" i="67"/>
  <c r="K36" i="67"/>
  <c r="O23" i="67"/>
  <c r="K20" i="67"/>
  <c r="N27" i="67"/>
  <c r="P35" i="67"/>
  <c r="H35" i="67"/>
  <c r="O22" i="67"/>
  <c r="O14" i="67"/>
  <c r="G22" i="67"/>
  <c r="P19" i="67"/>
  <c r="M31" i="67"/>
  <c r="G44" i="67"/>
  <c r="K22" i="67"/>
  <c r="H34" i="67"/>
  <c r="M17" i="67"/>
  <c r="K24" i="67"/>
  <c r="M38" i="67"/>
  <c r="N15" i="67"/>
  <c r="H28" i="67"/>
  <c r="M40" i="67"/>
  <c r="G24" i="67"/>
  <c r="O35" i="67"/>
  <c r="G45" i="67"/>
  <c r="K16" i="67"/>
  <c r="P28" i="67"/>
  <c r="J41" i="67"/>
  <c r="Q18" i="67"/>
  <c r="N30" i="67"/>
  <c r="I25" i="67"/>
  <c r="I19" i="67"/>
  <c r="Q27" i="67"/>
  <c r="K40" i="67"/>
  <c r="O18" i="67"/>
  <c r="L30" i="67"/>
  <c r="Q42" i="67"/>
  <c r="G31" i="67"/>
  <c r="Q44" i="67"/>
  <c r="L34" i="67"/>
  <c r="P11" i="67"/>
  <c r="J25" i="67"/>
  <c r="G37" i="67"/>
  <c r="N14" i="67"/>
  <c r="P30" i="67"/>
  <c r="O41" i="67"/>
  <c r="H20" i="67"/>
  <c r="M32" i="67"/>
  <c r="J44" i="67"/>
  <c r="L32" i="67"/>
  <c r="N25" i="67"/>
  <c r="N20" i="67"/>
  <c r="P33" i="67"/>
  <c r="K45" i="67"/>
  <c r="P17" i="67"/>
  <c r="I15" i="67"/>
  <c r="G30" i="67"/>
  <c r="J29" i="67"/>
  <c r="Q16" i="67"/>
  <c r="K42" i="67"/>
  <c r="H27" i="67"/>
  <c r="Q32" i="67"/>
  <c r="K37" i="67"/>
  <c r="O15" i="67"/>
  <c r="I28" i="67"/>
  <c r="Q39" i="67"/>
  <c r="K23" i="67"/>
  <c r="G36" i="67"/>
  <c r="P32" i="67"/>
  <c r="L21" i="67"/>
  <c r="Q33" i="67"/>
  <c r="K17" i="67"/>
  <c r="P29" i="67"/>
  <c r="M41" i="67"/>
  <c r="H40" i="67"/>
  <c r="I22" i="67"/>
  <c r="N34" i="67"/>
  <c r="J11" i="67"/>
  <c r="O24" i="67"/>
  <c r="L36" i="67"/>
  <c r="N42" i="67"/>
  <c r="J33" i="67"/>
  <c r="O33" i="67"/>
  <c r="H11" i="67"/>
  <c r="M24" i="67"/>
  <c r="J36" i="67"/>
  <c r="Q13" i="67"/>
  <c r="N37" i="67"/>
  <c r="O16" i="67"/>
  <c r="J40" i="67"/>
  <c r="N18" i="67"/>
  <c r="H31" i="67"/>
  <c r="P42" i="67"/>
  <c r="L20" i="67"/>
  <c r="M27" i="67"/>
  <c r="L13" i="67"/>
  <c r="Q25" i="67"/>
  <c r="K38" i="67"/>
  <c r="G16" i="67"/>
  <c r="O27" i="67"/>
  <c r="P25" i="67"/>
  <c r="J38" i="67"/>
  <c r="K33" i="67"/>
  <c r="K18" i="67"/>
  <c r="K27" i="67"/>
  <c r="M45" i="67"/>
  <c r="Q23" i="67"/>
  <c r="I36" i="67"/>
  <c r="N11" i="67"/>
  <c r="G40" i="67"/>
  <c r="I24" i="67"/>
  <c r="L23" i="67"/>
  <c r="P27" i="67"/>
  <c r="M36" i="67"/>
  <c r="J37" i="67"/>
  <c r="L31" i="67"/>
  <c r="I43" i="67"/>
  <c r="M21" i="67"/>
  <c r="G34" i="67"/>
  <c r="O45" i="67"/>
  <c r="I29" i="67"/>
  <c r="K19" i="67"/>
  <c r="P14" i="67"/>
  <c r="J27" i="67"/>
  <c r="O39" i="67"/>
  <c r="I23" i="67"/>
  <c r="N35" i="67"/>
  <c r="P41" i="67"/>
  <c r="M15" i="67"/>
  <c r="G28" i="67"/>
  <c r="L40" i="67"/>
  <c r="H18" i="67"/>
  <c r="M30" i="67"/>
  <c r="J42" i="67"/>
  <c r="P31" i="67"/>
  <c r="I39" i="67"/>
  <c r="M39" i="67"/>
  <c r="Q17" i="67"/>
  <c r="K30" i="67"/>
  <c r="H42" i="67"/>
  <c r="O19" i="67"/>
  <c r="H26" i="67"/>
  <c r="I34" i="67"/>
  <c r="G11" i="67"/>
  <c r="L24" i="67"/>
  <c r="Q36" i="67"/>
  <c r="M14" i="67"/>
  <c r="J26" i="67"/>
  <c r="P16" i="67"/>
  <c r="J19" i="67"/>
  <c r="O31" i="67"/>
  <c r="I44" i="67"/>
  <c r="P21" i="67"/>
  <c r="M33" i="67"/>
  <c r="N31" i="67"/>
  <c r="H44" i="67"/>
  <c r="M22" i="67"/>
  <c r="O30" i="67"/>
  <c r="P39" i="67"/>
  <c r="L41" i="67"/>
  <c r="M23" i="67"/>
  <c r="P13" i="67"/>
  <c r="H32" i="67"/>
  <c r="P15" i="67"/>
  <c r="K70" i="27" l="1"/>
  <c r="K71" i="27" s="1"/>
  <c r="K72" i="27" s="1"/>
  <c r="I70" i="27"/>
  <c r="I71" i="27" s="1"/>
  <c r="I72" i="27" s="1"/>
  <c r="J70" i="27"/>
  <c r="J71" i="27" s="1"/>
  <c r="J72" i="27" s="1"/>
  <c r="O70" i="27"/>
  <c r="O71" i="27" s="1"/>
  <c r="O72" i="27" s="1"/>
  <c r="O97" i="27" s="1"/>
  <c r="O100" i="27" s="1"/>
  <c r="M70" i="27"/>
  <c r="M71" i="27" s="1"/>
  <c r="M72" i="27" s="1"/>
  <c r="L70" i="27"/>
  <c r="L71" i="27" s="1"/>
  <c r="L72" i="27" s="1"/>
  <c r="E70" i="27"/>
  <c r="E71" i="27" s="1"/>
  <c r="E72" i="27" s="1"/>
  <c r="F70" i="27"/>
  <c r="F71" i="27" s="1"/>
  <c r="F72" i="27" s="1"/>
  <c r="N70" i="27"/>
  <c r="N71" i="27" s="1"/>
  <c r="N72" i="27" s="1"/>
  <c r="N97" i="27" s="1"/>
  <c r="N100" i="27" s="1"/>
  <c r="G70" i="27"/>
  <c r="G71" i="27" s="1"/>
  <c r="G72" i="27" s="1"/>
  <c r="G97" i="27" s="1"/>
  <c r="G100" i="27" s="1"/>
  <c r="H70" i="27"/>
  <c r="H71" i="27" s="1"/>
  <c r="H72" i="27" s="1"/>
  <c r="H97" i="27" s="1"/>
  <c r="H100" i="27" s="1"/>
  <c r="X20" i="67"/>
  <c r="N20" i="68" s="1"/>
  <c r="X21" i="67"/>
  <c r="P21" i="68" s="1"/>
  <c r="X26" i="67"/>
  <c r="M26" i="68" s="1"/>
  <c r="X34" i="67"/>
  <c r="X39" i="67"/>
  <c r="X40" i="67"/>
  <c r="J46" i="67"/>
  <c r="X31" i="67"/>
  <c r="X44" i="67"/>
  <c r="X25" i="67"/>
  <c r="X43" i="67"/>
  <c r="X19" i="67"/>
  <c r="X17" i="67"/>
  <c r="X33" i="67"/>
  <c r="I12" i="68"/>
  <c r="N12" i="68"/>
  <c r="J12" i="68"/>
  <c r="K12" i="68"/>
  <c r="H12" i="68"/>
  <c r="O12" i="68"/>
  <c r="P12" i="68"/>
  <c r="G12" i="68"/>
  <c r="Q12" i="68"/>
  <c r="L12" i="68"/>
  <c r="M12" i="68"/>
  <c r="L46" i="67"/>
  <c r="M46" i="67"/>
  <c r="H46" i="67"/>
  <c r="X14" i="67"/>
  <c r="X15" i="67"/>
  <c r="X24" i="67"/>
  <c r="X16" i="67"/>
  <c r="X37" i="67"/>
  <c r="X22" i="67"/>
  <c r="I46" i="67"/>
  <c r="X13" i="67"/>
  <c r="X27" i="67"/>
  <c r="X28" i="67"/>
  <c r="X41" i="67"/>
  <c r="X29" i="67"/>
  <c r="X42" i="67"/>
  <c r="X18" i="67"/>
  <c r="X30" i="67"/>
  <c r="P46" i="67"/>
  <c r="X45" i="67"/>
  <c r="X32" i="67"/>
  <c r="X35" i="67"/>
  <c r="H12" i="65"/>
  <c r="H11" i="65"/>
  <c r="H13" i="65"/>
  <c r="H14" i="65"/>
  <c r="K46" i="67"/>
  <c r="N46" i="67"/>
  <c r="G46" i="67"/>
  <c r="X11" i="67"/>
  <c r="Q46" i="67"/>
  <c r="X23" i="67"/>
  <c r="O46" i="67"/>
  <c r="X36" i="67"/>
  <c r="X38" i="67"/>
  <c r="E73" i="27" l="1"/>
  <c r="B12" i="43" s="1"/>
  <c r="B13" i="43" s="1"/>
  <c r="B14" i="43" s="1"/>
  <c r="B15" i="43" s="1"/>
  <c r="E97" i="27"/>
  <c r="L73" i="27"/>
  <c r="I12" i="43" s="1"/>
  <c r="I13" i="43" s="1"/>
  <c r="I14" i="43" s="1"/>
  <c r="I15" i="43" s="1"/>
  <c r="L97" i="27"/>
  <c r="M73" i="27"/>
  <c r="J12" i="43" s="1"/>
  <c r="J13" i="43" s="1"/>
  <c r="J14" i="43" s="1"/>
  <c r="J15" i="43" s="1"/>
  <c r="M97" i="27"/>
  <c r="F73" i="27"/>
  <c r="C12" i="43" s="1"/>
  <c r="C13" i="43" s="1"/>
  <c r="C14" i="43" s="1"/>
  <c r="C15" i="43" s="1"/>
  <c r="F97" i="27"/>
  <c r="J73" i="27"/>
  <c r="G12" i="43" s="1"/>
  <c r="G13" i="43" s="1"/>
  <c r="G14" i="43" s="1"/>
  <c r="G15" i="43" s="1"/>
  <c r="J97" i="27"/>
  <c r="I73" i="27"/>
  <c r="F12" i="43" s="1"/>
  <c r="F13" i="43" s="1"/>
  <c r="F14" i="43" s="1"/>
  <c r="F15" i="43" s="1"/>
  <c r="I97" i="27"/>
  <c r="K73" i="27"/>
  <c r="H12" i="43" s="1"/>
  <c r="H13" i="43" s="1"/>
  <c r="H14" i="43" s="1"/>
  <c r="H15" i="43" s="1"/>
  <c r="K97" i="27"/>
  <c r="O21" i="68"/>
  <c r="N21" i="68"/>
  <c r="O20" i="68"/>
  <c r="K20" i="68"/>
  <c r="I20" i="68"/>
  <c r="G20" i="68"/>
  <c r="H20" i="68"/>
  <c r="L20" i="68"/>
  <c r="P20" i="68"/>
  <c r="M20" i="68"/>
  <c r="Q20" i="68"/>
  <c r="J20" i="68"/>
  <c r="G21" i="68"/>
  <c r="M21" i="68"/>
  <c r="J26" i="68"/>
  <c r="H26" i="68"/>
  <c r="P26" i="68"/>
  <c r="L26" i="68"/>
  <c r="O26" i="68"/>
  <c r="Q21" i="68"/>
  <c r="I21" i="68"/>
  <c r="Q26" i="68"/>
  <c r="N26" i="68"/>
  <c r="J21" i="68"/>
  <c r="G26" i="68"/>
  <c r="I26" i="68"/>
  <c r="L21" i="68"/>
  <c r="K26" i="68"/>
  <c r="K21" i="68"/>
  <c r="X12" i="68"/>
  <c r="H21" i="68"/>
  <c r="Q30" i="68"/>
  <c r="M30" i="68"/>
  <c r="I30" i="68"/>
  <c r="O30" i="68"/>
  <c r="G30" i="68"/>
  <c r="J30" i="68"/>
  <c r="N30" i="68"/>
  <c r="P30" i="68"/>
  <c r="K30" i="68"/>
  <c r="H30" i="68"/>
  <c r="L30" i="68"/>
  <c r="M40" i="68"/>
  <c r="O40" i="68"/>
  <c r="K40" i="68"/>
  <c r="J40" i="68"/>
  <c r="Q40" i="68"/>
  <c r="I40" i="68"/>
  <c r="N40" i="68"/>
  <c r="P40" i="68"/>
  <c r="H40" i="68"/>
  <c r="L40" i="68"/>
  <c r="G40" i="68"/>
  <c r="G28" i="68"/>
  <c r="N28" i="68"/>
  <c r="M28" i="68"/>
  <c r="Q28" i="68"/>
  <c r="L28" i="68"/>
  <c r="H28" i="68"/>
  <c r="J28" i="68"/>
  <c r="K28" i="68"/>
  <c r="P28" i="68"/>
  <c r="I28" i="68"/>
  <c r="O28" i="68"/>
  <c r="P24" i="68"/>
  <c r="I24" i="68"/>
  <c r="H24" i="68"/>
  <c r="L24" i="68"/>
  <c r="M24" i="68"/>
  <c r="J24" i="68"/>
  <c r="Q24" i="68"/>
  <c r="O24" i="68"/>
  <c r="G24" i="68"/>
  <c r="N24" i="68"/>
  <c r="K24" i="68"/>
  <c r="I17" i="68"/>
  <c r="M17" i="68"/>
  <c r="G17" i="68"/>
  <c r="L17" i="68"/>
  <c r="O17" i="68"/>
  <c r="K17" i="68"/>
  <c r="Q17" i="68"/>
  <c r="J17" i="68"/>
  <c r="P17" i="68"/>
  <c r="H17" i="68"/>
  <c r="N17" i="68"/>
  <c r="M36" i="68"/>
  <c r="I36" i="68"/>
  <c r="L36" i="68"/>
  <c r="P36" i="68"/>
  <c r="N36" i="68"/>
  <c r="K36" i="68"/>
  <c r="H36" i="68"/>
  <c r="O36" i="68"/>
  <c r="J36" i="68"/>
  <c r="Q36" i="68"/>
  <c r="G36" i="68"/>
  <c r="O43" i="68"/>
  <c r="I43" i="68"/>
  <c r="G43" i="68"/>
  <c r="Q43" i="68"/>
  <c r="N43" i="68"/>
  <c r="K43" i="68"/>
  <c r="M43" i="68"/>
  <c r="P43" i="68"/>
  <c r="J43" i="68"/>
  <c r="L43" i="68"/>
  <c r="H43" i="68"/>
  <c r="Q22" i="68"/>
  <c r="H22" i="68"/>
  <c r="I22" i="68"/>
  <c r="O22" i="68"/>
  <c r="G22" i="68"/>
  <c r="M22" i="68"/>
  <c r="N22" i="68"/>
  <c r="J22" i="68"/>
  <c r="L22" i="68"/>
  <c r="P22" i="68"/>
  <c r="K22" i="68"/>
  <c r="I25" i="68"/>
  <c r="M25" i="68"/>
  <c r="G25" i="68"/>
  <c r="L25" i="68"/>
  <c r="Q25" i="68"/>
  <c r="K25" i="68"/>
  <c r="O25" i="68"/>
  <c r="J25" i="68"/>
  <c r="P25" i="68"/>
  <c r="H25" i="68"/>
  <c r="N25" i="68"/>
  <c r="J41" i="68"/>
  <c r="I41" i="68"/>
  <c r="P41" i="68"/>
  <c r="Q41" i="68"/>
  <c r="L41" i="68"/>
  <c r="M41" i="68"/>
  <c r="O41" i="68"/>
  <c r="K41" i="68"/>
  <c r="G41" i="68"/>
  <c r="N41" i="68"/>
  <c r="H41" i="68"/>
  <c r="K33" i="68"/>
  <c r="M33" i="68"/>
  <c r="P33" i="68"/>
  <c r="G33" i="68"/>
  <c r="H33" i="68"/>
  <c r="N33" i="68"/>
  <c r="Q33" i="68"/>
  <c r="O33" i="68"/>
  <c r="L33" i="68"/>
  <c r="J33" i="68"/>
  <c r="I33" i="68"/>
  <c r="O13" i="68"/>
  <c r="Q13" i="68"/>
  <c r="G13" i="68"/>
  <c r="J13" i="68"/>
  <c r="L13" i="68"/>
  <c r="P13" i="68"/>
  <c r="I13" i="68"/>
  <c r="M13" i="68"/>
  <c r="K13" i="68"/>
  <c r="H13" i="68"/>
  <c r="N13" i="68"/>
  <c r="G19" i="68"/>
  <c r="I19" i="68"/>
  <c r="Q19" i="68"/>
  <c r="O19" i="68"/>
  <c r="N19" i="68"/>
  <c r="L19" i="68"/>
  <c r="M19" i="68"/>
  <c r="J19" i="68"/>
  <c r="P19" i="68"/>
  <c r="H19" i="68"/>
  <c r="K19" i="68"/>
  <c r="P35" i="68"/>
  <c r="I35" i="68"/>
  <c r="H35" i="68"/>
  <c r="O35" i="68"/>
  <c r="L35" i="68"/>
  <c r="K35" i="68"/>
  <c r="J35" i="68"/>
  <c r="G35" i="68"/>
  <c r="Q35" i="68"/>
  <c r="N35" i="68"/>
  <c r="M35" i="68"/>
  <c r="K23" i="68"/>
  <c r="M23" i="68"/>
  <c r="J23" i="68"/>
  <c r="G23" i="68"/>
  <c r="H23" i="68"/>
  <c r="O23" i="68"/>
  <c r="N23" i="68"/>
  <c r="Q23" i="68"/>
  <c r="P23" i="68"/>
  <c r="I23" i="68"/>
  <c r="L23" i="68"/>
  <c r="H32" i="68"/>
  <c r="J32" i="68"/>
  <c r="O32" i="68"/>
  <c r="L32" i="68"/>
  <c r="G32" i="68"/>
  <c r="P32" i="68"/>
  <c r="N32" i="68"/>
  <c r="K32" i="68"/>
  <c r="Q32" i="68"/>
  <c r="I32" i="68"/>
  <c r="M32" i="68"/>
  <c r="Q18" i="68"/>
  <c r="L18" i="68"/>
  <c r="K18" i="68"/>
  <c r="I18" i="68"/>
  <c r="G18" i="68"/>
  <c r="P18" i="68"/>
  <c r="H18" i="68"/>
  <c r="M18" i="68"/>
  <c r="N18" i="68"/>
  <c r="J18" i="68"/>
  <c r="O18" i="68"/>
  <c r="O37" i="68"/>
  <c r="G37" i="68"/>
  <c r="M37" i="68"/>
  <c r="L37" i="68"/>
  <c r="J37" i="68"/>
  <c r="I37" i="68"/>
  <c r="H37" i="68"/>
  <c r="Q37" i="68"/>
  <c r="N37" i="68"/>
  <c r="P37" i="68"/>
  <c r="K37" i="68"/>
  <c r="K44" i="68"/>
  <c r="H44" i="68"/>
  <c r="M44" i="68"/>
  <c r="Q44" i="68"/>
  <c r="I44" i="68"/>
  <c r="N44" i="68"/>
  <c r="J44" i="68"/>
  <c r="O44" i="68"/>
  <c r="G44" i="68"/>
  <c r="L44" i="68"/>
  <c r="P44" i="68"/>
  <c r="J27" i="68"/>
  <c r="P27" i="68"/>
  <c r="H27" i="68"/>
  <c r="O27" i="68"/>
  <c r="Q27" i="68"/>
  <c r="L27" i="68"/>
  <c r="G27" i="68"/>
  <c r="K27" i="68"/>
  <c r="I27" i="68"/>
  <c r="N27" i="68"/>
  <c r="M27" i="68"/>
  <c r="H45" i="68"/>
  <c r="Q45" i="68"/>
  <c r="O45" i="68"/>
  <c r="G45" i="68"/>
  <c r="N45" i="68"/>
  <c r="L45" i="68"/>
  <c r="J45" i="68"/>
  <c r="I45" i="68"/>
  <c r="M45" i="68"/>
  <c r="P45" i="68"/>
  <c r="K45" i="68"/>
  <c r="H42" i="68"/>
  <c r="O42" i="68"/>
  <c r="M42" i="68"/>
  <c r="P42" i="68"/>
  <c r="J42" i="68"/>
  <c r="K42" i="68"/>
  <c r="G42" i="68"/>
  <c r="N42" i="68"/>
  <c r="I42" i="68"/>
  <c r="Q42" i="68"/>
  <c r="L42" i="68"/>
  <c r="N16" i="68"/>
  <c r="K16" i="68"/>
  <c r="Q16" i="68"/>
  <c r="J16" i="68"/>
  <c r="P16" i="68"/>
  <c r="I16" i="68"/>
  <c r="O16" i="68"/>
  <c r="H16" i="68"/>
  <c r="L16" i="68"/>
  <c r="M16" i="68"/>
  <c r="G16" i="68"/>
  <c r="J15" i="68"/>
  <c r="G15" i="68"/>
  <c r="P15" i="68"/>
  <c r="Q15" i="68"/>
  <c r="I15" i="68"/>
  <c r="N15" i="68"/>
  <c r="L15" i="68"/>
  <c r="K15" i="68"/>
  <c r="O15" i="68"/>
  <c r="H15" i="68"/>
  <c r="M15" i="68"/>
  <c r="K31" i="68"/>
  <c r="G31" i="68"/>
  <c r="J31" i="68"/>
  <c r="M31" i="68"/>
  <c r="I31" i="68"/>
  <c r="Q31" i="68"/>
  <c r="O31" i="68"/>
  <c r="N31" i="68"/>
  <c r="H31" i="68"/>
  <c r="P31" i="68"/>
  <c r="L31" i="68"/>
  <c r="Q39" i="68"/>
  <c r="K39" i="68"/>
  <c r="I39" i="68"/>
  <c r="O39" i="68"/>
  <c r="J39" i="68"/>
  <c r="N39" i="68"/>
  <c r="L39" i="68"/>
  <c r="G39" i="68"/>
  <c r="P39" i="68"/>
  <c r="H39" i="68"/>
  <c r="M39" i="68"/>
  <c r="L38" i="68"/>
  <c r="O38" i="68"/>
  <c r="Q38" i="68"/>
  <c r="I38" i="68"/>
  <c r="N38" i="68"/>
  <c r="G38" i="68"/>
  <c r="H38" i="68"/>
  <c r="J38" i="68"/>
  <c r="M38" i="68"/>
  <c r="P38" i="68"/>
  <c r="K38" i="68"/>
  <c r="H11" i="68"/>
  <c r="X46" i="67"/>
  <c r="O11" i="68"/>
  <c r="K11" i="68"/>
  <c r="G11" i="68"/>
  <c r="I11" i="68"/>
  <c r="N11" i="68"/>
  <c r="Q11" i="68"/>
  <c r="M11" i="68"/>
  <c r="L11" i="68"/>
  <c r="J11" i="68"/>
  <c r="P11" i="68"/>
  <c r="G29" i="68"/>
  <c r="P29" i="68"/>
  <c r="L29" i="68"/>
  <c r="Q29" i="68"/>
  <c r="J29" i="68"/>
  <c r="I29" i="68"/>
  <c r="K29" i="68"/>
  <c r="N29" i="68"/>
  <c r="M29" i="68"/>
  <c r="O29" i="68"/>
  <c r="H29" i="68"/>
  <c r="G14" i="68"/>
  <c r="L14" i="68"/>
  <c r="N14" i="68"/>
  <c r="H14" i="68"/>
  <c r="J14" i="68"/>
  <c r="M14" i="68"/>
  <c r="P14" i="68"/>
  <c r="Q14" i="68"/>
  <c r="O14" i="68"/>
  <c r="K14" i="68"/>
  <c r="I14" i="68"/>
  <c r="G34" i="68"/>
  <c r="M34" i="68"/>
  <c r="J34" i="68"/>
  <c r="K34" i="68"/>
  <c r="Q34" i="68"/>
  <c r="L34" i="68"/>
  <c r="O34" i="68"/>
  <c r="I34" i="68"/>
  <c r="N34" i="68"/>
  <c r="P34" i="68"/>
  <c r="H34" i="68"/>
  <c r="K98" i="27" l="1"/>
  <c r="K100" i="27"/>
  <c r="M98" i="27"/>
  <c r="M100" i="27"/>
  <c r="F98" i="27"/>
  <c r="F100" i="27"/>
  <c r="I98" i="27"/>
  <c r="I100" i="27"/>
  <c r="L98" i="27"/>
  <c r="L100" i="27"/>
  <c r="J98" i="27"/>
  <c r="J100" i="27"/>
  <c r="E98" i="27"/>
  <c r="E100" i="27"/>
  <c r="X20" i="68"/>
  <c r="X21" i="68"/>
  <c r="X26" i="68"/>
  <c r="X16" i="68"/>
  <c r="J46" i="68"/>
  <c r="O46" i="68"/>
  <c r="X23" i="68"/>
  <c r="X38" i="68"/>
  <c r="L46" i="68"/>
  <c r="X39" i="68"/>
  <c r="X18" i="68"/>
  <c r="X19" i="68"/>
  <c r="X43" i="68"/>
  <c r="X17" i="68"/>
  <c r="X28" i="68"/>
  <c r="X14" i="68"/>
  <c r="X41" i="68"/>
  <c r="Q46" i="68"/>
  <c r="X31" i="68"/>
  <c r="X25" i="68"/>
  <c r="X30" i="68"/>
  <c r="H46" i="68"/>
  <c r="N46" i="68"/>
  <c r="X32" i="68"/>
  <c r="X33" i="68"/>
  <c r="X22" i="68"/>
  <c r="X13" i="68"/>
  <c r="X40" i="68"/>
  <c r="X29" i="68"/>
  <c r="I46" i="68"/>
  <c r="X45" i="68"/>
  <c r="X27" i="68"/>
  <c r="X37" i="68"/>
  <c r="X11" i="68"/>
  <c r="G46" i="68"/>
  <c r="X15" i="68"/>
  <c r="X44" i="68"/>
  <c r="X36" i="68"/>
  <c r="X24" i="68"/>
  <c r="M46" i="68"/>
  <c r="X34" i="68"/>
  <c r="P46" i="68"/>
  <c r="K46" i="68"/>
  <c r="X42" i="68"/>
  <c r="X35" i="68"/>
  <c r="X46" i="68" l="1"/>
</calcChain>
</file>

<file path=xl/sharedStrings.xml><?xml version="1.0" encoding="utf-8"?>
<sst xmlns="http://schemas.openxmlformats.org/spreadsheetml/2006/main" count="10782" uniqueCount="642">
  <si>
    <t>Salarios</t>
  </si>
  <si>
    <t>Refrigerio</t>
  </si>
  <si>
    <t>Senati</t>
  </si>
  <si>
    <t>Vida Obrero</t>
  </si>
  <si>
    <t>Escolaridad</t>
  </si>
  <si>
    <t>Uniformes</t>
  </si>
  <si>
    <t>Varios</t>
  </si>
  <si>
    <t>Total</t>
  </si>
  <si>
    <t>Limpieza</t>
  </si>
  <si>
    <t>Alquiler montacarga</t>
  </si>
  <si>
    <t>Gasolina</t>
  </si>
  <si>
    <t>Lubricantes</t>
  </si>
  <si>
    <t>Mantenimiento de local</t>
  </si>
  <si>
    <t>Mantenimiento y reparación máquinas</t>
  </si>
  <si>
    <t>Gas</t>
  </si>
  <si>
    <t>Seguro de incendio</t>
  </si>
  <si>
    <t>Reparación de baños</t>
  </si>
  <si>
    <t>Depreciación maquinaria y equipo</t>
  </si>
  <si>
    <t>Mano de obra indirecta</t>
  </si>
  <si>
    <t>Xerox</t>
  </si>
  <si>
    <t>Arbitrios</t>
  </si>
  <si>
    <t>Ingresos</t>
  </si>
  <si>
    <t>Salidas</t>
  </si>
  <si>
    <t>Gramos</t>
  </si>
  <si>
    <t xml:space="preserve">Planchas de Hojalata </t>
  </si>
  <si>
    <t>Drum 78</t>
  </si>
  <si>
    <t>Alambre Galvanizado</t>
  </si>
  <si>
    <t xml:space="preserve">Alambre de Cobre </t>
  </si>
  <si>
    <t>Manga de Polietileno 26</t>
  </si>
  <si>
    <t>Manga de Polietileno 37</t>
  </si>
  <si>
    <t>Litografiado</t>
  </si>
  <si>
    <t>Cant</t>
  </si>
  <si>
    <t>Soldado</t>
  </si>
  <si>
    <t>Doblado</t>
  </si>
  <si>
    <t>Prensado</t>
  </si>
  <si>
    <t>Engrapado</t>
  </si>
  <si>
    <t>COSTO TOTAL</t>
  </si>
  <si>
    <t>Cortado</t>
  </si>
  <si>
    <t>Directo</t>
  </si>
  <si>
    <t>Materiales</t>
  </si>
  <si>
    <t>Unidad Consumo</t>
  </si>
  <si>
    <t>Incluye desperdicios</t>
  </si>
  <si>
    <t>Unid Vend</t>
  </si>
  <si>
    <t>Caja Envase 1/1</t>
  </si>
  <si>
    <t>Caja Envase 1/4</t>
  </si>
  <si>
    <t>Caja Envase 1/8</t>
  </si>
  <si>
    <t>Caja Envase 1/16</t>
  </si>
  <si>
    <t>Caja Envase 1/32</t>
  </si>
  <si>
    <t>Unid</t>
  </si>
  <si>
    <t>unidades</t>
  </si>
  <si>
    <t>Fecha</t>
  </si>
  <si>
    <t>Saldo</t>
  </si>
  <si>
    <t>Operaciones en el Kardex:</t>
  </si>
  <si>
    <t>Cto Unit</t>
  </si>
  <si>
    <t>Cto Total</t>
  </si>
  <si>
    <t>Saldos iniciales:</t>
  </si>
  <si>
    <t>Plancha de Hojalata</t>
  </si>
  <si>
    <t>Alambre de Cobre</t>
  </si>
  <si>
    <t>Manga Polietileno 26</t>
  </si>
  <si>
    <t>Manga Polietileno 37</t>
  </si>
  <si>
    <t>Caja de envase 1/1</t>
  </si>
  <si>
    <t>Caja de envase 1/4</t>
  </si>
  <si>
    <t>Caja de envase 1/8</t>
  </si>
  <si>
    <t>Caja de envase 1/16</t>
  </si>
  <si>
    <t>Caja de envase 1/32</t>
  </si>
  <si>
    <t>Movimientos:</t>
  </si>
  <si>
    <t>Material</t>
  </si>
  <si>
    <t>Cajas de 1/1</t>
  </si>
  <si>
    <t>Cajas de 1/4</t>
  </si>
  <si>
    <t>Cajas de 1/8</t>
  </si>
  <si>
    <t>Cajas de 1/16</t>
  </si>
  <si>
    <t>Cajas de 1/32</t>
  </si>
  <si>
    <t>Pl Hojalata</t>
  </si>
  <si>
    <t>Kg</t>
  </si>
  <si>
    <t>Gratificac</t>
  </si>
  <si>
    <t>DL 688</t>
  </si>
  <si>
    <t>Seg Soc Obr</t>
  </si>
  <si>
    <t>Solidar</t>
  </si>
  <si>
    <t>IPSS Riesgo</t>
  </si>
  <si>
    <t>Benef Soc</t>
  </si>
  <si>
    <t>Costo Total</t>
  </si>
  <si>
    <t>Total Hrs Efec</t>
  </si>
  <si>
    <t>CIF</t>
  </si>
  <si>
    <t>Alambre Galv</t>
  </si>
  <si>
    <t>Alambre Cu</t>
  </si>
  <si>
    <t>Manga Pol 26</t>
  </si>
  <si>
    <t>Manga Pol 37</t>
  </si>
  <si>
    <t>Caja 1/1</t>
  </si>
  <si>
    <t>Caja 1/4</t>
  </si>
  <si>
    <t>Caja 1/8</t>
  </si>
  <si>
    <t>Caja 1/16</t>
  </si>
  <si>
    <t>Caja 1/32</t>
  </si>
  <si>
    <t>Metodo de Valorización: Promedio</t>
  </si>
  <si>
    <t>Alambr Galv</t>
  </si>
  <si>
    <t>Criterio</t>
  </si>
  <si>
    <t>OT 1540</t>
  </si>
  <si>
    <t>OT 1541</t>
  </si>
  <si>
    <t>OT 1542</t>
  </si>
  <si>
    <t>OT 1543</t>
  </si>
  <si>
    <t>OT 1544</t>
  </si>
  <si>
    <t>id</t>
  </si>
  <si>
    <t>Codigo</t>
  </si>
  <si>
    <t>Descripcion</t>
  </si>
  <si>
    <t>Tipo</t>
  </si>
  <si>
    <t>Npersonas</t>
  </si>
  <si>
    <t>Area</t>
  </si>
  <si>
    <t>PERIODO DE COSTEO:  MES</t>
  </si>
  <si>
    <t>EMPRESA: ENVASE SAC</t>
  </si>
  <si>
    <t>PROCESOS DE COSTEO:</t>
  </si>
  <si>
    <t>P1: COSTEO DEL MATERIAL DIRECTO A LAS OT</t>
  </si>
  <si>
    <t>P2: COSTEO DEL PERSONAL DIRECTO A LAS OT</t>
  </si>
  <si>
    <t>P3: COSTEO DEL SERVICIO DIRECTO A LAS OT</t>
  </si>
  <si>
    <t>CC12</t>
  </si>
  <si>
    <t>CC13</t>
  </si>
  <si>
    <t>CC14</t>
  </si>
  <si>
    <t>CC15</t>
  </si>
  <si>
    <t>CC16</t>
  </si>
  <si>
    <t>CC17</t>
  </si>
  <si>
    <t>Gerencia General</t>
  </si>
  <si>
    <t>Planillas</t>
  </si>
  <si>
    <t>Contabilidad</t>
  </si>
  <si>
    <t>Gerencia Ventas</t>
  </si>
  <si>
    <t>Ventas</t>
  </si>
  <si>
    <t>Gerencia Producción</t>
  </si>
  <si>
    <t>Mantenimiento</t>
  </si>
  <si>
    <t>Planeamiento Control Producción</t>
  </si>
  <si>
    <t>Control Calidad</t>
  </si>
  <si>
    <t>ADM</t>
  </si>
  <si>
    <t>VTA</t>
  </si>
  <si>
    <t>APR</t>
  </si>
  <si>
    <t>PRO</t>
  </si>
  <si>
    <t>Envase 1/1</t>
  </si>
  <si>
    <t>UM</t>
  </si>
  <si>
    <t>Cantidad</t>
  </si>
  <si>
    <t>Cliente</t>
  </si>
  <si>
    <t>Envase 1/4</t>
  </si>
  <si>
    <t>Envase 1/8</t>
  </si>
  <si>
    <t>Envase 1/16</t>
  </si>
  <si>
    <t>Envase 1/32</t>
  </si>
  <si>
    <t>OT1480</t>
  </si>
  <si>
    <t>OT1520</t>
  </si>
  <si>
    <t>OT1522</t>
  </si>
  <si>
    <t>OT1538</t>
  </si>
  <si>
    <t>OT 1545</t>
  </si>
  <si>
    <t>OT 1546</t>
  </si>
  <si>
    <t>Pinturas Tecno</t>
  </si>
  <si>
    <t>Inversiones Glacialis</t>
  </si>
  <si>
    <t>Monopol</t>
  </si>
  <si>
    <t>Molitalia</t>
  </si>
  <si>
    <t>Hersil</t>
  </si>
  <si>
    <t>Tay Loy</t>
  </si>
  <si>
    <t>Gatry Perú</t>
  </si>
  <si>
    <t>Chemical Mining</t>
  </si>
  <si>
    <t>Novaquimica</t>
  </si>
  <si>
    <t>Hortus</t>
  </si>
  <si>
    <t>Narbasa</t>
  </si>
  <si>
    <t>Estado</t>
  </si>
  <si>
    <t>T</t>
  </si>
  <si>
    <t>P</t>
  </si>
  <si>
    <t>p</t>
  </si>
  <si>
    <t>EC01</t>
  </si>
  <si>
    <t>EC02</t>
  </si>
  <si>
    <t>EC03</t>
  </si>
  <si>
    <t>EC04</t>
  </si>
  <si>
    <t>EC05</t>
  </si>
  <si>
    <t>EC06</t>
  </si>
  <si>
    <t>EC07</t>
  </si>
  <si>
    <t>EC08</t>
  </si>
  <si>
    <t>EC09</t>
  </si>
  <si>
    <t>EC10</t>
  </si>
  <si>
    <t>EC11</t>
  </si>
  <si>
    <t>Costo S/</t>
  </si>
  <si>
    <t>Responsabilidad social</t>
  </si>
  <si>
    <t>Suministros diversos</t>
  </si>
  <si>
    <t>EC12</t>
  </si>
  <si>
    <t>EC13</t>
  </si>
  <si>
    <t>EC14</t>
  </si>
  <si>
    <t>EC15</t>
  </si>
  <si>
    <t>EC16</t>
  </si>
  <si>
    <t>EC17</t>
  </si>
  <si>
    <t>EC18</t>
  </si>
  <si>
    <t>EC19</t>
  </si>
  <si>
    <t>EC20</t>
  </si>
  <si>
    <t>Energia electrica</t>
  </si>
  <si>
    <t>Agua</t>
  </si>
  <si>
    <t>Supervisión</t>
  </si>
  <si>
    <t>Almacenes</t>
  </si>
  <si>
    <t>Mecanicos</t>
  </si>
  <si>
    <t>EC21</t>
  </si>
  <si>
    <t>EC22</t>
  </si>
  <si>
    <t>EC23</t>
  </si>
  <si>
    <t>EC24</t>
  </si>
  <si>
    <t>EC25</t>
  </si>
  <si>
    <t>EC26</t>
  </si>
  <si>
    <t>EC27</t>
  </si>
  <si>
    <t>EC28</t>
  </si>
  <si>
    <t>Sueldo ventas</t>
  </si>
  <si>
    <t>Cargas sociales ventas</t>
  </si>
  <si>
    <t>Flete ventas</t>
  </si>
  <si>
    <t>Gasolina oficina</t>
  </si>
  <si>
    <t>Varios administrativos</t>
  </si>
  <si>
    <t>Botiquin</t>
  </si>
  <si>
    <t>Licencia funcionamiento</t>
  </si>
  <si>
    <t>EC29</t>
  </si>
  <si>
    <t>EC30</t>
  </si>
  <si>
    <t>EC31</t>
  </si>
  <si>
    <t>EC32</t>
  </si>
  <si>
    <t>EC33</t>
  </si>
  <si>
    <t>EC34</t>
  </si>
  <si>
    <t>EC35</t>
  </si>
  <si>
    <t>Mantenimiento autos</t>
  </si>
  <si>
    <t>Representacion y publicación</t>
  </si>
  <si>
    <t>Capacitacion personal</t>
  </si>
  <si>
    <t>Sueldos administrativos</t>
  </si>
  <si>
    <t>Cargas sociales administrativos</t>
  </si>
  <si>
    <t xml:space="preserve">Peaje </t>
  </si>
  <si>
    <t>Gasto bancario</t>
  </si>
  <si>
    <t>Varios ventas</t>
  </si>
  <si>
    <t>Finicio</t>
  </si>
  <si>
    <t>CMD</t>
  </si>
  <si>
    <t>CMOD</t>
  </si>
  <si>
    <t>CSD</t>
  </si>
  <si>
    <t>Kardex de Materiales Directos Enero</t>
  </si>
  <si>
    <t>421.16 kilos a S/ 989.72</t>
  </si>
  <si>
    <t>95.43 kilos a S/ 779.55</t>
  </si>
  <si>
    <t>198.8 kilos a S/ 202.77</t>
  </si>
  <si>
    <t>89.74 kilos a S/ 280.00</t>
  </si>
  <si>
    <t>156.48 kilos a S/ 500.75</t>
  </si>
  <si>
    <t>5000 cajas a S/ 100,000</t>
  </si>
  <si>
    <t>4000 cajas a S/ 40,000</t>
  </si>
  <si>
    <t>600 cajas a S/ 3,000</t>
  </si>
  <si>
    <t>400 cajas a S/ 1,200</t>
  </si>
  <si>
    <t>750 cajas a S/ 1,500</t>
  </si>
  <si>
    <t>PLANILLA DE Costo de Mano de Obra Directa - ENERO</t>
  </si>
  <si>
    <t>02 01 21 Compra 1,900 kg de Alambre Galvanizado a S/ 4,470</t>
  </si>
  <si>
    <t>03 01 21 Entrega a producción de 116,974 kg de Plancha Hojalata</t>
  </si>
  <si>
    <t>03 01 21 Compra 430 kg de Alambre de Cobre a S/ 3,514.</t>
  </si>
  <si>
    <t>04 01 21 Entrega a producción de 420 kg de Alambre de Cobre.</t>
  </si>
  <si>
    <t>04 01 21 Entrega a producción de 1,860 kg de Alambre Galvanizado.</t>
  </si>
  <si>
    <t>10 01 21 Entrega a producción de 395 kg de Manga Polietileno 26.</t>
  </si>
  <si>
    <t>15 01 21 Entrega a producción de 874 kg de Drum 78.</t>
  </si>
  <si>
    <t>18 01 21 Entrega a producción de 688 kg de Manga Polietileno 37.</t>
  </si>
  <si>
    <t>25 01 21 Entrega a producción:</t>
  </si>
  <si>
    <t>12 01 21 Compra 690 kg de Manga Polietileno 37 a S/ 2,250.</t>
  </si>
  <si>
    <t>06 01 21 Compra 400 kg de Manga Polietileno 26 a S/ 1,250.</t>
  </si>
  <si>
    <t>06 01 21 Compra 896 kg de Drum 78 a S/ 914.</t>
  </si>
  <si>
    <t>HOJA DE COSTOS POR ORDEN DE TRABAJO</t>
  </si>
  <si>
    <t>Elemento</t>
  </si>
  <si>
    <t>CMD Periodo</t>
  </si>
  <si>
    <t>CMD Total</t>
  </si>
  <si>
    <t>CMOD Periodo</t>
  </si>
  <si>
    <t>CMOD Total</t>
  </si>
  <si>
    <t>CSD Periodo</t>
  </si>
  <si>
    <t>CSD Total</t>
  </si>
  <si>
    <t>CIF Periodo</t>
  </si>
  <si>
    <t>CIF Total</t>
  </si>
  <si>
    <t>Costo Unitario</t>
  </si>
  <si>
    <t>Gasto Ventas</t>
  </si>
  <si>
    <t>Costo Integral</t>
  </si>
  <si>
    <t>Costo Unitario Integral</t>
  </si>
  <si>
    <t>MD01</t>
  </si>
  <si>
    <t>MD02</t>
  </si>
  <si>
    <t>MD03</t>
  </si>
  <si>
    <t>MD04</t>
  </si>
  <si>
    <t>MD05</t>
  </si>
  <si>
    <t>MD06</t>
  </si>
  <si>
    <t>MD07</t>
  </si>
  <si>
    <t>MD08</t>
  </si>
  <si>
    <t>MD09</t>
  </si>
  <si>
    <t>MD10</t>
  </si>
  <si>
    <t>MD11</t>
  </si>
  <si>
    <t>Gerencia Administración</t>
  </si>
  <si>
    <t>Gerencia Relaciones Humanas</t>
  </si>
  <si>
    <t>Area M2</t>
  </si>
  <si>
    <t># personas ind</t>
  </si>
  <si>
    <t>% Asignación</t>
  </si>
  <si>
    <t># vales salida</t>
  </si>
  <si>
    <t>Hmaquina</t>
  </si>
  <si>
    <t>Kwh</t>
  </si>
  <si>
    <t># personas totales</t>
  </si>
  <si>
    <t># veces</t>
  </si>
  <si>
    <t>Valor Activo S/</t>
  </si>
  <si>
    <t># personas ventas</t>
  </si>
  <si>
    <t>Km recorridos</t>
  </si>
  <si>
    <t># personas capac</t>
  </si>
  <si>
    <t># personas adm</t>
  </si>
  <si>
    <t>REPARTO PROPORCIONAL</t>
  </si>
  <si>
    <t>PROCESO 4A1: CALCULO DEL COSTO INDIRECTO  A TODOS LOS CENTROS DE COSTOS</t>
  </si>
  <si>
    <t>CMD Proceso inicial</t>
  </si>
  <si>
    <t>CMOD Proceso inicial</t>
  </si>
  <si>
    <t>CSD Proceso inicial</t>
  </si>
  <si>
    <t>CIF Proceso inicial</t>
  </si>
  <si>
    <t>01 01 21 Compra 120,000 kg de Planchas de hojalata a S/ 1,846,090</t>
  </si>
  <si>
    <t>26,700 kilos a S/ 384,735</t>
  </si>
  <si>
    <t>PROCESO 1: COSTEO DE LOS MATERIALES DIRECTOS POR ORDEN TRABAJO</t>
  </si>
  <si>
    <t>OK</t>
  </si>
  <si>
    <t># Oper</t>
  </si>
  <si>
    <t>En Soles</t>
  </si>
  <si>
    <t>Cto Hora S/</t>
  </si>
  <si>
    <t>PROCESO 2: COSTEO DE LA MANO DE OBRA DIRECTA POR ORDEN TRABAJO</t>
  </si>
  <si>
    <t>HORAS EFECTIVAS</t>
  </si>
  <si>
    <t>Minutos Efectivos</t>
  </si>
  <si>
    <t>Cto Minuto S/</t>
  </si>
  <si>
    <t>SD01</t>
  </si>
  <si>
    <t>SD02</t>
  </si>
  <si>
    <t>Servicio de Arte</t>
  </si>
  <si>
    <t>Servicio Impresión</t>
  </si>
  <si>
    <t>PROCESO 3: COSTEO DE LOS SERVICIOS DIRECTOS POR ORDEN TRABAJO</t>
  </si>
  <si>
    <t>VV unit S/</t>
  </si>
  <si>
    <t>VV total S/</t>
  </si>
  <si>
    <t>OT 1480</t>
  </si>
  <si>
    <t>OT 1520</t>
  </si>
  <si>
    <t>OT 1522</t>
  </si>
  <si>
    <t>OT 1538</t>
  </si>
  <si>
    <t>Gasto Administrativo</t>
  </si>
  <si>
    <t>ESTADO DE RESULTADOS POR ORDEN DE TRABAJO</t>
  </si>
  <si>
    <t>Ventas Unidades</t>
  </si>
  <si>
    <t>Venta Total S/</t>
  </si>
  <si>
    <t>Valor venta unitario S/</t>
  </si>
  <si>
    <t>TV</t>
  </si>
  <si>
    <t>Costo Unitario S/</t>
  </si>
  <si>
    <t>Costo Ventas S/</t>
  </si>
  <si>
    <t>Margen Bruto S/</t>
  </si>
  <si>
    <t>Margen Bruto %</t>
  </si>
  <si>
    <t>Costo Total Integral S/</t>
  </si>
  <si>
    <t>Costo Unitario Integral S/</t>
  </si>
  <si>
    <t xml:space="preserve">Margen Bruto Integral S/ </t>
  </si>
  <si>
    <t>Margen Integral %</t>
  </si>
  <si>
    <t>SISTEMA DE COSTEO BASADO EN ACTIVIDADES POR ORDENES DE PRODUCCION</t>
  </si>
  <si>
    <t>CA01</t>
  </si>
  <si>
    <t>CA02</t>
  </si>
  <si>
    <t>CA03</t>
  </si>
  <si>
    <t>CA04</t>
  </si>
  <si>
    <t>CA05</t>
  </si>
  <si>
    <t>CA06</t>
  </si>
  <si>
    <t>CA07</t>
  </si>
  <si>
    <t>CA08</t>
  </si>
  <si>
    <t>CA09</t>
  </si>
  <si>
    <t>CA10</t>
  </si>
  <si>
    <t>CA11</t>
  </si>
  <si>
    <t>CA12</t>
  </si>
  <si>
    <t>CA13</t>
  </si>
  <si>
    <t>CA14</t>
  </si>
  <si>
    <t>CA15</t>
  </si>
  <si>
    <t>CA16</t>
  </si>
  <si>
    <t>CA17</t>
  </si>
  <si>
    <t>CodAc</t>
  </si>
  <si>
    <t>Actividad</t>
  </si>
  <si>
    <t>ACCA0801</t>
  </si>
  <si>
    <t>ACCA0802</t>
  </si>
  <si>
    <t>ACCA0803</t>
  </si>
  <si>
    <t>ACCA0901</t>
  </si>
  <si>
    <t>ACCA0902</t>
  </si>
  <si>
    <t>ACCA0903</t>
  </si>
  <si>
    <t>ACCA0904</t>
  </si>
  <si>
    <t>ACCA1001</t>
  </si>
  <si>
    <t>ACCA1002</t>
  </si>
  <si>
    <t>ACCA1003</t>
  </si>
  <si>
    <t>ACCA1004</t>
  </si>
  <si>
    <t>ACCA1101</t>
  </si>
  <si>
    <t>ACCA1102</t>
  </si>
  <si>
    <t>ACCA1103</t>
  </si>
  <si>
    <t>ACCA1104</t>
  </si>
  <si>
    <t>ACCA1201</t>
  </si>
  <si>
    <t>ACCA1202</t>
  </si>
  <si>
    <t>ACCA1203</t>
  </si>
  <si>
    <t>ACCA1204</t>
  </si>
  <si>
    <t>ACCA1301</t>
  </si>
  <si>
    <t>ACCA1302</t>
  </si>
  <si>
    <t>ACCA1303</t>
  </si>
  <si>
    <t>ACCA1304</t>
  </si>
  <si>
    <t>ACCA1401</t>
  </si>
  <si>
    <t>ACCA1402</t>
  </si>
  <si>
    <t>ACCA1403</t>
  </si>
  <si>
    <t>ACCA1404</t>
  </si>
  <si>
    <t>ACCA1405</t>
  </si>
  <si>
    <t>ACCA1406</t>
  </si>
  <si>
    <t>ACCA1501</t>
  </si>
  <si>
    <t>ACCA1502</t>
  </si>
  <si>
    <t>ACCA1503</t>
  </si>
  <si>
    <t>ACCA1601</t>
  </si>
  <si>
    <t>ACCA1602</t>
  </si>
  <si>
    <t>ACCA1603</t>
  </si>
  <si>
    <t>ACCA1604</t>
  </si>
  <si>
    <t>ACCA1701</t>
  </si>
  <si>
    <t>ACCA1702</t>
  </si>
  <si>
    <t>ACCA1703</t>
  </si>
  <si>
    <t>ACCA1704</t>
  </si>
  <si>
    <t>ACCA1705</t>
  </si>
  <si>
    <t>Recibir planchas</t>
  </si>
  <si>
    <t>Graduar distancia entre cuchillas</t>
  </si>
  <si>
    <t>Cortar a dimensiones especificadas</t>
  </si>
  <si>
    <t>Entregar planchas cortadas</t>
  </si>
  <si>
    <t>Recibir planchas cortadas</t>
  </si>
  <si>
    <t>Untar con base para que el litografo agarre</t>
  </si>
  <si>
    <t>Estampar según diseño</t>
  </si>
  <si>
    <t>Entregar planchas litografiadas</t>
  </si>
  <si>
    <t>Recibir cortes litografiados</t>
  </si>
  <si>
    <t>Soldar partes laterales</t>
  </si>
  <si>
    <t>Verificar medidas</t>
  </si>
  <si>
    <t>Soldar parte que se adhiere a la tapa</t>
  </si>
  <si>
    <t>Controlar calidad de soldado</t>
  </si>
  <si>
    <t>Entregar productos soldados</t>
  </si>
  <si>
    <t>Doblar planchas</t>
  </si>
  <si>
    <t>Entregar plachas dobladas</t>
  </si>
  <si>
    <t>Recibir planchas cortadas y dobladas</t>
  </si>
  <si>
    <t>Prensar planchas cortadas</t>
  </si>
  <si>
    <t>Entregar productos prensados</t>
  </si>
  <si>
    <t>Habilitar máquina engranpadora</t>
  </si>
  <si>
    <t>Engrampar piezas cortadas</t>
  </si>
  <si>
    <t>Verificar engrampado</t>
  </si>
  <si>
    <t>Entregar productos engrampados</t>
  </si>
  <si>
    <t>Gerenciar la producción</t>
  </si>
  <si>
    <t>Aprobar emisión de orden de trabajo</t>
  </si>
  <si>
    <t>Aprobar requerimientos de compra</t>
  </si>
  <si>
    <t>Ejecutar mantenimiento</t>
  </si>
  <si>
    <t>Planificar mantenimiento</t>
  </si>
  <si>
    <t>Supervisar mantenimiento</t>
  </si>
  <si>
    <t>Formular proyectos de cambio de activos</t>
  </si>
  <si>
    <t>Definir requerimientos producción</t>
  </si>
  <si>
    <t>Planificar la producción</t>
  </si>
  <si>
    <t>Controlar la producción</t>
  </si>
  <si>
    <t>Emitir ordenes de trabajo</t>
  </si>
  <si>
    <t>Elaborar plan de control de calidad</t>
  </si>
  <si>
    <t>Realizar el control muestral</t>
  </si>
  <si>
    <t>Emitir informes de calidad</t>
  </si>
  <si>
    <t>Proponer proyectos de mejora de calidad</t>
  </si>
  <si>
    <t>AV</t>
  </si>
  <si>
    <t>ClaseAct</t>
  </si>
  <si>
    <t>NAN</t>
  </si>
  <si>
    <t>ACCA0101</t>
  </si>
  <si>
    <t>ACCA0102</t>
  </si>
  <si>
    <t>ACCA0103</t>
  </si>
  <si>
    <t>ACCA0201</t>
  </si>
  <si>
    <t>ACCA0202</t>
  </si>
  <si>
    <t>ACCA0203</t>
  </si>
  <si>
    <t>ACCA0301</t>
  </si>
  <si>
    <t>ACCA0302</t>
  </si>
  <si>
    <t>ACCA0303</t>
  </si>
  <si>
    <t>ACCA0401</t>
  </si>
  <si>
    <t>ACCA0402</t>
  </si>
  <si>
    <t>ACCA0403</t>
  </si>
  <si>
    <t>ACCA0501</t>
  </si>
  <si>
    <t>ACCA0502</t>
  </si>
  <si>
    <t>ACCA0503</t>
  </si>
  <si>
    <t>ACCA0601</t>
  </si>
  <si>
    <t>ACCA0602</t>
  </si>
  <si>
    <t>ACCA0603</t>
  </si>
  <si>
    <t>ACCA0701</t>
  </si>
  <si>
    <t>ACCA0702</t>
  </si>
  <si>
    <t>ACCA0703</t>
  </si>
  <si>
    <t>Gestionar la organización</t>
  </si>
  <si>
    <t>Direccionar estrategias de futuro</t>
  </si>
  <si>
    <t>Representar a la organización</t>
  </si>
  <si>
    <t>MODELO DE COSTEO ABC - MODELO II</t>
  </si>
  <si>
    <t>OBJETIVO DEL SISTEMA DE COSTEO ABC:</t>
  </si>
  <si>
    <t>1) CALCULAR EL COSTO UNITARIO INTEGRAL DE CADA OBJETIVO DE COSTO</t>
  </si>
  <si>
    <t>2) ENCONTRAR OPORTUNIDADES DE REDUCIR COSTOS</t>
  </si>
  <si>
    <t>COSTO INTEGRAL = COSTO PRODUCCION + GA + GV + GF</t>
  </si>
  <si>
    <t>Gestionar la administración</t>
  </si>
  <si>
    <t>Gestionar las finanzas</t>
  </si>
  <si>
    <t>Formular presupuestos</t>
  </si>
  <si>
    <t>Capacitar personal</t>
  </si>
  <si>
    <t>Evaluar personal</t>
  </si>
  <si>
    <t>Admiitir personal</t>
  </si>
  <si>
    <t>Registra personal</t>
  </si>
  <si>
    <t>Calcular planillas</t>
  </si>
  <si>
    <t>Pagar al personal</t>
  </si>
  <si>
    <t>Registrar documentos</t>
  </si>
  <si>
    <t>Elaborar estados financieros</t>
  </si>
  <si>
    <t>Gestión tributos</t>
  </si>
  <si>
    <t>Planificar ventas</t>
  </si>
  <si>
    <t>Negociar clientes</t>
  </si>
  <si>
    <t>Investigar mercados</t>
  </si>
  <si>
    <t>Emitir facturas</t>
  </si>
  <si>
    <t>Gestionar pedidos clientes</t>
  </si>
  <si>
    <t>Administrar almacen productos</t>
  </si>
  <si>
    <t>RELEVANTE</t>
  </si>
  <si>
    <t>COSTO = COSTO UNITARIO * CANTIDAD</t>
  </si>
  <si>
    <t>P4: COSTEO DE LOS INDIRECTOS</t>
  </si>
  <si>
    <t xml:space="preserve">      P4a: COSTEO DE LOS COSTOS INDIRECTOS A TODOS LOS CENTROS DE ACTIVIDAD</t>
  </si>
  <si>
    <t xml:space="preserve">      P4b: COSTEO DE LOS COSTOS INDIRECTOS DE CADA CENTRO DE ACTIVIDAD A SUS ACTIVIDADES</t>
  </si>
  <si>
    <t xml:space="preserve">      P4c: COSTEO DE LOS COSTOS INDIRECTOS DE LAS ACTIVIDADES DE LOS CENTROS DE ACTIVIDAD DE APOYO A LA PRODUCCION HACIA LAS ACTIVIDADES PRODUCTIVAS</t>
  </si>
  <si>
    <t xml:space="preserve">      P4d: COSTEO DE LAS ACTIVIDADES DE LOS CENTROS DE ACTIVIDAD TANTO ADM VENTAS Y PRODUCTIVOS A LOS OBJETOS DE COSTOS</t>
  </si>
  <si>
    <t>LOS COSTOS SE TRABAJAN SIEMPRE SOBRE LA BASE DE LAS UNIDADES DE CONSUMO</t>
  </si>
  <si>
    <t>EJEMPLO</t>
  </si>
  <si>
    <t xml:space="preserve">EN LA FACTURA SERIA </t>
  </si>
  <si>
    <t>COMPRA DE 45 CILINDROS A UN TOTAL DE 1,345.8</t>
  </si>
  <si>
    <t>SI ESTE VALOR TIENE IGV SE EXTRAE EL IGV</t>
  </si>
  <si>
    <t>EL VALOR DE COMPRA SIN IGV SERIA</t>
  </si>
  <si>
    <t>EL CONSUMO SE HACE POR LITROS</t>
  </si>
  <si>
    <t>ENTONCES EL INGRESO AL ALMACEN DEBE SER EN LITROS Y EL COSTO</t>
  </si>
  <si>
    <t>UNITARIO DEBE SER POR LITRO.</t>
  </si>
  <si>
    <t>EQUIVALENCIA EN UN CILINDRO HAY 47 LITROS</t>
  </si>
  <si>
    <t>CALCULO DEL COSTO DE COMPRA POR LITRO</t>
  </si>
  <si>
    <t>POR LITRO</t>
  </si>
  <si>
    <t>INGRESO AL ALMACEN</t>
  </si>
  <si>
    <t>CANTIDAD DE LITROS</t>
  </si>
  <si>
    <t>COSTO POR LITRO</t>
  </si>
  <si>
    <t>Personas</t>
  </si>
  <si>
    <t>Cortador de Laminas</t>
  </si>
  <si>
    <t>Litografiador</t>
  </si>
  <si>
    <t>Soldador</t>
  </si>
  <si>
    <t>Doblador</t>
  </si>
  <si>
    <t>Prensador</t>
  </si>
  <si>
    <t>Engrapador</t>
  </si>
  <si>
    <t>PERSONAL NORMAL SE LE DEBE REGISTRAR SUS HORAS EFECTIVAS TRABAJADAS REALES Y SUS COSTOS REALES</t>
  </si>
  <si>
    <t>NORMALMENTE</t>
  </si>
  <si>
    <t>SI COMPENSA</t>
  </si>
  <si>
    <t>?</t>
  </si>
  <si>
    <t>LA PERSONA NORMAL SE CONTRAL COMO TAL NORMAL</t>
  </si>
  <si>
    <t>SI UNA PERSONA SE CONTRATA PARA REEMPLAZARLA</t>
  </si>
  <si>
    <t>EL CONTROL ES LO MISMO</t>
  </si>
  <si>
    <t>SE NECESITA SABER LAS HORAS TRABAJADAS EFECTIVAS Y CUANTO ES EL COSTO</t>
  </si>
  <si>
    <t>LA SOLUCION ES LA SIGUIENTE:</t>
  </si>
  <si>
    <t>CADA TRABAJADOR ES UN TIPO DE PERSONAL DIFERENTE</t>
  </si>
  <si>
    <t>MANO DE OBRA DIRECTA</t>
  </si>
  <si>
    <t>MOD NORMAL</t>
  </si>
  <si>
    <t>MOD TERCERO</t>
  </si>
  <si>
    <t>OT</t>
  </si>
  <si>
    <t>OT101</t>
  </si>
  <si>
    <t>OT103</t>
  </si>
  <si>
    <t>OT102</t>
  </si>
  <si>
    <t>Cortador</t>
  </si>
  <si>
    <t>COSTEO DE PERSONAL DIRECTO</t>
  </si>
  <si>
    <t>COSTEO DEL SERVICIO DIRECTO</t>
  </si>
  <si>
    <t>MATRIZ DE CONFIGURACION Y VALORES DE INDUCTORES</t>
  </si>
  <si>
    <t>Inductor</t>
  </si>
  <si>
    <t>%</t>
  </si>
  <si>
    <t># vales</t>
  </si>
  <si>
    <t>Galones consumo</t>
  </si>
  <si>
    <t>Sueldo directo</t>
  </si>
  <si>
    <t>PROCESO 4B1: CALCULO DEL COSTO INDIRECTO  DEL CENTRO DE ACTIVIDAD A SUS ACTIVIDADES</t>
  </si>
  <si>
    <t>CA 01</t>
  </si>
  <si>
    <t>GERENCIA GENERAL</t>
  </si>
  <si>
    <t>Hrs actividad</t>
  </si>
  <si>
    <t>CA 02</t>
  </si>
  <si>
    <t>GERENCIA ADMINISTRACION</t>
  </si>
  <si>
    <t>MATRIZ DE REPARTO PROPORCIONAL</t>
  </si>
  <si>
    <t>CA 03</t>
  </si>
  <si>
    <t>GERENCIA RELACIONES HUMANAS</t>
  </si>
  <si>
    <t>CA 06</t>
  </si>
  <si>
    <t>GERENCIA DE VENTAS</t>
  </si>
  <si>
    <t>Carga directa</t>
  </si>
  <si>
    <t>CA 09</t>
  </si>
  <si>
    <t>MANTENIMIENTO</t>
  </si>
  <si>
    <t>CA 10</t>
  </si>
  <si>
    <t>PLANEAMIENTO CONTROL DE PRODUCCION</t>
  </si>
  <si>
    <t>CA 12</t>
  </si>
  <si>
    <t>CORTADO</t>
  </si>
  <si>
    <t>CA 14</t>
  </si>
  <si>
    <t>SOLDADO</t>
  </si>
  <si>
    <t>Tipo C</t>
  </si>
  <si>
    <t>F</t>
  </si>
  <si>
    <t>V</t>
  </si>
  <si>
    <t>PROCESO 4C1: CALCULO DEL COSTO INDIRECTO  DE LAS ACTIVIDADES  CENTRO DE ACTIVIDAD DE APOYO A LAS ACTIVIDADES DEL CENTRO DE ACTIVIDAD PRODUCTIVO</t>
  </si>
  <si>
    <t>MATRIZ DE CONFIGURACION Y DE VALORES DE INDUCTOR AC - AC</t>
  </si>
  <si>
    <t>PROCESO 4D1: CALCULO DEL COSTO INDIRECTO  DE LAS ACTIVIDADES  CENTRO DE ACTIVIDAD PRODUCTIVO A LOS OBJETOS DE COSTOS</t>
  </si>
  <si>
    <t>MATRIZ DE CONFIGURACION Y DE VALORES DE INDUCTOR AC - OC</t>
  </si>
  <si>
    <t>Total S/</t>
  </si>
  <si>
    <t>CtoP S/</t>
  </si>
  <si>
    <t>CtoAP S/</t>
  </si>
  <si>
    <t># planchas x OT</t>
  </si>
  <si>
    <t>Hrs MOD</t>
  </si>
  <si>
    <t># planchas E x OT</t>
  </si>
  <si>
    <t>Costo T S/</t>
  </si>
  <si>
    <t>PROCESO: CALCULO DEL COSTO INDIRECTO  TRADICIONAL A LOS OBJETOS DE COSTOS</t>
  </si>
  <si>
    <t>MATRIZ DE CONFIGURACION Y DE VALORES DE CRITERIO</t>
  </si>
  <si>
    <t>CA 13 LITOGRAFIADO</t>
  </si>
  <si>
    <t>CA 12 CORTADO</t>
  </si>
  <si>
    <t>MATRIZ DE CONSUMO DE CANTIDAD DE MATERIAL</t>
  </si>
  <si>
    <t>MATRIZ DE CALCULO DE COSTO DE MATERIAL DIRECTO</t>
  </si>
  <si>
    <t>MATRIZ DE CONSUMO DE SERVICIOS DIRECTOS</t>
  </si>
  <si>
    <t>CA 04</t>
  </si>
  <si>
    <t>PLANILLAS</t>
  </si>
  <si>
    <t>Relevante</t>
  </si>
  <si>
    <t>CA 05</t>
  </si>
  <si>
    <t>CONTABILIDAD</t>
  </si>
  <si>
    <t>CA 13</t>
  </si>
  <si>
    <t>LITOGRAFIADO</t>
  </si>
  <si>
    <t>Directp</t>
  </si>
  <si>
    <t># suministros</t>
  </si>
  <si>
    <t>Hrs supervisión</t>
  </si>
  <si>
    <t>CA 15</t>
  </si>
  <si>
    <t>DOBLADO</t>
  </si>
  <si>
    <t>Hrs dedicación</t>
  </si>
  <si>
    <t>PROCESO 4B2: CALCULO DEL COSTO INDIRECTO  DEL CENTRO DE ACTIVIDAD A SUS ACTIVIDADES</t>
  </si>
  <si>
    <t>CA 16</t>
  </si>
  <si>
    <t>PRENSADO</t>
  </si>
  <si>
    <t>CA 17</t>
  </si>
  <si>
    <t>ENGRAPADO</t>
  </si>
  <si>
    <t>NAI</t>
  </si>
  <si>
    <t>ACT</t>
  </si>
  <si>
    <t>Costo %</t>
  </si>
  <si>
    <t>PROCESO 4C2: CALCULO DEL COSTO INDIRECTO  DE LAS ACTIVIDADES  CENTRO DE ACTIVIDAD DE APOYO A LAS ACTIVIDADES DEL CENTRO DE ACTIVIDAD PRODUCTIVO</t>
  </si>
  <si>
    <t>A TODOS LOS CENTROS DE ACTIVIDAD PRODUCTIVO</t>
  </si>
  <si>
    <t>CA 14 SOLDADO</t>
  </si>
  <si>
    <t>CA 15 DOBLADO</t>
  </si>
  <si>
    <t>CA 16 PRENSADO</t>
  </si>
  <si>
    <t>CA 17 ENGRAPADO</t>
  </si>
  <si>
    <t>PLANEAMIENTO Y CONTROL DE LA PRODUCCION</t>
  </si>
  <si>
    <t>EN EL PROCESO 4D LO QUE SE TIENE QUE HACER ES REPARTIR EL COSTO DE LAS ACTIVIDADES DE CADA CENTRO DE ACTIVIDAD PRODUCTIVO HACIA TODOS LOS OBJETOS DE COSTOS</t>
  </si>
  <si>
    <t>EN EL PROCESO 4C LO QUE SE TIENE QUE HACER ES REPARTIR EL COSTO DE CADA CENTRO DE ACTIVIDAD DE APOYO PERO A TODOS LOS CENTROS DE ACTIVIDAD PRODUCTIVO</t>
  </si>
  <si>
    <t># cortes x OT</t>
  </si>
  <si>
    <t>A TODOS LOS OBJETOS DE COSTOS</t>
  </si>
  <si>
    <t>PROCESO 4D2: CALCULO DEL COSTO INDIRECTO  DE LAS ACTIVIDADES  CENTRO DE ACTIVIDAD PRODUCTIVO A LOS OBJETOS DE COSTOS</t>
  </si>
  <si>
    <t># estampados x OT</t>
  </si>
  <si>
    <t># horas soldadura</t>
  </si>
  <si>
    <t># verificaciones</t>
  </si>
  <si>
    <t>Tamaño muestra</t>
  </si>
  <si>
    <t># productos</t>
  </si>
  <si>
    <t>CA</t>
  </si>
  <si>
    <t>Descipc CA</t>
  </si>
  <si>
    <t>Code Actividad</t>
  </si>
  <si>
    <t>CA 07</t>
  </si>
  <si>
    <t>VENTAS</t>
  </si>
  <si>
    <t>CA 08</t>
  </si>
  <si>
    <t>GERENCIA PRODUCCION</t>
  </si>
  <si>
    <t>CA 11</t>
  </si>
  <si>
    <t>CONTROL CALIDAD</t>
  </si>
  <si>
    <t># Entregas productos</t>
  </si>
  <si>
    <t># Engrampados</t>
  </si>
  <si>
    <t>Gasto administrativo unitario</t>
  </si>
  <si>
    <t>Gasto venta unitario</t>
  </si>
  <si>
    <t>Hrs x Actividad</t>
  </si>
  <si>
    <t>PROCESO 5A1: CALCULO DEL COSTO INDIRECTO  DE LAS ACTIVIDADES  CENTRO DE ACTIVIDAD PRODUCTIVO A LOS OBJETOS DE COSTOS</t>
  </si>
  <si>
    <t>Gerencia Administrativa</t>
  </si>
  <si>
    <t>PROCESO 5A2: CALCULO DEL COSTO INDIRECTO  DE LAS ACTIVIDADES  CENTRO DE ACTIVIDAD PRODUCTIVO A LOS OBJETOS DE COSTOS</t>
  </si>
  <si>
    <t>GERENCIA ADMINISTRATIVA</t>
  </si>
  <si>
    <t>% Dedicación</t>
  </si>
  <si>
    <t>Flat total</t>
  </si>
  <si>
    <t>C05</t>
  </si>
  <si>
    <t>C07</t>
  </si>
  <si>
    <t>GERENCIA VENTAS</t>
  </si>
  <si>
    <t># unidades vendidas</t>
  </si>
  <si>
    <t>TOTAL</t>
  </si>
  <si>
    <t>Costo Unitario Integral Tradicional</t>
  </si>
  <si>
    <t>EL COSTEO ABC EN CUALQUIERA DE SUS MODELOS NOS DA COMO RESULTADO UN CALCULO DE COSTOS MÁS PRECISO.</t>
  </si>
  <si>
    <t>A PESAR DE HACER COSTEO Y ALGUNOS CASOS NO TENER POR FALTA DE DATO UN MEJOR INDUCTOR</t>
  </si>
  <si>
    <t>AUN ASI SUS RESULTADOS SON MEJORES QUE EL COSTEO TRADICIONAL</t>
  </si>
  <si>
    <t>POR OTRO LA INFORMACIÓN RESULTANTE NOS PERMITE IDENTIFICAR COMO SE CONSUME EL COSTO Y PODER</t>
  </si>
  <si>
    <t>TOMAR DECISIONES INMEDIATAS PARA AHORRAR COSTOS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</si>
</sst>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* #,##0.00_ ;_ * \-#,##0.00_ ;_ * &quot;-&quot;??_ ;_ @_ "/>
    <numFmt numFmtId="165" formatCode="0.0%"/>
    <numFmt numFmtId="166" formatCode="#,##0.00_ ;[Red]\-#,##0.00\ "/>
    <numFmt numFmtId="167" formatCode="#,##0.000_);[Red]\(#,##0.000\)"/>
    <numFmt numFmtId="168" formatCode="#,##0_ ;[Red]\-#,##0\ "/>
    <numFmt numFmtId="169" formatCode="#,##0.000_ ;[Red]\-#,##0.000\ "/>
    <numFmt numFmtId="170" formatCode="dd/mm/yyyy;@"/>
  </numFmts>
  <fonts count="7" x14ac:knownFonts="1">
    <font>
      <sz val="12"/>
      <name val="Arial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17">
    <xf numFmtId="0" fontId="0" fillId="0" borderId="0" xfId="0"/>
    <xf numFmtId="0" fontId="4" fillId="2" borderId="1" xfId="0" applyFont="1" applyFill="1" applyBorder="1" applyAlignment="1">
      <alignment horizontal="center"/>
    </xf>
    <xf numFmtId="0" fontId="3" fillId="3" borderId="0" xfId="0" applyFont="1" applyFill="1"/>
    <xf numFmtId="0" fontId="4" fillId="3" borderId="0" xfId="0" applyFont="1" applyFill="1"/>
    <xf numFmtId="40" fontId="3" fillId="3" borderId="1" xfId="0" applyNumberFormat="1" applyFont="1" applyFill="1" applyBorder="1"/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left"/>
    </xf>
    <xf numFmtId="0" fontId="3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3" fillId="3" borderId="0" xfId="0" applyFont="1" applyFill="1" applyAlignment="1">
      <alignment horizontal="center"/>
    </xf>
    <xf numFmtId="4" fontId="3" fillId="3" borderId="0" xfId="0" applyNumberFormat="1" applyFont="1" applyFill="1"/>
    <xf numFmtId="3" fontId="3" fillId="3" borderId="0" xfId="0" applyNumberFormat="1" applyFont="1" applyFill="1"/>
    <xf numFmtId="40" fontId="3" fillId="3" borderId="1" xfId="0" applyNumberFormat="1" applyFont="1" applyFill="1" applyBorder="1" applyAlignment="1">
      <alignment horizontal="right"/>
    </xf>
    <xf numFmtId="0" fontId="3" fillId="3" borderId="1" xfId="0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4" fontId="4" fillId="3" borderId="1" xfId="0" applyNumberFormat="1" applyFont="1" applyFill="1" applyBorder="1" applyAlignment="1">
      <alignment horizontal="center"/>
    </xf>
    <xf numFmtId="167" fontId="4" fillId="3" borderId="1" xfId="0" applyNumberFormat="1" applyFont="1" applyFill="1" applyBorder="1" applyAlignment="1">
      <alignment horizontal="center"/>
    </xf>
    <xf numFmtId="40" fontId="3" fillId="3" borderId="1" xfId="0" applyNumberFormat="1" applyFont="1" applyFill="1" applyBorder="1" applyAlignment="1">
      <alignment horizontal="center"/>
    </xf>
    <xf numFmtId="4" fontId="4" fillId="3" borderId="0" xfId="0" applyNumberFormat="1" applyFont="1" applyFill="1" applyAlignment="1">
      <alignment horizontal="center"/>
    </xf>
    <xf numFmtId="167" fontId="4" fillId="3" borderId="0" xfId="0" applyNumberFormat="1" applyFont="1" applyFill="1" applyAlignment="1">
      <alignment horizontal="center"/>
    </xf>
    <xf numFmtId="4" fontId="4" fillId="3" borderId="0" xfId="0" applyNumberFormat="1" applyFont="1" applyFill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0" fillId="3" borderId="0" xfId="0" applyFill="1"/>
    <xf numFmtId="0" fontId="1" fillId="3" borderId="0" xfId="0" applyFont="1" applyFill="1"/>
    <xf numFmtId="0" fontId="2" fillId="3" borderId="0" xfId="0" applyFont="1" applyFill="1"/>
    <xf numFmtId="168" fontId="3" fillId="3" borderId="1" xfId="0" applyNumberFormat="1" applyFont="1" applyFill="1" applyBorder="1" applyAlignment="1">
      <alignment horizontal="center"/>
    </xf>
    <xf numFmtId="168" fontId="3" fillId="3" borderId="0" xfId="0" applyNumberFormat="1" applyFont="1" applyFill="1"/>
    <xf numFmtId="0" fontId="3" fillId="3" borderId="1" xfId="0" applyFont="1" applyFill="1" applyBorder="1" applyAlignment="1">
      <alignment horizontal="left"/>
    </xf>
    <xf numFmtId="14" fontId="3" fillId="3" borderId="1" xfId="0" applyNumberFormat="1" applyFont="1" applyFill="1" applyBorder="1" applyAlignment="1">
      <alignment horizontal="center"/>
    </xf>
    <xf numFmtId="166" fontId="3" fillId="3" borderId="1" xfId="0" applyNumberFormat="1" applyFont="1" applyFill="1" applyBorder="1" applyAlignment="1">
      <alignment horizontal="center"/>
    </xf>
    <xf numFmtId="166" fontId="3" fillId="3" borderId="0" xfId="0" applyNumberFormat="1" applyFont="1" applyFill="1"/>
    <xf numFmtId="49" fontId="3" fillId="3" borderId="1" xfId="0" applyNumberFormat="1" applyFont="1" applyFill="1" applyBorder="1" applyAlignment="1">
      <alignment horizontal="center"/>
    </xf>
    <xf numFmtId="168" fontId="3" fillId="3" borderId="0" xfId="0" applyNumberFormat="1" applyFont="1" applyFill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3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166" fontId="0" fillId="3" borderId="1" xfId="0" applyNumberFormat="1" applyFill="1" applyBorder="1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6" fontId="1" fillId="3" borderId="1" xfId="0" applyNumberFormat="1" applyFont="1" applyFill="1" applyBorder="1" applyAlignment="1">
      <alignment horizontal="center" vertical="center"/>
    </xf>
    <xf numFmtId="168" fontId="4" fillId="2" borderId="1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/>
    <xf numFmtId="166" fontId="2" fillId="3" borderId="1" xfId="0" applyNumberFormat="1" applyFont="1" applyFill="1" applyBorder="1" applyAlignment="1">
      <alignment horizontal="center"/>
    </xf>
    <xf numFmtId="169" fontId="3" fillId="3" borderId="1" xfId="0" applyNumberFormat="1" applyFont="1" applyFill="1" applyBorder="1" applyAlignment="1">
      <alignment horizontal="center"/>
    </xf>
    <xf numFmtId="0" fontId="3" fillId="3" borderId="0" xfId="0" applyFont="1" applyFill="1" applyAlignment="1">
      <alignment vertical="center"/>
    </xf>
    <xf numFmtId="166" fontId="3" fillId="3" borderId="1" xfId="0" applyNumberFormat="1" applyFont="1" applyFill="1" applyBorder="1" applyAlignment="1">
      <alignment horizontal="center" vertical="center"/>
    </xf>
    <xf numFmtId="166" fontId="3" fillId="3" borderId="1" xfId="1" applyNumberFormat="1" applyFont="1" applyFill="1" applyBorder="1" applyAlignment="1">
      <alignment horizontal="center"/>
    </xf>
    <xf numFmtId="14" fontId="4" fillId="2" borderId="4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68" fontId="3" fillId="3" borderId="1" xfId="1" applyNumberFormat="1" applyFont="1" applyFill="1" applyBorder="1" applyAlignment="1">
      <alignment horizontal="center"/>
    </xf>
    <xf numFmtId="170" fontId="3" fillId="3" borderId="1" xfId="0" applyNumberFormat="1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center" vertical="center"/>
    </xf>
    <xf numFmtId="4" fontId="3" fillId="3" borderId="0" xfId="0" applyNumberFormat="1" applyFont="1" applyFill="1" applyAlignment="1">
      <alignment horizontal="center"/>
    </xf>
    <xf numFmtId="166" fontId="1" fillId="3" borderId="1" xfId="0" applyNumberFormat="1" applyFont="1" applyFill="1" applyBorder="1" applyAlignment="1">
      <alignment horizontal="center"/>
    </xf>
    <xf numFmtId="165" fontId="2" fillId="3" borderId="1" xfId="2" applyNumberFormat="1" applyFont="1" applyFill="1" applyBorder="1" applyAlignment="1">
      <alignment horizontal="center"/>
    </xf>
    <xf numFmtId="10" fontId="3" fillId="3" borderId="1" xfId="0" applyNumberFormat="1" applyFont="1" applyFill="1" applyBorder="1" applyAlignment="1">
      <alignment horizontal="center"/>
    </xf>
    <xf numFmtId="10" fontId="3" fillId="5" borderId="1" xfId="0" applyNumberFormat="1" applyFont="1" applyFill="1" applyBorder="1" applyAlignment="1">
      <alignment horizontal="center"/>
    </xf>
    <xf numFmtId="166" fontId="4" fillId="3" borderId="1" xfId="0" applyNumberFormat="1" applyFont="1" applyFill="1" applyBorder="1" applyAlignment="1">
      <alignment horizontal="center" vertical="center"/>
    </xf>
    <xf numFmtId="166" fontId="0" fillId="3" borderId="0" xfId="0" applyNumberFormat="1" applyFill="1"/>
    <xf numFmtId="10" fontId="0" fillId="3" borderId="1" xfId="0" applyNumberFormat="1" applyFill="1" applyBorder="1" applyAlignment="1">
      <alignment horizontal="center" vertical="center"/>
    </xf>
    <xf numFmtId="10" fontId="0" fillId="3" borderId="0" xfId="0" applyNumberFormat="1" applyFill="1" applyAlignment="1">
      <alignment horizontal="center"/>
    </xf>
    <xf numFmtId="10" fontId="0" fillId="5" borderId="1" xfId="0" applyNumberFormat="1" applyFill="1" applyBorder="1" applyAlignment="1">
      <alignment horizontal="center" vertical="center"/>
    </xf>
    <xf numFmtId="10" fontId="0" fillId="3" borderId="1" xfId="0" applyNumberFormat="1" applyFill="1" applyBorder="1" applyAlignment="1">
      <alignment horizontal="center"/>
    </xf>
    <xf numFmtId="10" fontId="0" fillId="5" borderId="1" xfId="0" applyNumberFormat="1" applyFill="1" applyBorder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166" fontId="3" fillId="3" borderId="0" xfId="0" applyNumberFormat="1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/>
    <xf numFmtId="166" fontId="3" fillId="5" borderId="1" xfId="0" applyNumberFormat="1" applyFont="1" applyFill="1" applyBorder="1" applyAlignment="1">
      <alignment horizontal="center"/>
    </xf>
    <xf numFmtId="166" fontId="4" fillId="3" borderId="1" xfId="0" applyNumberFormat="1" applyFont="1" applyFill="1" applyBorder="1" applyAlignment="1">
      <alignment horizontal="center"/>
    </xf>
    <xf numFmtId="10" fontId="0" fillId="0" borderId="1" xfId="0" applyNumberFormat="1" applyFill="1" applyBorder="1" applyAlignment="1">
      <alignment horizontal="center" vertical="center"/>
    </xf>
    <xf numFmtId="0" fontId="3" fillId="0" borderId="1" xfId="0" applyFont="1" applyFill="1" applyBorder="1"/>
    <xf numFmtId="0" fontId="4" fillId="2" borderId="1" xfId="0" applyFont="1" applyFill="1" applyBorder="1"/>
    <xf numFmtId="166" fontId="4" fillId="2" borderId="1" xfId="0" applyNumberFormat="1" applyFont="1" applyFill="1" applyBorder="1" applyAlignment="1">
      <alignment horizontal="center" vertical="center"/>
    </xf>
    <xf numFmtId="10" fontId="4" fillId="2" borderId="1" xfId="0" applyNumberFormat="1" applyFont="1" applyFill="1" applyBorder="1"/>
    <xf numFmtId="10" fontId="3" fillId="0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4" fontId="1" fillId="3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 vertical="center" wrapText="1"/>
    </xf>
    <xf numFmtId="165" fontId="6" fillId="3" borderId="1" xfId="2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0" fontId="0" fillId="5" borderId="0" xfId="0" applyNumberFormat="1" applyFill="1" applyAlignment="1">
      <alignment horizontal="center"/>
    </xf>
    <xf numFmtId="0" fontId="1" fillId="3" borderId="0" xfId="0" applyFont="1" applyFill="1" applyAlignment="1">
      <alignment horizontal="center"/>
    </xf>
    <xf numFmtId="10" fontId="2" fillId="3" borderId="1" xfId="0" applyNumberFormat="1" applyFont="1" applyFill="1" applyBorder="1" applyAlignment="1">
      <alignment horizontal="center"/>
    </xf>
    <xf numFmtId="10" fontId="2" fillId="5" borderId="1" xfId="0" applyNumberFormat="1" applyFont="1" applyFill="1" applyBorder="1" applyAlignment="1">
      <alignment horizontal="center"/>
    </xf>
    <xf numFmtId="0" fontId="2" fillId="3" borderId="0" xfId="3" applyFont="1" applyFill="1"/>
    <xf numFmtId="0" fontId="1" fillId="3" borderId="0" xfId="3" applyFill="1"/>
    <xf numFmtId="0" fontId="4" fillId="2" borderId="1" xfId="3" applyFont="1" applyFill="1" applyBorder="1" applyAlignment="1">
      <alignment horizontal="center" vertical="center" wrapText="1"/>
    </xf>
    <xf numFmtId="168" fontId="4" fillId="2" borderId="1" xfId="3" applyNumberFormat="1" applyFont="1" applyFill="1" applyBorder="1" applyAlignment="1">
      <alignment horizontal="center" vertical="center" wrapText="1"/>
    </xf>
    <xf numFmtId="14" fontId="4" fillId="2" borderId="4" xfId="3" applyNumberFormat="1" applyFont="1" applyFill="1" applyBorder="1" applyAlignment="1">
      <alignment horizontal="center" vertical="center" wrapText="1"/>
    </xf>
    <xf numFmtId="0" fontId="2" fillId="2" borderId="1" xfId="3" applyFont="1" applyFill="1" applyBorder="1"/>
    <xf numFmtId="0" fontId="4" fillId="2" borderId="1" xfId="3" applyFont="1" applyFill="1" applyBorder="1" applyAlignment="1">
      <alignment horizontal="center"/>
    </xf>
    <xf numFmtId="0" fontId="1" fillId="3" borderId="1" xfId="3" applyFill="1" applyBorder="1"/>
    <xf numFmtId="166" fontId="1" fillId="3" borderId="1" xfId="3" applyNumberFormat="1" applyFill="1" applyBorder="1" applyAlignment="1">
      <alignment horizontal="center"/>
    </xf>
    <xf numFmtId="0" fontId="2" fillId="3" borderId="1" xfId="3" applyFont="1" applyFill="1" applyBorder="1"/>
    <xf numFmtId="166" fontId="2" fillId="3" borderId="1" xfId="3" applyNumberFormat="1" applyFont="1" applyFill="1" applyBorder="1" applyAlignment="1">
      <alignment horizontal="center"/>
    </xf>
    <xf numFmtId="166" fontId="0" fillId="3" borderId="0" xfId="0" applyNumberFormat="1" applyFill="1" applyAlignment="1">
      <alignment horizontal="center"/>
    </xf>
  </cellXfs>
  <cellStyles count="4">
    <cellStyle name="Millares" xfId="1" builtinId="3"/>
    <cellStyle name="Normal" xfId="0" builtinId="0"/>
    <cellStyle name="Normal 2" xfId="3" xr:uid="{9D3303BA-9F5F-4670-9CEB-BCC0D709A177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theme" Target="theme/theme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639536</xdr:colOff>
      <xdr:row>15</xdr:row>
      <xdr:rowOff>56223</xdr:rowOff>
    </xdr:from>
    <xdr:to>
      <xdr:col>12</xdr:col>
      <xdr:colOff>614589</xdr:colOff>
      <xdr:row>17</xdr:row>
      <xdr:rowOff>68035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87D309DB-8FA5-4C67-B6F9-15F140D5BC26}"/>
            </a:ext>
          </a:extLst>
        </xdr:cNvPr>
        <xdr:cNvSpPr/>
      </xdr:nvSpPr>
      <xdr:spPr>
        <a:xfrm>
          <a:off x="10572750" y="2968152"/>
          <a:ext cx="1961696" cy="392812"/>
        </a:xfrm>
        <a:prstGeom prst="rect">
          <a:avLst/>
        </a:prstGeom>
        <a:solidFill>
          <a:srgbClr val="92D050"/>
        </a:solidFill>
        <a:ln>
          <a:solidFill>
            <a:schemeClr val="tx1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419" b="1">
              <a:solidFill>
                <a:schemeClr val="tx1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cs typeface="Arial" panose="020B0604020202020204" pitchFamily="34" charset="0"/>
            </a:rPr>
            <a:t>OC (OT envases)</a:t>
          </a:r>
        </a:p>
      </xdr:txBody>
    </xdr:sp>
    <xdr:clientData/>
  </xdr:twoCellAnchor>
  <xdr:twoCellAnchor>
    <xdr:from>
      <xdr:col>3</xdr:col>
      <xdr:colOff>799683</xdr:colOff>
      <xdr:row>10</xdr:row>
      <xdr:rowOff>118983</xdr:rowOff>
    </xdr:from>
    <xdr:to>
      <xdr:col>5</xdr:col>
      <xdr:colOff>661796</xdr:colOff>
      <xdr:row>13</xdr:row>
      <xdr:rowOff>135748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A9637B16-B5EB-4168-BEE6-884AB4CC84F7}"/>
            </a:ext>
          </a:extLst>
        </xdr:cNvPr>
        <xdr:cNvSpPr/>
      </xdr:nvSpPr>
      <xdr:spPr>
        <a:xfrm>
          <a:off x="3764339" y="2071608"/>
          <a:ext cx="1838551" cy="588265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tx1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419" b="1">
              <a:solidFill>
                <a:schemeClr val="tx1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cs typeface="Arial" panose="020B0604020202020204" pitchFamily="34" charset="0"/>
            </a:rPr>
            <a:t>CA Ventas</a:t>
          </a:r>
        </a:p>
      </xdr:txBody>
    </xdr:sp>
    <xdr:clientData/>
  </xdr:twoCellAnchor>
  <xdr:twoCellAnchor>
    <xdr:from>
      <xdr:col>3</xdr:col>
      <xdr:colOff>799684</xdr:colOff>
      <xdr:row>5</xdr:row>
      <xdr:rowOff>30886</xdr:rowOff>
    </xdr:from>
    <xdr:to>
      <xdr:col>5</xdr:col>
      <xdr:colOff>661797</xdr:colOff>
      <xdr:row>8</xdr:row>
      <xdr:rowOff>47651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CF9719FD-9DFA-4C4F-99B3-0B394B1352A9}"/>
            </a:ext>
          </a:extLst>
        </xdr:cNvPr>
        <xdr:cNvSpPr/>
      </xdr:nvSpPr>
      <xdr:spPr>
        <a:xfrm>
          <a:off x="3706170" y="1010600"/>
          <a:ext cx="1799770" cy="604594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tx1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419" b="1">
              <a:solidFill>
                <a:schemeClr val="tx1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cs typeface="Arial" panose="020B0604020202020204" pitchFamily="34" charset="0"/>
            </a:rPr>
            <a:t>CA Administrativos</a:t>
          </a:r>
        </a:p>
      </xdr:txBody>
    </xdr:sp>
    <xdr:clientData/>
  </xdr:twoCellAnchor>
  <xdr:twoCellAnchor>
    <xdr:from>
      <xdr:col>0</xdr:col>
      <xdr:colOff>122852</xdr:colOff>
      <xdr:row>4</xdr:row>
      <xdr:rowOff>115995</xdr:rowOff>
    </xdr:from>
    <xdr:to>
      <xdr:col>2</xdr:col>
      <xdr:colOff>698501</xdr:colOff>
      <xdr:row>6</xdr:row>
      <xdr:rowOff>42334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90E55049-2446-49AF-8271-1E5DCB3F4CDD}"/>
            </a:ext>
          </a:extLst>
        </xdr:cNvPr>
        <xdr:cNvSpPr/>
      </xdr:nvSpPr>
      <xdr:spPr>
        <a:xfrm>
          <a:off x="122852" y="920328"/>
          <a:ext cx="2565316" cy="307339"/>
        </a:xfrm>
        <a:prstGeom prst="rect">
          <a:avLst/>
        </a:prstGeom>
        <a:solidFill>
          <a:srgbClr val="C00000"/>
        </a:solidFill>
        <a:ln>
          <a:solidFill>
            <a:schemeClr val="tx1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419" b="1">
              <a:solidFill>
                <a:schemeClr val="bg1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cs typeface="Arial" panose="020B0604020202020204" pitchFamily="34" charset="0"/>
            </a:rPr>
            <a:t>COSTOS INDIRECTOS</a:t>
          </a:r>
        </a:p>
      </xdr:txBody>
    </xdr:sp>
    <xdr:clientData/>
  </xdr:twoCellAnchor>
  <xdr:twoCellAnchor>
    <xdr:from>
      <xdr:col>8</xdr:col>
      <xdr:colOff>718852</xdr:colOff>
      <xdr:row>6</xdr:row>
      <xdr:rowOff>124306</xdr:rowOff>
    </xdr:from>
    <xdr:to>
      <xdr:col>10</xdr:col>
      <xdr:colOff>481350</xdr:colOff>
      <xdr:row>8</xdr:row>
      <xdr:rowOff>181315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4B4FE915-4615-463A-8815-C610458D0ADF}"/>
            </a:ext>
          </a:extLst>
        </xdr:cNvPr>
        <xdr:cNvSpPr/>
      </xdr:nvSpPr>
      <xdr:spPr>
        <a:xfrm>
          <a:off x="8469481" y="1299963"/>
          <a:ext cx="1700155" cy="44889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419" sz="1600" b="1">
              <a:solidFill>
                <a:schemeClr val="tx1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cs typeface="Arial" panose="020B0604020202020204" pitchFamily="34" charset="0"/>
            </a:rPr>
            <a:t>Material Directo</a:t>
          </a:r>
        </a:p>
      </xdr:txBody>
    </xdr:sp>
    <xdr:clientData/>
  </xdr:twoCellAnchor>
  <xdr:twoCellAnchor>
    <xdr:from>
      <xdr:col>10</xdr:col>
      <xdr:colOff>556002</xdr:colOff>
      <xdr:row>6</xdr:row>
      <xdr:rowOff>116717</xdr:rowOff>
    </xdr:from>
    <xdr:to>
      <xdr:col>12</xdr:col>
      <xdr:colOff>433725</xdr:colOff>
      <xdr:row>8</xdr:row>
      <xdr:rowOff>193221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64B6072B-F266-42CB-BAA2-5218E72661B9}"/>
            </a:ext>
          </a:extLst>
        </xdr:cNvPr>
        <xdr:cNvSpPr/>
      </xdr:nvSpPr>
      <xdr:spPr>
        <a:xfrm>
          <a:off x="10244288" y="1292374"/>
          <a:ext cx="1815380" cy="468390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419" sz="1600" b="1">
              <a:solidFill>
                <a:schemeClr val="tx1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cs typeface="Arial" panose="020B0604020202020204" pitchFamily="34" charset="0"/>
            </a:rPr>
            <a:t>Personal Directo</a:t>
          </a:r>
        </a:p>
      </xdr:txBody>
    </xdr:sp>
    <xdr:clientData/>
  </xdr:twoCellAnchor>
  <xdr:twoCellAnchor>
    <xdr:from>
      <xdr:col>12</xdr:col>
      <xdr:colOff>490786</xdr:colOff>
      <xdr:row>6</xdr:row>
      <xdr:rowOff>138261</xdr:rowOff>
    </xdr:from>
    <xdr:to>
      <xdr:col>14</xdr:col>
      <xdr:colOff>255131</xdr:colOff>
      <xdr:row>8</xdr:row>
      <xdr:rowOff>193221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D3C15BC4-B999-4399-B674-87DE703A6A4D}"/>
            </a:ext>
          </a:extLst>
        </xdr:cNvPr>
        <xdr:cNvSpPr/>
      </xdr:nvSpPr>
      <xdr:spPr>
        <a:xfrm>
          <a:off x="12116729" y="1313918"/>
          <a:ext cx="1702002" cy="446846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419" sz="1600" b="1">
              <a:solidFill>
                <a:schemeClr val="tx1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cs typeface="Arial" panose="020B0604020202020204" pitchFamily="34" charset="0"/>
            </a:rPr>
            <a:t>Servicio Directo</a:t>
          </a:r>
        </a:p>
      </xdr:txBody>
    </xdr:sp>
    <xdr:clientData/>
  </xdr:twoCellAnchor>
  <xdr:twoCellAnchor>
    <xdr:from>
      <xdr:col>2</xdr:col>
      <xdr:colOff>678071</xdr:colOff>
      <xdr:row>6</xdr:row>
      <xdr:rowOff>137240</xdr:rowOff>
    </xdr:from>
    <xdr:to>
      <xdr:col>3</xdr:col>
      <xdr:colOff>799684</xdr:colOff>
      <xdr:row>15</xdr:row>
      <xdr:rowOff>96619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3F439C01-DBBD-4FF2-B777-F2ADDFEEE270}"/>
            </a:ext>
          </a:extLst>
        </xdr:cNvPr>
        <xdr:cNvCxnSpPr>
          <a:cxnSpLocks/>
          <a:stCxn id="40" idx="3"/>
          <a:endCxn id="4" idx="1"/>
        </xdr:cNvCxnSpPr>
      </xdr:nvCxnSpPr>
      <xdr:spPr>
        <a:xfrm flipV="1">
          <a:off x="2615728" y="1312897"/>
          <a:ext cx="1090442" cy="1722865"/>
        </a:xfrm>
        <a:prstGeom prst="straightConnector1">
          <a:avLst/>
        </a:prstGeom>
        <a:ln w="50800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678071</xdr:colOff>
      <xdr:row>12</xdr:row>
      <xdr:rowOff>32116</xdr:rowOff>
    </xdr:from>
    <xdr:to>
      <xdr:col>3</xdr:col>
      <xdr:colOff>799683</xdr:colOff>
      <xdr:row>15</xdr:row>
      <xdr:rowOff>96619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915B5CEF-B780-4EAA-8057-BE93EE26F24A}"/>
            </a:ext>
          </a:extLst>
        </xdr:cNvPr>
        <xdr:cNvCxnSpPr>
          <a:cxnSpLocks/>
          <a:stCxn id="40" idx="3"/>
          <a:endCxn id="3" idx="1"/>
        </xdr:cNvCxnSpPr>
      </xdr:nvCxnSpPr>
      <xdr:spPr>
        <a:xfrm flipV="1">
          <a:off x="2654509" y="2365741"/>
          <a:ext cx="1109830" cy="636003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370114</xdr:colOff>
      <xdr:row>18</xdr:row>
      <xdr:rowOff>90486</xdr:rowOff>
    </xdr:from>
    <xdr:to>
      <xdr:col>7</xdr:col>
      <xdr:colOff>375020</xdr:colOff>
      <xdr:row>20</xdr:row>
      <xdr:rowOff>87086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A648D396-F9C6-42E9-9C6B-2B7AEC481859}"/>
            </a:ext>
          </a:extLst>
        </xdr:cNvPr>
        <xdr:cNvCxnSpPr>
          <a:cxnSpLocks/>
        </xdr:cNvCxnSpPr>
      </xdr:nvCxnSpPr>
      <xdr:spPr>
        <a:xfrm flipH="1">
          <a:off x="7151914" y="3617457"/>
          <a:ext cx="4906" cy="388486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600102</xdr:colOff>
      <xdr:row>8</xdr:row>
      <xdr:rowOff>181315</xdr:rowOff>
    </xdr:from>
    <xdr:to>
      <xdr:col>11</xdr:col>
      <xdr:colOff>627063</xdr:colOff>
      <xdr:row>15</xdr:row>
      <xdr:rowOff>56223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F5293577-69F6-48A6-AFFD-2386F4A8664B}"/>
            </a:ext>
          </a:extLst>
        </xdr:cNvPr>
        <xdr:cNvCxnSpPr>
          <a:cxnSpLocks/>
          <a:stCxn id="9" idx="2"/>
          <a:endCxn id="2" idx="0"/>
        </xdr:cNvCxnSpPr>
      </xdr:nvCxnSpPr>
      <xdr:spPr>
        <a:xfrm>
          <a:off x="9319559" y="1748858"/>
          <a:ext cx="1964618" cy="1246508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494864</xdr:colOff>
      <xdr:row>8</xdr:row>
      <xdr:rowOff>193221</xdr:rowOff>
    </xdr:from>
    <xdr:to>
      <xdr:col>11</xdr:col>
      <xdr:colOff>627063</xdr:colOff>
      <xdr:row>15</xdr:row>
      <xdr:rowOff>56223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BFBA4B54-369E-4E6C-AD7C-1C98A33AD352}"/>
            </a:ext>
          </a:extLst>
        </xdr:cNvPr>
        <xdr:cNvCxnSpPr>
          <a:cxnSpLocks/>
          <a:stCxn id="10" idx="2"/>
          <a:endCxn id="2" idx="0"/>
        </xdr:cNvCxnSpPr>
      </xdr:nvCxnSpPr>
      <xdr:spPr>
        <a:xfrm>
          <a:off x="11151978" y="1760764"/>
          <a:ext cx="132199" cy="1234602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627063</xdr:colOff>
      <xdr:row>8</xdr:row>
      <xdr:rowOff>193221</xdr:rowOff>
    </xdr:from>
    <xdr:to>
      <xdr:col>13</xdr:col>
      <xdr:colOff>372959</xdr:colOff>
      <xdr:row>15</xdr:row>
      <xdr:rowOff>56223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C4B44192-A03D-4CFA-86F9-6338DA185F90}"/>
            </a:ext>
          </a:extLst>
        </xdr:cNvPr>
        <xdr:cNvCxnSpPr>
          <a:cxnSpLocks/>
          <a:stCxn id="11" idx="2"/>
          <a:endCxn id="2" idx="0"/>
        </xdr:cNvCxnSpPr>
      </xdr:nvCxnSpPr>
      <xdr:spPr>
        <a:xfrm flipH="1">
          <a:off x="11284177" y="1760764"/>
          <a:ext cx="1683553" cy="1234602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881743</xdr:colOff>
      <xdr:row>21</xdr:row>
      <xdr:rowOff>21771</xdr:rowOff>
    </xdr:from>
    <xdr:to>
      <xdr:col>3</xdr:col>
      <xdr:colOff>536887</xdr:colOff>
      <xdr:row>23</xdr:row>
      <xdr:rowOff>136800</xdr:rowOff>
    </xdr:to>
    <xdr:sp macro="" textlink="">
      <xdr:nvSpPr>
        <xdr:cNvPr id="18" name="Elipse 17">
          <a:extLst>
            <a:ext uri="{FF2B5EF4-FFF2-40B4-BE49-F238E27FC236}">
              <a16:creationId xmlns:a16="http://schemas.microsoft.com/office/drawing/2014/main" id="{4D8A1FB7-1CEB-4F50-B668-CACDC3938C3A}"/>
            </a:ext>
          </a:extLst>
        </xdr:cNvPr>
        <xdr:cNvSpPr/>
      </xdr:nvSpPr>
      <xdr:spPr>
        <a:xfrm>
          <a:off x="2819400" y="4136571"/>
          <a:ext cx="623973" cy="506915"/>
        </a:xfrm>
        <a:prstGeom prst="ellipse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419" sz="2000" b="1">
              <a:solidFill>
                <a:schemeClr val="tx1"/>
              </a:solidFill>
              <a:cs typeface="Arial" panose="020B0604020202020204" pitchFamily="34" charset="0"/>
            </a:rPr>
            <a:t>4a</a:t>
          </a:r>
        </a:p>
      </xdr:txBody>
    </xdr:sp>
    <xdr:clientData/>
  </xdr:twoCellAnchor>
  <xdr:twoCellAnchor>
    <xdr:from>
      <xdr:col>13</xdr:col>
      <xdr:colOff>304299</xdr:colOff>
      <xdr:row>9</xdr:row>
      <xdr:rowOff>151536</xdr:rowOff>
    </xdr:from>
    <xdr:to>
      <xdr:col>13</xdr:col>
      <xdr:colOff>717889</xdr:colOff>
      <xdr:row>12</xdr:row>
      <xdr:rowOff>93672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1FA49D78-FA4F-4CD3-8122-96F742EAF0AA}"/>
            </a:ext>
          </a:extLst>
        </xdr:cNvPr>
        <xdr:cNvSpPr/>
      </xdr:nvSpPr>
      <xdr:spPr>
        <a:xfrm>
          <a:off x="12899070" y="1915022"/>
          <a:ext cx="413590" cy="529964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419" sz="2400" b="1">
              <a:solidFill>
                <a:schemeClr val="tx1"/>
              </a:solidFill>
              <a:cs typeface="Arial" panose="020B0604020202020204" pitchFamily="34" charset="0"/>
            </a:rPr>
            <a:t>3</a:t>
          </a:r>
        </a:p>
      </xdr:txBody>
    </xdr:sp>
    <xdr:clientData/>
  </xdr:twoCellAnchor>
  <xdr:twoCellAnchor>
    <xdr:from>
      <xdr:col>10</xdr:col>
      <xdr:colOff>563094</xdr:colOff>
      <xdr:row>9</xdr:row>
      <xdr:rowOff>34072</xdr:rowOff>
    </xdr:from>
    <xdr:to>
      <xdr:col>11</xdr:col>
      <xdr:colOff>8278</xdr:colOff>
      <xdr:row>11</xdr:row>
      <xdr:rowOff>172151</xdr:rowOff>
    </xdr:to>
    <xdr:sp macro="" textlink="">
      <xdr:nvSpPr>
        <xdr:cNvPr id="20" name="Elipse 19">
          <a:extLst>
            <a:ext uri="{FF2B5EF4-FFF2-40B4-BE49-F238E27FC236}">
              <a16:creationId xmlns:a16="http://schemas.microsoft.com/office/drawing/2014/main" id="{086CA22B-3CE2-4007-87D8-5CD92F3C3454}"/>
            </a:ext>
          </a:extLst>
        </xdr:cNvPr>
        <xdr:cNvSpPr/>
      </xdr:nvSpPr>
      <xdr:spPr>
        <a:xfrm>
          <a:off x="10251380" y="1797558"/>
          <a:ext cx="414012" cy="529964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419" sz="2400" b="1">
              <a:solidFill>
                <a:schemeClr val="tx1"/>
              </a:solidFill>
              <a:cs typeface="Arial" panose="020B0604020202020204" pitchFamily="34" charset="0"/>
            </a:rPr>
            <a:t>1</a:t>
          </a:r>
        </a:p>
      </xdr:txBody>
    </xdr:sp>
    <xdr:clientData/>
  </xdr:twoCellAnchor>
  <xdr:twoCellAnchor>
    <xdr:from>
      <xdr:col>11</xdr:col>
      <xdr:colOff>635050</xdr:colOff>
      <xdr:row>10</xdr:row>
      <xdr:rowOff>30267</xdr:rowOff>
    </xdr:from>
    <xdr:to>
      <xdr:col>12</xdr:col>
      <xdr:colOff>81102</xdr:colOff>
      <xdr:row>12</xdr:row>
      <xdr:rowOff>162903</xdr:rowOff>
    </xdr:to>
    <xdr:sp macro="" textlink="">
      <xdr:nvSpPr>
        <xdr:cNvPr id="21" name="Elipse 20">
          <a:extLst>
            <a:ext uri="{FF2B5EF4-FFF2-40B4-BE49-F238E27FC236}">
              <a16:creationId xmlns:a16="http://schemas.microsoft.com/office/drawing/2014/main" id="{8396EF30-0077-4383-8A84-B33827B6C1C9}"/>
            </a:ext>
          </a:extLst>
        </xdr:cNvPr>
        <xdr:cNvSpPr/>
      </xdr:nvSpPr>
      <xdr:spPr>
        <a:xfrm>
          <a:off x="11292164" y="1989696"/>
          <a:ext cx="414881" cy="524521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419" sz="2400" b="1">
              <a:solidFill>
                <a:schemeClr val="tx1"/>
              </a:solidFill>
              <a:cs typeface="Arial" panose="020B0604020202020204" pitchFamily="34" charset="0"/>
            </a:rPr>
            <a:t>2</a:t>
          </a:r>
        </a:p>
      </xdr:txBody>
    </xdr:sp>
    <xdr:clientData/>
  </xdr:twoCellAnchor>
  <xdr:twoCellAnchor>
    <xdr:from>
      <xdr:col>5</xdr:col>
      <xdr:colOff>683075</xdr:colOff>
      <xdr:row>24</xdr:row>
      <xdr:rowOff>125403</xdr:rowOff>
    </xdr:from>
    <xdr:to>
      <xdr:col>6</xdr:col>
      <xdr:colOff>514196</xdr:colOff>
      <xdr:row>27</xdr:row>
      <xdr:rowOff>62096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F52F6FEF-E1E5-4831-B93F-9F4DA1AC9EA9}"/>
            </a:ext>
          </a:extLst>
        </xdr:cNvPr>
        <xdr:cNvSpPr/>
      </xdr:nvSpPr>
      <xdr:spPr>
        <a:xfrm>
          <a:off x="5527218" y="4828032"/>
          <a:ext cx="799949" cy="524521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419" sz="2000" b="1">
              <a:solidFill>
                <a:schemeClr val="tx1"/>
              </a:solidFill>
              <a:cs typeface="Arial" panose="020B0604020202020204" pitchFamily="34" charset="0"/>
            </a:rPr>
            <a:t>4b</a:t>
          </a:r>
        </a:p>
      </xdr:txBody>
    </xdr:sp>
    <xdr:clientData/>
  </xdr:twoCellAnchor>
  <xdr:twoCellAnchor>
    <xdr:from>
      <xdr:col>2</xdr:col>
      <xdr:colOff>717049</xdr:colOff>
      <xdr:row>26</xdr:row>
      <xdr:rowOff>145810</xdr:rowOff>
    </xdr:from>
    <xdr:to>
      <xdr:col>3</xdr:col>
      <xdr:colOff>789215</xdr:colOff>
      <xdr:row>28</xdr:row>
      <xdr:rowOff>170242</xdr:rowOff>
    </xdr:to>
    <xdr:sp macro="" textlink="">
      <xdr:nvSpPr>
        <xdr:cNvPr id="23" name="CuadroTexto 31">
          <a:extLst>
            <a:ext uri="{FF2B5EF4-FFF2-40B4-BE49-F238E27FC236}">
              <a16:creationId xmlns:a16="http://schemas.microsoft.com/office/drawing/2014/main" id="{7330E789-9C07-4983-80A3-C02EEFC78E82}"/>
            </a:ext>
          </a:extLst>
        </xdr:cNvPr>
        <xdr:cNvSpPr txBox="1"/>
      </xdr:nvSpPr>
      <xdr:spPr>
        <a:xfrm>
          <a:off x="2703692" y="5153239"/>
          <a:ext cx="1065487" cy="4054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sz="20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cs typeface="Arial" panose="020B0604020202020204" pitchFamily="34" charset="0"/>
            </a:rPr>
            <a:t>ECI – CA</a:t>
          </a:r>
        </a:p>
      </xdr:txBody>
    </xdr:sp>
    <xdr:clientData/>
  </xdr:twoCellAnchor>
  <xdr:twoCellAnchor>
    <xdr:from>
      <xdr:col>3</xdr:col>
      <xdr:colOff>812148</xdr:colOff>
      <xdr:row>14</xdr:row>
      <xdr:rowOff>180952</xdr:rowOff>
    </xdr:from>
    <xdr:to>
      <xdr:col>5</xdr:col>
      <xdr:colOff>674261</xdr:colOff>
      <xdr:row>18</xdr:row>
      <xdr:rowOff>7217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35F13899-D83E-4600-8BCC-6C6D67AE274A}"/>
            </a:ext>
          </a:extLst>
        </xdr:cNvPr>
        <xdr:cNvSpPr/>
      </xdr:nvSpPr>
      <xdr:spPr>
        <a:xfrm>
          <a:off x="3776804" y="2895577"/>
          <a:ext cx="1838551" cy="588265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419" b="1">
              <a:solidFill>
                <a:schemeClr val="tx1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cs typeface="Arial" panose="020B0604020202020204" pitchFamily="34" charset="0"/>
            </a:rPr>
            <a:t>CA Apoyo Producción</a:t>
          </a:r>
        </a:p>
      </xdr:txBody>
    </xdr:sp>
    <xdr:clientData/>
  </xdr:twoCellAnchor>
  <xdr:twoCellAnchor>
    <xdr:from>
      <xdr:col>3</xdr:col>
      <xdr:colOff>825870</xdr:colOff>
      <xdr:row>20</xdr:row>
      <xdr:rowOff>182796</xdr:rowOff>
    </xdr:from>
    <xdr:to>
      <xdr:col>5</xdr:col>
      <xdr:colOff>687983</xdr:colOff>
      <xdr:row>24</xdr:row>
      <xdr:rowOff>9061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16B9BE37-BA1C-4322-A0C9-C0E36E72DEA8}"/>
            </a:ext>
          </a:extLst>
        </xdr:cNvPr>
        <xdr:cNvSpPr/>
      </xdr:nvSpPr>
      <xdr:spPr>
        <a:xfrm>
          <a:off x="3732356" y="4101653"/>
          <a:ext cx="1799770" cy="610037"/>
        </a:xfrm>
        <a:prstGeom prst="rect">
          <a:avLst/>
        </a:prstGeom>
        <a:solidFill>
          <a:schemeClr val="tx2">
            <a:lumMod val="75000"/>
          </a:schemeClr>
        </a:solidFill>
        <a:ln>
          <a:solidFill>
            <a:schemeClr val="tx1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419" b="1">
              <a:solidFill>
                <a:schemeClr val="bg1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cs typeface="Arial" panose="020B0604020202020204" pitchFamily="34" charset="0"/>
            </a:rPr>
            <a:t>CA Productivos</a:t>
          </a:r>
        </a:p>
      </xdr:txBody>
    </xdr:sp>
    <xdr:clientData/>
  </xdr:twoCellAnchor>
  <xdr:twoCellAnchor>
    <xdr:from>
      <xdr:col>2</xdr:col>
      <xdr:colOff>680212</xdr:colOff>
      <xdr:row>16</xdr:row>
      <xdr:rowOff>65425</xdr:rowOff>
    </xdr:from>
    <xdr:to>
      <xdr:col>3</xdr:col>
      <xdr:colOff>825870</xdr:colOff>
      <xdr:row>22</xdr:row>
      <xdr:rowOff>95929</xdr:rowOff>
    </xdr:to>
    <xdr:cxnSp macro="">
      <xdr:nvCxnSpPr>
        <xdr:cNvPr id="28" name="Conector recto de flecha 27">
          <a:extLst>
            <a:ext uri="{FF2B5EF4-FFF2-40B4-BE49-F238E27FC236}">
              <a16:creationId xmlns:a16="http://schemas.microsoft.com/office/drawing/2014/main" id="{E960EE96-E985-4798-8B54-860154D98028}"/>
            </a:ext>
          </a:extLst>
        </xdr:cNvPr>
        <xdr:cNvCxnSpPr>
          <a:cxnSpLocks/>
          <a:endCxn id="27" idx="1"/>
        </xdr:cNvCxnSpPr>
      </xdr:nvCxnSpPr>
      <xdr:spPr>
        <a:xfrm>
          <a:off x="2617869" y="3200511"/>
          <a:ext cx="1114487" cy="1206161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323309</xdr:colOff>
      <xdr:row>16</xdr:row>
      <xdr:rowOff>62129</xdr:rowOff>
    </xdr:from>
    <xdr:to>
      <xdr:col>10</xdr:col>
      <xdr:colOff>639536</xdr:colOff>
      <xdr:row>22</xdr:row>
      <xdr:rowOff>68714</xdr:rowOff>
    </xdr:to>
    <xdr:cxnSp macro="">
      <xdr:nvCxnSpPr>
        <xdr:cNvPr id="29" name="Conector recto de flecha 28">
          <a:extLst>
            <a:ext uri="{FF2B5EF4-FFF2-40B4-BE49-F238E27FC236}">
              <a16:creationId xmlns:a16="http://schemas.microsoft.com/office/drawing/2014/main" id="{342DC230-645B-4ABF-A7ED-56C252363982}"/>
            </a:ext>
          </a:extLst>
        </xdr:cNvPr>
        <xdr:cNvCxnSpPr>
          <a:cxnSpLocks/>
          <a:stCxn id="45" idx="3"/>
          <a:endCxn id="2" idx="1"/>
        </xdr:cNvCxnSpPr>
      </xdr:nvCxnSpPr>
      <xdr:spPr>
        <a:xfrm flipV="1">
          <a:off x="8073938" y="3197215"/>
          <a:ext cx="2253884" cy="1182242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892629</xdr:colOff>
      <xdr:row>8</xdr:row>
      <xdr:rowOff>106135</xdr:rowOff>
    </xdr:from>
    <xdr:to>
      <xdr:col>6</xdr:col>
      <xdr:colOff>922566</xdr:colOff>
      <xdr:row>10</xdr:row>
      <xdr:rowOff>97243</xdr:rowOff>
    </xdr:to>
    <xdr:sp macro="" textlink="">
      <xdr:nvSpPr>
        <xdr:cNvPr id="30" name="CuadroTexto 51">
          <a:extLst>
            <a:ext uri="{FF2B5EF4-FFF2-40B4-BE49-F238E27FC236}">
              <a16:creationId xmlns:a16="http://schemas.microsoft.com/office/drawing/2014/main" id="{8ABBD3ED-B158-4725-A238-62A013EB2E9A}"/>
            </a:ext>
          </a:extLst>
        </xdr:cNvPr>
        <xdr:cNvSpPr txBox="1"/>
      </xdr:nvSpPr>
      <xdr:spPr>
        <a:xfrm>
          <a:off x="4767943" y="1673678"/>
          <a:ext cx="1967594" cy="38299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PE" sz="20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cs typeface="Arial" panose="020B0604020202020204" pitchFamily="34" charset="0"/>
            </a:rPr>
            <a:t>ECI - CAV – ACV </a:t>
          </a:r>
        </a:p>
      </xdr:txBody>
    </xdr:sp>
    <xdr:clientData/>
  </xdr:twoCellAnchor>
  <xdr:twoCellAnchor>
    <xdr:from>
      <xdr:col>7</xdr:col>
      <xdr:colOff>620486</xdr:colOff>
      <xdr:row>18</xdr:row>
      <xdr:rowOff>76200</xdr:rowOff>
    </xdr:from>
    <xdr:to>
      <xdr:col>8</xdr:col>
      <xdr:colOff>285603</xdr:colOff>
      <xdr:row>20</xdr:row>
      <xdr:rowOff>63496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F911F6C0-4CBF-4FAD-872A-3AE9E630F133}"/>
            </a:ext>
          </a:extLst>
        </xdr:cNvPr>
        <xdr:cNvSpPr/>
      </xdr:nvSpPr>
      <xdr:spPr>
        <a:xfrm>
          <a:off x="7402286" y="3603171"/>
          <a:ext cx="633946" cy="379182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419" sz="2000" b="1">
              <a:solidFill>
                <a:schemeClr val="tx1"/>
              </a:solidFill>
              <a:cs typeface="Arial" panose="020B0604020202020204" pitchFamily="34" charset="0"/>
            </a:rPr>
            <a:t>4c</a:t>
          </a:r>
        </a:p>
      </xdr:txBody>
    </xdr:sp>
    <xdr:clientData/>
  </xdr:twoCellAnchor>
  <xdr:twoCellAnchor editAs="oneCell">
    <xdr:from>
      <xdr:col>0</xdr:col>
      <xdr:colOff>105833</xdr:colOff>
      <xdr:row>6</xdr:row>
      <xdr:rowOff>63500</xdr:rowOff>
    </xdr:from>
    <xdr:to>
      <xdr:col>2</xdr:col>
      <xdr:colOff>678071</xdr:colOff>
      <xdr:row>24</xdr:row>
      <xdr:rowOff>129738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19BFA7EA-E528-47BB-8188-536546EB4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833" y="1248833"/>
          <a:ext cx="2561905" cy="349523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8</xdr:col>
      <xdr:colOff>707570</xdr:colOff>
      <xdr:row>0</xdr:row>
      <xdr:rowOff>65314</xdr:rowOff>
    </xdr:from>
    <xdr:to>
      <xdr:col>10</xdr:col>
      <xdr:colOff>492462</xdr:colOff>
      <xdr:row>6</xdr:row>
      <xdr:rowOff>66923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9E718EA2-F616-4888-8455-CB3F96DDF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58199" y="65314"/>
          <a:ext cx="1722549" cy="1177266"/>
        </a:xfrm>
        <a:prstGeom prst="rect">
          <a:avLst/>
        </a:prstGeom>
      </xdr:spPr>
    </xdr:pic>
    <xdr:clientData/>
  </xdr:twoCellAnchor>
  <xdr:twoCellAnchor editAs="oneCell">
    <xdr:from>
      <xdr:col>10</xdr:col>
      <xdr:colOff>538235</xdr:colOff>
      <xdr:row>0</xdr:row>
      <xdr:rowOff>65314</xdr:rowOff>
    </xdr:from>
    <xdr:to>
      <xdr:col>12</xdr:col>
      <xdr:colOff>485319</xdr:colOff>
      <xdr:row>6</xdr:row>
      <xdr:rowOff>74829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1B74E5CF-F9FB-4DB4-9274-E92393909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26521" y="65314"/>
          <a:ext cx="1884741" cy="1185172"/>
        </a:xfrm>
        <a:prstGeom prst="rect">
          <a:avLst/>
        </a:prstGeom>
      </xdr:spPr>
    </xdr:pic>
    <xdr:clientData/>
  </xdr:twoCellAnchor>
  <xdr:twoCellAnchor editAs="oneCell">
    <xdr:from>
      <xdr:col>0</xdr:col>
      <xdr:colOff>96575</xdr:colOff>
      <xdr:row>25</xdr:row>
      <xdr:rowOff>18639</xdr:rowOff>
    </xdr:from>
    <xdr:to>
      <xdr:col>2</xdr:col>
      <xdr:colOff>642937</xdr:colOff>
      <xdr:row>31</xdr:row>
      <xdr:rowOff>178594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7FF0E014-3869-4EAC-BB4F-206D93897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575" y="4828764"/>
          <a:ext cx="2522800" cy="1302955"/>
        </a:xfrm>
        <a:prstGeom prst="rect">
          <a:avLst/>
        </a:prstGeom>
      </xdr:spPr>
    </xdr:pic>
    <xdr:clientData/>
  </xdr:twoCellAnchor>
  <xdr:twoCellAnchor editAs="oneCell">
    <xdr:from>
      <xdr:col>12</xdr:col>
      <xdr:colOff>493257</xdr:colOff>
      <xdr:row>0</xdr:row>
      <xdr:rowOff>87086</xdr:rowOff>
    </xdr:from>
    <xdr:to>
      <xdr:col>14</xdr:col>
      <xdr:colOff>219414</xdr:colOff>
      <xdr:row>6</xdr:row>
      <xdr:rowOff>68716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319CA11C-AE57-48EE-BF3B-7BE9521F7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19200" y="87086"/>
          <a:ext cx="1663814" cy="1157287"/>
        </a:xfrm>
        <a:prstGeom prst="rect">
          <a:avLst/>
        </a:prstGeom>
      </xdr:spPr>
    </xdr:pic>
    <xdr:clientData/>
  </xdr:twoCellAnchor>
  <xdr:twoCellAnchor editAs="oneCell">
    <xdr:from>
      <xdr:col>12</xdr:col>
      <xdr:colOff>840239</xdr:colOff>
      <xdr:row>15</xdr:row>
      <xdr:rowOff>112476</xdr:rowOff>
    </xdr:from>
    <xdr:to>
      <xdr:col>13</xdr:col>
      <xdr:colOff>816199</xdr:colOff>
      <xdr:row>23</xdr:row>
      <xdr:rowOff>171761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4DAA9E18-2457-4D38-9559-1B2330307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760096" y="3024405"/>
          <a:ext cx="969282" cy="1583285"/>
        </a:xfrm>
        <a:prstGeom prst="rect">
          <a:avLst/>
        </a:prstGeom>
      </xdr:spPr>
    </xdr:pic>
    <xdr:clientData/>
  </xdr:twoCellAnchor>
  <xdr:twoCellAnchor editAs="oneCell">
    <xdr:from>
      <xdr:col>15</xdr:col>
      <xdr:colOff>693168</xdr:colOff>
      <xdr:row>15</xdr:row>
      <xdr:rowOff>69736</xdr:rowOff>
    </xdr:from>
    <xdr:to>
      <xdr:col>16</xdr:col>
      <xdr:colOff>847687</xdr:colOff>
      <xdr:row>23</xdr:row>
      <xdr:rowOff>153079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AB1E9889-850E-4C57-8488-29988B802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592989" y="2981665"/>
          <a:ext cx="1147841" cy="1607343"/>
        </a:xfrm>
        <a:prstGeom prst="rect">
          <a:avLst/>
        </a:prstGeom>
      </xdr:spPr>
    </xdr:pic>
    <xdr:clientData/>
  </xdr:twoCellAnchor>
  <xdr:twoCellAnchor editAs="oneCell">
    <xdr:from>
      <xdr:col>14</xdr:col>
      <xdr:colOff>34015</xdr:colOff>
      <xdr:row>15</xdr:row>
      <xdr:rowOff>175190</xdr:rowOff>
    </xdr:from>
    <xdr:to>
      <xdr:col>15</xdr:col>
      <xdr:colOff>580010</xdr:colOff>
      <xdr:row>22</xdr:row>
      <xdr:rowOff>67803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E6630734-0BA3-492D-8915-65778E112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940515" y="3087119"/>
          <a:ext cx="1539316" cy="1226113"/>
        </a:xfrm>
        <a:prstGeom prst="rect">
          <a:avLst/>
        </a:prstGeom>
      </xdr:spPr>
    </xdr:pic>
    <xdr:clientData/>
  </xdr:twoCellAnchor>
  <xdr:twoCellAnchor>
    <xdr:from>
      <xdr:col>2</xdr:col>
      <xdr:colOff>678071</xdr:colOff>
      <xdr:row>15</xdr:row>
      <xdr:rowOff>96619</xdr:rowOff>
    </xdr:from>
    <xdr:to>
      <xdr:col>3</xdr:col>
      <xdr:colOff>812148</xdr:colOff>
      <xdr:row>16</xdr:row>
      <xdr:rowOff>94085</xdr:rowOff>
    </xdr:to>
    <xdr:cxnSp macro="">
      <xdr:nvCxnSpPr>
        <xdr:cNvPr id="78" name="Conector recto de flecha 77">
          <a:extLst>
            <a:ext uri="{FF2B5EF4-FFF2-40B4-BE49-F238E27FC236}">
              <a16:creationId xmlns:a16="http://schemas.microsoft.com/office/drawing/2014/main" id="{DFFE950D-123F-4913-8A11-3F3F170029E1}"/>
            </a:ext>
          </a:extLst>
        </xdr:cNvPr>
        <xdr:cNvCxnSpPr>
          <a:cxnSpLocks/>
          <a:stCxn id="40" idx="3"/>
          <a:endCxn id="26" idx="1"/>
        </xdr:cNvCxnSpPr>
      </xdr:nvCxnSpPr>
      <xdr:spPr>
        <a:xfrm>
          <a:off x="2654509" y="3001744"/>
          <a:ext cx="1122295" cy="187966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648190</xdr:colOff>
      <xdr:row>6</xdr:row>
      <xdr:rowOff>180783</xdr:rowOff>
    </xdr:from>
    <xdr:to>
      <xdr:col>6</xdr:col>
      <xdr:colOff>446315</xdr:colOff>
      <xdr:row>6</xdr:row>
      <xdr:rowOff>188316</xdr:rowOff>
    </xdr:to>
    <xdr:cxnSp macro="">
      <xdr:nvCxnSpPr>
        <xdr:cNvPr id="82" name="Conector recto de flecha 81">
          <a:extLst>
            <a:ext uri="{FF2B5EF4-FFF2-40B4-BE49-F238E27FC236}">
              <a16:creationId xmlns:a16="http://schemas.microsoft.com/office/drawing/2014/main" id="{06F8629F-A504-4C3F-B89D-EF9F6018C31A}"/>
            </a:ext>
          </a:extLst>
        </xdr:cNvPr>
        <xdr:cNvCxnSpPr>
          <a:cxnSpLocks/>
        </xdr:cNvCxnSpPr>
      </xdr:nvCxnSpPr>
      <xdr:spPr>
        <a:xfrm>
          <a:off x="5492333" y="1356440"/>
          <a:ext cx="766953" cy="7533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661796</xdr:colOff>
      <xdr:row>12</xdr:row>
      <xdr:rowOff>94711</xdr:rowOff>
    </xdr:from>
    <xdr:to>
      <xdr:col>6</xdr:col>
      <xdr:colOff>457200</xdr:colOff>
      <xdr:row>12</xdr:row>
      <xdr:rowOff>97973</xdr:rowOff>
    </xdr:to>
    <xdr:cxnSp macro="">
      <xdr:nvCxnSpPr>
        <xdr:cNvPr id="84" name="Conector recto de flecha 83">
          <a:extLst>
            <a:ext uri="{FF2B5EF4-FFF2-40B4-BE49-F238E27FC236}">
              <a16:creationId xmlns:a16="http://schemas.microsoft.com/office/drawing/2014/main" id="{A3C64956-1B63-4A28-9309-A50D044E2D91}"/>
            </a:ext>
          </a:extLst>
        </xdr:cNvPr>
        <xdr:cNvCxnSpPr>
          <a:cxnSpLocks/>
        </xdr:cNvCxnSpPr>
      </xdr:nvCxnSpPr>
      <xdr:spPr>
        <a:xfrm>
          <a:off x="5505939" y="2446025"/>
          <a:ext cx="764232" cy="3262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443049</xdr:colOff>
      <xdr:row>14</xdr:row>
      <xdr:rowOff>174148</xdr:rowOff>
    </xdr:from>
    <xdr:to>
      <xdr:col>8</xdr:col>
      <xdr:colOff>305163</xdr:colOff>
      <xdr:row>18</xdr:row>
      <xdr:rowOff>413</xdr:rowOff>
    </xdr:to>
    <xdr:sp macro="" textlink="">
      <xdr:nvSpPr>
        <xdr:cNvPr id="44" name="Rectángulo 43">
          <a:extLst>
            <a:ext uri="{FF2B5EF4-FFF2-40B4-BE49-F238E27FC236}">
              <a16:creationId xmlns:a16="http://schemas.microsoft.com/office/drawing/2014/main" id="{A39BD1EA-0984-4A9D-8B60-D934293BE8B6}"/>
            </a:ext>
          </a:extLst>
        </xdr:cNvPr>
        <xdr:cNvSpPr/>
      </xdr:nvSpPr>
      <xdr:spPr>
        <a:xfrm>
          <a:off x="6402978" y="2895577"/>
          <a:ext cx="1848756" cy="588265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419" b="1">
              <a:solidFill>
                <a:schemeClr val="tx1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cs typeface="Arial" panose="020B0604020202020204" pitchFamily="34" charset="0"/>
            </a:rPr>
            <a:t>AC Apoyo Producción</a:t>
          </a:r>
        </a:p>
      </xdr:txBody>
    </xdr:sp>
    <xdr:clientData/>
  </xdr:twoCellAnchor>
  <xdr:twoCellAnchor>
    <xdr:from>
      <xdr:col>6</xdr:col>
      <xdr:colOff>461195</xdr:colOff>
      <xdr:row>20</xdr:row>
      <xdr:rowOff>158303</xdr:rowOff>
    </xdr:from>
    <xdr:to>
      <xdr:col>8</xdr:col>
      <xdr:colOff>323309</xdr:colOff>
      <xdr:row>23</xdr:row>
      <xdr:rowOff>175068</xdr:rowOff>
    </xdr:to>
    <xdr:sp macro="" textlink="">
      <xdr:nvSpPr>
        <xdr:cNvPr id="45" name="Rectángulo 44">
          <a:extLst>
            <a:ext uri="{FF2B5EF4-FFF2-40B4-BE49-F238E27FC236}">
              <a16:creationId xmlns:a16="http://schemas.microsoft.com/office/drawing/2014/main" id="{38AF8428-09EA-43C7-A3F5-93FD0DDADAA4}"/>
            </a:ext>
          </a:extLst>
        </xdr:cNvPr>
        <xdr:cNvSpPr/>
      </xdr:nvSpPr>
      <xdr:spPr>
        <a:xfrm>
          <a:off x="6274166" y="4077160"/>
          <a:ext cx="1799772" cy="604594"/>
        </a:xfrm>
        <a:prstGeom prst="rect">
          <a:avLst/>
        </a:prstGeom>
        <a:solidFill>
          <a:schemeClr val="tx2">
            <a:lumMod val="75000"/>
          </a:schemeClr>
        </a:solidFill>
        <a:ln>
          <a:solidFill>
            <a:schemeClr val="tx1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419" b="1">
              <a:solidFill>
                <a:schemeClr val="bg1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cs typeface="Arial" panose="020B0604020202020204" pitchFamily="34" charset="0"/>
            </a:rPr>
            <a:t>AC Productivos</a:t>
          </a:r>
        </a:p>
      </xdr:txBody>
    </xdr:sp>
    <xdr:clientData/>
  </xdr:twoCellAnchor>
  <xdr:twoCellAnchor>
    <xdr:from>
      <xdr:col>5</xdr:col>
      <xdr:colOff>666750</xdr:colOff>
      <xdr:row>16</xdr:row>
      <xdr:rowOff>95250</xdr:rowOff>
    </xdr:from>
    <xdr:to>
      <xdr:col>6</xdr:col>
      <xdr:colOff>489857</xdr:colOff>
      <xdr:row>16</xdr:row>
      <xdr:rowOff>95251</xdr:rowOff>
    </xdr:to>
    <xdr:cxnSp macro="">
      <xdr:nvCxnSpPr>
        <xdr:cNvPr id="46" name="Conector recto de flecha 45">
          <a:extLst>
            <a:ext uri="{FF2B5EF4-FFF2-40B4-BE49-F238E27FC236}">
              <a16:creationId xmlns:a16="http://schemas.microsoft.com/office/drawing/2014/main" id="{D2F12B1B-F79E-4E84-A19A-4EF7BB3CBE02}"/>
            </a:ext>
          </a:extLst>
        </xdr:cNvPr>
        <xdr:cNvCxnSpPr>
          <a:cxnSpLocks/>
        </xdr:cNvCxnSpPr>
      </xdr:nvCxnSpPr>
      <xdr:spPr>
        <a:xfrm flipV="1">
          <a:off x="5633357" y="3197679"/>
          <a:ext cx="816429" cy="1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658585</xdr:colOff>
      <xdr:row>22</xdr:row>
      <xdr:rowOff>111581</xdr:rowOff>
    </xdr:from>
    <xdr:to>
      <xdr:col>6</xdr:col>
      <xdr:colOff>481692</xdr:colOff>
      <xdr:row>22</xdr:row>
      <xdr:rowOff>111582</xdr:rowOff>
    </xdr:to>
    <xdr:cxnSp macro="">
      <xdr:nvCxnSpPr>
        <xdr:cNvPr id="69" name="Conector recto de flecha 68">
          <a:extLst>
            <a:ext uri="{FF2B5EF4-FFF2-40B4-BE49-F238E27FC236}">
              <a16:creationId xmlns:a16="http://schemas.microsoft.com/office/drawing/2014/main" id="{7BC6F809-426E-4FFD-8189-148EF13C3F47}"/>
            </a:ext>
          </a:extLst>
        </xdr:cNvPr>
        <xdr:cNvCxnSpPr>
          <a:cxnSpLocks/>
        </xdr:cNvCxnSpPr>
      </xdr:nvCxnSpPr>
      <xdr:spPr>
        <a:xfrm flipV="1">
          <a:off x="5502728" y="4422324"/>
          <a:ext cx="791935" cy="1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326572</xdr:colOff>
      <xdr:row>19</xdr:row>
      <xdr:rowOff>163287</xdr:rowOff>
    </xdr:from>
    <xdr:to>
      <xdr:col>10</xdr:col>
      <xdr:colOff>10739</xdr:colOff>
      <xdr:row>22</xdr:row>
      <xdr:rowOff>904</xdr:rowOff>
    </xdr:to>
    <xdr:sp macro="" textlink="">
      <xdr:nvSpPr>
        <xdr:cNvPr id="70" name="Elipse 69">
          <a:extLst>
            <a:ext uri="{FF2B5EF4-FFF2-40B4-BE49-F238E27FC236}">
              <a16:creationId xmlns:a16="http://schemas.microsoft.com/office/drawing/2014/main" id="{AB525BE9-C0A8-4FC4-9D92-D2E5CEEF553F}"/>
            </a:ext>
          </a:extLst>
        </xdr:cNvPr>
        <xdr:cNvSpPr/>
      </xdr:nvSpPr>
      <xdr:spPr>
        <a:xfrm>
          <a:off x="9046029" y="3886201"/>
          <a:ext cx="652996" cy="425446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419" sz="2000" b="1">
              <a:solidFill>
                <a:schemeClr val="tx1"/>
              </a:solidFill>
              <a:cs typeface="Arial" panose="020B0604020202020204" pitchFamily="34" charset="0"/>
            </a:rPr>
            <a:t>4d</a:t>
          </a:r>
        </a:p>
      </xdr:txBody>
    </xdr:sp>
    <xdr:clientData/>
  </xdr:twoCellAnchor>
  <xdr:twoCellAnchor>
    <xdr:from>
      <xdr:col>8</xdr:col>
      <xdr:colOff>876646</xdr:colOff>
      <xdr:row>22</xdr:row>
      <xdr:rowOff>125186</xdr:rowOff>
    </xdr:from>
    <xdr:to>
      <xdr:col>10</xdr:col>
      <xdr:colOff>389164</xdr:colOff>
      <xdr:row>24</xdr:row>
      <xdr:rowOff>116293</xdr:rowOff>
    </xdr:to>
    <xdr:sp macro="" textlink="">
      <xdr:nvSpPr>
        <xdr:cNvPr id="72" name="CuadroTexto 51">
          <a:extLst>
            <a:ext uri="{FF2B5EF4-FFF2-40B4-BE49-F238E27FC236}">
              <a16:creationId xmlns:a16="http://schemas.microsoft.com/office/drawing/2014/main" id="{A97E6DC3-25FF-48B2-88B5-61AB29166B28}"/>
            </a:ext>
          </a:extLst>
        </xdr:cNvPr>
        <xdr:cNvSpPr txBox="1"/>
      </xdr:nvSpPr>
      <xdr:spPr>
        <a:xfrm>
          <a:off x="8627275" y="4435929"/>
          <a:ext cx="1450175" cy="382993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sz="20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cs typeface="Arial" panose="020B0604020202020204" pitchFamily="34" charset="0"/>
            </a:rPr>
            <a:t>ECI AC  - OC</a:t>
          </a:r>
        </a:p>
      </xdr:txBody>
    </xdr:sp>
    <xdr:clientData/>
  </xdr:twoCellAnchor>
  <xdr:twoCellAnchor>
    <xdr:from>
      <xdr:col>6</xdr:col>
      <xdr:colOff>498625</xdr:colOff>
      <xdr:row>10</xdr:row>
      <xdr:rowOff>112179</xdr:rowOff>
    </xdr:from>
    <xdr:to>
      <xdr:col>8</xdr:col>
      <xdr:colOff>360737</xdr:colOff>
      <xdr:row>13</xdr:row>
      <xdr:rowOff>128944</xdr:rowOff>
    </xdr:to>
    <xdr:sp macro="" textlink="">
      <xdr:nvSpPr>
        <xdr:cNvPr id="49" name="Rectángulo 48">
          <a:extLst>
            <a:ext uri="{FF2B5EF4-FFF2-40B4-BE49-F238E27FC236}">
              <a16:creationId xmlns:a16="http://schemas.microsoft.com/office/drawing/2014/main" id="{0CCA5B6F-0A89-4391-A600-42C6DCC888B8}"/>
            </a:ext>
          </a:extLst>
        </xdr:cNvPr>
        <xdr:cNvSpPr/>
      </xdr:nvSpPr>
      <xdr:spPr>
        <a:xfrm>
          <a:off x="6311596" y="2071608"/>
          <a:ext cx="1799770" cy="604593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tx1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419" b="1">
              <a:solidFill>
                <a:schemeClr val="tx1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cs typeface="Arial" panose="020B0604020202020204" pitchFamily="34" charset="0"/>
            </a:rPr>
            <a:t>AC Ventas</a:t>
          </a:r>
        </a:p>
      </xdr:txBody>
    </xdr:sp>
    <xdr:clientData/>
  </xdr:twoCellAnchor>
  <xdr:twoCellAnchor>
    <xdr:from>
      <xdr:col>6</xdr:col>
      <xdr:colOff>498626</xdr:colOff>
      <xdr:row>4</xdr:row>
      <xdr:rowOff>187369</xdr:rowOff>
    </xdr:from>
    <xdr:to>
      <xdr:col>8</xdr:col>
      <xdr:colOff>360738</xdr:colOff>
      <xdr:row>8</xdr:row>
      <xdr:rowOff>8191</xdr:rowOff>
    </xdr:to>
    <xdr:sp macro="" textlink="">
      <xdr:nvSpPr>
        <xdr:cNvPr id="50" name="Rectángulo 49">
          <a:extLst>
            <a:ext uri="{FF2B5EF4-FFF2-40B4-BE49-F238E27FC236}">
              <a16:creationId xmlns:a16="http://schemas.microsoft.com/office/drawing/2014/main" id="{17736CB3-CCE1-4480-B03F-7EB93C57C9B6}"/>
            </a:ext>
          </a:extLst>
        </xdr:cNvPr>
        <xdr:cNvSpPr/>
      </xdr:nvSpPr>
      <xdr:spPr>
        <a:xfrm>
          <a:off x="6311597" y="971140"/>
          <a:ext cx="1799770" cy="604594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tx1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419" b="1">
              <a:solidFill>
                <a:schemeClr val="tx1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cs typeface="Arial" panose="020B0604020202020204" pitchFamily="34" charset="0"/>
            </a:rPr>
            <a:t>AC Administrativos</a:t>
          </a:r>
        </a:p>
      </xdr:txBody>
    </xdr:sp>
    <xdr:clientData/>
  </xdr:twoCellAnchor>
  <xdr:twoCellAnchor>
    <xdr:from>
      <xdr:col>8</xdr:col>
      <xdr:colOff>310733</xdr:colOff>
      <xdr:row>6</xdr:row>
      <xdr:rowOff>159012</xdr:rowOff>
    </xdr:from>
    <xdr:to>
      <xdr:col>10</xdr:col>
      <xdr:colOff>631371</xdr:colOff>
      <xdr:row>13</xdr:row>
      <xdr:rowOff>133888</xdr:rowOff>
    </xdr:to>
    <xdr:cxnSp macro="">
      <xdr:nvCxnSpPr>
        <xdr:cNvPr id="60" name="Conector recto de flecha 59">
          <a:extLst>
            <a:ext uri="{FF2B5EF4-FFF2-40B4-BE49-F238E27FC236}">
              <a16:creationId xmlns:a16="http://schemas.microsoft.com/office/drawing/2014/main" id="{ED8E9E5E-5CC5-480B-A71B-9451152EDE24}"/>
            </a:ext>
          </a:extLst>
        </xdr:cNvPr>
        <xdr:cNvCxnSpPr>
          <a:cxnSpLocks/>
        </xdr:cNvCxnSpPr>
      </xdr:nvCxnSpPr>
      <xdr:spPr>
        <a:xfrm>
          <a:off x="8061362" y="1334669"/>
          <a:ext cx="2258295" cy="1346476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310733</xdr:colOff>
      <xdr:row>11</xdr:row>
      <xdr:rowOff>169905</xdr:rowOff>
    </xdr:from>
    <xdr:to>
      <xdr:col>10</xdr:col>
      <xdr:colOff>609600</xdr:colOff>
      <xdr:row>15</xdr:row>
      <xdr:rowOff>119743</xdr:rowOff>
    </xdr:to>
    <xdr:cxnSp macro="">
      <xdr:nvCxnSpPr>
        <xdr:cNvPr id="62" name="Conector recto de flecha 61">
          <a:extLst>
            <a:ext uri="{FF2B5EF4-FFF2-40B4-BE49-F238E27FC236}">
              <a16:creationId xmlns:a16="http://schemas.microsoft.com/office/drawing/2014/main" id="{A2FFBDE0-32EA-4A99-9F6D-139C749E2DC9}"/>
            </a:ext>
          </a:extLst>
        </xdr:cNvPr>
        <xdr:cNvCxnSpPr>
          <a:cxnSpLocks/>
        </xdr:cNvCxnSpPr>
      </xdr:nvCxnSpPr>
      <xdr:spPr>
        <a:xfrm>
          <a:off x="8061362" y="2325276"/>
          <a:ext cx="2236524" cy="733610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653143</xdr:colOff>
      <xdr:row>2</xdr:row>
      <xdr:rowOff>138505</xdr:rowOff>
    </xdr:from>
    <xdr:to>
      <xdr:col>7</xdr:col>
      <xdr:colOff>89807</xdr:colOff>
      <xdr:row>4</xdr:row>
      <xdr:rowOff>152052</xdr:rowOff>
    </xdr:to>
    <xdr:sp macro="" textlink="">
      <xdr:nvSpPr>
        <xdr:cNvPr id="66" name="CuadroTexto 53">
          <a:extLst>
            <a:ext uri="{FF2B5EF4-FFF2-40B4-BE49-F238E27FC236}">
              <a16:creationId xmlns:a16="http://schemas.microsoft.com/office/drawing/2014/main" id="{C92423AD-F6B1-497A-9D8E-E661A57D146B}"/>
            </a:ext>
          </a:extLst>
        </xdr:cNvPr>
        <xdr:cNvSpPr txBox="1"/>
      </xdr:nvSpPr>
      <xdr:spPr>
        <a:xfrm>
          <a:off x="4528457" y="530391"/>
          <a:ext cx="2343150" cy="4054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sz="20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cs typeface="Arial" panose="020B0604020202020204" pitchFamily="34" charset="0"/>
            </a:rPr>
            <a:t>ECI</a:t>
          </a:r>
          <a:r>
            <a:rPr lang="es-PE" sz="2000" b="1" baseline="0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cs typeface="Arial" panose="020B0604020202020204" pitchFamily="34" charset="0"/>
            </a:rPr>
            <a:t> - </a:t>
          </a:r>
          <a:r>
            <a:rPr lang="es-PE" sz="20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cs typeface="Arial" panose="020B0604020202020204" pitchFamily="34" charset="0"/>
            </a:rPr>
            <a:t>CA AD - AC AD</a:t>
          </a:r>
        </a:p>
      </xdr:txBody>
    </xdr:sp>
    <xdr:clientData/>
  </xdr:twoCellAnchor>
  <xdr:twoCellAnchor>
    <xdr:from>
      <xdr:col>5</xdr:col>
      <xdr:colOff>152748</xdr:colOff>
      <xdr:row>18</xdr:row>
      <xdr:rowOff>117022</xdr:rowOff>
    </xdr:from>
    <xdr:to>
      <xdr:col>6</xdr:col>
      <xdr:colOff>868138</xdr:colOff>
      <xdr:row>20</xdr:row>
      <xdr:rowOff>108130</xdr:rowOff>
    </xdr:to>
    <xdr:sp macro="" textlink="">
      <xdr:nvSpPr>
        <xdr:cNvPr id="74" name="CuadroTexto 51">
          <a:extLst>
            <a:ext uri="{FF2B5EF4-FFF2-40B4-BE49-F238E27FC236}">
              <a16:creationId xmlns:a16="http://schemas.microsoft.com/office/drawing/2014/main" id="{77D7FE74-4563-4514-9791-E244FF685A08}"/>
            </a:ext>
          </a:extLst>
        </xdr:cNvPr>
        <xdr:cNvSpPr txBox="1"/>
      </xdr:nvSpPr>
      <xdr:spPr>
        <a:xfrm>
          <a:off x="4996891" y="3643993"/>
          <a:ext cx="1684218" cy="38299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PE" sz="20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cs typeface="Arial" panose="020B0604020202020204" pitchFamily="34" charset="0"/>
            </a:rPr>
            <a:t>ECI - AC – AC </a:t>
          </a:r>
        </a:p>
      </xdr:txBody>
    </xdr:sp>
    <xdr:clientData/>
  </xdr:twoCellAnchor>
  <xdr:twoCellAnchor>
    <xdr:from>
      <xdr:col>8</xdr:col>
      <xdr:colOff>192979</xdr:colOff>
      <xdr:row>2</xdr:row>
      <xdr:rowOff>12300</xdr:rowOff>
    </xdr:from>
    <xdr:to>
      <xdr:col>8</xdr:col>
      <xdr:colOff>606991</xdr:colOff>
      <xdr:row>4</xdr:row>
      <xdr:rowOff>150379</xdr:rowOff>
    </xdr:to>
    <xdr:sp macro="" textlink="">
      <xdr:nvSpPr>
        <xdr:cNvPr id="52" name="Elipse 51">
          <a:extLst>
            <a:ext uri="{FF2B5EF4-FFF2-40B4-BE49-F238E27FC236}">
              <a16:creationId xmlns:a16="http://schemas.microsoft.com/office/drawing/2014/main" id="{C032BF03-682C-4C5F-92F4-D7973E5815F8}"/>
            </a:ext>
          </a:extLst>
        </xdr:cNvPr>
        <xdr:cNvSpPr/>
      </xdr:nvSpPr>
      <xdr:spPr>
        <a:xfrm>
          <a:off x="7943608" y="404186"/>
          <a:ext cx="414012" cy="529964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419" sz="2400" b="1">
              <a:solidFill>
                <a:schemeClr val="tx1"/>
              </a:solidFill>
              <a:cs typeface="Arial" panose="020B0604020202020204" pitchFamily="34" charset="0"/>
            </a:rPr>
            <a:t>5</a:t>
          </a:r>
        </a:p>
      </xdr:txBody>
    </xdr:sp>
    <xdr:clientData/>
  </xdr:twoCellAnchor>
  <xdr:twoCellAnchor>
    <xdr:from>
      <xdr:col>8</xdr:col>
      <xdr:colOff>726379</xdr:colOff>
      <xdr:row>9</xdr:row>
      <xdr:rowOff>164700</xdr:rowOff>
    </xdr:from>
    <xdr:to>
      <xdr:col>9</xdr:col>
      <xdr:colOff>171563</xdr:colOff>
      <xdr:row>12</xdr:row>
      <xdr:rowOff>106836</xdr:rowOff>
    </xdr:to>
    <xdr:sp macro="" textlink="">
      <xdr:nvSpPr>
        <xdr:cNvPr id="59" name="Elipse 58">
          <a:extLst>
            <a:ext uri="{FF2B5EF4-FFF2-40B4-BE49-F238E27FC236}">
              <a16:creationId xmlns:a16="http://schemas.microsoft.com/office/drawing/2014/main" id="{78BC20A8-8E98-4B59-A0E4-AB1A1BAEF053}"/>
            </a:ext>
          </a:extLst>
        </xdr:cNvPr>
        <xdr:cNvSpPr/>
      </xdr:nvSpPr>
      <xdr:spPr>
        <a:xfrm>
          <a:off x="8477008" y="1928186"/>
          <a:ext cx="414012" cy="529964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419" sz="2400" b="1">
              <a:solidFill>
                <a:schemeClr val="tx1"/>
              </a:solidFill>
              <a:cs typeface="Arial" panose="020B0604020202020204" pitchFamily="34" charset="0"/>
            </a:rPr>
            <a:t>6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855134</xdr:colOff>
      <xdr:row>11</xdr:row>
      <xdr:rowOff>25400</xdr:rowOff>
    </xdr:from>
    <xdr:to>
      <xdr:col>13</xdr:col>
      <xdr:colOff>33867</xdr:colOff>
      <xdr:row>16</xdr:row>
      <xdr:rowOff>160867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8524001C-1B27-43EC-7587-9828218046A7}"/>
            </a:ext>
          </a:extLst>
        </xdr:cNvPr>
        <xdr:cNvSpPr/>
      </xdr:nvSpPr>
      <xdr:spPr>
        <a:xfrm>
          <a:off x="9228667" y="1981200"/>
          <a:ext cx="2074333" cy="102446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oneCellAnchor>
    <xdr:from>
      <xdr:col>11</xdr:col>
      <xdr:colOff>203200</xdr:colOff>
      <xdr:row>9</xdr:row>
      <xdr:rowOff>67734</xdr:rowOff>
    </xdr:from>
    <xdr:ext cx="1521442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5DF481E3-7D98-DD5E-D1CF-EE2400211B20}"/>
            </a:ext>
          </a:extLst>
        </xdr:cNvPr>
        <xdr:cNvSpPr txBox="1"/>
      </xdr:nvSpPr>
      <xdr:spPr>
        <a:xfrm>
          <a:off x="9541933" y="1667934"/>
          <a:ext cx="15214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/>
            <a:t>ALMACEN</a:t>
          </a:r>
          <a:r>
            <a:rPr lang="es-PE" sz="1100" baseline="0"/>
            <a:t> MATERIALES</a:t>
          </a:r>
          <a:endParaRPr lang="es-PE" sz="1100"/>
        </a:p>
      </xdr:txBody>
    </xdr:sp>
    <xdr:clientData/>
  </xdr:oneCellAnchor>
  <xdr:twoCellAnchor>
    <xdr:from>
      <xdr:col>9</xdr:col>
      <xdr:colOff>880534</xdr:colOff>
      <xdr:row>13</xdr:row>
      <xdr:rowOff>16933</xdr:rowOff>
    </xdr:from>
    <xdr:to>
      <xdr:col>10</xdr:col>
      <xdr:colOff>745068</xdr:colOff>
      <xdr:row>14</xdr:row>
      <xdr:rowOff>169333</xdr:rowOff>
    </xdr:to>
    <xdr:sp macro="" textlink="">
      <xdr:nvSpPr>
        <xdr:cNvPr id="4" name="Flecha: a la derecha 3">
          <a:extLst>
            <a:ext uri="{FF2B5EF4-FFF2-40B4-BE49-F238E27FC236}">
              <a16:creationId xmlns:a16="http://schemas.microsoft.com/office/drawing/2014/main" id="{E5916156-28D0-09D2-A085-8448421CB323}"/>
            </a:ext>
          </a:extLst>
        </xdr:cNvPr>
        <xdr:cNvSpPr/>
      </xdr:nvSpPr>
      <xdr:spPr>
        <a:xfrm>
          <a:off x="8288867" y="2328333"/>
          <a:ext cx="829734" cy="3302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oneCellAnchor>
    <xdr:from>
      <xdr:col>9</xdr:col>
      <xdr:colOff>889000</xdr:colOff>
      <xdr:row>11</xdr:row>
      <xdr:rowOff>118534</xdr:rowOff>
    </xdr:from>
    <xdr:ext cx="705065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A4E6D46F-E966-44A3-AAEB-4C195691D33C}"/>
            </a:ext>
          </a:extLst>
        </xdr:cNvPr>
        <xdr:cNvSpPr txBox="1"/>
      </xdr:nvSpPr>
      <xdr:spPr>
        <a:xfrm>
          <a:off x="8297333" y="2074334"/>
          <a:ext cx="70506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/>
            <a:t>COMPRA</a:t>
          </a:r>
        </a:p>
      </xdr:txBody>
    </xdr:sp>
    <xdr:clientData/>
  </xdr:oneCellAnchor>
  <xdr:twoCellAnchor>
    <xdr:from>
      <xdr:col>13</xdr:col>
      <xdr:colOff>270934</xdr:colOff>
      <xdr:row>13</xdr:row>
      <xdr:rowOff>93133</xdr:rowOff>
    </xdr:from>
    <xdr:to>
      <xdr:col>14</xdr:col>
      <xdr:colOff>135468</xdr:colOff>
      <xdr:row>15</xdr:row>
      <xdr:rowOff>67733</xdr:rowOff>
    </xdr:to>
    <xdr:sp macro="" textlink="">
      <xdr:nvSpPr>
        <xdr:cNvPr id="6" name="Flecha: a la derecha 5">
          <a:extLst>
            <a:ext uri="{FF2B5EF4-FFF2-40B4-BE49-F238E27FC236}">
              <a16:creationId xmlns:a16="http://schemas.microsoft.com/office/drawing/2014/main" id="{82B2C022-1C7A-43B3-AEC1-9C0FA9BE4592}"/>
            </a:ext>
          </a:extLst>
        </xdr:cNvPr>
        <xdr:cNvSpPr/>
      </xdr:nvSpPr>
      <xdr:spPr>
        <a:xfrm>
          <a:off x="11540067" y="2404533"/>
          <a:ext cx="829734" cy="3302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oneCellAnchor>
    <xdr:from>
      <xdr:col>13</xdr:col>
      <xdr:colOff>279400</xdr:colOff>
      <xdr:row>12</xdr:row>
      <xdr:rowOff>16934</xdr:rowOff>
    </xdr:from>
    <xdr:ext cx="813749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A5B2FA2F-542B-4237-985D-52F7621D5FFD}"/>
            </a:ext>
          </a:extLst>
        </xdr:cNvPr>
        <xdr:cNvSpPr txBox="1"/>
      </xdr:nvSpPr>
      <xdr:spPr>
        <a:xfrm>
          <a:off x="11548533" y="2150534"/>
          <a:ext cx="8137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/>
            <a:t>CONSUMO</a:t>
          </a:r>
        </a:p>
      </xdr:txBody>
    </xdr:sp>
    <xdr:clientData/>
  </xdr:oneCellAnchor>
  <xdr:oneCellAnchor>
    <xdr:from>
      <xdr:col>14</xdr:col>
      <xdr:colOff>474133</xdr:colOff>
      <xdr:row>13</xdr:row>
      <xdr:rowOff>160867</xdr:rowOff>
    </xdr:from>
    <xdr:ext cx="1650067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65657EC0-CBB5-49D6-8C21-CA7FA6B385E1}"/>
            </a:ext>
          </a:extLst>
        </xdr:cNvPr>
        <xdr:cNvSpPr txBox="1"/>
      </xdr:nvSpPr>
      <xdr:spPr>
        <a:xfrm>
          <a:off x="12708466" y="2472267"/>
          <a:ext cx="1650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/>
            <a:t>PLANTA DE PRODUCCION</a:t>
          </a:r>
        </a:p>
      </xdr:txBody>
    </xdr:sp>
    <xdr:clientData/>
  </xdr:oneCellAnchor>
  <xdr:oneCellAnchor>
    <xdr:from>
      <xdr:col>9</xdr:col>
      <xdr:colOff>389467</xdr:colOff>
      <xdr:row>15</xdr:row>
      <xdr:rowOff>127001</xdr:rowOff>
    </xdr:from>
    <xdr:ext cx="1243161" cy="781240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1ECBBDE2-4F2A-4221-904D-D30C492DEB20}"/>
            </a:ext>
          </a:extLst>
        </xdr:cNvPr>
        <xdr:cNvSpPr txBox="1"/>
      </xdr:nvSpPr>
      <xdr:spPr>
        <a:xfrm>
          <a:off x="7797800" y="2794001"/>
          <a:ext cx="1243161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PE" sz="1100"/>
            <a:t>Unidad</a:t>
          </a:r>
          <a:r>
            <a:rPr lang="es-PE" sz="1100" baseline="0"/>
            <a:t> de compra</a:t>
          </a:r>
        </a:p>
        <a:p>
          <a:pPr algn="ctr"/>
          <a:r>
            <a:rPr lang="es-PE" sz="1100" baseline="0"/>
            <a:t>que coloca el </a:t>
          </a:r>
        </a:p>
        <a:p>
          <a:pPr algn="ctr"/>
          <a:r>
            <a:rPr lang="es-PE" sz="1100" baseline="0"/>
            <a:t>proveedor en la</a:t>
          </a:r>
        </a:p>
        <a:p>
          <a:pPr algn="ctr"/>
          <a:r>
            <a:rPr lang="es-PE" sz="1100" baseline="0"/>
            <a:t>factura</a:t>
          </a:r>
          <a:endParaRPr lang="es-PE" sz="1100"/>
        </a:p>
      </xdr:txBody>
    </xdr:sp>
    <xdr:clientData/>
  </xdr:oneCellAnchor>
  <xdr:oneCellAnchor>
    <xdr:from>
      <xdr:col>14</xdr:col>
      <xdr:colOff>334932</xdr:colOff>
      <xdr:row>15</xdr:row>
      <xdr:rowOff>101601</xdr:rowOff>
    </xdr:from>
    <xdr:ext cx="1911036" cy="436786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67B812F0-E25B-46E7-BC96-D5E8A2AEBD74}"/>
            </a:ext>
          </a:extLst>
        </xdr:cNvPr>
        <xdr:cNvSpPr txBox="1"/>
      </xdr:nvSpPr>
      <xdr:spPr>
        <a:xfrm>
          <a:off x="12569265" y="2768601"/>
          <a:ext cx="191103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PE" sz="1100"/>
            <a:t>Unidad</a:t>
          </a:r>
          <a:r>
            <a:rPr lang="es-PE" sz="1100" baseline="0"/>
            <a:t> de consumo</a:t>
          </a:r>
        </a:p>
        <a:p>
          <a:pPr algn="ctr"/>
          <a:r>
            <a:rPr lang="es-PE" sz="1100" baseline="0"/>
            <a:t>es aquella que utiliza la planta</a:t>
          </a:r>
          <a:endParaRPr lang="es-PE" sz="1100"/>
        </a:p>
      </xdr:txBody>
    </xdr:sp>
    <xdr:clientData/>
  </xdr:oneCellAnchor>
  <xdr:twoCellAnchor>
    <xdr:from>
      <xdr:col>10</xdr:col>
      <xdr:colOff>838200</xdr:colOff>
      <xdr:row>6</xdr:row>
      <xdr:rowOff>84667</xdr:rowOff>
    </xdr:from>
    <xdr:to>
      <xdr:col>10</xdr:col>
      <xdr:colOff>863600</xdr:colOff>
      <xdr:row>21</xdr:row>
      <xdr:rowOff>118533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6AD84BE5-34B8-F492-4800-866EDE6C1A6A}"/>
            </a:ext>
          </a:extLst>
        </xdr:cNvPr>
        <xdr:cNvCxnSpPr/>
      </xdr:nvCxnSpPr>
      <xdr:spPr>
        <a:xfrm flipH="1">
          <a:off x="9211733" y="1151467"/>
          <a:ext cx="25400" cy="270086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855134</xdr:colOff>
      <xdr:row>4</xdr:row>
      <xdr:rowOff>135468</xdr:rowOff>
    </xdr:from>
    <xdr:ext cx="4432304" cy="264560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81EA2BB8-4040-4E7F-97CB-4FC48BA20350}"/>
            </a:ext>
          </a:extLst>
        </xdr:cNvPr>
        <xdr:cNvSpPr txBox="1"/>
      </xdr:nvSpPr>
      <xdr:spPr>
        <a:xfrm>
          <a:off x="9228667" y="846668"/>
          <a:ext cx="443230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/>
            <a:t>EN EL INGRESO AL ALMACEN SE HACE EL CAMBIO DE COSTO Y DE UNIDAD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GC%20FIIS%20UNI/PDE%20VIRTUAL%202023/IV%20PDE%20CYP%202023/C02%20TECNICAS%20DE%20COSTEO/Sesion%2004/S03%20SOLUCION%20IV%20PDE%20Caso%20Envase%20SAC%20INTEGR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S"/>
      <sheetName val="Modelo"/>
      <sheetName val="MCC"/>
      <sheetName val="MOC"/>
      <sheetName val="MEC"/>
      <sheetName val="MMD"/>
      <sheetName val="MPD"/>
      <sheetName val="MSD"/>
      <sheetName val="IIPP"/>
      <sheetName val="KMD"/>
      <sheetName val="VTAS"/>
      <sheetName val="P1a"/>
      <sheetName val="P1b"/>
      <sheetName val="P2a"/>
      <sheetName val="P2b"/>
      <sheetName val="P3a"/>
      <sheetName val="P3b"/>
      <sheetName val="P4a1"/>
      <sheetName val="P4a2"/>
      <sheetName val="P4b1"/>
      <sheetName val="P4b2"/>
      <sheetName val="P4c1"/>
      <sheetName val="P4c2"/>
      <sheetName val="P5a"/>
      <sheetName val="P5b"/>
      <sheetName val="P6a"/>
      <sheetName val="P6b"/>
      <sheetName val="HC"/>
      <sheetName val="ER"/>
      <sheetName val="ER %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I2">
            <v>4825.6000000000004</v>
          </cell>
          <cell r="J2">
            <v>6542.8</v>
          </cell>
          <cell r="K2">
            <v>8453.6</v>
          </cell>
          <cell r="L2">
            <v>3265.8</v>
          </cell>
        </row>
        <row r="3">
          <cell r="I3">
            <v>5463.2</v>
          </cell>
          <cell r="J3">
            <v>5574.9</v>
          </cell>
          <cell r="K3">
            <v>9587.2000000000007</v>
          </cell>
          <cell r="L3">
            <v>2498.3000000000002</v>
          </cell>
        </row>
        <row r="4">
          <cell r="I4">
            <v>2654.8</v>
          </cell>
          <cell r="J4">
            <v>3125.6</v>
          </cell>
          <cell r="K4">
            <v>6521.2</v>
          </cell>
          <cell r="L4">
            <v>2154.3000000000002</v>
          </cell>
        </row>
      </sheetData>
      <sheetData sheetId="9"/>
      <sheetData sheetId="10"/>
      <sheetData sheetId="11"/>
      <sheetData sheetId="12">
        <row r="22">
          <cell r="E22">
            <v>37864.58839890259</v>
          </cell>
          <cell r="F22">
            <v>13450.171233131383</v>
          </cell>
          <cell r="G22">
            <v>1786.4779012533813</v>
          </cell>
          <cell r="H22">
            <v>924.49319181408737</v>
          </cell>
          <cell r="I22">
            <v>47480.90300211517</v>
          </cell>
          <cell r="J22">
            <v>15577.590032645719</v>
          </cell>
          <cell r="K22">
            <v>1610.7258678672731</v>
          </cell>
          <cell r="L22">
            <v>784.11360854245413</v>
          </cell>
          <cell r="M22">
            <v>2515.9300370572182</v>
          </cell>
          <cell r="N22">
            <v>23095.08126645704</v>
          </cell>
          <cell r="O22">
            <v>21277.172450539278</v>
          </cell>
        </row>
      </sheetData>
      <sheetData sheetId="13"/>
      <sheetData sheetId="14">
        <row r="17">
          <cell r="F17">
            <v>4108.0540488888291</v>
          </cell>
          <cell r="G17">
            <v>1790.5381529444867</v>
          </cell>
          <cell r="H17">
            <v>215.93325471848803</v>
          </cell>
          <cell r="I17">
            <v>63.780167250964197</v>
          </cell>
          <cell r="J17">
            <v>3463.539562066695</v>
          </cell>
          <cell r="K17">
            <v>1437.2815422691158</v>
          </cell>
          <cell r="L17">
            <v>126.48386522873007</v>
          </cell>
          <cell r="M17">
            <v>54.176149945500562</v>
          </cell>
          <cell r="N17">
            <v>89.722751361512849</v>
          </cell>
          <cell r="O17">
            <v>1684.1388540089076</v>
          </cell>
          <cell r="P17">
            <v>1963.3279218827076</v>
          </cell>
        </row>
      </sheetData>
      <sheetData sheetId="15"/>
      <sheetData sheetId="16">
        <row r="13">
          <cell r="E13">
            <v>801.5</v>
          </cell>
          <cell r="F13">
            <v>615.64</v>
          </cell>
          <cell r="G13">
            <v>213.35999999999999</v>
          </cell>
          <cell r="H13">
            <v>181.54999999999998</v>
          </cell>
          <cell r="I13">
            <v>647.44999999999993</v>
          </cell>
          <cell r="J13">
            <v>573.54999999999995</v>
          </cell>
          <cell r="K13">
            <v>209.60999999999999</v>
          </cell>
          <cell r="L13">
            <v>180.29999999999998</v>
          </cell>
          <cell r="M13">
            <v>218.07999999999998</v>
          </cell>
          <cell r="N13">
            <v>306.98</v>
          </cell>
          <cell r="O13">
            <v>564.79999999999995</v>
          </cell>
        </row>
      </sheetData>
      <sheetData sheetId="17"/>
      <sheetData sheetId="18"/>
      <sheetData sheetId="19"/>
      <sheetData sheetId="20"/>
      <sheetData sheetId="21"/>
      <sheetData sheetId="22">
        <row r="17">
          <cell r="G17">
            <v>10022.873185704528</v>
          </cell>
          <cell r="H17">
            <v>6909.9643735769487</v>
          </cell>
          <cell r="I17">
            <v>4902.8023925056059</v>
          </cell>
          <cell r="J17">
            <v>3103.1847653122859</v>
          </cell>
          <cell r="K17">
            <v>10356.416189737003</v>
          </cell>
          <cell r="L17">
            <v>9528.0043228051618</v>
          </cell>
          <cell r="M17">
            <v>2933.910988328299</v>
          </cell>
          <cell r="N17">
            <v>2493.2981716817367</v>
          </cell>
          <cell r="O17">
            <v>6966.0228628103814</v>
          </cell>
          <cell r="P17">
            <v>8804.2364442454582</v>
          </cell>
          <cell r="Q17">
            <v>14308.905787227173</v>
          </cell>
        </row>
      </sheetData>
      <sheetData sheetId="23"/>
      <sheetData sheetId="24">
        <row r="16">
          <cell r="G16">
            <v>6739.3553752876905</v>
          </cell>
          <cell r="H16">
            <v>3685.8866346091149</v>
          </cell>
          <cell r="I16">
            <v>1078.6721516291366</v>
          </cell>
          <cell r="J16">
            <v>713.13238370879321</v>
          </cell>
          <cell r="K16">
            <v>6677.8726788492877</v>
          </cell>
          <cell r="L16">
            <v>3284.7028295208597</v>
          </cell>
          <cell r="M16">
            <v>1014.4445541171594</v>
          </cell>
          <cell r="N16">
            <v>692.1521077244538</v>
          </cell>
          <cell r="O16">
            <v>1435.1730852607084</v>
          </cell>
          <cell r="P16">
            <v>3112.3989644749226</v>
          </cell>
          <cell r="Q16">
            <v>3149.3946413325307</v>
          </cell>
        </row>
      </sheetData>
      <sheetData sheetId="25"/>
      <sheetData sheetId="26">
        <row r="13">
          <cell r="G13">
            <v>7660.8813079772617</v>
          </cell>
          <cell r="H13">
            <v>4102.6536603368004</v>
          </cell>
          <cell r="I13">
            <v>0</v>
          </cell>
          <cell r="J13">
            <v>0</v>
          </cell>
          <cell r="K13">
            <v>6451.3831859283546</v>
          </cell>
          <cell r="L13">
            <v>3298.4205364402274</v>
          </cell>
          <cell r="M13">
            <v>596.03250887905904</v>
          </cell>
          <cell r="N13">
            <v>464.08543156760118</v>
          </cell>
          <cell r="O13">
            <v>2047.848478421447</v>
          </cell>
          <cell r="P13">
            <v>0</v>
          </cell>
          <cell r="Q13">
            <v>0</v>
          </cell>
        </row>
      </sheetData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0FE02-0250-432A-8439-DA20717E6B76}">
  <dimension ref="A1:L48"/>
  <sheetViews>
    <sheetView tabSelected="1" zoomScale="70" zoomScaleNormal="70" workbookViewId="0">
      <selection activeCell="I31" sqref="I31"/>
    </sheetView>
  </sheetViews>
  <sheetFormatPr baseColWidth="10" defaultColWidth="11.54296875" defaultRowHeight="15" x14ac:dyDescent="0.25"/>
  <cols>
    <col min="1" max="16384" width="11.54296875" style="24"/>
  </cols>
  <sheetData>
    <row r="1" spans="1:1" ht="15.6" x14ac:dyDescent="0.3">
      <c r="A1" s="26" t="s">
        <v>454</v>
      </c>
    </row>
    <row r="2" spans="1:1" ht="15.6" x14ac:dyDescent="0.3">
      <c r="A2" s="26" t="s">
        <v>328</v>
      </c>
    </row>
    <row r="3" spans="1:1" ht="15.6" x14ac:dyDescent="0.3">
      <c r="A3" s="26" t="s">
        <v>106</v>
      </c>
    </row>
    <row r="4" spans="1:1" ht="15.6" x14ac:dyDescent="0.3">
      <c r="A4" s="26" t="s">
        <v>107</v>
      </c>
    </row>
    <row r="31" spans="12:12" x14ac:dyDescent="0.25">
      <c r="L31" s="25" t="s">
        <v>455</v>
      </c>
    </row>
    <row r="32" spans="12:12" x14ac:dyDescent="0.25">
      <c r="L32" s="25" t="s">
        <v>456</v>
      </c>
    </row>
    <row r="33" spans="4:12" x14ac:dyDescent="0.25">
      <c r="L33" s="25" t="s">
        <v>457</v>
      </c>
    </row>
    <row r="35" spans="4:12" ht="15.6" x14ac:dyDescent="0.3">
      <c r="D35" s="26" t="s">
        <v>108</v>
      </c>
      <c r="L35" s="25" t="s">
        <v>458</v>
      </c>
    </row>
    <row r="36" spans="4:12" x14ac:dyDescent="0.25">
      <c r="D36" s="25" t="s">
        <v>109</v>
      </c>
    </row>
    <row r="37" spans="4:12" x14ac:dyDescent="0.25">
      <c r="D37" s="25" t="s">
        <v>110</v>
      </c>
      <c r="L37" s="25" t="s">
        <v>478</v>
      </c>
    </row>
    <row r="38" spans="4:12" x14ac:dyDescent="0.25">
      <c r="D38" s="25" t="s">
        <v>111</v>
      </c>
    </row>
    <row r="39" spans="4:12" x14ac:dyDescent="0.25">
      <c r="D39" s="25" t="s">
        <v>479</v>
      </c>
    </row>
    <row r="40" spans="4:12" x14ac:dyDescent="0.25">
      <c r="D40" s="25" t="s">
        <v>480</v>
      </c>
    </row>
    <row r="41" spans="4:12" x14ac:dyDescent="0.25">
      <c r="D41" s="25" t="s">
        <v>481</v>
      </c>
    </row>
    <row r="42" spans="4:12" x14ac:dyDescent="0.25">
      <c r="D42" s="25" t="s">
        <v>482</v>
      </c>
    </row>
    <row r="43" spans="4:12" x14ac:dyDescent="0.25">
      <c r="D43" s="25" t="s">
        <v>483</v>
      </c>
    </row>
    <row r="44" spans="4:12" x14ac:dyDescent="0.25">
      <c r="D44" s="25"/>
    </row>
    <row r="47" spans="4:12" x14ac:dyDescent="0.25">
      <c r="F47" s="25" t="s">
        <v>602</v>
      </c>
    </row>
    <row r="48" spans="4:12" x14ac:dyDescent="0.25">
      <c r="F48" s="25" t="s">
        <v>601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A7F14-7BAD-4EA0-8599-C852A143177F}">
  <dimension ref="A1:F18"/>
  <sheetViews>
    <sheetView zoomScaleNormal="100" workbookViewId="0">
      <pane ySplit="1" topLeftCell="A2" activePane="bottomLeft" state="frozen"/>
      <selection pane="bottomLeft" activeCell="D7" sqref="D7"/>
    </sheetView>
  </sheetViews>
  <sheetFormatPr baseColWidth="10" defaultColWidth="11.54296875" defaultRowHeight="13.8" x14ac:dyDescent="0.25"/>
  <cols>
    <col min="1" max="1" width="2.54296875" style="2" bestFit="1" customWidth="1"/>
    <col min="2" max="2" width="5.90625" style="2" bestFit="1" customWidth="1"/>
    <col min="3" max="3" width="25.1796875" style="2" bestFit="1" customWidth="1"/>
    <col min="4" max="4" width="4.1796875" style="2" bestFit="1" customWidth="1"/>
    <col min="5" max="5" width="8.6328125" style="2" bestFit="1" customWidth="1"/>
    <col min="6" max="16384" width="11.54296875" style="2"/>
  </cols>
  <sheetData>
    <row r="1" spans="1:6" x14ac:dyDescent="0.25">
      <c r="A1" s="23" t="s">
        <v>100</v>
      </c>
      <c r="B1" s="23" t="s">
        <v>101</v>
      </c>
      <c r="C1" s="23" t="s">
        <v>102</v>
      </c>
      <c r="D1" s="23" t="s">
        <v>103</v>
      </c>
      <c r="E1" s="23" t="s">
        <v>104</v>
      </c>
      <c r="F1" s="23" t="s">
        <v>105</v>
      </c>
    </row>
    <row r="2" spans="1:6" x14ac:dyDescent="0.25">
      <c r="A2" s="14">
        <v>1</v>
      </c>
      <c r="B2" s="14" t="s">
        <v>329</v>
      </c>
      <c r="C2" s="7" t="s">
        <v>118</v>
      </c>
      <c r="D2" s="14" t="s">
        <v>127</v>
      </c>
      <c r="E2" s="14">
        <v>2</v>
      </c>
      <c r="F2" s="14"/>
    </row>
    <row r="3" spans="1:6" x14ac:dyDescent="0.25">
      <c r="A3" s="14">
        <v>2</v>
      </c>
      <c r="B3" s="14" t="s">
        <v>330</v>
      </c>
      <c r="C3" s="7" t="s">
        <v>271</v>
      </c>
      <c r="D3" s="14" t="s">
        <v>127</v>
      </c>
      <c r="E3" s="14">
        <v>2</v>
      </c>
      <c r="F3" s="14"/>
    </row>
    <row r="4" spans="1:6" x14ac:dyDescent="0.25">
      <c r="A4" s="14">
        <v>3</v>
      </c>
      <c r="B4" s="14" t="s">
        <v>331</v>
      </c>
      <c r="C4" s="7" t="s">
        <v>272</v>
      </c>
      <c r="D4" s="14" t="s">
        <v>127</v>
      </c>
      <c r="E4" s="14">
        <v>2</v>
      </c>
      <c r="F4" s="14"/>
    </row>
    <row r="5" spans="1:6" x14ac:dyDescent="0.25">
      <c r="A5" s="14">
        <v>4</v>
      </c>
      <c r="B5" s="14" t="s">
        <v>332</v>
      </c>
      <c r="C5" s="7" t="s">
        <v>119</v>
      </c>
      <c r="D5" s="14" t="s">
        <v>127</v>
      </c>
      <c r="E5" s="14">
        <v>3</v>
      </c>
      <c r="F5" s="14"/>
    </row>
    <row r="6" spans="1:6" x14ac:dyDescent="0.25">
      <c r="A6" s="14">
        <v>5</v>
      </c>
      <c r="B6" s="14" t="s">
        <v>333</v>
      </c>
      <c r="C6" s="7" t="s">
        <v>120</v>
      </c>
      <c r="D6" s="14" t="s">
        <v>127</v>
      </c>
      <c r="E6" s="14">
        <v>3</v>
      </c>
      <c r="F6" s="14"/>
    </row>
    <row r="7" spans="1:6" x14ac:dyDescent="0.25">
      <c r="A7" s="14">
        <v>6</v>
      </c>
      <c r="B7" s="14" t="s">
        <v>334</v>
      </c>
      <c r="C7" s="7" t="s">
        <v>121</v>
      </c>
      <c r="D7" s="14" t="s">
        <v>128</v>
      </c>
      <c r="E7" s="14">
        <v>2</v>
      </c>
      <c r="F7" s="14"/>
    </row>
    <row r="8" spans="1:6" x14ac:dyDescent="0.25">
      <c r="A8" s="14">
        <v>7</v>
      </c>
      <c r="B8" s="14" t="s">
        <v>335</v>
      </c>
      <c r="C8" s="7" t="s">
        <v>122</v>
      </c>
      <c r="D8" s="14" t="s">
        <v>128</v>
      </c>
      <c r="E8" s="14">
        <v>3</v>
      </c>
      <c r="F8" s="14"/>
    </row>
    <row r="9" spans="1:6" x14ac:dyDescent="0.25">
      <c r="A9" s="14">
        <v>8</v>
      </c>
      <c r="B9" s="14" t="s">
        <v>336</v>
      </c>
      <c r="C9" s="7" t="s">
        <v>123</v>
      </c>
      <c r="D9" s="14" t="s">
        <v>129</v>
      </c>
      <c r="E9" s="14">
        <v>2</v>
      </c>
      <c r="F9" s="14"/>
    </row>
    <row r="10" spans="1:6" x14ac:dyDescent="0.25">
      <c r="A10" s="14">
        <v>9</v>
      </c>
      <c r="B10" s="14" t="s">
        <v>337</v>
      </c>
      <c r="C10" s="7" t="s">
        <v>124</v>
      </c>
      <c r="D10" s="14" t="s">
        <v>129</v>
      </c>
      <c r="E10" s="14">
        <v>4</v>
      </c>
      <c r="F10" s="14"/>
    </row>
    <row r="11" spans="1:6" x14ac:dyDescent="0.25">
      <c r="A11" s="14">
        <v>10</v>
      </c>
      <c r="B11" s="14" t="s">
        <v>338</v>
      </c>
      <c r="C11" s="7" t="s">
        <v>125</v>
      </c>
      <c r="D11" s="14" t="s">
        <v>129</v>
      </c>
      <c r="E11" s="14">
        <v>3</v>
      </c>
      <c r="F11" s="14"/>
    </row>
    <row r="12" spans="1:6" x14ac:dyDescent="0.25">
      <c r="A12" s="14">
        <v>11</v>
      </c>
      <c r="B12" s="14" t="s">
        <v>339</v>
      </c>
      <c r="C12" s="7" t="s">
        <v>126</v>
      </c>
      <c r="D12" s="14" t="s">
        <v>129</v>
      </c>
      <c r="E12" s="14">
        <v>4</v>
      </c>
      <c r="F12" s="14"/>
    </row>
    <row r="13" spans="1:6" x14ac:dyDescent="0.25">
      <c r="A13" s="14">
        <v>12</v>
      </c>
      <c r="B13" s="14" t="s">
        <v>340</v>
      </c>
      <c r="C13" s="7" t="s">
        <v>37</v>
      </c>
      <c r="D13" s="14" t="s">
        <v>130</v>
      </c>
      <c r="E13" s="14">
        <v>14</v>
      </c>
      <c r="F13" s="14"/>
    </row>
    <row r="14" spans="1:6" x14ac:dyDescent="0.25">
      <c r="A14" s="14">
        <v>13</v>
      </c>
      <c r="B14" s="14" t="s">
        <v>341</v>
      </c>
      <c r="C14" s="7" t="s">
        <v>30</v>
      </c>
      <c r="D14" s="14" t="s">
        <v>130</v>
      </c>
      <c r="E14" s="14">
        <v>1</v>
      </c>
      <c r="F14" s="14"/>
    </row>
    <row r="15" spans="1:6" x14ac:dyDescent="0.25">
      <c r="A15" s="14">
        <v>14</v>
      </c>
      <c r="B15" s="14" t="s">
        <v>342</v>
      </c>
      <c r="C15" s="7" t="s">
        <v>32</v>
      </c>
      <c r="D15" s="14" t="s">
        <v>130</v>
      </c>
      <c r="E15" s="14">
        <v>12</v>
      </c>
      <c r="F15" s="14"/>
    </row>
    <row r="16" spans="1:6" x14ac:dyDescent="0.25">
      <c r="A16" s="14">
        <v>15</v>
      </c>
      <c r="B16" s="14" t="s">
        <v>343</v>
      </c>
      <c r="C16" s="7" t="s">
        <v>33</v>
      </c>
      <c r="D16" s="14" t="s">
        <v>130</v>
      </c>
      <c r="E16" s="14">
        <v>8</v>
      </c>
      <c r="F16" s="14"/>
    </row>
    <row r="17" spans="1:6" x14ac:dyDescent="0.25">
      <c r="A17" s="14">
        <v>16</v>
      </c>
      <c r="B17" s="14" t="s">
        <v>344</v>
      </c>
      <c r="C17" s="7" t="s">
        <v>34</v>
      </c>
      <c r="D17" s="14" t="s">
        <v>130</v>
      </c>
      <c r="E17" s="14">
        <v>14</v>
      </c>
      <c r="F17" s="14"/>
    </row>
    <row r="18" spans="1:6" x14ac:dyDescent="0.25">
      <c r="A18" s="14">
        <v>17</v>
      </c>
      <c r="B18" s="14" t="s">
        <v>345</v>
      </c>
      <c r="C18" s="7" t="s">
        <v>35</v>
      </c>
      <c r="D18" s="14" t="s">
        <v>130</v>
      </c>
      <c r="E18" s="14">
        <v>8</v>
      </c>
      <c r="F18" s="14"/>
    </row>
  </sheetData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39526-0A62-4A3F-9CE7-7E8A6721046F}">
  <dimension ref="A1:G63"/>
  <sheetViews>
    <sheetView zoomScale="90" zoomScaleNormal="90" workbookViewId="0">
      <pane ySplit="1" topLeftCell="A2" activePane="bottomLeft" state="frozen"/>
      <selection pane="bottomLeft" activeCell="E20" sqref="E20:G22"/>
    </sheetView>
  </sheetViews>
  <sheetFormatPr baseColWidth="10" defaultColWidth="11.54296875" defaultRowHeight="13.8" x14ac:dyDescent="0.25"/>
  <cols>
    <col min="1" max="1" width="2.54296875" style="2" bestFit="1" customWidth="1"/>
    <col min="2" max="2" width="5.90625" style="2" bestFit="1" customWidth="1"/>
    <col min="3" max="3" width="25.1796875" style="2" bestFit="1" customWidth="1"/>
    <col min="4" max="4" width="4.1796875" style="2" bestFit="1" customWidth="1"/>
    <col min="5" max="5" width="8.6328125" style="2" bestFit="1" customWidth="1"/>
    <col min="6" max="6" width="32.36328125" style="2" customWidth="1"/>
    <col min="7" max="7" width="7.453125" style="2" bestFit="1" customWidth="1"/>
    <col min="8" max="16384" width="11.54296875" style="2"/>
  </cols>
  <sheetData>
    <row r="1" spans="1:7" x14ac:dyDescent="0.25">
      <c r="A1" s="23" t="s">
        <v>100</v>
      </c>
      <c r="B1" s="23" t="s">
        <v>101</v>
      </c>
      <c r="C1" s="23" t="s">
        <v>102</v>
      </c>
      <c r="D1" s="23" t="s">
        <v>103</v>
      </c>
      <c r="E1" s="23" t="s">
        <v>346</v>
      </c>
      <c r="F1" s="23" t="s">
        <v>347</v>
      </c>
      <c r="G1" s="23" t="s">
        <v>428</v>
      </c>
    </row>
    <row r="2" spans="1:7" x14ac:dyDescent="0.25">
      <c r="A2" s="14">
        <v>1</v>
      </c>
      <c r="B2" s="14" t="s">
        <v>329</v>
      </c>
      <c r="C2" s="7" t="s">
        <v>118</v>
      </c>
      <c r="D2" s="14" t="s">
        <v>127</v>
      </c>
      <c r="E2" s="14" t="s">
        <v>430</v>
      </c>
      <c r="F2" s="29" t="s">
        <v>451</v>
      </c>
      <c r="G2" s="14" t="s">
        <v>427</v>
      </c>
    </row>
    <row r="3" spans="1:7" x14ac:dyDescent="0.25">
      <c r="A3" s="14"/>
      <c r="B3" s="14"/>
      <c r="C3" s="7"/>
      <c r="D3" s="14"/>
      <c r="E3" s="14" t="s">
        <v>431</v>
      </c>
      <c r="F3" s="29" t="s">
        <v>452</v>
      </c>
      <c r="G3" s="14" t="s">
        <v>427</v>
      </c>
    </row>
    <row r="4" spans="1:7" x14ac:dyDescent="0.25">
      <c r="A4" s="14"/>
      <c r="B4" s="14"/>
      <c r="C4" s="7"/>
      <c r="D4" s="14"/>
      <c r="E4" s="14" t="s">
        <v>432</v>
      </c>
      <c r="F4" s="29" t="s">
        <v>453</v>
      </c>
      <c r="G4" s="14" t="s">
        <v>427</v>
      </c>
    </row>
    <row r="5" spans="1:7" x14ac:dyDescent="0.25">
      <c r="A5" s="14">
        <v>2</v>
      </c>
      <c r="B5" s="14" t="s">
        <v>330</v>
      </c>
      <c r="C5" s="7" t="s">
        <v>271</v>
      </c>
      <c r="D5" s="14" t="s">
        <v>127</v>
      </c>
      <c r="E5" s="14" t="s">
        <v>433</v>
      </c>
      <c r="F5" s="29" t="s">
        <v>459</v>
      </c>
      <c r="G5" s="14" t="s">
        <v>427</v>
      </c>
    </row>
    <row r="6" spans="1:7" x14ac:dyDescent="0.25">
      <c r="A6" s="14"/>
      <c r="B6" s="14"/>
      <c r="C6" s="7"/>
      <c r="D6" s="14"/>
      <c r="E6" s="14" t="s">
        <v>434</v>
      </c>
      <c r="F6" s="29" t="s">
        <v>460</v>
      </c>
      <c r="G6" s="14" t="s">
        <v>427</v>
      </c>
    </row>
    <row r="7" spans="1:7" x14ac:dyDescent="0.25">
      <c r="A7" s="14"/>
      <c r="B7" s="14"/>
      <c r="C7" s="7"/>
      <c r="D7" s="14"/>
      <c r="E7" s="14" t="s">
        <v>435</v>
      </c>
      <c r="F7" s="29" t="s">
        <v>461</v>
      </c>
      <c r="G7" s="14" t="s">
        <v>427</v>
      </c>
    </row>
    <row r="8" spans="1:7" x14ac:dyDescent="0.25">
      <c r="A8" s="14">
        <v>3</v>
      </c>
      <c r="B8" s="14" t="s">
        <v>331</v>
      </c>
      <c r="C8" s="7" t="s">
        <v>272</v>
      </c>
      <c r="D8" s="14" t="s">
        <v>127</v>
      </c>
      <c r="E8" s="14" t="s">
        <v>436</v>
      </c>
      <c r="F8" s="29" t="s">
        <v>464</v>
      </c>
      <c r="G8" s="14" t="s">
        <v>429</v>
      </c>
    </row>
    <row r="9" spans="1:7" x14ac:dyDescent="0.25">
      <c r="A9" s="14"/>
      <c r="B9" s="14"/>
      <c r="C9" s="7"/>
      <c r="D9" s="14"/>
      <c r="E9" s="14" t="s">
        <v>437</v>
      </c>
      <c r="F9" s="29" t="s">
        <v>462</v>
      </c>
      <c r="G9" s="14" t="s">
        <v>427</v>
      </c>
    </row>
    <row r="10" spans="1:7" x14ac:dyDescent="0.25">
      <c r="A10" s="14"/>
      <c r="B10" s="14"/>
      <c r="C10" s="7"/>
      <c r="D10" s="14"/>
      <c r="E10" s="14" t="s">
        <v>438</v>
      </c>
      <c r="F10" s="29" t="s">
        <v>463</v>
      </c>
      <c r="G10" s="14" t="s">
        <v>429</v>
      </c>
    </row>
    <row r="11" spans="1:7" x14ac:dyDescent="0.25">
      <c r="A11" s="14">
        <v>4</v>
      </c>
      <c r="B11" s="14" t="s">
        <v>332</v>
      </c>
      <c r="C11" s="7" t="s">
        <v>119</v>
      </c>
      <c r="D11" s="14" t="s">
        <v>127</v>
      </c>
      <c r="E11" s="14" t="s">
        <v>439</v>
      </c>
      <c r="F11" s="29" t="s">
        <v>465</v>
      </c>
      <c r="G11" s="14" t="s">
        <v>429</v>
      </c>
    </row>
    <row r="12" spans="1:7" x14ac:dyDescent="0.25">
      <c r="A12" s="14"/>
      <c r="B12" s="14"/>
      <c r="C12" s="7"/>
      <c r="D12" s="14"/>
      <c r="E12" s="14" t="s">
        <v>440</v>
      </c>
      <c r="F12" s="29" t="s">
        <v>466</v>
      </c>
      <c r="G12" s="14" t="s">
        <v>429</v>
      </c>
    </row>
    <row r="13" spans="1:7" x14ac:dyDescent="0.25">
      <c r="A13" s="14"/>
      <c r="B13" s="14"/>
      <c r="C13" s="7"/>
      <c r="D13" s="14"/>
      <c r="E13" s="14" t="s">
        <v>441</v>
      </c>
      <c r="F13" s="29" t="s">
        <v>467</v>
      </c>
      <c r="G13" s="14" t="s">
        <v>429</v>
      </c>
    </row>
    <row r="14" spans="1:7" x14ac:dyDescent="0.25">
      <c r="A14" s="14">
        <v>5</v>
      </c>
      <c r="B14" s="14" t="s">
        <v>333</v>
      </c>
      <c r="C14" s="7" t="s">
        <v>120</v>
      </c>
      <c r="D14" s="14" t="s">
        <v>127</v>
      </c>
      <c r="E14" s="14" t="s">
        <v>442</v>
      </c>
      <c r="F14" s="29" t="s">
        <v>468</v>
      </c>
      <c r="G14" s="14" t="s">
        <v>429</v>
      </c>
    </row>
    <row r="15" spans="1:7" x14ac:dyDescent="0.25">
      <c r="A15" s="14"/>
      <c r="B15" s="14"/>
      <c r="C15" s="7"/>
      <c r="D15" s="14"/>
      <c r="E15" s="14" t="s">
        <v>443</v>
      </c>
      <c r="F15" s="29" t="s">
        <v>469</v>
      </c>
      <c r="G15" s="14" t="s">
        <v>429</v>
      </c>
    </row>
    <row r="16" spans="1:7" x14ac:dyDescent="0.25">
      <c r="A16" s="14"/>
      <c r="B16" s="14"/>
      <c r="C16" s="7"/>
      <c r="D16" s="14"/>
      <c r="E16" s="14" t="s">
        <v>444</v>
      </c>
      <c r="F16" s="29" t="s">
        <v>470</v>
      </c>
      <c r="G16" s="14" t="s">
        <v>429</v>
      </c>
    </row>
    <row r="17" spans="1:7" x14ac:dyDescent="0.25">
      <c r="A17" s="14">
        <v>6</v>
      </c>
      <c r="B17" s="14" t="s">
        <v>334</v>
      </c>
      <c r="C17" s="7" t="s">
        <v>121</v>
      </c>
      <c r="D17" s="14" t="s">
        <v>128</v>
      </c>
      <c r="E17" s="14" t="s">
        <v>445</v>
      </c>
      <c r="F17" s="29" t="s">
        <v>471</v>
      </c>
      <c r="G17" s="14" t="s">
        <v>429</v>
      </c>
    </row>
    <row r="18" spans="1:7" x14ac:dyDescent="0.25">
      <c r="A18" s="14"/>
      <c r="B18" s="14"/>
      <c r="C18" s="7"/>
      <c r="D18" s="14"/>
      <c r="E18" s="14" t="s">
        <v>446</v>
      </c>
      <c r="F18" s="29" t="s">
        <v>472</v>
      </c>
      <c r="G18" s="14" t="s">
        <v>429</v>
      </c>
    </row>
    <row r="19" spans="1:7" x14ac:dyDescent="0.25">
      <c r="A19" s="14"/>
      <c r="B19" s="14"/>
      <c r="C19" s="7"/>
      <c r="D19" s="14"/>
      <c r="E19" s="14" t="s">
        <v>447</v>
      </c>
      <c r="F19" s="29" t="s">
        <v>473</v>
      </c>
      <c r="G19" s="14" t="s">
        <v>427</v>
      </c>
    </row>
    <row r="20" spans="1:7" x14ac:dyDescent="0.25">
      <c r="A20" s="14">
        <v>7</v>
      </c>
      <c r="B20" s="14" t="s">
        <v>335</v>
      </c>
      <c r="C20" s="7" t="s">
        <v>122</v>
      </c>
      <c r="D20" s="14" t="s">
        <v>128</v>
      </c>
      <c r="E20" s="14" t="s">
        <v>448</v>
      </c>
      <c r="F20" s="29" t="s">
        <v>475</v>
      </c>
      <c r="G20" s="14" t="s">
        <v>427</v>
      </c>
    </row>
    <row r="21" spans="1:7" x14ac:dyDescent="0.25">
      <c r="A21" s="14"/>
      <c r="B21" s="14"/>
      <c r="C21" s="7"/>
      <c r="D21" s="14"/>
      <c r="E21" s="14" t="s">
        <v>449</v>
      </c>
      <c r="F21" s="29" t="s">
        <v>474</v>
      </c>
      <c r="G21" s="14" t="s">
        <v>429</v>
      </c>
    </row>
    <row r="22" spans="1:7" x14ac:dyDescent="0.25">
      <c r="A22" s="14"/>
      <c r="B22" s="14"/>
      <c r="C22" s="7"/>
      <c r="D22" s="14"/>
      <c r="E22" s="14" t="s">
        <v>450</v>
      </c>
      <c r="F22" s="29" t="s">
        <v>476</v>
      </c>
      <c r="G22" s="14" t="s">
        <v>427</v>
      </c>
    </row>
    <row r="23" spans="1:7" x14ac:dyDescent="0.25">
      <c r="A23" s="14">
        <v>8</v>
      </c>
      <c r="B23" s="14" t="s">
        <v>336</v>
      </c>
      <c r="C23" s="7" t="s">
        <v>123</v>
      </c>
      <c r="D23" s="14" t="s">
        <v>129</v>
      </c>
      <c r="E23" s="14" t="s">
        <v>348</v>
      </c>
      <c r="F23" s="29" t="s">
        <v>412</v>
      </c>
      <c r="G23" s="14" t="s">
        <v>427</v>
      </c>
    </row>
    <row r="24" spans="1:7" x14ac:dyDescent="0.25">
      <c r="A24" s="14"/>
      <c r="B24" s="14"/>
      <c r="C24" s="7"/>
      <c r="D24" s="14"/>
      <c r="E24" s="14" t="s">
        <v>349</v>
      </c>
      <c r="F24" s="29" t="s">
        <v>413</v>
      </c>
      <c r="G24" s="14" t="s">
        <v>427</v>
      </c>
    </row>
    <row r="25" spans="1:7" x14ac:dyDescent="0.25">
      <c r="A25" s="14"/>
      <c r="B25" s="14"/>
      <c r="C25" s="7"/>
      <c r="D25" s="14"/>
      <c r="E25" s="14" t="s">
        <v>350</v>
      </c>
      <c r="F25" s="29" t="s">
        <v>414</v>
      </c>
      <c r="G25" s="14" t="s">
        <v>427</v>
      </c>
    </row>
    <row r="26" spans="1:7" x14ac:dyDescent="0.25">
      <c r="A26" s="14">
        <v>9</v>
      </c>
      <c r="B26" s="14" t="s">
        <v>337</v>
      </c>
      <c r="C26" s="7" t="s">
        <v>124</v>
      </c>
      <c r="D26" s="14" t="s">
        <v>129</v>
      </c>
      <c r="E26" s="14" t="s">
        <v>351</v>
      </c>
      <c r="F26" s="29" t="s">
        <v>416</v>
      </c>
      <c r="G26" s="14" t="s">
        <v>427</v>
      </c>
    </row>
    <row r="27" spans="1:7" x14ac:dyDescent="0.25">
      <c r="A27" s="14"/>
      <c r="B27" s="14"/>
      <c r="C27" s="7"/>
      <c r="D27" s="14"/>
      <c r="E27" s="14" t="s">
        <v>352</v>
      </c>
      <c r="F27" s="29" t="s">
        <v>415</v>
      </c>
      <c r="G27" s="14" t="s">
        <v>427</v>
      </c>
    </row>
    <row r="28" spans="1:7" x14ac:dyDescent="0.25">
      <c r="A28" s="14"/>
      <c r="B28" s="14"/>
      <c r="C28" s="7"/>
      <c r="D28" s="14"/>
      <c r="E28" s="14" t="s">
        <v>353</v>
      </c>
      <c r="F28" s="29" t="s">
        <v>417</v>
      </c>
      <c r="G28" s="14" t="s">
        <v>429</v>
      </c>
    </row>
    <row r="29" spans="1:7" x14ac:dyDescent="0.25">
      <c r="A29" s="14"/>
      <c r="B29" s="14"/>
      <c r="C29" s="7"/>
      <c r="D29" s="14"/>
      <c r="E29" s="14" t="s">
        <v>354</v>
      </c>
      <c r="F29" s="29" t="s">
        <v>418</v>
      </c>
      <c r="G29" s="14" t="s">
        <v>427</v>
      </c>
    </row>
    <row r="30" spans="1:7" x14ac:dyDescent="0.25">
      <c r="A30" s="14">
        <v>10</v>
      </c>
      <c r="B30" s="14" t="s">
        <v>338</v>
      </c>
      <c r="C30" s="7" t="s">
        <v>125</v>
      </c>
      <c r="D30" s="14" t="s">
        <v>129</v>
      </c>
      <c r="E30" s="14" t="s">
        <v>355</v>
      </c>
      <c r="F30" s="29" t="s">
        <v>419</v>
      </c>
      <c r="G30" s="14" t="s">
        <v>427</v>
      </c>
    </row>
    <row r="31" spans="1:7" x14ac:dyDescent="0.25">
      <c r="A31" s="14"/>
      <c r="B31" s="14"/>
      <c r="C31" s="7"/>
      <c r="D31" s="14"/>
      <c r="E31" s="14" t="s">
        <v>356</v>
      </c>
      <c r="F31" s="29" t="s">
        <v>420</v>
      </c>
      <c r="G31" s="14" t="s">
        <v>427</v>
      </c>
    </row>
    <row r="32" spans="1:7" x14ac:dyDescent="0.25">
      <c r="A32" s="14"/>
      <c r="B32" s="14"/>
      <c r="C32" s="7"/>
      <c r="D32" s="14"/>
      <c r="E32" s="14" t="s">
        <v>357</v>
      </c>
      <c r="F32" s="29" t="s">
        <v>421</v>
      </c>
      <c r="G32" s="14" t="s">
        <v>429</v>
      </c>
    </row>
    <row r="33" spans="1:7" x14ac:dyDescent="0.25">
      <c r="A33" s="14"/>
      <c r="B33" s="14"/>
      <c r="C33" s="7"/>
      <c r="D33" s="14"/>
      <c r="E33" s="14" t="s">
        <v>358</v>
      </c>
      <c r="F33" s="29" t="s">
        <v>422</v>
      </c>
      <c r="G33" s="14" t="s">
        <v>427</v>
      </c>
    </row>
    <row r="34" spans="1:7" x14ac:dyDescent="0.25">
      <c r="A34" s="14">
        <v>11</v>
      </c>
      <c r="B34" s="14" t="s">
        <v>339</v>
      </c>
      <c r="C34" s="7" t="s">
        <v>126</v>
      </c>
      <c r="D34" s="14" t="s">
        <v>129</v>
      </c>
      <c r="E34" s="14" t="s">
        <v>359</v>
      </c>
      <c r="F34" s="29" t="s">
        <v>423</v>
      </c>
      <c r="G34" s="14" t="s">
        <v>429</v>
      </c>
    </row>
    <row r="35" spans="1:7" x14ac:dyDescent="0.25">
      <c r="A35" s="14"/>
      <c r="B35" s="14"/>
      <c r="C35" s="7"/>
      <c r="D35" s="14"/>
      <c r="E35" s="14" t="s">
        <v>360</v>
      </c>
      <c r="F35" s="29" t="s">
        <v>424</v>
      </c>
      <c r="G35" s="14" t="s">
        <v>429</v>
      </c>
    </row>
    <row r="36" spans="1:7" x14ac:dyDescent="0.25">
      <c r="A36" s="14"/>
      <c r="B36" s="14"/>
      <c r="C36" s="7"/>
      <c r="D36" s="14"/>
      <c r="E36" s="14" t="s">
        <v>361</v>
      </c>
      <c r="F36" s="29" t="s">
        <v>425</v>
      </c>
      <c r="G36" s="14" t="s">
        <v>429</v>
      </c>
    </row>
    <row r="37" spans="1:7" x14ac:dyDescent="0.25">
      <c r="A37" s="14"/>
      <c r="B37" s="14"/>
      <c r="C37" s="7"/>
      <c r="D37" s="14"/>
      <c r="E37" s="14" t="s">
        <v>362</v>
      </c>
      <c r="F37" s="29" t="s">
        <v>426</v>
      </c>
      <c r="G37" s="14" t="s">
        <v>429</v>
      </c>
    </row>
    <row r="38" spans="1:7" x14ac:dyDescent="0.25">
      <c r="A38" s="14">
        <v>12</v>
      </c>
      <c r="B38" s="14" t="s">
        <v>340</v>
      </c>
      <c r="C38" s="7" t="s">
        <v>37</v>
      </c>
      <c r="D38" s="14" t="s">
        <v>130</v>
      </c>
      <c r="E38" s="14" t="s">
        <v>363</v>
      </c>
      <c r="F38" s="29" t="s">
        <v>389</v>
      </c>
      <c r="G38" s="14" t="s">
        <v>427</v>
      </c>
    </row>
    <row r="39" spans="1:7" x14ac:dyDescent="0.25">
      <c r="A39" s="14"/>
      <c r="B39" s="14"/>
      <c r="C39" s="7"/>
      <c r="D39" s="14"/>
      <c r="E39" s="14" t="s">
        <v>364</v>
      </c>
      <c r="F39" s="29" t="s">
        <v>390</v>
      </c>
      <c r="G39" s="14" t="s">
        <v>427</v>
      </c>
    </row>
    <row r="40" spans="1:7" x14ac:dyDescent="0.25">
      <c r="A40" s="14"/>
      <c r="B40" s="14"/>
      <c r="C40" s="7"/>
      <c r="D40" s="14"/>
      <c r="E40" s="14" t="s">
        <v>365</v>
      </c>
      <c r="F40" s="29" t="s">
        <v>391</v>
      </c>
      <c r="G40" s="14" t="s">
        <v>427</v>
      </c>
    </row>
    <row r="41" spans="1:7" x14ac:dyDescent="0.25">
      <c r="A41" s="14"/>
      <c r="B41" s="14"/>
      <c r="C41" s="7"/>
      <c r="D41" s="14"/>
      <c r="E41" s="14" t="s">
        <v>366</v>
      </c>
      <c r="F41" s="29" t="s">
        <v>392</v>
      </c>
      <c r="G41" s="14" t="s">
        <v>427</v>
      </c>
    </row>
    <row r="42" spans="1:7" x14ac:dyDescent="0.25">
      <c r="A42" s="14">
        <v>13</v>
      </c>
      <c r="B42" s="14" t="s">
        <v>341</v>
      </c>
      <c r="C42" s="7" t="s">
        <v>30</v>
      </c>
      <c r="D42" s="14" t="s">
        <v>130</v>
      </c>
      <c r="E42" s="14" t="s">
        <v>367</v>
      </c>
      <c r="F42" s="29" t="s">
        <v>393</v>
      </c>
      <c r="G42" s="14" t="s">
        <v>427</v>
      </c>
    </row>
    <row r="43" spans="1:7" x14ac:dyDescent="0.25">
      <c r="A43" s="14"/>
      <c r="B43" s="14"/>
      <c r="C43" s="7"/>
      <c r="D43" s="14"/>
      <c r="E43" s="14" t="s">
        <v>368</v>
      </c>
      <c r="F43" s="29" t="s">
        <v>394</v>
      </c>
      <c r="G43" s="14" t="s">
        <v>427</v>
      </c>
    </row>
    <row r="44" spans="1:7" x14ac:dyDescent="0.25">
      <c r="A44" s="14"/>
      <c r="B44" s="14"/>
      <c r="C44" s="7"/>
      <c r="D44" s="14"/>
      <c r="E44" s="14" t="s">
        <v>369</v>
      </c>
      <c r="F44" s="29" t="s">
        <v>395</v>
      </c>
      <c r="G44" s="14" t="s">
        <v>427</v>
      </c>
    </row>
    <row r="45" spans="1:7" x14ac:dyDescent="0.25">
      <c r="A45" s="14"/>
      <c r="B45" s="14"/>
      <c r="C45" s="7"/>
      <c r="D45" s="14"/>
      <c r="E45" s="14" t="s">
        <v>370</v>
      </c>
      <c r="F45" s="29" t="s">
        <v>396</v>
      </c>
      <c r="G45" s="14" t="s">
        <v>427</v>
      </c>
    </row>
    <row r="46" spans="1:7" x14ac:dyDescent="0.25">
      <c r="A46" s="14">
        <v>14</v>
      </c>
      <c r="B46" s="14" t="s">
        <v>342</v>
      </c>
      <c r="C46" s="7" t="s">
        <v>32</v>
      </c>
      <c r="D46" s="14" t="s">
        <v>130</v>
      </c>
      <c r="E46" s="14" t="s">
        <v>371</v>
      </c>
      <c r="F46" s="29" t="s">
        <v>397</v>
      </c>
      <c r="G46" s="14" t="s">
        <v>427</v>
      </c>
    </row>
    <row r="47" spans="1:7" x14ac:dyDescent="0.25">
      <c r="A47" s="14"/>
      <c r="B47" s="14"/>
      <c r="C47" s="7"/>
      <c r="D47" s="14"/>
      <c r="E47" s="14" t="s">
        <v>372</v>
      </c>
      <c r="F47" s="29" t="s">
        <v>398</v>
      </c>
      <c r="G47" s="14" t="s">
        <v>427</v>
      </c>
    </row>
    <row r="48" spans="1:7" x14ac:dyDescent="0.25">
      <c r="A48" s="14"/>
      <c r="B48" s="14"/>
      <c r="C48" s="7"/>
      <c r="D48" s="14"/>
      <c r="E48" s="14" t="s">
        <v>373</v>
      </c>
      <c r="F48" s="29" t="s">
        <v>399</v>
      </c>
      <c r="G48" s="14" t="s">
        <v>427</v>
      </c>
    </row>
    <row r="49" spans="1:7" x14ac:dyDescent="0.25">
      <c r="A49" s="14"/>
      <c r="B49" s="14"/>
      <c r="C49" s="7"/>
      <c r="D49" s="14"/>
      <c r="E49" s="14" t="s">
        <v>374</v>
      </c>
      <c r="F49" s="29" t="s">
        <v>400</v>
      </c>
      <c r="G49" s="14" t="s">
        <v>427</v>
      </c>
    </row>
    <row r="50" spans="1:7" x14ac:dyDescent="0.25">
      <c r="A50" s="14"/>
      <c r="B50" s="14"/>
      <c r="C50" s="7"/>
      <c r="D50" s="14"/>
      <c r="E50" s="14" t="s">
        <v>375</v>
      </c>
      <c r="F50" s="29" t="s">
        <v>401</v>
      </c>
      <c r="G50" s="14" t="s">
        <v>427</v>
      </c>
    </row>
    <row r="51" spans="1:7" x14ac:dyDescent="0.25">
      <c r="A51" s="14"/>
      <c r="B51" s="14"/>
      <c r="C51" s="7"/>
      <c r="D51" s="14"/>
      <c r="E51" s="14" t="s">
        <v>376</v>
      </c>
      <c r="F51" s="29" t="s">
        <v>402</v>
      </c>
      <c r="G51" s="14" t="s">
        <v>427</v>
      </c>
    </row>
    <row r="52" spans="1:7" x14ac:dyDescent="0.25">
      <c r="A52" s="14">
        <v>15</v>
      </c>
      <c r="B52" s="14" t="s">
        <v>343</v>
      </c>
      <c r="C52" s="7" t="s">
        <v>33</v>
      </c>
      <c r="D52" s="14" t="s">
        <v>130</v>
      </c>
      <c r="E52" s="14" t="s">
        <v>377</v>
      </c>
      <c r="F52" s="29" t="s">
        <v>393</v>
      </c>
      <c r="G52" s="14" t="s">
        <v>427</v>
      </c>
    </row>
    <row r="53" spans="1:7" x14ac:dyDescent="0.25">
      <c r="A53" s="14"/>
      <c r="B53" s="14"/>
      <c r="C53" s="7"/>
      <c r="D53" s="14"/>
      <c r="E53" s="14" t="s">
        <v>378</v>
      </c>
      <c r="F53" s="29" t="s">
        <v>403</v>
      </c>
      <c r="G53" s="14" t="s">
        <v>427</v>
      </c>
    </row>
    <row r="54" spans="1:7" x14ac:dyDescent="0.25">
      <c r="A54" s="14"/>
      <c r="B54" s="14"/>
      <c r="C54" s="7"/>
      <c r="D54" s="14"/>
      <c r="E54" s="14" t="s">
        <v>379</v>
      </c>
      <c r="F54" s="29" t="s">
        <v>404</v>
      </c>
      <c r="G54" s="14" t="s">
        <v>427</v>
      </c>
    </row>
    <row r="55" spans="1:7" x14ac:dyDescent="0.25">
      <c r="A55" s="14">
        <v>16</v>
      </c>
      <c r="B55" s="14" t="s">
        <v>344</v>
      </c>
      <c r="C55" s="7" t="s">
        <v>34</v>
      </c>
      <c r="D55" s="14" t="s">
        <v>130</v>
      </c>
      <c r="E55" s="14" t="s">
        <v>380</v>
      </c>
      <c r="F55" s="29" t="s">
        <v>405</v>
      </c>
      <c r="G55" s="14" t="s">
        <v>427</v>
      </c>
    </row>
    <row r="56" spans="1:7" x14ac:dyDescent="0.25">
      <c r="A56" s="14"/>
      <c r="B56" s="14"/>
      <c r="C56" s="7"/>
      <c r="D56" s="14"/>
      <c r="E56" s="14" t="s">
        <v>381</v>
      </c>
      <c r="F56" s="29" t="s">
        <v>406</v>
      </c>
      <c r="G56" s="14" t="s">
        <v>427</v>
      </c>
    </row>
    <row r="57" spans="1:7" x14ac:dyDescent="0.25">
      <c r="A57" s="14"/>
      <c r="B57" s="14"/>
      <c r="C57" s="7"/>
      <c r="D57" s="14"/>
      <c r="E57" s="14" t="s">
        <v>382</v>
      </c>
      <c r="F57" s="29" t="s">
        <v>399</v>
      </c>
      <c r="G57" s="14" t="s">
        <v>427</v>
      </c>
    </row>
    <row r="58" spans="1:7" x14ac:dyDescent="0.25">
      <c r="A58" s="14"/>
      <c r="B58" s="14"/>
      <c r="C58" s="7"/>
      <c r="D58" s="14"/>
      <c r="E58" s="14" t="s">
        <v>383</v>
      </c>
      <c r="F58" s="29" t="s">
        <v>407</v>
      </c>
      <c r="G58" s="14" t="s">
        <v>427</v>
      </c>
    </row>
    <row r="59" spans="1:7" x14ac:dyDescent="0.25">
      <c r="A59" s="14">
        <v>17</v>
      </c>
      <c r="B59" s="14" t="s">
        <v>345</v>
      </c>
      <c r="C59" s="7" t="s">
        <v>35</v>
      </c>
      <c r="D59" s="14" t="s">
        <v>130</v>
      </c>
      <c r="E59" s="14" t="s">
        <v>384</v>
      </c>
      <c r="F59" s="29" t="s">
        <v>393</v>
      </c>
      <c r="G59" s="14" t="s">
        <v>427</v>
      </c>
    </row>
    <row r="60" spans="1:7" x14ac:dyDescent="0.25">
      <c r="A60" s="14"/>
      <c r="B60" s="14"/>
      <c r="C60" s="7"/>
      <c r="D60" s="14"/>
      <c r="E60" s="14" t="s">
        <v>385</v>
      </c>
      <c r="F60" s="29" t="s">
        <v>408</v>
      </c>
      <c r="G60" s="14" t="s">
        <v>427</v>
      </c>
    </row>
    <row r="61" spans="1:7" x14ac:dyDescent="0.25">
      <c r="A61" s="14"/>
      <c r="B61" s="14"/>
      <c r="C61" s="7"/>
      <c r="D61" s="14"/>
      <c r="E61" s="14" t="s">
        <v>386</v>
      </c>
      <c r="F61" s="29" t="s">
        <v>409</v>
      </c>
      <c r="G61" s="14" t="s">
        <v>427</v>
      </c>
    </row>
    <row r="62" spans="1:7" x14ac:dyDescent="0.25">
      <c r="A62" s="14"/>
      <c r="B62" s="14"/>
      <c r="C62" s="7"/>
      <c r="D62" s="14"/>
      <c r="E62" s="14" t="s">
        <v>387</v>
      </c>
      <c r="F62" s="29" t="s">
        <v>410</v>
      </c>
      <c r="G62" s="14" t="s">
        <v>427</v>
      </c>
    </row>
    <row r="63" spans="1:7" x14ac:dyDescent="0.25">
      <c r="A63" s="14"/>
      <c r="B63" s="14"/>
      <c r="C63" s="7"/>
      <c r="D63" s="14"/>
      <c r="E63" s="14" t="s">
        <v>388</v>
      </c>
      <c r="F63" s="29" t="s">
        <v>411</v>
      </c>
      <c r="G63" s="14" t="s">
        <v>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CE64A-C4F1-4736-9923-7F914DECECA2}">
  <dimension ref="A1:I70"/>
  <sheetViews>
    <sheetView zoomScale="90" zoomScaleNormal="90" workbookViewId="0">
      <pane ySplit="1" topLeftCell="A2" activePane="bottomLeft" state="frozen"/>
      <selection pane="bottomLeft" activeCell="H11" sqref="H11"/>
    </sheetView>
  </sheetViews>
  <sheetFormatPr baseColWidth="10" defaultColWidth="11.54296875" defaultRowHeight="13.8" x14ac:dyDescent="0.25"/>
  <cols>
    <col min="1" max="1" width="2.54296875" style="2" bestFit="1" customWidth="1"/>
    <col min="2" max="2" width="5.90625" style="2" bestFit="1" customWidth="1"/>
    <col min="3" max="3" width="25.1796875" style="2" bestFit="1" customWidth="1"/>
    <col min="4" max="4" width="4.1796875" style="2" bestFit="1" customWidth="1"/>
    <col min="5" max="5" width="8.6328125" style="2" bestFit="1" customWidth="1"/>
    <col min="6" max="6" width="32.36328125" style="2" customWidth="1"/>
    <col min="7" max="7" width="7.453125" style="2" bestFit="1" customWidth="1"/>
    <col min="8" max="16384" width="11.54296875" style="2"/>
  </cols>
  <sheetData>
    <row r="1" spans="1:9" x14ac:dyDescent="0.25">
      <c r="A1" s="23" t="s">
        <v>100</v>
      </c>
      <c r="B1" s="23" t="s">
        <v>101</v>
      </c>
      <c r="C1" s="23" t="s">
        <v>102</v>
      </c>
      <c r="D1" s="23" t="s">
        <v>103</v>
      </c>
      <c r="E1" s="23" t="s">
        <v>346</v>
      </c>
      <c r="F1" s="23" t="s">
        <v>347</v>
      </c>
      <c r="G1" s="23" t="s">
        <v>428</v>
      </c>
      <c r="H1" s="23" t="s">
        <v>171</v>
      </c>
      <c r="I1" s="23" t="s">
        <v>565</v>
      </c>
    </row>
    <row r="2" spans="1:9" x14ac:dyDescent="0.25">
      <c r="A2" s="14">
        <v>1</v>
      </c>
      <c r="B2" s="14" t="s">
        <v>329</v>
      </c>
      <c r="C2" s="7" t="s">
        <v>118</v>
      </c>
      <c r="D2" s="14" t="s">
        <v>127</v>
      </c>
      <c r="E2" s="14" t="s">
        <v>430</v>
      </c>
      <c r="F2" s="29" t="s">
        <v>451</v>
      </c>
      <c r="G2" s="14" t="s">
        <v>427</v>
      </c>
      <c r="H2" s="31">
        <f>'P4b2 CA 01'!F42</f>
        <v>3721.8543518659153</v>
      </c>
      <c r="I2" s="62">
        <f>H2/$H$64</f>
        <v>9.0382122667067896E-2</v>
      </c>
    </row>
    <row r="3" spans="1:9" x14ac:dyDescent="0.25">
      <c r="A3" s="14"/>
      <c r="B3" s="14"/>
      <c r="C3" s="7"/>
      <c r="D3" s="14"/>
      <c r="E3" s="14" t="s">
        <v>431</v>
      </c>
      <c r="F3" s="29" t="s">
        <v>452</v>
      </c>
      <c r="G3" s="14" t="s">
        <v>427</v>
      </c>
      <c r="H3" s="31">
        <f>'P4b2 CA 01'!G42</f>
        <v>2003.2555203589159</v>
      </c>
      <c r="I3" s="62">
        <f t="shared" ref="I3:I64" si="0">H3/$H$64</f>
        <v>4.8647386237397651E-2</v>
      </c>
    </row>
    <row r="4" spans="1:9" x14ac:dyDescent="0.25">
      <c r="A4" s="14"/>
      <c r="B4" s="14"/>
      <c r="C4" s="7"/>
      <c r="D4" s="14"/>
      <c r="E4" s="14" t="s">
        <v>432</v>
      </c>
      <c r="F4" s="29" t="s">
        <v>453</v>
      </c>
      <c r="G4" s="14" t="s">
        <v>427</v>
      </c>
      <c r="H4" s="31">
        <f>'P4b2 CA 01'!H42</f>
        <v>2737.6555252786502</v>
      </c>
      <c r="I4" s="62">
        <f t="shared" si="0"/>
        <v>6.6481676635696929E-2</v>
      </c>
    </row>
    <row r="5" spans="1:9" x14ac:dyDescent="0.25">
      <c r="A5" s="14">
        <v>2</v>
      </c>
      <c r="B5" s="14" t="s">
        <v>330</v>
      </c>
      <c r="C5" s="7" t="s">
        <v>271</v>
      </c>
      <c r="D5" s="14" t="s">
        <v>127</v>
      </c>
      <c r="E5" s="14" t="s">
        <v>433</v>
      </c>
      <c r="F5" s="29" t="s">
        <v>459</v>
      </c>
      <c r="G5" s="14" t="s">
        <v>427</v>
      </c>
      <c r="H5" s="31">
        <f>'P4b2 CA 02'!F42</f>
        <v>2641.3912466012521</v>
      </c>
      <c r="I5" s="62">
        <f t="shared" si="0"/>
        <v>6.4143979073857771E-2</v>
      </c>
    </row>
    <row r="6" spans="1:9" x14ac:dyDescent="0.25">
      <c r="A6" s="14"/>
      <c r="B6" s="14"/>
      <c r="C6" s="7"/>
      <c r="D6" s="14"/>
      <c r="E6" s="14" t="s">
        <v>434</v>
      </c>
      <c r="F6" s="29" t="s">
        <v>460</v>
      </c>
      <c r="G6" s="14" t="s">
        <v>427</v>
      </c>
      <c r="H6" s="31">
        <f>'P4b2 CA 02'!G42</f>
        <v>1904.3816021098228</v>
      </c>
      <c r="I6" s="62">
        <f t="shared" si="0"/>
        <v>4.6246315759375586E-2</v>
      </c>
    </row>
    <row r="7" spans="1:9" x14ac:dyDescent="0.25">
      <c r="A7" s="14"/>
      <c r="B7" s="14"/>
      <c r="C7" s="7"/>
      <c r="D7" s="14"/>
      <c r="E7" s="14" t="s">
        <v>435</v>
      </c>
      <c r="F7" s="29" t="s">
        <v>461</v>
      </c>
      <c r="G7" s="14" t="s">
        <v>427</v>
      </c>
      <c r="H7" s="31">
        <f>'P4b2 CA 02'!H42</f>
        <v>1588.4361439975635</v>
      </c>
      <c r="I7" s="62">
        <f t="shared" si="0"/>
        <v>3.8573844337464892E-2</v>
      </c>
    </row>
    <row r="8" spans="1:9" x14ac:dyDescent="0.25">
      <c r="A8" s="14">
        <v>3</v>
      </c>
      <c r="B8" s="14" t="s">
        <v>331</v>
      </c>
      <c r="C8" s="7" t="s">
        <v>272</v>
      </c>
      <c r="D8" s="14" t="s">
        <v>127</v>
      </c>
      <c r="E8" s="14" t="s">
        <v>436</v>
      </c>
      <c r="F8" s="29" t="s">
        <v>464</v>
      </c>
      <c r="G8" s="14" t="s">
        <v>429</v>
      </c>
      <c r="H8" s="31">
        <f>'P4b2 CA 03'!F42</f>
        <v>1405.3282640649472</v>
      </c>
      <c r="I8" s="62">
        <f t="shared" si="0"/>
        <v>3.4127222492340986E-2</v>
      </c>
    </row>
    <row r="9" spans="1:9" x14ac:dyDescent="0.25">
      <c r="A9" s="14"/>
      <c r="B9" s="14"/>
      <c r="C9" s="7"/>
      <c r="D9" s="14"/>
      <c r="E9" s="14" t="s">
        <v>437</v>
      </c>
      <c r="F9" s="29" t="s">
        <v>462</v>
      </c>
      <c r="G9" s="14" t="s">
        <v>427</v>
      </c>
      <c r="H9" s="31">
        <f>'P4b2 CA 03'!G42</f>
        <v>1917.4645926033218</v>
      </c>
      <c r="I9" s="62">
        <f t="shared" si="0"/>
        <v>4.6564025250356259E-2</v>
      </c>
    </row>
    <row r="10" spans="1:9" x14ac:dyDescent="0.25">
      <c r="A10" s="14"/>
      <c r="B10" s="14"/>
      <c r="C10" s="7"/>
      <c r="D10" s="14"/>
      <c r="E10" s="14" t="s">
        <v>438</v>
      </c>
      <c r="F10" s="29" t="s">
        <v>463</v>
      </c>
      <c r="G10" s="14" t="s">
        <v>429</v>
      </c>
      <c r="H10" s="31">
        <f>'P4b2 CA 03'!H42</f>
        <v>905.92005542768243</v>
      </c>
      <c r="I10" s="62">
        <f t="shared" si="0"/>
        <v>2.1999511489527397E-2</v>
      </c>
    </row>
    <row r="11" spans="1:9" x14ac:dyDescent="0.25">
      <c r="A11" s="14">
        <v>4</v>
      </c>
      <c r="B11" s="14" t="s">
        <v>332</v>
      </c>
      <c r="C11" s="7" t="s">
        <v>119</v>
      </c>
      <c r="D11" s="14" t="s">
        <v>127</v>
      </c>
      <c r="E11" s="14" t="s">
        <v>439</v>
      </c>
      <c r="F11" s="29" t="s">
        <v>465</v>
      </c>
      <c r="G11" s="14" t="s">
        <v>429</v>
      </c>
      <c r="H11" s="31"/>
      <c r="I11" s="62">
        <f t="shared" si="0"/>
        <v>0</v>
      </c>
    </row>
    <row r="12" spans="1:9" x14ac:dyDescent="0.25">
      <c r="A12" s="14"/>
      <c r="B12" s="14"/>
      <c r="C12" s="7"/>
      <c r="D12" s="14"/>
      <c r="E12" s="14" t="s">
        <v>440</v>
      </c>
      <c r="F12" s="29" t="s">
        <v>466</v>
      </c>
      <c r="G12" s="14" t="s">
        <v>429</v>
      </c>
      <c r="H12" s="31"/>
      <c r="I12" s="62">
        <f t="shared" si="0"/>
        <v>0</v>
      </c>
    </row>
    <row r="13" spans="1:9" x14ac:dyDescent="0.25">
      <c r="A13" s="14"/>
      <c r="B13" s="14"/>
      <c r="C13" s="7"/>
      <c r="D13" s="14"/>
      <c r="E13" s="14" t="s">
        <v>441</v>
      </c>
      <c r="F13" s="29" t="s">
        <v>467</v>
      </c>
      <c r="G13" s="14" t="s">
        <v>429</v>
      </c>
      <c r="H13" s="31"/>
      <c r="I13" s="62">
        <f t="shared" si="0"/>
        <v>0</v>
      </c>
    </row>
    <row r="14" spans="1:9" x14ac:dyDescent="0.25">
      <c r="A14" s="14">
        <v>5</v>
      </c>
      <c r="B14" s="14" t="s">
        <v>333</v>
      </c>
      <c r="C14" s="7" t="s">
        <v>120</v>
      </c>
      <c r="D14" s="14" t="s">
        <v>127</v>
      </c>
      <c r="E14" s="14" t="s">
        <v>442</v>
      </c>
      <c r="F14" s="29" t="s">
        <v>468</v>
      </c>
      <c r="G14" s="14" t="s">
        <v>429</v>
      </c>
      <c r="H14" s="31"/>
      <c r="I14" s="62">
        <f t="shared" si="0"/>
        <v>0</v>
      </c>
    </row>
    <row r="15" spans="1:9" x14ac:dyDescent="0.25">
      <c r="A15" s="14"/>
      <c r="B15" s="14"/>
      <c r="C15" s="7"/>
      <c r="D15" s="14"/>
      <c r="E15" s="14" t="s">
        <v>443</v>
      </c>
      <c r="F15" s="29" t="s">
        <v>469</v>
      </c>
      <c r="G15" s="14" t="s">
        <v>429</v>
      </c>
      <c r="H15" s="31"/>
      <c r="I15" s="62">
        <f t="shared" si="0"/>
        <v>0</v>
      </c>
    </row>
    <row r="16" spans="1:9" x14ac:dyDescent="0.25">
      <c r="A16" s="14"/>
      <c r="B16" s="14"/>
      <c r="C16" s="7"/>
      <c r="D16" s="14"/>
      <c r="E16" s="14" t="s">
        <v>444</v>
      </c>
      <c r="F16" s="29" t="s">
        <v>470</v>
      </c>
      <c r="G16" s="14" t="s">
        <v>429</v>
      </c>
      <c r="H16" s="31"/>
      <c r="I16" s="62">
        <f t="shared" si="0"/>
        <v>0</v>
      </c>
    </row>
    <row r="17" spans="1:9" x14ac:dyDescent="0.25">
      <c r="A17" s="14">
        <v>6</v>
      </c>
      <c r="B17" s="14" t="s">
        <v>334</v>
      </c>
      <c r="C17" s="7" t="s">
        <v>121</v>
      </c>
      <c r="D17" s="14" t="s">
        <v>128</v>
      </c>
      <c r="E17" s="14" t="s">
        <v>445</v>
      </c>
      <c r="F17" s="29" t="s">
        <v>471</v>
      </c>
      <c r="G17" s="14" t="s">
        <v>429</v>
      </c>
      <c r="H17" s="31"/>
      <c r="I17" s="62">
        <f t="shared" si="0"/>
        <v>0</v>
      </c>
    </row>
    <row r="18" spans="1:9" x14ac:dyDescent="0.25">
      <c r="A18" s="14"/>
      <c r="B18" s="14"/>
      <c r="C18" s="7"/>
      <c r="D18" s="14"/>
      <c r="E18" s="14" t="s">
        <v>446</v>
      </c>
      <c r="F18" s="29" t="s">
        <v>472</v>
      </c>
      <c r="G18" s="14" t="s">
        <v>429</v>
      </c>
      <c r="H18" s="31"/>
      <c r="I18" s="62">
        <f t="shared" si="0"/>
        <v>0</v>
      </c>
    </row>
    <row r="19" spans="1:9" x14ac:dyDescent="0.25">
      <c r="A19" s="14"/>
      <c r="B19" s="14"/>
      <c r="C19" s="7"/>
      <c r="D19" s="14"/>
      <c r="E19" s="14" t="s">
        <v>447</v>
      </c>
      <c r="F19" s="29" t="s">
        <v>473</v>
      </c>
      <c r="G19" s="14" t="s">
        <v>427</v>
      </c>
      <c r="H19" s="31"/>
      <c r="I19" s="62">
        <f t="shared" si="0"/>
        <v>0</v>
      </c>
    </row>
    <row r="20" spans="1:9" x14ac:dyDescent="0.25">
      <c r="A20" s="14">
        <v>7</v>
      </c>
      <c r="B20" s="14" t="s">
        <v>335</v>
      </c>
      <c r="C20" s="7" t="s">
        <v>122</v>
      </c>
      <c r="D20" s="14" t="s">
        <v>128</v>
      </c>
      <c r="E20" s="14" t="s">
        <v>448</v>
      </c>
      <c r="F20" s="29" t="s">
        <v>475</v>
      </c>
      <c r="G20" s="14" t="s">
        <v>427</v>
      </c>
      <c r="H20" s="31"/>
      <c r="I20" s="62">
        <f t="shared" si="0"/>
        <v>0</v>
      </c>
    </row>
    <row r="21" spans="1:9" x14ac:dyDescent="0.25">
      <c r="A21" s="14"/>
      <c r="B21" s="14"/>
      <c r="C21" s="7"/>
      <c r="D21" s="14"/>
      <c r="E21" s="14" t="s">
        <v>449</v>
      </c>
      <c r="F21" s="29" t="s">
        <v>474</v>
      </c>
      <c r="G21" s="14" t="s">
        <v>429</v>
      </c>
      <c r="H21" s="31"/>
      <c r="I21" s="62">
        <f t="shared" si="0"/>
        <v>0</v>
      </c>
    </row>
    <row r="22" spans="1:9" x14ac:dyDescent="0.25">
      <c r="A22" s="14"/>
      <c r="B22" s="14"/>
      <c r="C22" s="7"/>
      <c r="D22" s="14"/>
      <c r="E22" s="14" t="s">
        <v>450</v>
      </c>
      <c r="F22" s="29" t="s">
        <v>476</v>
      </c>
      <c r="G22" s="14" t="s">
        <v>427</v>
      </c>
      <c r="H22" s="31"/>
      <c r="I22" s="62">
        <f t="shared" si="0"/>
        <v>0</v>
      </c>
    </row>
    <row r="23" spans="1:9" x14ac:dyDescent="0.25">
      <c r="A23" s="14">
        <v>8</v>
      </c>
      <c r="B23" s="14" t="s">
        <v>336</v>
      </c>
      <c r="C23" s="7" t="s">
        <v>123</v>
      </c>
      <c r="D23" s="14" t="s">
        <v>129</v>
      </c>
      <c r="E23" s="14" t="s">
        <v>348</v>
      </c>
      <c r="F23" s="29" t="s">
        <v>412</v>
      </c>
      <c r="G23" s="14" t="s">
        <v>427</v>
      </c>
      <c r="H23" s="31"/>
      <c r="I23" s="62">
        <f t="shared" si="0"/>
        <v>0</v>
      </c>
    </row>
    <row r="24" spans="1:9" x14ac:dyDescent="0.25">
      <c r="A24" s="14"/>
      <c r="B24" s="14"/>
      <c r="C24" s="7"/>
      <c r="D24" s="14"/>
      <c r="E24" s="14" t="s">
        <v>349</v>
      </c>
      <c r="F24" s="29" t="s">
        <v>413</v>
      </c>
      <c r="G24" s="14" t="s">
        <v>427</v>
      </c>
      <c r="H24" s="31"/>
      <c r="I24" s="62">
        <f t="shared" si="0"/>
        <v>0</v>
      </c>
    </row>
    <row r="25" spans="1:9" x14ac:dyDescent="0.25">
      <c r="A25" s="14"/>
      <c r="B25" s="14"/>
      <c r="C25" s="7"/>
      <c r="D25" s="14"/>
      <c r="E25" s="14" t="s">
        <v>350</v>
      </c>
      <c r="F25" s="29" t="s">
        <v>414</v>
      </c>
      <c r="G25" s="14" t="s">
        <v>427</v>
      </c>
      <c r="H25" s="31"/>
      <c r="I25" s="62">
        <f t="shared" si="0"/>
        <v>0</v>
      </c>
    </row>
    <row r="26" spans="1:9" x14ac:dyDescent="0.25">
      <c r="A26" s="14">
        <v>9</v>
      </c>
      <c r="B26" s="14" t="s">
        <v>337</v>
      </c>
      <c r="C26" s="7" t="s">
        <v>124</v>
      </c>
      <c r="D26" s="14" t="s">
        <v>129</v>
      </c>
      <c r="E26" s="14" t="s">
        <v>351</v>
      </c>
      <c r="F26" s="29" t="s">
        <v>416</v>
      </c>
      <c r="G26" s="14" t="s">
        <v>427</v>
      </c>
      <c r="H26" s="31"/>
      <c r="I26" s="62">
        <f t="shared" si="0"/>
        <v>0</v>
      </c>
    </row>
    <row r="27" spans="1:9" x14ac:dyDescent="0.25">
      <c r="A27" s="14"/>
      <c r="B27" s="14"/>
      <c r="C27" s="7"/>
      <c r="D27" s="14"/>
      <c r="E27" s="14" t="s">
        <v>352</v>
      </c>
      <c r="F27" s="29" t="s">
        <v>415</v>
      </c>
      <c r="G27" s="14" t="s">
        <v>427</v>
      </c>
      <c r="H27" s="31"/>
      <c r="I27" s="62">
        <f t="shared" si="0"/>
        <v>0</v>
      </c>
    </row>
    <row r="28" spans="1:9" x14ac:dyDescent="0.25">
      <c r="A28" s="14"/>
      <c r="B28" s="14"/>
      <c r="C28" s="7"/>
      <c r="D28" s="14"/>
      <c r="E28" s="14" t="s">
        <v>353</v>
      </c>
      <c r="F28" s="29" t="s">
        <v>417</v>
      </c>
      <c r="G28" s="14" t="s">
        <v>429</v>
      </c>
      <c r="H28" s="31"/>
      <c r="I28" s="62">
        <f t="shared" si="0"/>
        <v>0</v>
      </c>
    </row>
    <row r="29" spans="1:9" x14ac:dyDescent="0.25">
      <c r="A29" s="14"/>
      <c r="B29" s="14"/>
      <c r="C29" s="7"/>
      <c r="D29" s="14"/>
      <c r="E29" s="14" t="s">
        <v>354</v>
      </c>
      <c r="F29" s="29" t="s">
        <v>418</v>
      </c>
      <c r="G29" s="14" t="s">
        <v>427</v>
      </c>
      <c r="H29" s="31"/>
      <c r="I29" s="62">
        <f t="shared" si="0"/>
        <v>0</v>
      </c>
    </row>
    <row r="30" spans="1:9" x14ac:dyDescent="0.25">
      <c r="A30" s="14">
        <v>10</v>
      </c>
      <c r="B30" s="14" t="s">
        <v>338</v>
      </c>
      <c r="C30" s="7" t="s">
        <v>125</v>
      </c>
      <c r="D30" s="14" t="s">
        <v>129</v>
      </c>
      <c r="E30" s="14" t="s">
        <v>355</v>
      </c>
      <c r="F30" s="29" t="s">
        <v>419</v>
      </c>
      <c r="G30" s="14" t="s">
        <v>427</v>
      </c>
      <c r="H30" s="31"/>
      <c r="I30" s="62">
        <f t="shared" si="0"/>
        <v>0</v>
      </c>
    </row>
    <row r="31" spans="1:9" x14ac:dyDescent="0.25">
      <c r="A31" s="14"/>
      <c r="B31" s="14"/>
      <c r="C31" s="7"/>
      <c r="D31" s="14"/>
      <c r="E31" s="14" t="s">
        <v>356</v>
      </c>
      <c r="F31" s="29" t="s">
        <v>420</v>
      </c>
      <c r="G31" s="14" t="s">
        <v>427</v>
      </c>
      <c r="H31" s="31"/>
      <c r="I31" s="62">
        <f t="shared" si="0"/>
        <v>0</v>
      </c>
    </row>
    <row r="32" spans="1:9" x14ac:dyDescent="0.25">
      <c r="A32" s="14"/>
      <c r="B32" s="14"/>
      <c r="C32" s="7"/>
      <c r="D32" s="14"/>
      <c r="E32" s="14" t="s">
        <v>357</v>
      </c>
      <c r="F32" s="29" t="s">
        <v>421</v>
      </c>
      <c r="G32" s="14" t="s">
        <v>429</v>
      </c>
      <c r="H32" s="31"/>
      <c r="I32" s="62">
        <f t="shared" si="0"/>
        <v>0</v>
      </c>
    </row>
    <row r="33" spans="1:9" x14ac:dyDescent="0.25">
      <c r="A33" s="14"/>
      <c r="B33" s="14"/>
      <c r="C33" s="7"/>
      <c r="D33" s="14"/>
      <c r="E33" s="14" t="s">
        <v>358</v>
      </c>
      <c r="F33" s="29" t="s">
        <v>422</v>
      </c>
      <c r="G33" s="14" t="s">
        <v>427</v>
      </c>
      <c r="H33" s="31"/>
      <c r="I33" s="62">
        <f t="shared" si="0"/>
        <v>0</v>
      </c>
    </row>
    <row r="34" spans="1:9" x14ac:dyDescent="0.25">
      <c r="A34" s="14">
        <v>11</v>
      </c>
      <c r="B34" s="14" t="s">
        <v>339</v>
      </c>
      <c r="C34" s="7" t="s">
        <v>126</v>
      </c>
      <c r="D34" s="14" t="s">
        <v>129</v>
      </c>
      <c r="E34" s="14" t="s">
        <v>359</v>
      </c>
      <c r="F34" s="29" t="s">
        <v>423</v>
      </c>
      <c r="G34" s="14" t="s">
        <v>429</v>
      </c>
      <c r="H34" s="31"/>
      <c r="I34" s="62">
        <f t="shared" si="0"/>
        <v>0</v>
      </c>
    </row>
    <row r="35" spans="1:9" x14ac:dyDescent="0.25">
      <c r="A35" s="14"/>
      <c r="B35" s="14"/>
      <c r="C35" s="7"/>
      <c r="D35" s="14"/>
      <c r="E35" s="14" t="s">
        <v>360</v>
      </c>
      <c r="F35" s="29" t="s">
        <v>424</v>
      </c>
      <c r="G35" s="14" t="s">
        <v>429</v>
      </c>
      <c r="H35" s="31"/>
      <c r="I35" s="62">
        <f t="shared" si="0"/>
        <v>0</v>
      </c>
    </row>
    <row r="36" spans="1:9" x14ac:dyDescent="0.25">
      <c r="A36" s="14"/>
      <c r="B36" s="14"/>
      <c r="C36" s="7"/>
      <c r="D36" s="14"/>
      <c r="E36" s="14" t="s">
        <v>361</v>
      </c>
      <c r="F36" s="29" t="s">
        <v>425</v>
      </c>
      <c r="G36" s="14" t="s">
        <v>429</v>
      </c>
      <c r="H36" s="31"/>
      <c r="I36" s="62">
        <f t="shared" si="0"/>
        <v>0</v>
      </c>
    </row>
    <row r="37" spans="1:9" x14ac:dyDescent="0.25">
      <c r="A37" s="14"/>
      <c r="B37" s="14"/>
      <c r="C37" s="7"/>
      <c r="D37" s="14"/>
      <c r="E37" s="14" t="s">
        <v>362</v>
      </c>
      <c r="F37" s="29" t="s">
        <v>426</v>
      </c>
      <c r="G37" s="14" t="s">
        <v>429</v>
      </c>
      <c r="H37" s="31"/>
      <c r="I37" s="62">
        <f t="shared" si="0"/>
        <v>0</v>
      </c>
    </row>
    <row r="38" spans="1:9" x14ac:dyDescent="0.25">
      <c r="A38" s="14">
        <v>12</v>
      </c>
      <c r="B38" s="14" t="s">
        <v>340</v>
      </c>
      <c r="C38" s="7" t="s">
        <v>37</v>
      </c>
      <c r="D38" s="14" t="s">
        <v>130</v>
      </c>
      <c r="E38" s="14" t="s">
        <v>363</v>
      </c>
      <c r="F38" s="29" t="s">
        <v>389</v>
      </c>
      <c r="G38" s="14" t="s">
        <v>427</v>
      </c>
      <c r="H38" s="31"/>
      <c r="I38" s="62">
        <f t="shared" si="0"/>
        <v>0</v>
      </c>
    </row>
    <row r="39" spans="1:9" x14ac:dyDescent="0.25">
      <c r="A39" s="14"/>
      <c r="B39" s="14"/>
      <c r="C39" s="7"/>
      <c r="D39" s="14"/>
      <c r="E39" s="14" t="s">
        <v>364</v>
      </c>
      <c r="F39" s="29" t="s">
        <v>390</v>
      </c>
      <c r="G39" s="14" t="s">
        <v>427</v>
      </c>
      <c r="H39" s="31"/>
      <c r="I39" s="62">
        <f t="shared" si="0"/>
        <v>0</v>
      </c>
    </row>
    <row r="40" spans="1:9" x14ac:dyDescent="0.25">
      <c r="A40" s="14"/>
      <c r="B40" s="14"/>
      <c r="C40" s="7"/>
      <c r="D40" s="14"/>
      <c r="E40" s="14" t="s">
        <v>365</v>
      </c>
      <c r="F40" s="29" t="s">
        <v>391</v>
      </c>
      <c r="G40" s="14" t="s">
        <v>427</v>
      </c>
      <c r="H40" s="31"/>
      <c r="I40" s="62">
        <f t="shared" si="0"/>
        <v>0</v>
      </c>
    </row>
    <row r="41" spans="1:9" x14ac:dyDescent="0.25">
      <c r="A41" s="14"/>
      <c r="B41" s="14"/>
      <c r="C41" s="7"/>
      <c r="D41" s="14"/>
      <c r="E41" s="14" t="s">
        <v>366</v>
      </c>
      <c r="F41" s="29" t="s">
        <v>392</v>
      </c>
      <c r="G41" s="14" t="s">
        <v>427</v>
      </c>
      <c r="H41" s="31"/>
      <c r="I41" s="62">
        <f t="shared" si="0"/>
        <v>0</v>
      </c>
    </row>
    <row r="42" spans="1:9" x14ac:dyDescent="0.25">
      <c r="A42" s="14">
        <v>13</v>
      </c>
      <c r="B42" s="14" t="s">
        <v>341</v>
      </c>
      <c r="C42" s="7" t="s">
        <v>30</v>
      </c>
      <c r="D42" s="14" t="s">
        <v>130</v>
      </c>
      <c r="E42" s="14" t="s">
        <v>367</v>
      </c>
      <c r="F42" s="29" t="s">
        <v>393</v>
      </c>
      <c r="G42" s="14" t="s">
        <v>427</v>
      </c>
      <c r="H42" s="31"/>
      <c r="I42" s="62">
        <f t="shared" si="0"/>
        <v>0</v>
      </c>
    </row>
    <row r="43" spans="1:9" x14ac:dyDescent="0.25">
      <c r="A43" s="14"/>
      <c r="B43" s="14"/>
      <c r="C43" s="7"/>
      <c r="D43" s="14"/>
      <c r="E43" s="14" t="s">
        <v>368</v>
      </c>
      <c r="F43" s="29" t="s">
        <v>394</v>
      </c>
      <c r="G43" s="14" t="s">
        <v>427</v>
      </c>
      <c r="H43" s="31"/>
      <c r="I43" s="62">
        <f t="shared" si="0"/>
        <v>0</v>
      </c>
    </row>
    <row r="44" spans="1:9" x14ac:dyDescent="0.25">
      <c r="A44" s="14"/>
      <c r="B44" s="14"/>
      <c r="C44" s="7"/>
      <c r="D44" s="14"/>
      <c r="E44" s="14" t="s">
        <v>369</v>
      </c>
      <c r="F44" s="29" t="s">
        <v>395</v>
      </c>
      <c r="G44" s="14" t="s">
        <v>427</v>
      </c>
      <c r="H44" s="31"/>
      <c r="I44" s="62">
        <f t="shared" si="0"/>
        <v>0</v>
      </c>
    </row>
    <row r="45" spans="1:9" x14ac:dyDescent="0.25">
      <c r="A45" s="14"/>
      <c r="B45" s="14"/>
      <c r="C45" s="7"/>
      <c r="D45" s="14"/>
      <c r="E45" s="14" t="s">
        <v>370</v>
      </c>
      <c r="F45" s="29" t="s">
        <v>396</v>
      </c>
      <c r="G45" s="14" t="s">
        <v>427</v>
      </c>
      <c r="H45" s="31"/>
      <c r="I45" s="62">
        <f t="shared" si="0"/>
        <v>0</v>
      </c>
    </row>
    <row r="46" spans="1:9" x14ac:dyDescent="0.25">
      <c r="A46" s="14">
        <v>14</v>
      </c>
      <c r="B46" s="14" t="s">
        <v>342</v>
      </c>
      <c r="C46" s="7" t="s">
        <v>32</v>
      </c>
      <c r="D46" s="14" t="s">
        <v>130</v>
      </c>
      <c r="E46" s="14" t="s">
        <v>371</v>
      </c>
      <c r="F46" s="29" t="s">
        <v>397</v>
      </c>
      <c r="G46" s="14" t="s">
        <v>427</v>
      </c>
      <c r="H46" s="31">
        <f>'P4b2 CA 14'!F42</f>
        <v>801.98866110578535</v>
      </c>
      <c r="I46" s="62">
        <f t="shared" si="0"/>
        <v>1.9475624431493612E-2</v>
      </c>
    </row>
    <row r="47" spans="1:9" x14ac:dyDescent="0.25">
      <c r="A47" s="14"/>
      <c r="B47" s="14"/>
      <c r="C47" s="7"/>
      <c r="D47" s="14"/>
      <c r="E47" s="14" t="s">
        <v>372</v>
      </c>
      <c r="F47" s="29" t="s">
        <v>398</v>
      </c>
      <c r="G47" s="14" t="s">
        <v>427</v>
      </c>
      <c r="H47" s="31">
        <f>'P4b2 CA 14'!G42</f>
        <v>600.2368356233311</v>
      </c>
      <c r="I47" s="62">
        <f t="shared" si="0"/>
        <v>1.4576249949007955E-2</v>
      </c>
    </row>
    <row r="48" spans="1:9" x14ac:dyDescent="0.25">
      <c r="A48" s="14"/>
      <c r="B48" s="14"/>
      <c r="C48" s="7"/>
      <c r="D48" s="14"/>
      <c r="E48" s="14" t="s">
        <v>373</v>
      </c>
      <c r="F48" s="29" t="s">
        <v>399</v>
      </c>
      <c r="G48" s="14" t="s">
        <v>427</v>
      </c>
      <c r="H48" s="31">
        <f>'P4b2 CA 14'!H42</f>
        <v>1853.4931987783227</v>
      </c>
      <c r="I48" s="62">
        <f t="shared" si="0"/>
        <v>4.50105334107372E-2</v>
      </c>
    </row>
    <row r="49" spans="1:9" x14ac:dyDescent="0.25">
      <c r="A49" s="14"/>
      <c r="B49" s="14"/>
      <c r="C49" s="7"/>
      <c r="D49" s="14"/>
      <c r="E49" s="14" t="s">
        <v>374</v>
      </c>
      <c r="F49" s="29" t="s">
        <v>400</v>
      </c>
      <c r="G49" s="14" t="s">
        <v>427</v>
      </c>
      <c r="H49" s="31">
        <f>'P4b2 CA 14'!I42</f>
        <v>13669.158607986772</v>
      </c>
      <c r="I49" s="62">
        <f t="shared" si="0"/>
        <v>0.33194409379380685</v>
      </c>
    </row>
    <row r="50" spans="1:9" x14ac:dyDescent="0.25">
      <c r="A50" s="14"/>
      <c r="B50" s="14"/>
      <c r="C50" s="7"/>
      <c r="D50" s="14"/>
      <c r="E50" s="14" t="s">
        <v>375</v>
      </c>
      <c r="F50" s="29" t="s">
        <v>401</v>
      </c>
      <c r="G50" s="14" t="s">
        <v>427</v>
      </c>
      <c r="H50" s="31">
        <f>'P4b2 CA 14'!J42</f>
        <v>1228.0895670486043</v>
      </c>
      <c r="I50" s="62">
        <f t="shared" si="0"/>
        <v>2.9823128849597737E-2</v>
      </c>
    </row>
    <row r="51" spans="1:9" x14ac:dyDescent="0.25">
      <c r="A51" s="14"/>
      <c r="B51" s="14"/>
      <c r="C51" s="7"/>
      <c r="D51" s="14"/>
      <c r="E51" s="14" t="s">
        <v>376</v>
      </c>
      <c r="F51" s="29" t="s">
        <v>402</v>
      </c>
      <c r="G51" s="14" t="s">
        <v>427</v>
      </c>
      <c r="H51" s="31">
        <f>'P4b2 CA 14'!K42</f>
        <v>4200.4445475427328</v>
      </c>
      <c r="I51" s="62">
        <f t="shared" si="0"/>
        <v>0.10200428562227118</v>
      </c>
    </row>
    <row r="52" spans="1:9" x14ac:dyDescent="0.25">
      <c r="A52" s="14">
        <v>15</v>
      </c>
      <c r="B52" s="14" t="s">
        <v>343</v>
      </c>
      <c r="C52" s="7" t="s">
        <v>33</v>
      </c>
      <c r="D52" s="14" t="s">
        <v>130</v>
      </c>
      <c r="E52" s="14" t="s">
        <v>377</v>
      </c>
      <c r="F52" s="29" t="s">
        <v>393</v>
      </c>
      <c r="G52" s="14" t="s">
        <v>427</v>
      </c>
      <c r="H52" s="31"/>
      <c r="I52" s="62">
        <f t="shared" si="0"/>
        <v>0</v>
      </c>
    </row>
    <row r="53" spans="1:9" x14ac:dyDescent="0.25">
      <c r="A53" s="14"/>
      <c r="B53" s="14"/>
      <c r="C53" s="7"/>
      <c r="D53" s="14"/>
      <c r="E53" s="14" t="s">
        <v>378</v>
      </c>
      <c r="F53" s="29" t="s">
        <v>403</v>
      </c>
      <c r="G53" s="14" t="s">
        <v>427</v>
      </c>
      <c r="H53" s="31"/>
      <c r="I53" s="62">
        <f t="shared" si="0"/>
        <v>0</v>
      </c>
    </row>
    <row r="54" spans="1:9" x14ac:dyDescent="0.25">
      <c r="A54" s="14"/>
      <c r="B54" s="14"/>
      <c r="C54" s="7"/>
      <c r="D54" s="14"/>
      <c r="E54" s="14" t="s">
        <v>379</v>
      </c>
      <c r="F54" s="29" t="s">
        <v>404</v>
      </c>
      <c r="G54" s="14" t="s">
        <v>427</v>
      </c>
      <c r="H54" s="31"/>
      <c r="I54" s="62">
        <f t="shared" si="0"/>
        <v>0</v>
      </c>
    </row>
    <row r="55" spans="1:9" x14ac:dyDescent="0.25">
      <c r="A55" s="14">
        <v>16</v>
      </c>
      <c r="B55" s="14" t="s">
        <v>344</v>
      </c>
      <c r="C55" s="7" t="s">
        <v>34</v>
      </c>
      <c r="D55" s="14" t="s">
        <v>130</v>
      </c>
      <c r="E55" s="14" t="s">
        <v>380</v>
      </c>
      <c r="F55" s="29" t="s">
        <v>405</v>
      </c>
      <c r="G55" s="14" t="s">
        <v>427</v>
      </c>
      <c r="H55" s="31"/>
      <c r="I55" s="62">
        <f t="shared" si="0"/>
        <v>0</v>
      </c>
    </row>
    <row r="56" spans="1:9" x14ac:dyDescent="0.25">
      <c r="A56" s="14"/>
      <c r="B56" s="14"/>
      <c r="C56" s="7"/>
      <c r="D56" s="14"/>
      <c r="E56" s="14" t="s">
        <v>381</v>
      </c>
      <c r="F56" s="29" t="s">
        <v>406</v>
      </c>
      <c r="G56" s="14" t="s">
        <v>427</v>
      </c>
      <c r="H56" s="31"/>
      <c r="I56" s="62">
        <f t="shared" si="0"/>
        <v>0</v>
      </c>
    </row>
    <row r="57" spans="1:9" x14ac:dyDescent="0.25">
      <c r="A57" s="14"/>
      <c r="B57" s="14"/>
      <c r="C57" s="7"/>
      <c r="D57" s="14"/>
      <c r="E57" s="14" t="s">
        <v>382</v>
      </c>
      <c r="F57" s="29" t="s">
        <v>399</v>
      </c>
      <c r="G57" s="14" t="s">
        <v>427</v>
      </c>
      <c r="H57" s="31"/>
      <c r="I57" s="62">
        <f t="shared" si="0"/>
        <v>0</v>
      </c>
    </row>
    <row r="58" spans="1:9" x14ac:dyDescent="0.25">
      <c r="A58" s="14"/>
      <c r="B58" s="14"/>
      <c r="C58" s="7"/>
      <c r="D58" s="14"/>
      <c r="E58" s="14" t="s">
        <v>383</v>
      </c>
      <c r="F58" s="29" t="s">
        <v>407</v>
      </c>
      <c r="G58" s="14" t="s">
        <v>427</v>
      </c>
      <c r="H58" s="31"/>
      <c r="I58" s="62">
        <f t="shared" si="0"/>
        <v>0</v>
      </c>
    </row>
    <row r="59" spans="1:9" x14ac:dyDescent="0.25">
      <c r="A59" s="14">
        <v>17</v>
      </c>
      <c r="B59" s="14" t="s">
        <v>345</v>
      </c>
      <c r="C59" s="7" t="s">
        <v>35</v>
      </c>
      <c r="D59" s="14" t="s">
        <v>130</v>
      </c>
      <c r="E59" s="14" t="s">
        <v>384</v>
      </c>
      <c r="F59" s="29" t="s">
        <v>393</v>
      </c>
      <c r="G59" s="14" t="s">
        <v>427</v>
      </c>
      <c r="H59" s="31"/>
      <c r="I59" s="62">
        <f t="shared" si="0"/>
        <v>0</v>
      </c>
    </row>
    <row r="60" spans="1:9" x14ac:dyDescent="0.25">
      <c r="A60" s="14"/>
      <c r="B60" s="14"/>
      <c r="C60" s="7"/>
      <c r="D60" s="14"/>
      <c r="E60" s="14" t="s">
        <v>385</v>
      </c>
      <c r="F60" s="29" t="s">
        <v>408</v>
      </c>
      <c r="G60" s="14" t="s">
        <v>427</v>
      </c>
      <c r="H60" s="31"/>
      <c r="I60" s="62">
        <f t="shared" si="0"/>
        <v>0</v>
      </c>
    </row>
    <row r="61" spans="1:9" x14ac:dyDescent="0.25">
      <c r="A61" s="14"/>
      <c r="B61" s="14"/>
      <c r="C61" s="7"/>
      <c r="D61" s="14"/>
      <c r="E61" s="14" t="s">
        <v>386</v>
      </c>
      <c r="F61" s="29" t="s">
        <v>409</v>
      </c>
      <c r="G61" s="14" t="s">
        <v>427</v>
      </c>
      <c r="H61" s="31"/>
      <c r="I61" s="62">
        <f t="shared" si="0"/>
        <v>0</v>
      </c>
    </row>
    <row r="62" spans="1:9" x14ac:dyDescent="0.25">
      <c r="A62" s="14"/>
      <c r="B62" s="14"/>
      <c r="C62" s="7"/>
      <c r="D62" s="14"/>
      <c r="E62" s="14" t="s">
        <v>387</v>
      </c>
      <c r="F62" s="29" t="s">
        <v>410</v>
      </c>
      <c r="G62" s="14" t="s">
        <v>427</v>
      </c>
      <c r="H62" s="31"/>
      <c r="I62" s="62">
        <f t="shared" si="0"/>
        <v>0</v>
      </c>
    </row>
    <row r="63" spans="1:9" x14ac:dyDescent="0.25">
      <c r="A63" s="14"/>
      <c r="B63" s="14"/>
      <c r="C63" s="7"/>
      <c r="D63" s="14"/>
      <c r="E63" s="14" t="s">
        <v>388</v>
      </c>
      <c r="F63" s="29" t="s">
        <v>411</v>
      </c>
      <c r="G63" s="14" t="s">
        <v>427</v>
      </c>
      <c r="H63" s="31"/>
      <c r="I63" s="62">
        <f t="shared" si="0"/>
        <v>0</v>
      </c>
    </row>
    <row r="64" spans="1:9" x14ac:dyDescent="0.25">
      <c r="H64" s="31">
        <f>SUM(H2:H63)</f>
        <v>41179.098720393624</v>
      </c>
      <c r="I64" s="62">
        <f t="shared" si="0"/>
        <v>1</v>
      </c>
    </row>
    <row r="66" spans="7:9" x14ac:dyDescent="0.25">
      <c r="G66" s="80" t="s">
        <v>592</v>
      </c>
      <c r="H66" s="1" t="s">
        <v>171</v>
      </c>
      <c r="I66" s="1" t="s">
        <v>593</v>
      </c>
    </row>
    <row r="67" spans="7:9" x14ac:dyDescent="0.25">
      <c r="G67" s="7" t="s">
        <v>427</v>
      </c>
      <c r="H67" s="52"/>
      <c r="I67" s="62" t="e">
        <f>H67/$H$70</f>
        <v>#DIV/0!</v>
      </c>
    </row>
    <row r="68" spans="7:9" x14ac:dyDescent="0.25">
      <c r="G68" s="7" t="s">
        <v>429</v>
      </c>
      <c r="H68" s="52"/>
      <c r="I68" s="62" t="e">
        <f t="shared" ref="I68:I69" si="1">H68/$H$70</f>
        <v>#DIV/0!</v>
      </c>
    </row>
    <row r="69" spans="7:9" x14ac:dyDescent="0.25">
      <c r="G69" s="7" t="s">
        <v>591</v>
      </c>
      <c r="H69" s="52"/>
      <c r="I69" s="62" t="e">
        <f t="shared" si="1"/>
        <v>#DIV/0!</v>
      </c>
    </row>
    <row r="70" spans="7:9" x14ac:dyDescent="0.25">
      <c r="G70" s="80" t="s">
        <v>7</v>
      </c>
      <c r="H70" s="81">
        <f>SUM(H67:H69)</f>
        <v>0</v>
      </c>
      <c r="I70" s="82" t="e">
        <f>SUM(I67:I69)</f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AFEB6-25B9-4926-BE67-703F41452955}">
  <dimension ref="A1:H15"/>
  <sheetViews>
    <sheetView zoomScale="110" zoomScaleNormal="110" workbookViewId="0">
      <pane ySplit="1" topLeftCell="A2" activePane="bottomLeft" state="frozen"/>
      <selection pane="bottomLeft" activeCell="G17" sqref="G17"/>
    </sheetView>
  </sheetViews>
  <sheetFormatPr baseColWidth="10" defaultColWidth="11.54296875" defaultRowHeight="13.8" x14ac:dyDescent="0.25"/>
  <cols>
    <col min="1" max="1" width="2.54296875" style="2" bestFit="1" customWidth="1"/>
    <col min="2" max="2" width="7.08984375" style="2" bestFit="1" customWidth="1"/>
    <col min="3" max="3" width="9.81640625" style="2" bestFit="1" customWidth="1"/>
    <col min="4" max="4" width="9.6328125" style="2" customWidth="1"/>
    <col min="5" max="5" width="8.6328125" style="2" bestFit="1" customWidth="1"/>
    <col min="6" max="6" width="15.54296875" style="2" bestFit="1" customWidth="1"/>
    <col min="7" max="7" width="9.1796875" style="2" bestFit="1" customWidth="1"/>
    <col min="8" max="8" width="5.90625" style="2" bestFit="1" customWidth="1"/>
    <col min="9" max="16384" width="11.54296875" style="2"/>
  </cols>
  <sheetData>
    <row r="1" spans="1:8" x14ac:dyDescent="0.25">
      <c r="A1" s="23" t="s">
        <v>100</v>
      </c>
      <c r="B1" s="23" t="s">
        <v>101</v>
      </c>
      <c r="C1" s="23" t="s">
        <v>102</v>
      </c>
      <c r="D1" s="23" t="s">
        <v>132</v>
      </c>
      <c r="E1" s="23" t="s">
        <v>133</v>
      </c>
      <c r="F1" s="23" t="s">
        <v>134</v>
      </c>
      <c r="G1" s="23" t="s">
        <v>218</v>
      </c>
      <c r="H1" s="23" t="s">
        <v>156</v>
      </c>
    </row>
    <row r="2" spans="1:8" x14ac:dyDescent="0.25">
      <c r="A2" s="14">
        <v>1</v>
      </c>
      <c r="B2" s="14" t="s">
        <v>310</v>
      </c>
      <c r="C2" s="7" t="s">
        <v>131</v>
      </c>
      <c r="D2" s="14" t="s">
        <v>48</v>
      </c>
      <c r="E2" s="27">
        <v>45280</v>
      </c>
      <c r="F2" s="29" t="s">
        <v>145</v>
      </c>
      <c r="G2" s="30">
        <v>44185</v>
      </c>
      <c r="H2" s="14" t="s">
        <v>157</v>
      </c>
    </row>
    <row r="3" spans="1:8" x14ac:dyDescent="0.25">
      <c r="A3" s="14">
        <v>2</v>
      </c>
      <c r="B3" s="14" t="s">
        <v>311</v>
      </c>
      <c r="C3" s="7" t="s">
        <v>135</v>
      </c>
      <c r="D3" s="14" t="s">
        <v>48</v>
      </c>
      <c r="E3" s="27">
        <v>32186</v>
      </c>
      <c r="F3" s="29" t="s">
        <v>146</v>
      </c>
      <c r="G3" s="30">
        <v>44188</v>
      </c>
      <c r="H3" s="14" t="s">
        <v>157</v>
      </c>
    </row>
    <row r="4" spans="1:8" x14ac:dyDescent="0.25">
      <c r="A4" s="14">
        <v>3</v>
      </c>
      <c r="B4" s="14" t="s">
        <v>312</v>
      </c>
      <c r="C4" s="7" t="s">
        <v>136</v>
      </c>
      <c r="D4" s="14" t="s">
        <v>48</v>
      </c>
      <c r="E4" s="27">
        <v>8536</v>
      </c>
      <c r="F4" s="29" t="s">
        <v>147</v>
      </c>
      <c r="G4" s="30">
        <v>44193</v>
      </c>
      <c r="H4" s="14" t="s">
        <v>158</v>
      </c>
    </row>
    <row r="5" spans="1:8" x14ac:dyDescent="0.25">
      <c r="A5" s="14">
        <v>4</v>
      </c>
      <c r="B5" s="14" t="s">
        <v>313</v>
      </c>
      <c r="C5" s="7" t="s">
        <v>137</v>
      </c>
      <c r="D5" s="14" t="s">
        <v>48</v>
      </c>
      <c r="E5" s="27">
        <v>4569</v>
      </c>
      <c r="F5" s="29" t="s">
        <v>148</v>
      </c>
      <c r="G5" s="30">
        <v>44201</v>
      </c>
      <c r="H5" s="14" t="s">
        <v>158</v>
      </c>
    </row>
    <row r="6" spans="1:8" x14ac:dyDescent="0.25">
      <c r="A6" s="14">
        <v>5</v>
      </c>
      <c r="B6" s="14" t="s">
        <v>95</v>
      </c>
      <c r="C6" s="7" t="s">
        <v>131</v>
      </c>
      <c r="D6" s="14" t="s">
        <v>48</v>
      </c>
      <c r="E6" s="27">
        <v>38176</v>
      </c>
      <c r="F6" s="29" t="s">
        <v>149</v>
      </c>
      <c r="G6" s="30">
        <v>44209</v>
      </c>
      <c r="H6" s="14" t="s">
        <v>157</v>
      </c>
    </row>
    <row r="7" spans="1:8" x14ac:dyDescent="0.25">
      <c r="A7" s="14">
        <v>6</v>
      </c>
      <c r="B7" s="14" t="s">
        <v>96</v>
      </c>
      <c r="C7" s="7" t="s">
        <v>135</v>
      </c>
      <c r="D7" s="14" t="s">
        <v>48</v>
      </c>
      <c r="E7" s="27">
        <v>25836</v>
      </c>
      <c r="F7" s="29" t="s">
        <v>150</v>
      </c>
      <c r="G7" s="30">
        <v>44212</v>
      </c>
      <c r="H7" s="14" t="s">
        <v>157</v>
      </c>
    </row>
    <row r="8" spans="1:8" x14ac:dyDescent="0.25">
      <c r="A8" s="14">
        <v>7</v>
      </c>
      <c r="B8" s="14" t="s">
        <v>97</v>
      </c>
      <c r="C8" s="7" t="s">
        <v>136</v>
      </c>
      <c r="D8" s="14" t="s">
        <v>48</v>
      </c>
      <c r="E8" s="27">
        <v>5000</v>
      </c>
      <c r="F8" s="29" t="s">
        <v>151</v>
      </c>
      <c r="G8" s="30">
        <v>44214</v>
      </c>
      <c r="H8" s="14" t="s">
        <v>157</v>
      </c>
    </row>
    <row r="9" spans="1:8" x14ac:dyDescent="0.25">
      <c r="A9" s="14">
        <v>8</v>
      </c>
      <c r="B9" s="14" t="s">
        <v>98</v>
      </c>
      <c r="C9" s="7" t="s">
        <v>137</v>
      </c>
      <c r="D9" s="14" t="s">
        <v>48</v>
      </c>
      <c r="E9" s="27">
        <v>3881</v>
      </c>
      <c r="F9" s="29" t="s">
        <v>152</v>
      </c>
      <c r="G9" s="30">
        <v>44212</v>
      </c>
      <c r="H9" s="14" t="s">
        <v>157</v>
      </c>
    </row>
    <row r="10" spans="1:8" x14ac:dyDescent="0.25">
      <c r="A10" s="14">
        <v>9</v>
      </c>
      <c r="B10" s="14" t="s">
        <v>99</v>
      </c>
      <c r="C10" s="7" t="s">
        <v>138</v>
      </c>
      <c r="D10" s="14" t="s">
        <v>48</v>
      </c>
      <c r="E10" s="27">
        <v>17150</v>
      </c>
      <c r="F10" s="29" t="s">
        <v>153</v>
      </c>
      <c r="G10" s="30">
        <v>44216</v>
      </c>
      <c r="H10" s="14" t="s">
        <v>157</v>
      </c>
    </row>
    <row r="11" spans="1:8" x14ac:dyDescent="0.25">
      <c r="A11" s="14">
        <v>10</v>
      </c>
      <c r="B11" s="14" t="s">
        <v>143</v>
      </c>
      <c r="C11" s="7" t="s">
        <v>131</v>
      </c>
      <c r="D11" s="14" t="s">
        <v>48</v>
      </c>
      <c r="E11" s="27">
        <v>18563</v>
      </c>
      <c r="F11" s="29" t="s">
        <v>154</v>
      </c>
      <c r="G11" s="30">
        <v>44201</v>
      </c>
      <c r="H11" s="14" t="s">
        <v>158</v>
      </c>
    </row>
    <row r="12" spans="1:8" x14ac:dyDescent="0.25">
      <c r="A12" s="14">
        <v>11</v>
      </c>
      <c r="B12" s="14" t="s">
        <v>144</v>
      </c>
      <c r="C12" s="7" t="s">
        <v>135</v>
      </c>
      <c r="D12" s="14" t="s">
        <v>48</v>
      </c>
      <c r="E12" s="27">
        <v>35292</v>
      </c>
      <c r="F12" s="29" t="s">
        <v>155</v>
      </c>
      <c r="G12" s="30">
        <v>44204</v>
      </c>
      <c r="H12" s="14" t="s">
        <v>158</v>
      </c>
    </row>
    <row r="14" spans="1:8" x14ac:dyDescent="0.25">
      <c r="E14" s="34">
        <f>SUM(E2:E12)</f>
        <v>234469</v>
      </c>
    </row>
    <row r="15" spans="1:8" x14ac:dyDescent="0.25">
      <c r="E15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BE93B-D483-4D51-AF7F-6F34813A8CF0}">
  <dimension ref="A1:F52"/>
  <sheetViews>
    <sheetView zoomScale="90" zoomScaleNormal="90" workbookViewId="0">
      <pane ySplit="1" topLeftCell="A2" activePane="bottomLeft" state="frozen"/>
      <selection pane="bottomLeft" activeCell="D38" sqref="D38"/>
    </sheetView>
  </sheetViews>
  <sheetFormatPr baseColWidth="10" defaultColWidth="11.54296875" defaultRowHeight="13.8" x14ac:dyDescent="0.25"/>
  <cols>
    <col min="1" max="1" width="2.54296875" style="2" bestFit="1" customWidth="1"/>
    <col min="2" max="2" width="7.08984375" style="2" bestFit="1" customWidth="1"/>
    <col min="3" max="3" width="28.453125" style="2" bestFit="1" customWidth="1"/>
    <col min="4" max="4" width="9.6328125" style="2" customWidth="1"/>
    <col min="5" max="5" width="7.453125" style="2" bestFit="1" customWidth="1"/>
    <col min="6" max="16384" width="11.54296875" style="2"/>
  </cols>
  <sheetData>
    <row r="1" spans="1:6" x14ac:dyDescent="0.25">
      <c r="A1" s="23" t="s">
        <v>100</v>
      </c>
      <c r="B1" s="23" t="s">
        <v>101</v>
      </c>
      <c r="C1" s="23" t="s">
        <v>102</v>
      </c>
      <c r="D1" s="23" t="s">
        <v>171</v>
      </c>
      <c r="E1" s="23" t="s">
        <v>171</v>
      </c>
    </row>
    <row r="2" spans="1:6" x14ac:dyDescent="0.25">
      <c r="A2" s="14">
        <v>1</v>
      </c>
      <c r="B2" s="14" t="s">
        <v>160</v>
      </c>
      <c r="C2" s="7" t="s">
        <v>18</v>
      </c>
      <c r="D2" s="31">
        <v>10280.950000000001</v>
      </c>
      <c r="E2" s="62">
        <f>D2/$D$38</f>
        <v>7.5299498418380573E-2</v>
      </c>
    </row>
    <row r="3" spans="1:6" x14ac:dyDescent="0.25">
      <c r="A3" s="14">
        <v>2</v>
      </c>
      <c r="B3" s="14" t="s">
        <v>161</v>
      </c>
      <c r="C3" s="7" t="s">
        <v>172</v>
      </c>
      <c r="D3" s="31">
        <v>219</v>
      </c>
      <c r="E3" s="62">
        <f t="shared" ref="E3:E36" si="0">D3/$D$38</f>
        <v>1.6039947819632763E-3</v>
      </c>
    </row>
    <row r="4" spans="1:6" x14ac:dyDescent="0.25">
      <c r="A4" s="14">
        <v>3</v>
      </c>
      <c r="B4" s="14" t="s">
        <v>162</v>
      </c>
      <c r="C4" s="7" t="s">
        <v>10</v>
      </c>
      <c r="D4" s="31">
        <v>1140</v>
      </c>
      <c r="E4" s="62">
        <f t="shared" si="0"/>
        <v>8.3495618787129446E-3</v>
      </c>
    </row>
    <row r="5" spans="1:6" x14ac:dyDescent="0.25">
      <c r="A5" s="14">
        <v>4</v>
      </c>
      <c r="B5" s="14" t="s">
        <v>163</v>
      </c>
      <c r="C5" s="7" t="s">
        <v>14</v>
      </c>
      <c r="D5" s="31">
        <v>5131</v>
      </c>
      <c r="E5" s="62">
        <f t="shared" si="0"/>
        <v>3.758035263129484E-2</v>
      </c>
    </row>
    <row r="6" spans="1:6" x14ac:dyDescent="0.25">
      <c r="A6" s="14">
        <v>5</v>
      </c>
      <c r="B6" s="14" t="s">
        <v>164</v>
      </c>
      <c r="C6" s="7" t="s">
        <v>11</v>
      </c>
      <c r="D6" s="31">
        <v>20200.91</v>
      </c>
      <c r="E6" s="63">
        <f t="shared" si="0"/>
        <v>0.14795504215027291</v>
      </c>
      <c r="F6" s="2" t="s">
        <v>477</v>
      </c>
    </row>
    <row r="7" spans="1:6" x14ac:dyDescent="0.25">
      <c r="A7" s="14">
        <v>6</v>
      </c>
      <c r="B7" s="14" t="s">
        <v>165</v>
      </c>
      <c r="C7" s="7" t="s">
        <v>173</v>
      </c>
      <c r="D7" s="31">
        <v>3588</v>
      </c>
      <c r="E7" s="62">
        <f t="shared" si="0"/>
        <v>2.6279147386686005E-2</v>
      </c>
    </row>
    <row r="8" spans="1:6" x14ac:dyDescent="0.25">
      <c r="A8" s="14">
        <v>7</v>
      </c>
      <c r="B8" s="14" t="s">
        <v>166</v>
      </c>
      <c r="C8" s="7" t="s">
        <v>12</v>
      </c>
      <c r="D8" s="31">
        <v>906</v>
      </c>
      <c r="E8" s="62">
        <f t="shared" si="0"/>
        <v>6.6357044404508139E-3</v>
      </c>
    </row>
    <row r="9" spans="1:6" x14ac:dyDescent="0.25">
      <c r="A9" s="14">
        <v>8</v>
      </c>
      <c r="B9" s="14" t="s">
        <v>167</v>
      </c>
      <c r="C9" s="7" t="s">
        <v>16</v>
      </c>
      <c r="D9" s="31">
        <v>197</v>
      </c>
      <c r="E9" s="62">
        <f t="shared" si="0"/>
        <v>1.4428628860582895E-3</v>
      </c>
    </row>
    <row r="10" spans="1:6" x14ac:dyDescent="0.25">
      <c r="A10" s="14">
        <v>9</v>
      </c>
      <c r="B10" s="14" t="s">
        <v>168</v>
      </c>
      <c r="C10" s="7" t="s">
        <v>13</v>
      </c>
      <c r="D10" s="31">
        <v>10986.22</v>
      </c>
      <c r="E10" s="62">
        <f t="shared" si="0"/>
        <v>8.0465020792240105E-2</v>
      </c>
    </row>
    <row r="11" spans="1:6" x14ac:dyDescent="0.25">
      <c r="A11" s="14">
        <v>10</v>
      </c>
      <c r="B11" s="14" t="s">
        <v>169</v>
      </c>
      <c r="C11" s="7" t="s">
        <v>8</v>
      </c>
      <c r="D11" s="31">
        <v>128</v>
      </c>
      <c r="E11" s="62">
        <f t="shared" si="0"/>
        <v>9.3749466708355873E-4</v>
      </c>
    </row>
    <row r="12" spans="1:6" x14ac:dyDescent="0.25">
      <c r="A12" s="14">
        <v>11</v>
      </c>
      <c r="B12" s="14" t="s">
        <v>170</v>
      </c>
      <c r="C12" s="7" t="s">
        <v>183</v>
      </c>
      <c r="D12" s="31">
        <f>60+3712.61</f>
        <v>3772.61</v>
      </c>
      <c r="E12" s="62">
        <f t="shared" si="0"/>
        <v>2.7631263718641441E-2</v>
      </c>
    </row>
    <row r="13" spans="1:6" x14ac:dyDescent="0.25">
      <c r="A13" s="14">
        <v>12</v>
      </c>
      <c r="B13" s="14" t="s">
        <v>174</v>
      </c>
      <c r="C13" s="7" t="s">
        <v>184</v>
      </c>
      <c r="D13" s="31">
        <v>224.63</v>
      </c>
      <c r="E13" s="62">
        <f t="shared" si="0"/>
        <v>1.6452298989607795E-3</v>
      </c>
    </row>
    <row r="14" spans="1:6" x14ac:dyDescent="0.25">
      <c r="A14" s="14">
        <v>13</v>
      </c>
      <c r="B14" s="14" t="s">
        <v>175</v>
      </c>
      <c r="C14" s="7" t="s">
        <v>185</v>
      </c>
      <c r="D14" s="31">
        <v>3600</v>
      </c>
      <c r="E14" s="62">
        <f t="shared" si="0"/>
        <v>2.6367037511725089E-2</v>
      </c>
    </row>
    <row r="15" spans="1:6" x14ac:dyDescent="0.25">
      <c r="A15" s="14">
        <v>14</v>
      </c>
      <c r="B15" s="14" t="s">
        <v>176</v>
      </c>
      <c r="C15" s="7" t="s">
        <v>186</v>
      </c>
      <c r="D15" s="31">
        <v>1437</v>
      </c>
      <c r="E15" s="62">
        <f t="shared" si="0"/>
        <v>1.0524842473430265E-2</v>
      </c>
    </row>
    <row r="16" spans="1:6" x14ac:dyDescent="0.25">
      <c r="A16" s="14">
        <v>15</v>
      </c>
      <c r="B16" s="14" t="s">
        <v>177</v>
      </c>
      <c r="C16" s="7" t="s">
        <v>187</v>
      </c>
      <c r="D16" s="31">
        <v>4330</v>
      </c>
      <c r="E16" s="62">
        <f t="shared" si="0"/>
        <v>3.171368678493601E-2</v>
      </c>
    </row>
    <row r="17" spans="1:5" x14ac:dyDescent="0.25">
      <c r="A17" s="14">
        <v>16</v>
      </c>
      <c r="B17" s="14" t="s">
        <v>178</v>
      </c>
      <c r="C17" s="7" t="s">
        <v>17</v>
      </c>
      <c r="D17" s="31">
        <v>13500</v>
      </c>
      <c r="E17" s="62">
        <f t="shared" si="0"/>
        <v>9.8876390668969083E-2</v>
      </c>
    </row>
    <row r="18" spans="1:5" x14ac:dyDescent="0.25">
      <c r="A18" s="14">
        <v>17</v>
      </c>
      <c r="B18" s="14" t="s">
        <v>179</v>
      </c>
      <c r="C18" s="7" t="s">
        <v>9</v>
      </c>
      <c r="D18" s="31">
        <v>88</v>
      </c>
      <c r="E18" s="62">
        <f t="shared" si="0"/>
        <v>6.4452758361994663E-4</v>
      </c>
    </row>
    <row r="19" spans="1:5" x14ac:dyDescent="0.25">
      <c r="A19" s="14">
        <v>18</v>
      </c>
      <c r="B19" s="14" t="s">
        <v>180</v>
      </c>
      <c r="C19" s="7" t="s">
        <v>15</v>
      </c>
      <c r="D19" s="31">
        <v>307</v>
      </c>
      <c r="E19" s="62">
        <f t="shared" si="0"/>
        <v>2.2485223655832227E-3</v>
      </c>
    </row>
    <row r="20" spans="1:5" x14ac:dyDescent="0.25">
      <c r="A20" s="14">
        <v>19</v>
      </c>
      <c r="B20" s="14" t="s">
        <v>181</v>
      </c>
      <c r="C20" s="7" t="s">
        <v>196</v>
      </c>
      <c r="D20" s="31">
        <v>4015.57</v>
      </c>
      <c r="E20" s="62">
        <f t="shared" si="0"/>
        <v>2.9410745783599423E-2</v>
      </c>
    </row>
    <row r="21" spans="1:5" x14ac:dyDescent="0.25">
      <c r="A21" s="14">
        <v>20</v>
      </c>
      <c r="B21" s="14" t="s">
        <v>182</v>
      </c>
      <c r="C21" s="7" t="s">
        <v>197</v>
      </c>
      <c r="D21" s="31">
        <v>2154.89</v>
      </c>
      <c r="E21" s="62">
        <f t="shared" si="0"/>
        <v>1.5782795962122575E-2</v>
      </c>
    </row>
    <row r="22" spans="1:5" x14ac:dyDescent="0.25">
      <c r="A22" s="14">
        <v>21</v>
      </c>
      <c r="B22" s="14" t="s">
        <v>188</v>
      </c>
      <c r="C22" s="7" t="s">
        <v>198</v>
      </c>
      <c r="D22" s="31">
        <v>4050</v>
      </c>
      <c r="E22" s="62">
        <f t="shared" si="0"/>
        <v>2.9662917200690725E-2</v>
      </c>
    </row>
    <row r="23" spans="1:5" x14ac:dyDescent="0.25">
      <c r="A23" s="14">
        <v>22</v>
      </c>
      <c r="B23" s="14" t="s">
        <v>189</v>
      </c>
      <c r="C23" s="7" t="s">
        <v>19</v>
      </c>
      <c r="D23" s="31">
        <f>0.73+6.6</f>
        <v>7.33</v>
      </c>
      <c r="E23" s="62">
        <f t="shared" si="0"/>
        <v>5.3686218044706918E-5</v>
      </c>
    </row>
    <row r="24" spans="1:5" x14ac:dyDescent="0.25">
      <c r="A24" s="14">
        <v>23</v>
      </c>
      <c r="B24" s="14" t="s">
        <v>190</v>
      </c>
      <c r="C24" s="7" t="s">
        <v>217</v>
      </c>
      <c r="D24" s="31">
        <v>11680.57</v>
      </c>
      <c r="E24" s="62">
        <f t="shared" si="0"/>
        <v>8.5550563152314088E-2</v>
      </c>
    </row>
    <row r="25" spans="1:5" x14ac:dyDescent="0.25">
      <c r="A25" s="14">
        <v>24</v>
      </c>
      <c r="B25" s="14" t="s">
        <v>191</v>
      </c>
      <c r="C25" s="7" t="s">
        <v>199</v>
      </c>
      <c r="D25" s="31">
        <v>460</v>
      </c>
      <c r="E25" s="62">
        <f t="shared" si="0"/>
        <v>3.3691214598315393E-3</v>
      </c>
    </row>
    <row r="26" spans="1:5" x14ac:dyDescent="0.25">
      <c r="A26" s="14">
        <v>25</v>
      </c>
      <c r="B26" s="14" t="s">
        <v>192</v>
      </c>
      <c r="C26" s="7" t="s">
        <v>200</v>
      </c>
      <c r="D26" s="31">
        <v>2765</v>
      </c>
      <c r="E26" s="62">
        <f t="shared" si="0"/>
        <v>2.0251349644422188E-2</v>
      </c>
    </row>
    <row r="27" spans="1:5" x14ac:dyDescent="0.25">
      <c r="A27" s="14">
        <v>26</v>
      </c>
      <c r="B27" s="14" t="s">
        <v>193</v>
      </c>
      <c r="C27" s="7" t="s">
        <v>201</v>
      </c>
      <c r="D27" s="31">
        <v>13.67</v>
      </c>
      <c r="E27" s="62">
        <f t="shared" si="0"/>
        <v>1.0012150077368943E-4</v>
      </c>
    </row>
    <row r="28" spans="1:5" x14ac:dyDescent="0.25">
      <c r="A28" s="14">
        <v>27</v>
      </c>
      <c r="B28" s="14" t="s">
        <v>194</v>
      </c>
      <c r="C28" s="7" t="s">
        <v>202</v>
      </c>
      <c r="D28" s="31">
        <v>169</v>
      </c>
      <c r="E28" s="62">
        <f t="shared" si="0"/>
        <v>1.2377859276337612E-3</v>
      </c>
    </row>
    <row r="29" spans="1:5" x14ac:dyDescent="0.25">
      <c r="A29" s="14">
        <v>28</v>
      </c>
      <c r="B29" s="14" t="s">
        <v>195</v>
      </c>
      <c r="C29" s="7" t="s">
        <v>20</v>
      </c>
      <c r="D29" s="31">
        <v>734</v>
      </c>
      <c r="E29" s="62">
        <f t="shared" si="0"/>
        <v>5.3759459815572817E-3</v>
      </c>
    </row>
    <row r="30" spans="1:5" x14ac:dyDescent="0.25">
      <c r="A30" s="14">
        <v>29</v>
      </c>
      <c r="B30" s="14" t="s">
        <v>203</v>
      </c>
      <c r="C30" s="7" t="s">
        <v>210</v>
      </c>
      <c r="D30" s="31">
        <v>1640</v>
      </c>
      <c r="E30" s="62">
        <f t="shared" si="0"/>
        <v>1.2011650422008096E-2</v>
      </c>
    </row>
    <row r="31" spans="1:5" x14ac:dyDescent="0.25">
      <c r="A31" s="14">
        <v>30</v>
      </c>
      <c r="B31" s="14" t="s">
        <v>204</v>
      </c>
      <c r="C31" s="7" t="s">
        <v>211</v>
      </c>
      <c r="D31" s="31">
        <v>1689</v>
      </c>
      <c r="E31" s="62">
        <f t="shared" si="0"/>
        <v>1.2370535099251021E-2</v>
      </c>
    </row>
    <row r="32" spans="1:5" x14ac:dyDescent="0.25">
      <c r="A32" s="14">
        <v>31</v>
      </c>
      <c r="B32" s="14" t="s">
        <v>205</v>
      </c>
      <c r="C32" s="7" t="s">
        <v>212</v>
      </c>
      <c r="D32" s="31">
        <v>83</v>
      </c>
      <c r="E32" s="62">
        <f t="shared" si="0"/>
        <v>6.0790669818699516E-4</v>
      </c>
    </row>
    <row r="33" spans="1:6" x14ac:dyDescent="0.25">
      <c r="A33" s="14">
        <v>32</v>
      </c>
      <c r="B33" s="14" t="s">
        <v>206</v>
      </c>
      <c r="C33" s="75" t="s">
        <v>213</v>
      </c>
      <c r="D33" s="31">
        <v>15582.3</v>
      </c>
      <c r="E33" s="63">
        <f t="shared" si="0"/>
        <v>0.11412752461637607</v>
      </c>
      <c r="F33" s="2" t="s">
        <v>477</v>
      </c>
    </row>
    <row r="34" spans="1:6" x14ac:dyDescent="0.25">
      <c r="A34" s="14">
        <v>33</v>
      </c>
      <c r="B34" s="14" t="s">
        <v>207</v>
      </c>
      <c r="C34" s="75" t="s">
        <v>214</v>
      </c>
      <c r="D34" s="31">
        <v>3831.16</v>
      </c>
      <c r="E34" s="62">
        <f t="shared" si="0"/>
        <v>2.8060094287061303E-2</v>
      </c>
    </row>
    <row r="35" spans="1:6" x14ac:dyDescent="0.25">
      <c r="A35" s="14">
        <v>34</v>
      </c>
      <c r="B35" s="14" t="s">
        <v>208</v>
      </c>
      <c r="C35" s="75" t="s">
        <v>215</v>
      </c>
      <c r="D35" s="31">
        <v>142</v>
      </c>
      <c r="E35" s="62">
        <f t="shared" si="0"/>
        <v>1.040033146295823E-3</v>
      </c>
    </row>
    <row r="36" spans="1:6" x14ac:dyDescent="0.25">
      <c r="A36" s="14">
        <v>35</v>
      </c>
      <c r="B36" s="14" t="s">
        <v>209</v>
      </c>
      <c r="C36" s="75" t="s">
        <v>216</v>
      </c>
      <c r="D36" s="31">
        <v>7480.3</v>
      </c>
      <c r="E36" s="62">
        <f t="shared" si="0"/>
        <v>5.4787041860821444E-2</v>
      </c>
    </row>
    <row r="37" spans="1:6" x14ac:dyDescent="0.25">
      <c r="D37" s="32"/>
      <c r="E37" s="32"/>
    </row>
    <row r="38" spans="1:6" x14ac:dyDescent="0.25">
      <c r="D38" s="32">
        <f>SUM(D2:D36)</f>
        <v>136534.11000000002</v>
      </c>
      <c r="E38" s="62">
        <f>SUM(E2:E36)</f>
        <v>1.0000000000000002</v>
      </c>
    </row>
    <row r="41" spans="1:6" x14ac:dyDescent="0.25">
      <c r="D41" s="32"/>
    </row>
    <row r="42" spans="1:6" x14ac:dyDescent="0.25">
      <c r="D42" s="32"/>
    </row>
    <row r="43" spans="1:6" x14ac:dyDescent="0.25">
      <c r="D43" s="32"/>
    </row>
    <row r="44" spans="1:6" x14ac:dyDescent="0.25">
      <c r="D44" s="32"/>
    </row>
    <row r="45" spans="1:6" x14ac:dyDescent="0.25">
      <c r="D45" s="32"/>
    </row>
    <row r="46" spans="1:6" x14ac:dyDescent="0.25">
      <c r="D46" s="32"/>
    </row>
    <row r="48" spans="1:6" x14ac:dyDescent="0.25">
      <c r="D48" s="32"/>
    </row>
    <row r="49" spans="4:4" x14ac:dyDescent="0.25">
      <c r="D49" s="32"/>
    </row>
    <row r="52" spans="4:4" x14ac:dyDescent="0.25">
      <c r="D52" s="32"/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400-C7D9-4CD3-85AB-12585C31C51A}">
  <dimension ref="A1:M44"/>
  <sheetViews>
    <sheetView zoomScale="110" zoomScaleNormal="110" workbookViewId="0">
      <pane ySplit="1" topLeftCell="A2" activePane="bottomLeft" state="frozen"/>
      <selection pane="bottomLeft" activeCell="G9" sqref="G9"/>
    </sheetView>
  </sheetViews>
  <sheetFormatPr baseColWidth="10" defaultColWidth="11.54296875" defaultRowHeight="13.8" x14ac:dyDescent="0.25"/>
  <cols>
    <col min="1" max="1" width="2.54296875" style="2" bestFit="1" customWidth="1"/>
    <col min="2" max="2" width="5.90625" style="2" bestFit="1" customWidth="1"/>
    <col min="3" max="3" width="16.1796875" style="2" bestFit="1" customWidth="1"/>
    <col min="4" max="4" width="6.6328125" style="2" bestFit="1" customWidth="1"/>
    <col min="5" max="5" width="11" style="2" bestFit="1" customWidth="1"/>
    <col min="6" max="16384" width="11.54296875" style="2"/>
  </cols>
  <sheetData>
    <row r="1" spans="1:5" x14ac:dyDescent="0.25">
      <c r="A1" s="23" t="s">
        <v>100</v>
      </c>
      <c r="B1" s="23" t="s">
        <v>101</v>
      </c>
      <c r="C1" s="23" t="s">
        <v>102</v>
      </c>
      <c r="D1" s="38" t="s">
        <v>132</v>
      </c>
      <c r="E1" s="23" t="s">
        <v>256</v>
      </c>
    </row>
    <row r="2" spans="1:5" x14ac:dyDescent="0.25">
      <c r="A2" s="14">
        <v>1</v>
      </c>
      <c r="B2" s="14" t="s">
        <v>260</v>
      </c>
      <c r="C2" s="7" t="s">
        <v>56</v>
      </c>
      <c r="D2" s="14" t="s">
        <v>23</v>
      </c>
      <c r="E2" s="50">
        <f>KMD!E16/1000</f>
        <v>1.5384083333333333E-2</v>
      </c>
    </row>
    <row r="3" spans="1:5" x14ac:dyDescent="0.25">
      <c r="A3" s="14">
        <v>2</v>
      </c>
      <c r="B3" s="14" t="s">
        <v>261</v>
      </c>
      <c r="C3" s="7" t="s">
        <v>26</v>
      </c>
      <c r="D3" s="14" t="s">
        <v>23</v>
      </c>
      <c r="E3" s="50">
        <f>KMD!E17/1000</f>
        <v>2.3526315789473683E-3</v>
      </c>
    </row>
    <row r="4" spans="1:5" x14ac:dyDescent="0.25">
      <c r="A4" s="14">
        <v>3</v>
      </c>
      <c r="B4" s="14" t="s">
        <v>262</v>
      </c>
      <c r="C4" s="7" t="s">
        <v>57</v>
      </c>
      <c r="D4" s="14" t="s">
        <v>23</v>
      </c>
      <c r="E4" s="50">
        <f>KMD!E19/1000</f>
        <v>8.172093023255814E-3</v>
      </c>
    </row>
    <row r="5" spans="1:5" x14ac:dyDescent="0.25">
      <c r="A5" s="14">
        <v>4</v>
      </c>
      <c r="B5" s="14" t="s">
        <v>263</v>
      </c>
      <c r="C5" s="7" t="s">
        <v>25</v>
      </c>
      <c r="D5" s="14" t="s">
        <v>23</v>
      </c>
      <c r="E5" s="50">
        <f>KMD!E22/1000</f>
        <v>1.0200892857142858E-3</v>
      </c>
    </row>
    <row r="6" spans="1:5" x14ac:dyDescent="0.25">
      <c r="A6" s="14">
        <v>5</v>
      </c>
      <c r="B6" s="14" t="s">
        <v>264</v>
      </c>
      <c r="C6" s="7" t="s">
        <v>58</v>
      </c>
      <c r="D6" s="14" t="s">
        <v>23</v>
      </c>
      <c r="E6" s="50">
        <f>KMD!E23/1000</f>
        <v>3.1250000000000002E-3</v>
      </c>
    </row>
    <row r="7" spans="1:5" x14ac:dyDescent="0.25">
      <c r="A7" s="14">
        <v>6</v>
      </c>
      <c r="B7" s="14" t="s">
        <v>265</v>
      </c>
      <c r="C7" s="7" t="s">
        <v>59</v>
      </c>
      <c r="D7" s="14" t="s">
        <v>23</v>
      </c>
      <c r="E7" s="50">
        <f>KMD!E25/1000</f>
        <v>3.2608695652173911E-3</v>
      </c>
    </row>
    <row r="8" spans="1:5" x14ac:dyDescent="0.25">
      <c r="A8" s="14">
        <v>7</v>
      </c>
      <c r="B8" s="14" t="s">
        <v>266</v>
      </c>
      <c r="C8" s="7" t="s">
        <v>60</v>
      </c>
      <c r="D8" s="14" t="s">
        <v>48</v>
      </c>
      <c r="E8" s="50">
        <f>KMD!K11</f>
        <v>20</v>
      </c>
    </row>
    <row r="9" spans="1:5" x14ac:dyDescent="0.25">
      <c r="A9" s="14">
        <v>8</v>
      </c>
      <c r="B9" s="14" t="s">
        <v>267</v>
      </c>
      <c r="C9" s="7" t="s">
        <v>61</v>
      </c>
      <c r="D9" s="14" t="s">
        <v>48</v>
      </c>
      <c r="E9" s="50">
        <f>KMD!K12</f>
        <v>10</v>
      </c>
    </row>
    <row r="10" spans="1:5" x14ac:dyDescent="0.25">
      <c r="A10" s="14">
        <v>9</v>
      </c>
      <c r="B10" s="14" t="s">
        <v>268</v>
      </c>
      <c r="C10" s="7" t="s">
        <v>62</v>
      </c>
      <c r="D10" s="14" t="s">
        <v>48</v>
      </c>
      <c r="E10" s="50">
        <f>KMD!K13</f>
        <v>5</v>
      </c>
    </row>
    <row r="11" spans="1:5" x14ac:dyDescent="0.25">
      <c r="A11" s="14">
        <v>10</v>
      </c>
      <c r="B11" s="14" t="s">
        <v>269</v>
      </c>
      <c r="C11" s="7" t="s">
        <v>63</v>
      </c>
      <c r="D11" s="14" t="s">
        <v>48</v>
      </c>
      <c r="E11" s="50">
        <f>KMD!K14</f>
        <v>3</v>
      </c>
    </row>
    <row r="12" spans="1:5" x14ac:dyDescent="0.25">
      <c r="A12" s="14">
        <v>11</v>
      </c>
      <c r="B12" s="14" t="s">
        <v>270</v>
      </c>
      <c r="C12" s="7" t="s">
        <v>64</v>
      </c>
      <c r="D12" s="14" t="s">
        <v>48</v>
      </c>
      <c r="E12" s="50">
        <f>KMD!K15</f>
        <v>2</v>
      </c>
    </row>
    <row r="24" spans="10:13" x14ac:dyDescent="0.25">
      <c r="K24" s="2" t="s">
        <v>484</v>
      </c>
    </row>
    <row r="28" spans="10:13" x14ac:dyDescent="0.25">
      <c r="J28" s="2" t="s">
        <v>485</v>
      </c>
    </row>
    <row r="29" spans="10:13" x14ac:dyDescent="0.25">
      <c r="J29" s="2" t="s">
        <v>487</v>
      </c>
    </row>
    <row r="30" spans="10:13" x14ac:dyDescent="0.25">
      <c r="J30" s="2" t="s">
        <v>486</v>
      </c>
      <c r="L30" s="32">
        <f>45*1345.8</f>
        <v>60561</v>
      </c>
    </row>
    <row r="31" spans="10:13" x14ac:dyDescent="0.25">
      <c r="J31" s="2" t="s">
        <v>488</v>
      </c>
    </row>
    <row r="32" spans="10:13" x14ac:dyDescent="0.25">
      <c r="J32" s="2" t="s">
        <v>489</v>
      </c>
      <c r="M32" s="32">
        <f>L30/1.18</f>
        <v>51322.881355932208</v>
      </c>
    </row>
    <row r="34" spans="10:12" x14ac:dyDescent="0.25">
      <c r="J34" s="2" t="s">
        <v>490</v>
      </c>
    </row>
    <row r="35" spans="10:12" x14ac:dyDescent="0.25">
      <c r="J35" s="2" t="s">
        <v>491</v>
      </c>
    </row>
    <row r="36" spans="10:12" x14ac:dyDescent="0.25">
      <c r="J36" s="2" t="s">
        <v>492</v>
      </c>
    </row>
    <row r="37" spans="10:12" x14ac:dyDescent="0.25">
      <c r="J37" s="2" t="s">
        <v>493</v>
      </c>
    </row>
    <row r="38" spans="10:12" x14ac:dyDescent="0.25">
      <c r="J38" s="2" t="s">
        <v>494</v>
      </c>
    </row>
    <row r="39" spans="10:12" x14ac:dyDescent="0.25">
      <c r="J39" s="32">
        <f>M32/45/47</f>
        <v>24.266137756941941</v>
      </c>
      <c r="K39" s="2" t="s">
        <v>495</v>
      </c>
    </row>
    <row r="41" spans="10:12" x14ac:dyDescent="0.25">
      <c r="J41" s="2" t="s">
        <v>496</v>
      </c>
    </row>
    <row r="42" spans="10:12" x14ac:dyDescent="0.25">
      <c r="J42" s="2" t="s">
        <v>497</v>
      </c>
      <c r="L42" s="28">
        <f>45*47</f>
        <v>2115</v>
      </c>
    </row>
    <row r="43" spans="10:12" x14ac:dyDescent="0.25">
      <c r="J43" s="2" t="s">
        <v>498</v>
      </c>
      <c r="L43" s="32">
        <f>J39</f>
        <v>24.266137756941941</v>
      </c>
    </row>
    <row r="44" spans="10:12" x14ac:dyDescent="0.25">
      <c r="J44" s="2" t="s">
        <v>36</v>
      </c>
      <c r="L44" s="32">
        <f>L42*L43</f>
        <v>51322.881355932208</v>
      </c>
    </row>
  </sheetData>
  <phoneticPr fontId="5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5F6AC-3102-4925-8F81-516F12EC7AEF}">
  <dimension ref="A1:S34"/>
  <sheetViews>
    <sheetView zoomScale="110" zoomScaleNormal="110" workbookViewId="0">
      <pane xSplit="1" ySplit="3" topLeftCell="F4" activePane="bottomRight" state="frozen"/>
      <selection activeCell="B5" sqref="B5"/>
      <selection pane="topRight" activeCell="B5" sqref="B5"/>
      <selection pane="bottomLeft" activeCell="B5" sqref="B5"/>
      <selection pane="bottomRight" activeCell="L35" sqref="L35"/>
    </sheetView>
  </sheetViews>
  <sheetFormatPr baseColWidth="10" defaultColWidth="11.54296875" defaultRowHeight="13.8" x14ac:dyDescent="0.25"/>
  <cols>
    <col min="1" max="1" width="20.453125" style="2" customWidth="1"/>
    <col min="2" max="2" width="6.08984375" style="2" bestFit="1" customWidth="1"/>
    <col min="3" max="3" width="8.08984375" style="2" bestFit="1" customWidth="1"/>
    <col min="4" max="4" width="8" style="2" bestFit="1" customWidth="1"/>
    <col min="5" max="5" width="7.08984375" style="2" bestFit="1" customWidth="1"/>
    <col min="6" max="6" width="9.81640625" style="2" bestFit="1" customWidth="1"/>
    <col min="7" max="7" width="8.453125" style="2" bestFit="1" customWidth="1"/>
    <col min="8" max="8" width="7.1796875" style="2" bestFit="1" customWidth="1"/>
    <col min="9" max="9" width="10.1796875" style="2" bestFit="1" customWidth="1"/>
    <col min="10" max="10" width="10.54296875" style="2" bestFit="1" customWidth="1"/>
    <col min="11" max="11" width="9" style="2" bestFit="1" customWidth="1"/>
    <col min="12" max="12" width="8.36328125" style="2" bestFit="1" customWidth="1"/>
    <col min="13" max="13" width="10.08984375" style="2" bestFit="1" customWidth="1"/>
    <col min="14" max="14" width="8.90625" style="2" bestFit="1" customWidth="1"/>
    <col min="15" max="15" width="5.90625" style="2" bestFit="1" customWidth="1"/>
    <col min="16" max="16" width="9.90625" style="2" bestFit="1" customWidth="1"/>
    <col min="17" max="17" width="12" style="2" bestFit="1" customWidth="1"/>
    <col min="18" max="18" width="9.6328125" style="2" bestFit="1" customWidth="1"/>
    <col min="19" max="19" width="11.453125" style="2" bestFit="1" customWidth="1"/>
    <col min="20" max="16384" width="11.54296875" style="2"/>
  </cols>
  <sheetData>
    <row r="1" spans="1:19" x14ac:dyDescent="0.25">
      <c r="A1" s="3" t="s">
        <v>233</v>
      </c>
      <c r="B1" s="3"/>
    </row>
    <row r="2" spans="1:19" x14ac:dyDescent="0.25">
      <c r="A2" s="3" t="s">
        <v>297</v>
      </c>
      <c r="B2" s="3"/>
    </row>
    <row r="3" spans="1:19" x14ac:dyDescent="0.25">
      <c r="A3" s="1" t="s">
        <v>499</v>
      </c>
      <c r="B3" s="1" t="s">
        <v>296</v>
      </c>
      <c r="C3" s="1" t="s">
        <v>0</v>
      </c>
      <c r="D3" s="1" t="s">
        <v>1</v>
      </c>
      <c r="E3" s="1" t="s">
        <v>75</v>
      </c>
      <c r="F3" s="1" t="s">
        <v>76</v>
      </c>
      <c r="G3" s="1" t="s">
        <v>2</v>
      </c>
      <c r="H3" s="1" t="s">
        <v>77</v>
      </c>
      <c r="I3" s="1" t="s">
        <v>3</v>
      </c>
      <c r="J3" s="1" t="s">
        <v>78</v>
      </c>
      <c r="K3" s="1" t="s">
        <v>79</v>
      </c>
      <c r="L3" s="1" t="s">
        <v>74</v>
      </c>
      <c r="M3" s="1" t="s">
        <v>4</v>
      </c>
      <c r="N3" s="1" t="s">
        <v>5</v>
      </c>
      <c r="O3" s="1" t="s">
        <v>6</v>
      </c>
      <c r="P3" s="1" t="s">
        <v>80</v>
      </c>
      <c r="Q3" s="1" t="s">
        <v>81</v>
      </c>
      <c r="R3" s="1" t="s">
        <v>298</v>
      </c>
      <c r="S3" s="1" t="s">
        <v>302</v>
      </c>
    </row>
    <row r="4" spans="1:19" x14ac:dyDescent="0.25">
      <c r="A4" s="7" t="s">
        <v>500</v>
      </c>
      <c r="B4" s="14">
        <v>14</v>
      </c>
      <c r="C4" s="15">
        <v>9800.2000000000007</v>
      </c>
      <c r="D4" s="15">
        <v>1262.4033936806986</v>
      </c>
      <c r="E4" s="15">
        <v>150.45045873810224</v>
      </c>
      <c r="F4" s="15">
        <v>693.45748258267088</v>
      </c>
      <c r="G4" s="15">
        <v>57.78771415955255</v>
      </c>
      <c r="H4" s="15">
        <v>350.12339490727112</v>
      </c>
      <c r="I4" s="15">
        <v>81.059022667059168</v>
      </c>
      <c r="J4" s="15">
        <v>421.45287852026297</v>
      </c>
      <c r="K4" s="15">
        <v>873.22674418604652</v>
      </c>
      <c r="L4" s="15">
        <v>1203.8493033068394</v>
      </c>
      <c r="M4" s="15">
        <v>10.439419585909135</v>
      </c>
      <c r="N4" s="15">
        <v>98.253360808556565</v>
      </c>
      <c r="O4" s="15">
        <v>39.792611127465406</v>
      </c>
      <c r="P4" s="16">
        <f t="shared" ref="P4:P9" si="0">SUM(C4:O4)</f>
        <v>15042.495784270433</v>
      </c>
      <c r="Q4" s="16">
        <v>2503.25</v>
      </c>
      <c r="R4" s="17">
        <f>P4/Q4</f>
        <v>6.0091863714253204</v>
      </c>
      <c r="S4" s="17">
        <f>R4/60</f>
        <v>0.100153106190422</v>
      </c>
    </row>
    <row r="5" spans="1:19" x14ac:dyDescent="0.25">
      <c r="A5" s="7" t="s">
        <v>501</v>
      </c>
      <c r="B5" s="14">
        <v>1</v>
      </c>
      <c r="C5" s="15">
        <v>540.29999999999995</v>
      </c>
      <c r="D5" s="15">
        <v>90.018578157197524</v>
      </c>
      <c r="E5" s="15">
        <v>10.728216073005592</v>
      </c>
      <c r="F5" s="15">
        <v>49.448581100971438</v>
      </c>
      <c r="G5" s="15">
        <v>4.1206858993229316</v>
      </c>
      <c r="H5" s="15">
        <v>24.966354136002355</v>
      </c>
      <c r="I5" s="15">
        <v>5.7801000883132181</v>
      </c>
      <c r="J5" s="15">
        <v>30.052667059169856</v>
      </c>
      <c r="K5" s="15">
        <v>62.267441860465119</v>
      </c>
      <c r="L5" s="15">
        <v>85.843244038857819</v>
      </c>
      <c r="M5" s="15">
        <v>0.7444068295554902</v>
      </c>
      <c r="N5" s="15">
        <v>7.0061819252281428</v>
      </c>
      <c r="O5" s="15">
        <v>2.8375036797173974</v>
      </c>
      <c r="P5" s="16">
        <f t="shared" si="0"/>
        <v>914.11396084780688</v>
      </c>
      <c r="Q5" s="16">
        <v>178.5</v>
      </c>
      <c r="R5" s="17">
        <f t="shared" ref="R5:R9" si="1">P5/Q5</f>
        <v>5.1210866153938763</v>
      </c>
      <c r="S5" s="17">
        <f t="shared" ref="S5:S9" si="2">R5/60</f>
        <v>8.5351443589897935E-2</v>
      </c>
    </row>
    <row r="6" spans="1:19" x14ac:dyDescent="0.25">
      <c r="A6" s="7" t="s">
        <v>502</v>
      </c>
      <c r="B6" s="14">
        <v>12</v>
      </c>
      <c r="C6" s="15">
        <v>8410.5</v>
      </c>
      <c r="D6" s="15">
        <v>1081.9880080463154</v>
      </c>
      <c r="E6" s="15">
        <v>128.94895005396918</v>
      </c>
      <c r="F6" s="15">
        <v>594.35255323324498</v>
      </c>
      <c r="G6" s="15">
        <v>49.529028554607009</v>
      </c>
      <c r="H6" s="15">
        <v>300.08578598763614</v>
      </c>
      <c r="I6" s="15">
        <v>69.474536355607896</v>
      </c>
      <c r="J6" s="15">
        <v>361.22127269159063</v>
      </c>
      <c r="K6" s="15">
        <v>748.43023255813955</v>
      </c>
      <c r="L6" s="15">
        <v>1031.8021293298009</v>
      </c>
      <c r="M6" s="15">
        <v>8.9474781670101073</v>
      </c>
      <c r="N6" s="15">
        <v>84.211559218918651</v>
      </c>
      <c r="O6" s="15">
        <v>34.105681483662053</v>
      </c>
      <c r="P6" s="16">
        <f t="shared" si="0"/>
        <v>12903.597215680504</v>
      </c>
      <c r="Q6" s="16">
        <v>2145.5</v>
      </c>
      <c r="R6" s="17">
        <f t="shared" si="1"/>
        <v>6.0142611119461682</v>
      </c>
      <c r="S6" s="17">
        <f t="shared" si="2"/>
        <v>0.1002376851991028</v>
      </c>
    </row>
    <row r="7" spans="1:19" x14ac:dyDescent="0.25">
      <c r="A7" s="7" t="s">
        <v>503</v>
      </c>
      <c r="B7" s="14">
        <v>8</v>
      </c>
      <c r="C7" s="15">
        <v>3400</v>
      </c>
      <c r="D7" s="15">
        <v>721.28331321754479</v>
      </c>
      <c r="E7" s="15">
        <v>85.960958198410353</v>
      </c>
      <c r="F7" s="15">
        <v>396.21195025022075</v>
      </c>
      <c r="G7" s="15">
        <v>33.017428613482487</v>
      </c>
      <c r="H7" s="15">
        <v>200.04553503090963</v>
      </c>
      <c r="I7" s="15">
        <v>46.313659110980282</v>
      </c>
      <c r="J7" s="15">
        <v>240.80015160435678</v>
      </c>
      <c r="K7" s="15">
        <v>498.92441860465118</v>
      </c>
      <c r="L7" s="15">
        <v>687.82801000883137</v>
      </c>
      <c r="M7" s="15">
        <v>5.9646379158080665</v>
      </c>
      <c r="N7" s="15">
        <v>56.137768619370028</v>
      </c>
      <c r="O7" s="15">
        <v>22.73579629084486</v>
      </c>
      <c r="P7" s="16">
        <f t="shared" si="0"/>
        <v>6395.2236274654106</v>
      </c>
      <c r="Q7" s="16">
        <v>1430.25</v>
      </c>
      <c r="R7" s="17">
        <f t="shared" si="1"/>
        <v>4.4714026411224683</v>
      </c>
      <c r="S7" s="17">
        <f t="shared" si="2"/>
        <v>7.4523377352041134E-2</v>
      </c>
    </row>
    <row r="8" spans="1:19" x14ac:dyDescent="0.25">
      <c r="A8" s="7" t="s">
        <v>504</v>
      </c>
      <c r="B8" s="14">
        <v>14</v>
      </c>
      <c r="C8" s="15">
        <v>8540</v>
      </c>
      <c r="D8" s="15">
        <v>1262.4033936806986</v>
      </c>
      <c r="E8" s="15">
        <v>150.45045873810224</v>
      </c>
      <c r="F8" s="15">
        <v>693.45748258267088</v>
      </c>
      <c r="G8" s="15">
        <v>57.78771415955255</v>
      </c>
      <c r="H8" s="15">
        <v>350.12339490727112</v>
      </c>
      <c r="I8" s="15">
        <v>81.059022667059168</v>
      </c>
      <c r="J8" s="15">
        <v>421.45287852026297</v>
      </c>
      <c r="K8" s="15">
        <v>873.22674418604652</v>
      </c>
      <c r="L8" s="15">
        <v>1203.8493033068394</v>
      </c>
      <c r="M8" s="15">
        <v>10.439419585909135</v>
      </c>
      <c r="N8" s="15">
        <v>98.253360808556565</v>
      </c>
      <c r="O8" s="15">
        <v>39.792611127465406</v>
      </c>
      <c r="P8" s="16">
        <f t="shared" si="0"/>
        <v>13782.295784270433</v>
      </c>
      <c r="Q8" s="16">
        <v>2503.25</v>
      </c>
      <c r="R8" s="17">
        <f t="shared" si="1"/>
        <v>5.5057608246361465</v>
      </c>
      <c r="S8" s="17">
        <f t="shared" si="2"/>
        <v>9.176268041060244E-2</v>
      </c>
    </row>
    <row r="9" spans="1:19" x14ac:dyDescent="0.25">
      <c r="A9" s="7" t="s">
        <v>505</v>
      </c>
      <c r="B9" s="14">
        <v>8</v>
      </c>
      <c r="C9" s="15">
        <v>3886.7899359729199</v>
      </c>
      <c r="D9" s="15">
        <v>721.28331321754479</v>
      </c>
      <c r="E9" s="15">
        <v>85.960958198410353</v>
      </c>
      <c r="F9" s="15">
        <v>396.21195025022075</v>
      </c>
      <c r="G9" s="15">
        <v>33.017428613482487</v>
      </c>
      <c r="H9" s="15">
        <v>200.04553503090963</v>
      </c>
      <c r="I9" s="15">
        <v>46.313659110980282</v>
      </c>
      <c r="J9" s="15">
        <v>240.80015160435678</v>
      </c>
      <c r="K9" s="15">
        <v>498.92441860465118</v>
      </c>
      <c r="L9" s="15">
        <v>687.82801000883137</v>
      </c>
      <c r="M9" s="15">
        <v>5.9646379158080665</v>
      </c>
      <c r="N9" s="15">
        <v>56.137768619370028</v>
      </c>
      <c r="O9" s="15">
        <v>22.73579629084486</v>
      </c>
      <c r="P9" s="16">
        <f t="shared" si="0"/>
        <v>6882.0135634383305</v>
      </c>
      <c r="Q9" s="16">
        <v>1430.25</v>
      </c>
      <c r="R9" s="17">
        <f t="shared" si="1"/>
        <v>4.8117556814810909</v>
      </c>
      <c r="S9" s="17">
        <f t="shared" si="2"/>
        <v>8.0195928024684851E-2</v>
      </c>
    </row>
    <row r="10" spans="1:19" x14ac:dyDescent="0.25">
      <c r="A10" s="9" t="s">
        <v>36</v>
      </c>
      <c r="B10" s="8">
        <f>SUM(B4:B9)</f>
        <v>57</v>
      </c>
      <c r="C10" s="16">
        <f>SUM(C4:C9)</f>
        <v>34577.78993597292</v>
      </c>
      <c r="D10" s="16">
        <f t="shared" ref="D10:Q10" si="3">SUM(D4:D9)</f>
        <v>5139.38</v>
      </c>
      <c r="E10" s="16">
        <f t="shared" si="3"/>
        <v>612.5</v>
      </c>
      <c r="F10" s="16">
        <f t="shared" si="3"/>
        <v>2823.1399999999994</v>
      </c>
      <c r="G10" s="16">
        <f t="shared" si="3"/>
        <v>235.26</v>
      </c>
      <c r="H10" s="16">
        <f t="shared" si="3"/>
        <v>1425.3899999999999</v>
      </c>
      <c r="I10" s="16">
        <f t="shared" si="3"/>
        <v>329.99999999999994</v>
      </c>
      <c r="J10" s="16">
        <f t="shared" si="3"/>
        <v>1715.7800000000002</v>
      </c>
      <c r="K10" s="16">
        <f t="shared" si="3"/>
        <v>3555.0000000000005</v>
      </c>
      <c r="L10" s="16">
        <f t="shared" si="3"/>
        <v>4901.0000000000009</v>
      </c>
      <c r="M10" s="16">
        <f t="shared" si="3"/>
        <v>42.5</v>
      </c>
      <c r="N10" s="16">
        <f t="shared" si="3"/>
        <v>400</v>
      </c>
      <c r="O10" s="16">
        <f t="shared" si="3"/>
        <v>162</v>
      </c>
      <c r="P10" s="16">
        <f t="shared" si="3"/>
        <v>55919.739935972924</v>
      </c>
      <c r="Q10" s="16">
        <f t="shared" si="3"/>
        <v>10191</v>
      </c>
      <c r="R10" s="17"/>
      <c r="S10" s="17"/>
    </row>
    <row r="11" spans="1:19" x14ac:dyDescent="0.25">
      <c r="A11" s="3"/>
      <c r="B11" s="5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20"/>
    </row>
    <row r="12" spans="1:19" x14ac:dyDescent="0.25">
      <c r="A12" s="3"/>
      <c r="B12" s="3"/>
      <c r="C12" s="21"/>
      <c r="D12" s="21"/>
      <c r="E12" s="21"/>
      <c r="F12" s="21"/>
      <c r="G12" s="21"/>
      <c r="H12" s="21"/>
      <c r="I12" s="11"/>
      <c r="P12" s="11"/>
    </row>
    <row r="19" spans="11:16" x14ac:dyDescent="0.25">
      <c r="K19" s="2" t="s">
        <v>506</v>
      </c>
    </row>
    <row r="20" spans="11:16" x14ac:dyDescent="0.25">
      <c r="K20" s="2" t="s">
        <v>507</v>
      </c>
      <c r="M20" s="2">
        <f>(8-1)*6*4</f>
        <v>168</v>
      </c>
      <c r="O20" s="12">
        <v>2500</v>
      </c>
    </row>
    <row r="21" spans="11:16" x14ac:dyDescent="0.25">
      <c r="K21" s="2" t="s">
        <v>508</v>
      </c>
      <c r="M21" s="2">
        <f>(8-2)*6*4</f>
        <v>144</v>
      </c>
      <c r="O21" s="12">
        <v>2500</v>
      </c>
      <c r="P21" s="2" t="s">
        <v>509</v>
      </c>
    </row>
    <row r="23" spans="11:16" x14ac:dyDescent="0.25">
      <c r="K23" s="2" t="s">
        <v>510</v>
      </c>
    </row>
    <row r="25" spans="11:16" x14ac:dyDescent="0.25">
      <c r="K25" s="2" t="s">
        <v>511</v>
      </c>
    </row>
    <row r="26" spans="11:16" x14ac:dyDescent="0.25">
      <c r="K26" s="2" t="s">
        <v>512</v>
      </c>
    </row>
    <row r="27" spans="11:16" x14ac:dyDescent="0.25">
      <c r="K27" s="2" t="s">
        <v>513</v>
      </c>
    </row>
    <row r="29" spans="11:16" x14ac:dyDescent="0.25">
      <c r="K29" s="2" t="s">
        <v>514</v>
      </c>
    </row>
    <row r="30" spans="11:16" x14ac:dyDescent="0.25">
      <c r="K30" s="2" t="s">
        <v>515</v>
      </c>
    </row>
    <row r="32" spans="11:16" x14ac:dyDescent="0.25">
      <c r="K32" s="2" t="s">
        <v>516</v>
      </c>
      <c r="N32" s="2" t="s">
        <v>519</v>
      </c>
      <c r="O32" s="2" t="s">
        <v>519</v>
      </c>
    </row>
    <row r="33" spans="12:15" x14ac:dyDescent="0.25">
      <c r="L33" s="2" t="s">
        <v>517</v>
      </c>
      <c r="N33" s="2" t="s">
        <v>520</v>
      </c>
      <c r="O33" s="2" t="s">
        <v>522</v>
      </c>
    </row>
    <row r="34" spans="12:15" x14ac:dyDescent="0.25">
      <c r="L34" s="2" t="s">
        <v>518</v>
      </c>
      <c r="N34" s="2" t="s">
        <v>521</v>
      </c>
      <c r="O34" s="2" t="s">
        <v>522</v>
      </c>
    </row>
  </sheetData>
  <pageMargins left="0.75" right="0.75" top="1" bottom="1" header="0" footer="0"/>
  <pageSetup paperSize="9" orientation="portrait" horizontalDpi="180" verticalDpi="180" r:id="rId1"/>
  <headerFooter alignWithMargins="0"/>
  <ignoredErrors>
    <ignoredError sqref="P4:P10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69CCC-69EC-43CD-834D-653CB584D199}">
  <dimension ref="A1:E12"/>
  <sheetViews>
    <sheetView zoomScale="110" zoomScaleNormal="110" workbookViewId="0">
      <pane ySplit="1" topLeftCell="A2" activePane="bottomLeft" state="frozen"/>
      <selection pane="bottomLeft" activeCell="G12" sqref="G12"/>
    </sheetView>
  </sheetViews>
  <sheetFormatPr baseColWidth="10" defaultColWidth="11.54296875" defaultRowHeight="13.8" x14ac:dyDescent="0.25"/>
  <cols>
    <col min="1" max="1" width="2.54296875" style="2" bestFit="1" customWidth="1"/>
    <col min="2" max="2" width="5.90625" style="2" bestFit="1" customWidth="1"/>
    <col min="3" max="3" width="16.1796875" style="2" bestFit="1" customWidth="1"/>
    <col min="4" max="4" width="6.6328125" style="2" bestFit="1" customWidth="1"/>
    <col min="5" max="5" width="11" style="2" bestFit="1" customWidth="1"/>
    <col min="6" max="16384" width="11.54296875" style="2"/>
  </cols>
  <sheetData>
    <row r="1" spans="1:5" x14ac:dyDescent="0.25">
      <c r="A1" s="23" t="s">
        <v>100</v>
      </c>
      <c r="B1" s="23" t="s">
        <v>101</v>
      </c>
      <c r="C1" s="23" t="s">
        <v>102</v>
      </c>
      <c r="D1" s="38" t="s">
        <v>132</v>
      </c>
      <c r="E1" s="23" t="s">
        <v>256</v>
      </c>
    </row>
    <row r="2" spans="1:5" x14ac:dyDescent="0.25">
      <c r="A2" s="14">
        <v>1</v>
      </c>
      <c r="B2" s="14" t="s">
        <v>303</v>
      </c>
      <c r="C2" s="7" t="s">
        <v>305</v>
      </c>
      <c r="D2" s="14" t="s">
        <v>48</v>
      </c>
      <c r="E2" s="50">
        <v>15.28</v>
      </c>
    </row>
    <row r="3" spans="1:5" x14ac:dyDescent="0.25">
      <c r="A3" s="14">
        <v>2</v>
      </c>
      <c r="B3" s="14" t="s">
        <v>304</v>
      </c>
      <c r="C3" s="7" t="s">
        <v>306</v>
      </c>
      <c r="D3" s="14" t="s">
        <v>48</v>
      </c>
      <c r="E3" s="50">
        <v>1.25</v>
      </c>
    </row>
    <row r="4" spans="1:5" x14ac:dyDescent="0.25">
      <c r="A4" s="14">
        <v>3</v>
      </c>
      <c r="B4" s="14"/>
      <c r="C4" s="7"/>
      <c r="D4" s="14"/>
      <c r="E4" s="50"/>
    </row>
    <row r="5" spans="1:5" x14ac:dyDescent="0.25">
      <c r="A5" s="14">
        <v>4</v>
      </c>
      <c r="B5" s="14"/>
      <c r="C5" s="7"/>
      <c r="D5" s="14"/>
      <c r="E5" s="50"/>
    </row>
    <row r="6" spans="1:5" x14ac:dyDescent="0.25">
      <c r="A6" s="14">
        <v>5</v>
      </c>
      <c r="B6" s="14"/>
      <c r="C6" s="7"/>
      <c r="D6" s="14"/>
      <c r="E6" s="50"/>
    </row>
    <row r="7" spans="1:5" x14ac:dyDescent="0.25">
      <c r="A7" s="14">
        <v>6</v>
      </c>
      <c r="B7" s="14"/>
      <c r="C7" s="7"/>
      <c r="D7" s="14"/>
      <c r="E7" s="50"/>
    </row>
    <row r="8" spans="1:5" x14ac:dyDescent="0.25">
      <c r="A8" s="14">
        <v>7</v>
      </c>
      <c r="B8" s="14"/>
      <c r="C8" s="7"/>
      <c r="D8" s="14"/>
      <c r="E8" s="50"/>
    </row>
    <row r="9" spans="1:5" x14ac:dyDescent="0.25">
      <c r="A9" s="14">
        <v>8</v>
      </c>
      <c r="B9" s="14"/>
      <c r="C9" s="7"/>
      <c r="D9" s="14"/>
      <c r="E9" s="50"/>
    </row>
    <row r="10" spans="1:5" x14ac:dyDescent="0.25">
      <c r="A10" s="14">
        <v>9</v>
      </c>
      <c r="B10" s="14"/>
      <c r="C10" s="7"/>
      <c r="D10" s="14"/>
      <c r="E10" s="50"/>
    </row>
    <row r="11" spans="1:5" x14ac:dyDescent="0.25">
      <c r="A11" s="14">
        <v>10</v>
      </c>
      <c r="B11" s="14"/>
      <c r="C11" s="7"/>
      <c r="D11" s="14"/>
      <c r="E11" s="50"/>
    </row>
    <row r="12" spans="1:5" x14ac:dyDescent="0.25">
      <c r="A12" s="14">
        <v>11</v>
      </c>
      <c r="B12" s="14"/>
      <c r="C12" s="7"/>
      <c r="D12" s="14"/>
      <c r="E12" s="5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1394B-02DB-4DE6-872C-E3C979901A75}">
  <dimension ref="A1:L7"/>
  <sheetViews>
    <sheetView zoomScale="110" zoomScaleNormal="110" workbookViewId="0">
      <pane ySplit="1" topLeftCell="A2" activePane="bottomLeft" state="frozen"/>
      <selection pane="bottomLeft" activeCell="I2" sqref="I2"/>
    </sheetView>
  </sheetViews>
  <sheetFormatPr baseColWidth="10" defaultColWidth="11.54296875" defaultRowHeight="13.8" x14ac:dyDescent="0.25"/>
  <cols>
    <col min="1" max="1" width="2.54296875" style="2" bestFit="1" customWidth="1"/>
    <col min="2" max="2" width="7.08984375" style="2" bestFit="1" customWidth="1"/>
    <col min="3" max="3" width="9.453125" style="2" bestFit="1" customWidth="1"/>
    <col min="4" max="4" width="9.6328125" style="2" customWidth="1"/>
    <col min="5" max="5" width="8.6328125" style="2" bestFit="1" customWidth="1"/>
    <col min="6" max="6" width="15.54296875" style="2" bestFit="1" customWidth="1"/>
    <col min="7" max="7" width="9.1796875" style="2" bestFit="1" customWidth="1"/>
    <col min="8" max="8" width="5.90625" style="2" bestFit="1" customWidth="1"/>
    <col min="9" max="16384" width="11.54296875" style="2"/>
  </cols>
  <sheetData>
    <row r="1" spans="1:12" x14ac:dyDescent="0.25">
      <c r="A1" s="23" t="s">
        <v>100</v>
      </c>
      <c r="B1" s="23" t="s">
        <v>101</v>
      </c>
      <c r="C1" s="23" t="s">
        <v>102</v>
      </c>
      <c r="D1" s="23" t="s">
        <v>132</v>
      </c>
      <c r="E1" s="23" t="s">
        <v>133</v>
      </c>
      <c r="F1" s="23" t="s">
        <v>134</v>
      </c>
      <c r="G1" s="23" t="s">
        <v>218</v>
      </c>
      <c r="H1" s="23" t="s">
        <v>156</v>
      </c>
      <c r="I1" s="35" t="s">
        <v>219</v>
      </c>
      <c r="J1" s="35" t="s">
        <v>220</v>
      </c>
      <c r="K1" s="35" t="s">
        <v>221</v>
      </c>
      <c r="L1" s="35" t="s">
        <v>82</v>
      </c>
    </row>
    <row r="2" spans="1:12" x14ac:dyDescent="0.25">
      <c r="A2" s="14">
        <v>1</v>
      </c>
      <c r="B2" s="14" t="s">
        <v>139</v>
      </c>
      <c r="C2" s="7" t="s">
        <v>131</v>
      </c>
      <c r="D2" s="14" t="s">
        <v>48</v>
      </c>
      <c r="E2" s="27">
        <v>45280</v>
      </c>
      <c r="F2" s="29" t="s">
        <v>145</v>
      </c>
      <c r="G2" s="30">
        <v>44185</v>
      </c>
      <c r="H2" s="14" t="s">
        <v>158</v>
      </c>
      <c r="I2" s="31">
        <v>4825.6000000000004</v>
      </c>
      <c r="J2" s="31">
        <v>6542.8</v>
      </c>
      <c r="K2" s="31">
        <v>8453.6</v>
      </c>
      <c r="L2" s="31">
        <v>3265.8</v>
      </c>
    </row>
    <row r="3" spans="1:12" x14ac:dyDescent="0.25">
      <c r="A3" s="14">
        <v>2</v>
      </c>
      <c r="B3" s="14" t="s">
        <v>140</v>
      </c>
      <c r="C3" s="7" t="s">
        <v>135</v>
      </c>
      <c r="D3" s="14" t="s">
        <v>48</v>
      </c>
      <c r="E3" s="27">
        <v>32186</v>
      </c>
      <c r="F3" s="29" t="s">
        <v>146</v>
      </c>
      <c r="G3" s="30">
        <v>44188</v>
      </c>
      <c r="H3" s="14" t="s">
        <v>158</v>
      </c>
      <c r="I3" s="31">
        <v>5463.2</v>
      </c>
      <c r="J3" s="31">
        <v>5574.9</v>
      </c>
      <c r="K3" s="31">
        <v>9587.2000000000007</v>
      </c>
      <c r="L3" s="31">
        <v>2498.3000000000002</v>
      </c>
    </row>
    <row r="4" spans="1:12" x14ac:dyDescent="0.25">
      <c r="A4" s="14">
        <v>3</v>
      </c>
      <c r="B4" s="14" t="s">
        <v>141</v>
      </c>
      <c r="C4" s="7" t="s">
        <v>136</v>
      </c>
      <c r="D4" s="14" t="s">
        <v>48</v>
      </c>
      <c r="E4" s="27">
        <v>8536</v>
      </c>
      <c r="F4" s="29" t="s">
        <v>147</v>
      </c>
      <c r="G4" s="30">
        <v>44193</v>
      </c>
      <c r="H4" s="14" t="s">
        <v>158</v>
      </c>
      <c r="I4" s="31">
        <v>2654.8</v>
      </c>
      <c r="J4" s="31">
        <v>3125.6</v>
      </c>
      <c r="K4" s="31">
        <v>6521.2</v>
      </c>
      <c r="L4" s="31">
        <v>2154.3000000000002</v>
      </c>
    </row>
    <row r="6" spans="1:12" x14ac:dyDescent="0.25">
      <c r="E6" s="28"/>
    </row>
    <row r="7" spans="1:12" x14ac:dyDescent="0.25">
      <c r="E7" s="1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2"/>
  <sheetViews>
    <sheetView topLeftCell="B1" zoomScale="90" zoomScaleNormal="90" workbookViewId="0">
      <pane ySplit="4" topLeftCell="A5" activePane="bottomLeft" state="frozen"/>
      <selection activeCell="B5" sqref="B5"/>
      <selection pane="bottomLeft" activeCell="P7" sqref="P7"/>
    </sheetView>
  </sheetViews>
  <sheetFormatPr baseColWidth="10" defaultColWidth="11.54296875" defaultRowHeight="13.8" x14ac:dyDescent="0.25"/>
  <cols>
    <col min="1" max="1" width="13.81640625" style="2" customWidth="1"/>
    <col min="2" max="2" width="20.36328125" style="2" customWidth="1"/>
    <col min="3" max="3" width="4.90625" style="2" customWidth="1"/>
    <col min="4" max="4" width="9.1796875" style="2" bestFit="1" customWidth="1"/>
    <col min="5" max="5" width="7.453125" style="2" customWidth="1"/>
    <col min="6" max="6" width="10.6328125" style="2" bestFit="1" customWidth="1"/>
    <col min="7" max="7" width="9.1796875" style="2" bestFit="1" customWidth="1"/>
    <col min="8" max="8" width="7.90625" style="2" customWidth="1"/>
    <col min="9" max="9" width="10.6328125" style="2" bestFit="1" customWidth="1"/>
    <col min="10" max="10" width="9.1796875" style="2" bestFit="1" customWidth="1"/>
    <col min="11" max="11" width="7.81640625" style="2" customWidth="1"/>
    <col min="12" max="12" width="10.6328125" style="2" bestFit="1" customWidth="1"/>
    <col min="13" max="13" width="2.08984375" style="2" customWidth="1"/>
    <col min="14" max="14" width="11.54296875" style="2"/>
    <col min="15" max="15" width="11.81640625" style="2" bestFit="1" customWidth="1"/>
    <col min="16" max="16384" width="11.54296875" style="2"/>
  </cols>
  <sheetData>
    <row r="1" spans="1:16" x14ac:dyDescent="0.25">
      <c r="A1" s="3" t="s">
        <v>222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6" x14ac:dyDescent="0.25">
      <c r="A2" s="6" t="s">
        <v>92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6" ht="15.75" customHeight="1" x14ac:dyDescent="0.25">
      <c r="A3" s="22"/>
      <c r="B3" s="22"/>
      <c r="C3" s="22"/>
      <c r="D3" s="91" t="s">
        <v>21</v>
      </c>
      <c r="E3" s="92"/>
      <c r="F3" s="93"/>
      <c r="G3" s="91" t="s">
        <v>22</v>
      </c>
      <c r="H3" s="92"/>
      <c r="I3" s="93"/>
      <c r="J3" s="91" t="s">
        <v>51</v>
      </c>
      <c r="K3" s="92"/>
      <c r="L3" s="93"/>
    </row>
    <row r="4" spans="1:16" x14ac:dyDescent="0.25">
      <c r="A4" s="1" t="s">
        <v>50</v>
      </c>
      <c r="B4" s="1" t="s">
        <v>66</v>
      </c>
      <c r="C4" s="1" t="s">
        <v>48</v>
      </c>
      <c r="D4" s="1" t="s">
        <v>31</v>
      </c>
      <c r="E4" s="1" t="s">
        <v>53</v>
      </c>
      <c r="F4" s="1" t="s">
        <v>54</v>
      </c>
      <c r="G4" s="1" t="s">
        <v>31</v>
      </c>
      <c r="H4" s="1" t="s">
        <v>53</v>
      </c>
      <c r="I4" s="1" t="s">
        <v>54</v>
      </c>
      <c r="J4" s="1" t="s">
        <v>31</v>
      </c>
      <c r="K4" s="1" t="s">
        <v>53</v>
      </c>
      <c r="L4" s="1" t="s">
        <v>54</v>
      </c>
      <c r="N4" s="3" t="s">
        <v>52</v>
      </c>
    </row>
    <row r="5" spans="1:16" x14ac:dyDescent="0.25">
      <c r="A5" s="30">
        <v>44197</v>
      </c>
      <c r="B5" s="29" t="s">
        <v>72</v>
      </c>
      <c r="C5" s="14" t="s">
        <v>73</v>
      </c>
      <c r="D5" s="18"/>
      <c r="E5" s="18"/>
      <c r="F5" s="18"/>
      <c r="G5" s="18"/>
      <c r="H5" s="18"/>
      <c r="I5" s="18"/>
      <c r="J5" s="13">
        <v>26700</v>
      </c>
      <c r="K5" s="18">
        <f>+L5/J5</f>
        <v>14.409550561797753</v>
      </c>
      <c r="L5" s="13">
        <v>384735</v>
      </c>
      <c r="N5" s="3" t="s">
        <v>55</v>
      </c>
    </row>
    <row r="6" spans="1:16" x14ac:dyDescent="0.25">
      <c r="A6" s="30">
        <v>44197</v>
      </c>
      <c r="B6" s="29" t="s">
        <v>83</v>
      </c>
      <c r="C6" s="14" t="s">
        <v>73</v>
      </c>
      <c r="D6" s="18"/>
      <c r="E6" s="18"/>
      <c r="F6" s="18"/>
      <c r="G6" s="18"/>
      <c r="H6" s="18"/>
      <c r="I6" s="18"/>
      <c r="J6" s="13">
        <v>421.16</v>
      </c>
      <c r="K6" s="18">
        <f>+L6/J6</f>
        <v>2.3499857536328235</v>
      </c>
      <c r="L6" s="13">
        <v>989.72</v>
      </c>
      <c r="N6" s="2" t="s">
        <v>56</v>
      </c>
      <c r="P6" s="2" t="s">
        <v>293</v>
      </c>
    </row>
    <row r="7" spans="1:16" x14ac:dyDescent="0.25">
      <c r="A7" s="30">
        <v>44197</v>
      </c>
      <c r="B7" s="7" t="s">
        <v>84</v>
      </c>
      <c r="C7" s="14" t="s">
        <v>73</v>
      </c>
      <c r="D7" s="4"/>
      <c r="E7" s="4"/>
      <c r="F7" s="4"/>
      <c r="G7" s="4"/>
      <c r="H7" s="4"/>
      <c r="I7" s="4"/>
      <c r="J7" s="13">
        <v>95.43</v>
      </c>
      <c r="K7" s="18">
        <f>+L7/J7</f>
        <v>8.1688148381012251</v>
      </c>
      <c r="L7" s="13">
        <v>779.55</v>
      </c>
      <c r="N7" s="2" t="s">
        <v>26</v>
      </c>
      <c r="P7" s="2" t="s">
        <v>223</v>
      </c>
    </row>
    <row r="8" spans="1:16" x14ac:dyDescent="0.25">
      <c r="A8" s="30">
        <v>44197</v>
      </c>
      <c r="B8" s="7" t="s">
        <v>25</v>
      </c>
      <c r="C8" s="14" t="s">
        <v>73</v>
      </c>
      <c r="D8" s="4"/>
      <c r="E8" s="4"/>
      <c r="F8" s="4"/>
      <c r="G8" s="4"/>
      <c r="H8" s="4"/>
      <c r="I8" s="4"/>
      <c r="J8" s="13">
        <v>198.8</v>
      </c>
      <c r="K8" s="18">
        <f>+L8/J8</f>
        <v>1.0199698189134809</v>
      </c>
      <c r="L8" s="13">
        <v>202.77</v>
      </c>
      <c r="N8" s="2" t="s">
        <v>57</v>
      </c>
      <c r="P8" s="2" t="s">
        <v>224</v>
      </c>
    </row>
    <row r="9" spans="1:16" x14ac:dyDescent="0.25">
      <c r="A9" s="30">
        <v>44197</v>
      </c>
      <c r="B9" s="7" t="s">
        <v>85</v>
      </c>
      <c r="C9" s="14" t="s">
        <v>73</v>
      </c>
      <c r="D9" s="4"/>
      <c r="E9" s="4"/>
      <c r="F9" s="4"/>
      <c r="G9" s="4"/>
      <c r="H9" s="4"/>
      <c r="I9" s="4"/>
      <c r="J9" s="13">
        <v>89.74</v>
      </c>
      <c r="K9" s="18">
        <f t="shared" ref="K9:K15" si="0">+L9/J9</f>
        <v>3.1201248049921997</v>
      </c>
      <c r="L9" s="13">
        <v>280</v>
      </c>
      <c r="N9" s="2" t="s">
        <v>25</v>
      </c>
      <c r="P9" s="2" t="s">
        <v>225</v>
      </c>
    </row>
    <row r="10" spans="1:16" x14ac:dyDescent="0.25">
      <c r="A10" s="30">
        <v>44197</v>
      </c>
      <c r="B10" s="7" t="s">
        <v>86</v>
      </c>
      <c r="C10" s="14" t="s">
        <v>73</v>
      </c>
      <c r="D10" s="4"/>
      <c r="E10" s="4"/>
      <c r="F10" s="4"/>
      <c r="G10" s="4"/>
      <c r="H10" s="4"/>
      <c r="I10" s="4"/>
      <c r="J10" s="13">
        <v>156.47999999999999</v>
      </c>
      <c r="K10" s="18">
        <f t="shared" si="0"/>
        <v>3.2000894683026586</v>
      </c>
      <c r="L10" s="13">
        <v>500.75</v>
      </c>
      <c r="N10" s="2" t="s">
        <v>58</v>
      </c>
      <c r="P10" s="2" t="s">
        <v>226</v>
      </c>
    </row>
    <row r="11" spans="1:16" x14ac:dyDescent="0.25">
      <c r="A11" s="30">
        <v>44197</v>
      </c>
      <c r="B11" s="7" t="s">
        <v>87</v>
      </c>
      <c r="C11" s="14" t="s">
        <v>48</v>
      </c>
      <c r="D11" s="4"/>
      <c r="E11" s="4"/>
      <c r="F11" s="4"/>
      <c r="G11" s="4"/>
      <c r="H11" s="4"/>
      <c r="I11" s="4"/>
      <c r="J11" s="13">
        <v>5000</v>
      </c>
      <c r="K11" s="18">
        <f t="shared" si="0"/>
        <v>20</v>
      </c>
      <c r="L11" s="13">
        <v>100000</v>
      </c>
      <c r="N11" s="2" t="s">
        <v>59</v>
      </c>
      <c r="P11" s="2" t="s">
        <v>227</v>
      </c>
    </row>
    <row r="12" spans="1:16" x14ac:dyDescent="0.25">
      <c r="A12" s="30">
        <v>44197</v>
      </c>
      <c r="B12" s="7" t="s">
        <v>88</v>
      </c>
      <c r="C12" s="14" t="s">
        <v>48</v>
      </c>
      <c r="D12" s="4"/>
      <c r="E12" s="4"/>
      <c r="F12" s="4"/>
      <c r="G12" s="4"/>
      <c r="H12" s="4"/>
      <c r="I12" s="4"/>
      <c r="J12" s="13">
        <v>4000</v>
      </c>
      <c r="K12" s="18">
        <f t="shared" si="0"/>
        <v>10</v>
      </c>
      <c r="L12" s="13">
        <v>40000</v>
      </c>
      <c r="N12" s="2" t="s">
        <v>60</v>
      </c>
      <c r="P12" s="2" t="s">
        <v>228</v>
      </c>
    </row>
    <row r="13" spans="1:16" x14ac:dyDescent="0.25">
      <c r="A13" s="30">
        <v>44197</v>
      </c>
      <c r="B13" s="7" t="s">
        <v>89</v>
      </c>
      <c r="C13" s="14" t="s">
        <v>48</v>
      </c>
      <c r="D13" s="4"/>
      <c r="E13" s="4"/>
      <c r="F13" s="4"/>
      <c r="G13" s="4"/>
      <c r="H13" s="4"/>
      <c r="I13" s="4"/>
      <c r="J13" s="13">
        <v>600</v>
      </c>
      <c r="K13" s="18">
        <f t="shared" si="0"/>
        <v>5</v>
      </c>
      <c r="L13" s="13">
        <v>3000</v>
      </c>
      <c r="N13" s="2" t="s">
        <v>61</v>
      </c>
      <c r="P13" s="2" t="s">
        <v>229</v>
      </c>
    </row>
    <row r="14" spans="1:16" x14ac:dyDescent="0.25">
      <c r="A14" s="30">
        <v>44197</v>
      </c>
      <c r="B14" s="7" t="s">
        <v>90</v>
      </c>
      <c r="C14" s="14" t="s">
        <v>48</v>
      </c>
      <c r="D14" s="4"/>
      <c r="E14" s="4"/>
      <c r="F14" s="4"/>
      <c r="G14" s="4"/>
      <c r="H14" s="4"/>
      <c r="I14" s="4"/>
      <c r="J14" s="13">
        <v>400</v>
      </c>
      <c r="K14" s="18">
        <f t="shared" si="0"/>
        <v>3</v>
      </c>
      <c r="L14" s="13">
        <v>1200</v>
      </c>
      <c r="N14" s="2" t="s">
        <v>62</v>
      </c>
      <c r="P14" s="2" t="s">
        <v>230</v>
      </c>
    </row>
    <row r="15" spans="1:16" x14ac:dyDescent="0.25">
      <c r="A15" s="30">
        <v>44197</v>
      </c>
      <c r="B15" s="7" t="s">
        <v>91</v>
      </c>
      <c r="C15" s="14" t="s">
        <v>48</v>
      </c>
      <c r="D15" s="4"/>
      <c r="E15" s="4"/>
      <c r="F15" s="4"/>
      <c r="G15" s="4"/>
      <c r="H15" s="4"/>
      <c r="I15" s="4"/>
      <c r="J15" s="13">
        <v>750</v>
      </c>
      <c r="K15" s="18">
        <f t="shared" si="0"/>
        <v>2</v>
      </c>
      <c r="L15" s="13">
        <v>1500</v>
      </c>
      <c r="N15" s="2" t="s">
        <v>63</v>
      </c>
      <c r="P15" s="2" t="s">
        <v>231</v>
      </c>
    </row>
    <row r="16" spans="1:16" x14ac:dyDescent="0.25">
      <c r="A16" s="30">
        <v>44197</v>
      </c>
      <c r="B16" s="7" t="s">
        <v>72</v>
      </c>
      <c r="C16" s="14" t="s">
        <v>73</v>
      </c>
      <c r="D16" s="4">
        <v>120000</v>
      </c>
      <c r="E16" s="18">
        <f>+F16/D16</f>
        <v>15.384083333333333</v>
      </c>
      <c r="F16" s="4">
        <v>1846090</v>
      </c>
      <c r="G16" s="4"/>
      <c r="H16" s="4"/>
      <c r="I16" s="4"/>
      <c r="J16" s="13">
        <f>+J5+D16</f>
        <v>146700</v>
      </c>
      <c r="K16" s="18">
        <f t="shared" ref="K16:K32" si="1">+L16/J16</f>
        <v>15.20671438309475</v>
      </c>
      <c r="L16" s="13">
        <f>+L5+F16</f>
        <v>2230825</v>
      </c>
      <c r="N16" s="2" t="s">
        <v>64</v>
      </c>
      <c r="P16" s="2" t="s">
        <v>232</v>
      </c>
    </row>
    <row r="17" spans="1:16" x14ac:dyDescent="0.25">
      <c r="A17" s="30">
        <v>44198</v>
      </c>
      <c r="B17" s="7" t="s">
        <v>93</v>
      </c>
      <c r="C17" s="14" t="s">
        <v>73</v>
      </c>
      <c r="D17" s="4">
        <v>1900</v>
      </c>
      <c r="E17" s="18">
        <f>+F17/D17</f>
        <v>2.3526315789473684</v>
      </c>
      <c r="F17" s="4">
        <v>4470</v>
      </c>
      <c r="G17" s="4"/>
      <c r="H17" s="4"/>
      <c r="I17" s="4"/>
      <c r="J17" s="13">
        <f>+J6+D17</f>
        <v>2321.16</v>
      </c>
      <c r="K17" s="18">
        <f t="shared" si="1"/>
        <v>2.3521515104516708</v>
      </c>
      <c r="L17" s="13">
        <f>+L6+F17</f>
        <v>5459.72</v>
      </c>
    </row>
    <row r="18" spans="1:16" x14ac:dyDescent="0.25">
      <c r="A18" s="30">
        <v>44199</v>
      </c>
      <c r="B18" s="7" t="s">
        <v>72</v>
      </c>
      <c r="C18" s="14" t="s">
        <v>73</v>
      </c>
      <c r="D18" s="4"/>
      <c r="E18" s="4"/>
      <c r="F18" s="4"/>
      <c r="G18" s="4">
        <v>116974</v>
      </c>
      <c r="H18" s="18">
        <f>+K16</f>
        <v>15.20671438309475</v>
      </c>
      <c r="I18" s="4">
        <f>+G18*H18</f>
        <v>1778790.2082481254</v>
      </c>
      <c r="J18" s="13">
        <f>+J16-G18</f>
        <v>29726</v>
      </c>
      <c r="K18" s="18">
        <f t="shared" si="1"/>
        <v>15.206714383094752</v>
      </c>
      <c r="L18" s="13">
        <f>+L16-I18</f>
        <v>452034.79175187461</v>
      </c>
      <c r="N18" s="3" t="s">
        <v>65</v>
      </c>
    </row>
    <row r="19" spans="1:16" x14ac:dyDescent="0.25">
      <c r="A19" s="30">
        <v>44199</v>
      </c>
      <c r="B19" s="7" t="s">
        <v>84</v>
      </c>
      <c r="C19" s="14" t="s">
        <v>73</v>
      </c>
      <c r="D19" s="4">
        <v>430</v>
      </c>
      <c r="E19" s="18">
        <f>+F19/D19</f>
        <v>8.1720930232558135</v>
      </c>
      <c r="F19" s="4">
        <v>3514</v>
      </c>
      <c r="G19" s="4"/>
      <c r="H19" s="4"/>
      <c r="I19" s="4"/>
      <c r="J19" s="13">
        <f>+J7+D19</f>
        <v>525.43000000000006</v>
      </c>
      <c r="K19" s="18">
        <f t="shared" si="1"/>
        <v>8.1714976305121514</v>
      </c>
      <c r="L19" s="13">
        <f>+L7+F19</f>
        <v>4293.55</v>
      </c>
      <c r="N19" s="2" t="s">
        <v>292</v>
      </c>
    </row>
    <row r="20" spans="1:16" x14ac:dyDescent="0.25">
      <c r="A20" s="30">
        <v>44200</v>
      </c>
      <c r="B20" s="7" t="s">
        <v>84</v>
      </c>
      <c r="C20" s="14" t="s">
        <v>73</v>
      </c>
      <c r="D20" s="4"/>
      <c r="E20" s="4"/>
      <c r="F20" s="4"/>
      <c r="G20" s="4">
        <v>420</v>
      </c>
      <c r="H20" s="18">
        <f>+K19</f>
        <v>8.1714976305121514</v>
      </c>
      <c r="I20" s="4">
        <f>+G20*H20</f>
        <v>3432.0290048151037</v>
      </c>
      <c r="J20" s="13">
        <f>+J19-G20</f>
        <v>105.43000000000006</v>
      </c>
      <c r="K20" s="18">
        <f t="shared" si="1"/>
        <v>8.1714976305121496</v>
      </c>
      <c r="L20" s="13">
        <f>+L19-I20</f>
        <v>861.52099518489649</v>
      </c>
      <c r="N20" s="2" t="s">
        <v>234</v>
      </c>
    </row>
    <row r="21" spans="1:16" x14ac:dyDescent="0.25">
      <c r="A21" s="30">
        <v>44200</v>
      </c>
      <c r="B21" s="7" t="s">
        <v>93</v>
      </c>
      <c r="C21" s="14" t="s">
        <v>73</v>
      </c>
      <c r="D21" s="4"/>
      <c r="E21" s="4"/>
      <c r="F21" s="4"/>
      <c r="G21" s="4">
        <v>1860</v>
      </c>
      <c r="H21" s="18">
        <f>+K17</f>
        <v>2.3521515104516708</v>
      </c>
      <c r="I21" s="4">
        <f>+G21*H21</f>
        <v>4375.0018094401075</v>
      </c>
      <c r="J21" s="13">
        <f>+J17-G21</f>
        <v>461.15999999999985</v>
      </c>
      <c r="K21" s="18">
        <f t="shared" si="1"/>
        <v>2.3521515104516721</v>
      </c>
      <c r="L21" s="13">
        <f>+L17-I21</f>
        <v>1084.7181905598927</v>
      </c>
      <c r="N21" s="2" t="s">
        <v>235</v>
      </c>
    </row>
    <row r="22" spans="1:16" x14ac:dyDescent="0.25">
      <c r="A22" s="30">
        <v>44202</v>
      </c>
      <c r="B22" s="7" t="s">
        <v>25</v>
      </c>
      <c r="C22" s="14" t="s">
        <v>73</v>
      </c>
      <c r="D22" s="4">
        <v>896</v>
      </c>
      <c r="E22" s="18">
        <f>+F22/D22</f>
        <v>1.0200892857142858</v>
      </c>
      <c r="F22" s="4">
        <v>914</v>
      </c>
      <c r="G22" s="4"/>
      <c r="H22" s="4"/>
      <c r="I22" s="4"/>
      <c r="J22" s="13">
        <f>+J8+D22</f>
        <v>1094.8</v>
      </c>
      <c r="K22" s="18">
        <f t="shared" si="1"/>
        <v>1.020067592254293</v>
      </c>
      <c r="L22" s="13">
        <f>+L8+F22</f>
        <v>1116.77</v>
      </c>
      <c r="N22" s="2" t="s">
        <v>236</v>
      </c>
    </row>
    <row r="23" spans="1:16" x14ac:dyDescent="0.25">
      <c r="A23" s="30">
        <v>44202</v>
      </c>
      <c r="B23" s="7" t="s">
        <v>85</v>
      </c>
      <c r="C23" s="14" t="s">
        <v>73</v>
      </c>
      <c r="D23" s="4">
        <v>400</v>
      </c>
      <c r="E23" s="18">
        <f>+F23/D23</f>
        <v>3.125</v>
      </c>
      <c r="F23" s="4">
        <v>1250</v>
      </c>
      <c r="G23" s="4"/>
      <c r="H23" s="4"/>
      <c r="I23" s="4"/>
      <c r="J23" s="13">
        <f>+J9+D23</f>
        <v>489.74</v>
      </c>
      <c r="K23" s="18">
        <f t="shared" si="1"/>
        <v>3.1241066688446932</v>
      </c>
      <c r="L23" s="13">
        <f>+L9+F23</f>
        <v>1530</v>
      </c>
      <c r="N23" s="2" t="s">
        <v>237</v>
      </c>
    </row>
    <row r="24" spans="1:16" x14ac:dyDescent="0.25">
      <c r="A24" s="30">
        <v>44206</v>
      </c>
      <c r="B24" s="7" t="s">
        <v>85</v>
      </c>
      <c r="C24" s="14" t="s">
        <v>73</v>
      </c>
      <c r="D24" s="4"/>
      <c r="E24" s="4"/>
      <c r="F24" s="4"/>
      <c r="G24" s="4">
        <v>395</v>
      </c>
      <c r="H24" s="18">
        <f>+K23</f>
        <v>3.1241066688446932</v>
      </c>
      <c r="I24" s="4">
        <f>+G24*H24</f>
        <v>1234.0221341936538</v>
      </c>
      <c r="J24" s="13">
        <f>+J23-G24</f>
        <v>94.740000000000009</v>
      </c>
      <c r="K24" s="18">
        <f t="shared" si="1"/>
        <v>3.1241066688446928</v>
      </c>
      <c r="L24" s="13">
        <f>+L23-I24</f>
        <v>295.97786580634624</v>
      </c>
      <c r="N24" s="2" t="s">
        <v>238</v>
      </c>
    </row>
    <row r="25" spans="1:16" x14ac:dyDescent="0.25">
      <c r="A25" s="30">
        <v>44208</v>
      </c>
      <c r="B25" s="7" t="s">
        <v>86</v>
      </c>
      <c r="C25" s="14" t="s">
        <v>73</v>
      </c>
      <c r="D25" s="4">
        <v>690</v>
      </c>
      <c r="E25" s="18">
        <f>+F25/D25</f>
        <v>3.2608695652173911</v>
      </c>
      <c r="F25" s="4">
        <v>2250</v>
      </c>
      <c r="G25" s="4"/>
      <c r="H25" s="4"/>
      <c r="I25" s="4"/>
      <c r="J25" s="13">
        <f>+J10+D25</f>
        <v>846.48</v>
      </c>
      <c r="K25" s="18">
        <f t="shared" si="1"/>
        <v>3.2496337775257538</v>
      </c>
      <c r="L25" s="13">
        <f>+L10+F25</f>
        <v>2750.75</v>
      </c>
      <c r="N25" s="2" t="s">
        <v>245</v>
      </c>
    </row>
    <row r="26" spans="1:16" x14ac:dyDescent="0.25">
      <c r="A26" s="30">
        <v>44211</v>
      </c>
      <c r="B26" s="7" t="s">
        <v>25</v>
      </c>
      <c r="C26" s="14" t="s">
        <v>73</v>
      </c>
      <c r="D26" s="4"/>
      <c r="E26" s="4"/>
      <c r="F26" s="4"/>
      <c r="G26" s="4">
        <v>874</v>
      </c>
      <c r="H26" s="18">
        <f>+K22</f>
        <v>1.020067592254293</v>
      </c>
      <c r="I26" s="4">
        <f t="shared" ref="I26:I32" si="2">+G26*H26</f>
        <v>891.53907563025211</v>
      </c>
      <c r="J26" s="13">
        <f>+J22-G26</f>
        <v>220.79999999999995</v>
      </c>
      <c r="K26" s="18">
        <f t="shared" si="1"/>
        <v>1.020067592254293</v>
      </c>
      <c r="L26" s="13">
        <f>+L22-I26</f>
        <v>225.23092436974787</v>
      </c>
      <c r="N26" s="2" t="s">
        <v>244</v>
      </c>
    </row>
    <row r="27" spans="1:16" x14ac:dyDescent="0.25">
      <c r="A27" s="30">
        <v>44214</v>
      </c>
      <c r="B27" s="7" t="s">
        <v>86</v>
      </c>
      <c r="C27" s="14" t="s">
        <v>73</v>
      </c>
      <c r="D27" s="4"/>
      <c r="E27" s="4"/>
      <c r="F27" s="4"/>
      <c r="G27" s="4">
        <v>688</v>
      </c>
      <c r="H27" s="18">
        <f>+K25</f>
        <v>3.2496337775257538</v>
      </c>
      <c r="I27" s="4">
        <f t="shared" si="2"/>
        <v>2235.7480389377188</v>
      </c>
      <c r="J27" s="13">
        <f>+J25-G27</f>
        <v>158.48000000000002</v>
      </c>
      <c r="K27" s="18">
        <f t="shared" si="1"/>
        <v>3.249633777525752</v>
      </c>
      <c r="L27" s="13">
        <f>+L25-I27</f>
        <v>515.00196106228123</v>
      </c>
      <c r="N27" s="2" t="s">
        <v>239</v>
      </c>
    </row>
    <row r="28" spans="1:16" x14ac:dyDescent="0.25">
      <c r="A28" s="30">
        <v>44221</v>
      </c>
      <c r="B28" s="7" t="s">
        <v>87</v>
      </c>
      <c r="C28" s="14" t="s">
        <v>48</v>
      </c>
      <c r="D28" s="4"/>
      <c r="E28" s="4"/>
      <c r="F28" s="4"/>
      <c r="G28" s="4">
        <v>4250</v>
      </c>
      <c r="H28" s="18">
        <f>+K11</f>
        <v>20</v>
      </c>
      <c r="I28" s="4">
        <f t="shared" si="2"/>
        <v>85000</v>
      </c>
      <c r="J28" s="13">
        <f>+J11-G28</f>
        <v>750</v>
      </c>
      <c r="K28" s="18">
        <f t="shared" si="1"/>
        <v>20</v>
      </c>
      <c r="L28" s="13">
        <f>+L11-I28</f>
        <v>15000</v>
      </c>
      <c r="N28" s="2" t="s">
        <v>243</v>
      </c>
    </row>
    <row r="29" spans="1:16" x14ac:dyDescent="0.25">
      <c r="A29" s="30">
        <v>44221</v>
      </c>
      <c r="B29" s="7" t="s">
        <v>88</v>
      </c>
      <c r="C29" s="14" t="s">
        <v>48</v>
      </c>
      <c r="D29" s="4"/>
      <c r="E29" s="4"/>
      <c r="F29" s="4"/>
      <c r="G29" s="4">
        <v>3888</v>
      </c>
      <c r="H29" s="18">
        <f>+K12</f>
        <v>10</v>
      </c>
      <c r="I29" s="4">
        <f t="shared" si="2"/>
        <v>38880</v>
      </c>
      <c r="J29" s="13">
        <f>+J12-G29</f>
        <v>112</v>
      </c>
      <c r="K29" s="18">
        <f t="shared" si="1"/>
        <v>10</v>
      </c>
      <c r="L29" s="13">
        <f>+L12-I29</f>
        <v>1120</v>
      </c>
      <c r="N29" s="2" t="s">
        <v>240</v>
      </c>
    </row>
    <row r="30" spans="1:16" x14ac:dyDescent="0.25">
      <c r="A30" s="30">
        <v>44221</v>
      </c>
      <c r="B30" s="7" t="s">
        <v>89</v>
      </c>
      <c r="C30" s="14" t="s">
        <v>48</v>
      </c>
      <c r="D30" s="4"/>
      <c r="E30" s="4"/>
      <c r="F30" s="4"/>
      <c r="G30" s="4">
        <v>564</v>
      </c>
      <c r="H30" s="18">
        <f>+K13</f>
        <v>5</v>
      </c>
      <c r="I30" s="4">
        <f t="shared" si="2"/>
        <v>2820</v>
      </c>
      <c r="J30" s="13">
        <f>+J13-G30</f>
        <v>36</v>
      </c>
      <c r="K30" s="18">
        <f t="shared" si="1"/>
        <v>5</v>
      </c>
      <c r="L30" s="13">
        <f>+L13-I30</f>
        <v>180</v>
      </c>
      <c r="N30" s="2" t="s">
        <v>241</v>
      </c>
    </row>
    <row r="31" spans="1:16" x14ac:dyDescent="0.25">
      <c r="A31" s="30">
        <v>44221</v>
      </c>
      <c r="B31" s="7" t="s">
        <v>90</v>
      </c>
      <c r="C31" s="14" t="s">
        <v>48</v>
      </c>
      <c r="D31" s="4"/>
      <c r="E31" s="4"/>
      <c r="F31" s="4"/>
      <c r="G31" s="4">
        <v>352</v>
      </c>
      <c r="H31" s="18">
        <f>+K14</f>
        <v>3</v>
      </c>
      <c r="I31" s="4">
        <f t="shared" si="2"/>
        <v>1056</v>
      </c>
      <c r="J31" s="13">
        <f>+J14-G31</f>
        <v>48</v>
      </c>
      <c r="K31" s="18">
        <f t="shared" si="1"/>
        <v>3</v>
      </c>
      <c r="L31" s="13">
        <f>+L14-I31</f>
        <v>144</v>
      </c>
      <c r="N31" s="2" t="s">
        <v>242</v>
      </c>
    </row>
    <row r="32" spans="1:16" ht="12.75" customHeight="1" x14ac:dyDescent="0.25">
      <c r="A32" s="30">
        <v>44221</v>
      </c>
      <c r="B32" s="7" t="s">
        <v>91</v>
      </c>
      <c r="C32" s="14" t="s">
        <v>48</v>
      </c>
      <c r="D32" s="4"/>
      <c r="E32" s="4"/>
      <c r="F32" s="4"/>
      <c r="G32" s="4">
        <v>714</v>
      </c>
      <c r="H32" s="18">
        <f>+K15</f>
        <v>2</v>
      </c>
      <c r="I32" s="4">
        <f t="shared" si="2"/>
        <v>1428</v>
      </c>
      <c r="J32" s="13">
        <f>+J15-G32</f>
        <v>36</v>
      </c>
      <c r="K32" s="18">
        <f t="shared" si="1"/>
        <v>2</v>
      </c>
      <c r="L32" s="13">
        <f>+L15-I32</f>
        <v>72</v>
      </c>
      <c r="N32" s="2" t="s">
        <v>67</v>
      </c>
      <c r="O32" s="12">
        <v>4250</v>
      </c>
      <c r="P32" s="2" t="s">
        <v>49</v>
      </c>
    </row>
    <row r="33" spans="1:16" ht="12" customHeight="1" x14ac:dyDescent="0.25">
      <c r="A33" s="7"/>
      <c r="B33" s="7"/>
      <c r="C33" s="7"/>
      <c r="D33" s="4"/>
      <c r="E33" s="4"/>
      <c r="F33" s="4"/>
      <c r="G33" s="4"/>
      <c r="H33" s="4"/>
      <c r="I33" s="4"/>
      <c r="J33" s="13"/>
      <c r="K33" s="18"/>
      <c r="L33" s="13"/>
      <c r="N33" s="2" t="s">
        <v>68</v>
      </c>
      <c r="O33" s="12">
        <v>3888</v>
      </c>
      <c r="P33" s="2" t="s">
        <v>49</v>
      </c>
    </row>
    <row r="34" spans="1:16" x14ac:dyDescent="0.25">
      <c r="A34" s="7"/>
      <c r="B34" s="7"/>
      <c r="C34" s="7"/>
      <c r="D34" s="4"/>
      <c r="E34" s="4"/>
      <c r="F34" s="4"/>
      <c r="G34" s="4"/>
      <c r="H34" s="4"/>
      <c r="I34" s="4"/>
      <c r="J34" s="13"/>
      <c r="K34" s="18"/>
      <c r="L34" s="13"/>
      <c r="N34" s="2" t="s">
        <v>69</v>
      </c>
      <c r="O34" s="12">
        <v>564</v>
      </c>
      <c r="P34" s="2" t="s">
        <v>49</v>
      </c>
    </row>
    <row r="35" spans="1:16" x14ac:dyDescent="0.25">
      <c r="A35" s="7"/>
      <c r="B35" s="7"/>
      <c r="C35" s="7"/>
      <c r="D35" s="4"/>
      <c r="E35" s="4"/>
      <c r="F35" s="4"/>
      <c r="G35" s="4"/>
      <c r="H35" s="4"/>
      <c r="I35" s="4"/>
      <c r="J35" s="13"/>
      <c r="K35" s="18"/>
      <c r="L35" s="13"/>
      <c r="N35" s="2" t="s">
        <v>70</v>
      </c>
      <c r="O35" s="12">
        <v>352</v>
      </c>
      <c r="P35" s="2" t="s">
        <v>49</v>
      </c>
    </row>
    <row r="36" spans="1:16" x14ac:dyDescent="0.25">
      <c r="A36" s="7"/>
      <c r="B36" s="7"/>
      <c r="C36" s="7"/>
      <c r="D36" s="4"/>
      <c r="E36" s="4"/>
      <c r="F36" s="4"/>
      <c r="G36" s="4"/>
      <c r="H36" s="4"/>
      <c r="I36" s="4"/>
      <c r="J36" s="13"/>
      <c r="K36" s="18"/>
      <c r="L36" s="13"/>
      <c r="N36" s="2" t="s">
        <v>71</v>
      </c>
      <c r="O36" s="12">
        <v>714</v>
      </c>
      <c r="P36" s="2" t="s">
        <v>49</v>
      </c>
    </row>
    <row r="37" spans="1:16" x14ac:dyDescent="0.25">
      <c r="A37" s="7"/>
      <c r="B37" s="7"/>
      <c r="C37" s="7"/>
      <c r="D37" s="4"/>
      <c r="E37" s="4"/>
      <c r="F37" s="4"/>
      <c r="G37" s="4"/>
      <c r="H37" s="4"/>
      <c r="I37" s="4"/>
      <c r="J37" s="13"/>
      <c r="K37" s="18"/>
      <c r="L37" s="13"/>
    </row>
    <row r="38" spans="1:16" x14ac:dyDescent="0.25">
      <c r="A38" s="7"/>
      <c r="B38" s="7"/>
      <c r="C38" s="7"/>
      <c r="D38" s="4"/>
      <c r="E38" s="4"/>
      <c r="F38" s="4"/>
      <c r="G38" s="4"/>
      <c r="H38" s="4"/>
      <c r="I38" s="4"/>
      <c r="J38" s="13"/>
      <c r="K38" s="18"/>
      <c r="L38" s="13"/>
    </row>
    <row r="39" spans="1:16" x14ac:dyDescent="0.25">
      <c r="A39" s="7"/>
      <c r="B39" s="7"/>
      <c r="C39" s="7"/>
      <c r="D39" s="4"/>
      <c r="E39" s="4"/>
      <c r="F39" s="4"/>
      <c r="G39" s="4"/>
      <c r="H39" s="4"/>
      <c r="I39" s="4"/>
      <c r="J39" s="13"/>
      <c r="K39" s="18"/>
      <c r="L39" s="13"/>
    </row>
    <row r="40" spans="1:16" x14ac:dyDescent="0.25">
      <c r="A40" s="7"/>
      <c r="B40" s="7"/>
      <c r="C40" s="7"/>
      <c r="D40" s="4"/>
      <c r="E40" s="4"/>
      <c r="F40" s="4"/>
      <c r="G40" s="4"/>
      <c r="H40" s="4"/>
      <c r="I40" s="4"/>
      <c r="J40" s="13"/>
      <c r="K40" s="18"/>
      <c r="L40" s="13"/>
    </row>
    <row r="41" spans="1:16" x14ac:dyDescent="0.25">
      <c r="A41" s="7"/>
      <c r="B41" s="7"/>
      <c r="C41" s="7"/>
      <c r="D41" s="4"/>
      <c r="E41" s="4"/>
      <c r="F41" s="4"/>
      <c r="G41" s="4"/>
      <c r="H41" s="4"/>
      <c r="I41" s="4"/>
      <c r="J41" s="13"/>
      <c r="K41" s="18"/>
      <c r="L41" s="13"/>
    </row>
    <row r="42" spans="1:16" x14ac:dyDescent="0.25">
      <c r="A42" s="7"/>
      <c r="B42" s="7"/>
      <c r="C42" s="7"/>
      <c r="D42" s="4"/>
      <c r="E42" s="4"/>
      <c r="F42" s="4"/>
      <c r="G42" s="4"/>
      <c r="H42" s="4"/>
      <c r="I42" s="4"/>
      <c r="J42" s="13"/>
      <c r="K42" s="18"/>
      <c r="L42" s="13"/>
    </row>
    <row r="43" spans="1:16" x14ac:dyDescent="0.25">
      <c r="A43" s="7"/>
      <c r="B43" s="7"/>
      <c r="C43" s="7"/>
      <c r="D43" s="4"/>
      <c r="E43" s="4"/>
      <c r="F43" s="4"/>
      <c r="G43" s="4"/>
      <c r="H43" s="4"/>
      <c r="I43" s="4"/>
      <c r="J43" s="13"/>
      <c r="K43" s="18"/>
      <c r="L43" s="13"/>
    </row>
    <row r="44" spans="1:16" x14ac:dyDescent="0.25">
      <c r="A44" s="7"/>
      <c r="B44" s="7"/>
      <c r="C44" s="7"/>
      <c r="D44" s="4"/>
      <c r="E44" s="4"/>
      <c r="F44" s="4"/>
      <c r="G44" s="4"/>
      <c r="H44" s="4"/>
      <c r="I44" s="4"/>
      <c r="J44" s="13"/>
      <c r="K44" s="18"/>
      <c r="L44" s="13"/>
    </row>
    <row r="45" spans="1:16" x14ac:dyDescent="0.25">
      <c r="A45" s="7"/>
      <c r="B45" s="7"/>
      <c r="C45" s="7"/>
      <c r="D45" s="4"/>
      <c r="E45" s="4"/>
      <c r="F45" s="4"/>
      <c r="G45" s="4"/>
      <c r="H45" s="4"/>
      <c r="I45" s="4"/>
      <c r="J45" s="13"/>
      <c r="K45" s="18"/>
      <c r="L45" s="13"/>
    </row>
    <row r="46" spans="1:16" x14ac:dyDescent="0.25">
      <c r="A46" s="7"/>
      <c r="B46" s="7"/>
      <c r="C46" s="7"/>
      <c r="D46" s="4"/>
      <c r="E46" s="4"/>
      <c r="F46" s="4"/>
      <c r="G46" s="4"/>
      <c r="H46" s="4"/>
      <c r="I46" s="4"/>
      <c r="J46" s="13"/>
      <c r="K46" s="18"/>
      <c r="L46" s="13"/>
    </row>
    <row r="47" spans="1:16" x14ac:dyDescent="0.25">
      <c r="A47" s="7"/>
      <c r="B47" s="7"/>
      <c r="C47" s="7"/>
      <c r="D47" s="4"/>
      <c r="E47" s="4"/>
      <c r="F47" s="4"/>
      <c r="G47" s="4"/>
      <c r="H47" s="4"/>
      <c r="I47" s="4"/>
      <c r="J47" s="13"/>
      <c r="K47" s="18"/>
      <c r="L47" s="13"/>
    </row>
    <row r="48" spans="1:16" x14ac:dyDescent="0.25">
      <c r="A48" s="7"/>
      <c r="B48" s="7"/>
      <c r="C48" s="7"/>
      <c r="D48" s="4"/>
      <c r="E48" s="4"/>
      <c r="F48" s="4"/>
      <c r="G48" s="4"/>
      <c r="H48" s="4"/>
      <c r="I48" s="4"/>
      <c r="J48" s="13"/>
      <c r="K48" s="18"/>
      <c r="L48" s="13"/>
    </row>
    <row r="49" spans="1:12" x14ac:dyDescent="0.25">
      <c r="A49" s="7"/>
      <c r="B49" s="7"/>
      <c r="C49" s="7"/>
      <c r="D49" s="4"/>
      <c r="E49" s="4"/>
      <c r="F49" s="4"/>
      <c r="G49" s="4"/>
      <c r="H49" s="4"/>
      <c r="I49" s="4"/>
      <c r="J49" s="13"/>
      <c r="K49" s="18"/>
      <c r="L49" s="13"/>
    </row>
    <row r="50" spans="1:12" x14ac:dyDescent="0.25">
      <c r="A50" s="7"/>
      <c r="B50" s="7"/>
      <c r="C50" s="7"/>
      <c r="D50" s="4"/>
      <c r="E50" s="4"/>
      <c r="F50" s="4"/>
      <c r="G50" s="4"/>
      <c r="H50" s="4"/>
      <c r="I50" s="4"/>
      <c r="J50" s="13"/>
      <c r="K50" s="18"/>
      <c r="L50" s="13"/>
    </row>
    <row r="51" spans="1:12" x14ac:dyDescent="0.25">
      <c r="A51" s="7"/>
      <c r="B51" s="7"/>
      <c r="C51" s="7"/>
      <c r="D51" s="4"/>
      <c r="E51" s="4"/>
      <c r="F51" s="4"/>
      <c r="G51" s="4"/>
      <c r="H51" s="4"/>
      <c r="I51" s="4"/>
      <c r="J51" s="13"/>
      <c r="K51" s="18"/>
      <c r="L51" s="13"/>
    </row>
    <row r="52" spans="1:12" x14ac:dyDescent="0.25">
      <c r="A52" s="7"/>
      <c r="B52" s="7"/>
      <c r="C52" s="7"/>
      <c r="D52" s="4"/>
      <c r="E52" s="4"/>
      <c r="F52" s="4"/>
      <c r="G52" s="4"/>
      <c r="H52" s="4"/>
      <c r="I52" s="4"/>
      <c r="J52" s="13"/>
      <c r="K52" s="18"/>
      <c r="L52" s="13"/>
    </row>
    <row r="53" spans="1:12" x14ac:dyDescent="0.25">
      <c r="A53" s="7"/>
      <c r="B53" s="7"/>
      <c r="C53" s="7"/>
      <c r="D53" s="4"/>
      <c r="E53" s="4"/>
      <c r="F53" s="4"/>
      <c r="G53" s="4"/>
      <c r="H53" s="4"/>
      <c r="I53" s="4"/>
      <c r="J53" s="13"/>
      <c r="K53" s="18"/>
      <c r="L53" s="13"/>
    </row>
    <row r="54" spans="1:12" x14ac:dyDescent="0.25">
      <c r="A54" s="7"/>
      <c r="B54" s="7"/>
      <c r="C54" s="7"/>
      <c r="D54" s="4"/>
      <c r="E54" s="4"/>
      <c r="F54" s="4"/>
      <c r="G54" s="4"/>
      <c r="H54" s="4"/>
      <c r="I54" s="4"/>
      <c r="J54" s="13"/>
      <c r="K54" s="18"/>
      <c r="L54" s="13"/>
    </row>
    <row r="55" spans="1:12" x14ac:dyDescent="0.25">
      <c r="A55" s="7"/>
      <c r="B55" s="7"/>
      <c r="C55" s="7"/>
      <c r="D55" s="4"/>
      <c r="E55" s="4"/>
      <c r="F55" s="4"/>
      <c r="G55" s="4"/>
      <c r="H55" s="4"/>
      <c r="I55" s="4"/>
      <c r="J55" s="13"/>
      <c r="K55" s="18"/>
      <c r="L55" s="13"/>
    </row>
    <row r="56" spans="1:12" x14ac:dyDescent="0.25">
      <c r="A56" s="7"/>
      <c r="B56" s="7"/>
      <c r="C56" s="7"/>
      <c r="D56" s="4"/>
      <c r="E56" s="4"/>
      <c r="F56" s="4"/>
      <c r="G56" s="4"/>
      <c r="H56" s="4"/>
      <c r="I56" s="4"/>
      <c r="J56" s="13"/>
      <c r="K56" s="18"/>
      <c r="L56" s="13"/>
    </row>
    <row r="57" spans="1:12" x14ac:dyDescent="0.25">
      <c r="A57" s="7"/>
      <c r="B57" s="7"/>
      <c r="C57" s="7"/>
      <c r="D57" s="4"/>
      <c r="E57" s="4"/>
      <c r="F57" s="4"/>
      <c r="G57" s="4"/>
      <c r="H57" s="4"/>
      <c r="I57" s="4"/>
      <c r="J57" s="13"/>
      <c r="K57" s="18"/>
      <c r="L57" s="13"/>
    </row>
    <row r="58" spans="1:12" x14ac:dyDescent="0.25">
      <c r="A58" s="7"/>
      <c r="B58" s="7"/>
      <c r="C58" s="7"/>
      <c r="D58" s="4"/>
      <c r="E58" s="4"/>
      <c r="F58" s="4"/>
      <c r="G58" s="4"/>
      <c r="H58" s="4"/>
      <c r="I58" s="4"/>
      <c r="J58" s="13"/>
      <c r="K58" s="18"/>
      <c r="L58" s="13"/>
    </row>
    <row r="59" spans="1:12" x14ac:dyDescent="0.25">
      <c r="A59" s="7"/>
      <c r="B59" s="7"/>
      <c r="C59" s="7"/>
      <c r="D59" s="4"/>
      <c r="E59" s="4"/>
      <c r="F59" s="4"/>
      <c r="G59" s="4"/>
      <c r="H59" s="4"/>
      <c r="I59" s="4"/>
      <c r="J59" s="13"/>
      <c r="K59" s="18"/>
      <c r="L59" s="13"/>
    </row>
    <row r="60" spans="1:12" x14ac:dyDescent="0.25">
      <c r="A60" s="7"/>
      <c r="B60" s="7"/>
      <c r="C60" s="7"/>
      <c r="D60" s="4"/>
      <c r="E60" s="4"/>
      <c r="F60" s="4"/>
      <c r="G60" s="4"/>
      <c r="H60" s="4"/>
      <c r="I60" s="4"/>
      <c r="J60" s="13"/>
      <c r="K60" s="18"/>
      <c r="L60" s="13"/>
    </row>
    <row r="61" spans="1:12" x14ac:dyDescent="0.25">
      <c r="A61" s="7"/>
      <c r="B61" s="7"/>
      <c r="C61" s="7"/>
      <c r="D61" s="4"/>
      <c r="E61" s="4"/>
      <c r="F61" s="4"/>
      <c r="G61" s="4"/>
      <c r="H61" s="4"/>
      <c r="I61" s="4"/>
      <c r="J61" s="13"/>
      <c r="K61" s="18"/>
      <c r="L61" s="13"/>
    </row>
    <row r="62" spans="1:12" x14ac:dyDescent="0.25">
      <c r="A62" s="7"/>
      <c r="B62" s="7"/>
      <c r="C62" s="7"/>
      <c r="D62" s="4"/>
      <c r="E62" s="4"/>
      <c r="F62" s="4"/>
      <c r="G62" s="4"/>
      <c r="H62" s="4"/>
      <c r="I62" s="4"/>
      <c r="J62" s="13"/>
      <c r="K62" s="18"/>
      <c r="L62" s="13"/>
    </row>
  </sheetData>
  <mergeCells count="3">
    <mergeCell ref="D3:F3"/>
    <mergeCell ref="G3:I3"/>
    <mergeCell ref="J3:L3"/>
  </mergeCells>
  <phoneticPr fontId="0" type="noConversion"/>
  <pageMargins left="0.75" right="0.75" top="1" bottom="1" header="0" footer="0"/>
  <pageSetup paperSize="9" orientation="portrait" horizontalDpi="4294967293" verticalDpi="4294967293" r:id="rId1"/>
  <headerFooter alignWithMargins="0"/>
  <ignoredErrors>
    <ignoredError sqref="K16:K32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zoomScale="110" zoomScaleNormal="110" workbookViewId="0">
      <pane ySplit="1" topLeftCell="A2" activePane="bottomLeft" state="frozen"/>
      <selection pane="bottomLeft" activeCell="I26" sqref="I26"/>
    </sheetView>
  </sheetViews>
  <sheetFormatPr baseColWidth="10" defaultColWidth="11.54296875" defaultRowHeight="13.8" x14ac:dyDescent="0.25"/>
  <cols>
    <col min="1" max="1" width="2.54296875" style="2" bestFit="1" customWidth="1"/>
    <col min="2" max="2" width="7.08984375" style="2" bestFit="1" customWidth="1"/>
    <col min="3" max="3" width="9.453125" style="2" bestFit="1" customWidth="1"/>
    <col min="4" max="4" width="4.08984375" style="2" bestFit="1" customWidth="1"/>
    <col min="5" max="5" width="15.54296875" style="2" bestFit="1" customWidth="1"/>
    <col min="6" max="6" width="9.1796875" style="2" bestFit="1" customWidth="1"/>
    <col min="7" max="7" width="9.90625" style="2" bestFit="1" customWidth="1"/>
    <col min="8" max="8" width="8.1796875" style="2" bestFit="1" customWidth="1"/>
    <col min="9" max="9" width="12.36328125" style="2" bestFit="1" customWidth="1"/>
    <col min="10" max="16384" width="11.54296875" style="2"/>
  </cols>
  <sheetData>
    <row r="1" spans="1:9" x14ac:dyDescent="0.25">
      <c r="A1" s="23" t="s">
        <v>100</v>
      </c>
      <c r="B1" s="23" t="s">
        <v>101</v>
      </c>
      <c r="C1" s="23" t="s">
        <v>102</v>
      </c>
      <c r="D1" s="23" t="s">
        <v>132</v>
      </c>
      <c r="E1" s="23" t="s">
        <v>134</v>
      </c>
      <c r="F1" s="23" t="s">
        <v>50</v>
      </c>
      <c r="G1" s="23" t="s">
        <v>42</v>
      </c>
      <c r="H1" s="23" t="s">
        <v>308</v>
      </c>
      <c r="I1" s="23" t="s">
        <v>309</v>
      </c>
    </row>
    <row r="2" spans="1:9" x14ac:dyDescent="0.25">
      <c r="A2" s="14">
        <v>1</v>
      </c>
      <c r="B2" s="33" t="s">
        <v>310</v>
      </c>
      <c r="C2" s="7" t="s">
        <v>131</v>
      </c>
      <c r="D2" s="14" t="s">
        <v>48</v>
      </c>
      <c r="E2" s="33" t="s">
        <v>145</v>
      </c>
      <c r="F2" s="57">
        <v>44206</v>
      </c>
      <c r="G2" s="58">
        <v>45278</v>
      </c>
      <c r="H2" s="15">
        <v>3.5</v>
      </c>
      <c r="I2" s="15">
        <f>+G2*H2</f>
        <v>158473</v>
      </c>
    </row>
    <row r="3" spans="1:9" x14ac:dyDescent="0.25">
      <c r="A3" s="14">
        <v>2</v>
      </c>
      <c r="B3" s="33" t="s">
        <v>95</v>
      </c>
      <c r="C3" s="7" t="s">
        <v>131</v>
      </c>
      <c r="D3" s="14" t="s">
        <v>48</v>
      </c>
      <c r="E3" s="7" t="s">
        <v>149</v>
      </c>
      <c r="F3" s="57">
        <v>44207</v>
      </c>
      <c r="G3" s="58">
        <v>38175</v>
      </c>
      <c r="H3" s="15">
        <v>3.49</v>
      </c>
      <c r="I3" s="15">
        <f>+G3*H3</f>
        <v>133230.75</v>
      </c>
    </row>
    <row r="4" spans="1:9" x14ac:dyDescent="0.25">
      <c r="A4" s="14">
        <v>3</v>
      </c>
      <c r="B4" s="14" t="s">
        <v>311</v>
      </c>
      <c r="C4" s="7" t="s">
        <v>135</v>
      </c>
      <c r="D4" s="14" t="s">
        <v>48</v>
      </c>
      <c r="E4" s="29" t="s">
        <v>146</v>
      </c>
      <c r="F4" s="57">
        <v>44201</v>
      </c>
      <c r="G4" s="58">
        <v>32185</v>
      </c>
      <c r="H4" s="14">
        <v>1.43</v>
      </c>
      <c r="I4" s="15">
        <f t="shared" ref="I4:I8" si="0">+G4*H4</f>
        <v>46024.549999999996</v>
      </c>
    </row>
    <row r="5" spans="1:9" x14ac:dyDescent="0.25">
      <c r="A5" s="14">
        <v>4</v>
      </c>
      <c r="B5" s="14" t="s">
        <v>96</v>
      </c>
      <c r="C5" s="7" t="s">
        <v>135</v>
      </c>
      <c r="D5" s="14" t="s">
        <v>48</v>
      </c>
      <c r="E5" s="29" t="s">
        <v>150</v>
      </c>
      <c r="F5" s="57">
        <v>44221</v>
      </c>
      <c r="G5" s="58">
        <v>25835</v>
      </c>
      <c r="H5" s="14">
        <v>1.44</v>
      </c>
      <c r="I5" s="15">
        <f t="shared" si="0"/>
        <v>37202.400000000001</v>
      </c>
    </row>
    <row r="6" spans="1:9" x14ac:dyDescent="0.25">
      <c r="A6" s="14">
        <v>5</v>
      </c>
      <c r="B6" s="14" t="s">
        <v>97</v>
      </c>
      <c r="C6" s="7" t="s">
        <v>136</v>
      </c>
      <c r="D6" s="14" t="s">
        <v>48</v>
      </c>
      <c r="E6" s="29" t="s">
        <v>151</v>
      </c>
      <c r="F6" s="57">
        <v>44224</v>
      </c>
      <c r="G6" s="58">
        <v>5000</v>
      </c>
      <c r="H6" s="14">
        <v>1.02</v>
      </c>
      <c r="I6" s="15">
        <f t="shared" si="0"/>
        <v>5100</v>
      </c>
    </row>
    <row r="7" spans="1:9" x14ac:dyDescent="0.25">
      <c r="A7" s="14">
        <v>6</v>
      </c>
      <c r="B7" s="14" t="s">
        <v>98</v>
      </c>
      <c r="C7" s="7" t="s">
        <v>137</v>
      </c>
      <c r="D7" s="14" t="s">
        <v>48</v>
      </c>
      <c r="E7" s="29" t="s">
        <v>152</v>
      </c>
      <c r="F7" s="57">
        <v>44223</v>
      </c>
      <c r="G7" s="58">
        <v>3880</v>
      </c>
      <c r="H7" s="14">
        <v>1.04</v>
      </c>
      <c r="I7" s="15">
        <f t="shared" si="0"/>
        <v>4035.2000000000003</v>
      </c>
    </row>
    <row r="8" spans="1:9" x14ac:dyDescent="0.25">
      <c r="A8" s="14">
        <v>7</v>
      </c>
      <c r="B8" s="14" t="s">
        <v>99</v>
      </c>
      <c r="C8" s="7" t="s">
        <v>138</v>
      </c>
      <c r="D8" s="14" t="s">
        <v>48</v>
      </c>
      <c r="E8" s="29" t="s">
        <v>153</v>
      </c>
      <c r="F8" s="57">
        <v>44225</v>
      </c>
      <c r="G8" s="58">
        <v>17150</v>
      </c>
      <c r="H8" s="14">
        <v>1.03</v>
      </c>
      <c r="I8" s="15">
        <f t="shared" si="0"/>
        <v>17664.5</v>
      </c>
    </row>
    <row r="9" spans="1:9" x14ac:dyDescent="0.25">
      <c r="G9" s="59">
        <f>SUM(G2:G8)</f>
        <v>167503</v>
      </c>
      <c r="I9" s="59">
        <f>SUM(I2:I8)</f>
        <v>401730.4</v>
      </c>
    </row>
  </sheetData>
  <phoneticPr fontId="0" type="noConversion"/>
  <pageMargins left="0.75" right="0.75" top="1" bottom="1" header="0" footer="0"/>
  <pageSetup orientation="portrait" horizontalDpi="4294967292" verticalDpi="4294967293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2"/>
  <sheetViews>
    <sheetView zoomScale="90" zoomScaleNormal="90" workbookViewId="0">
      <selection activeCell="E11" sqref="E11:O21"/>
    </sheetView>
  </sheetViews>
  <sheetFormatPr baseColWidth="10" defaultColWidth="11.54296875" defaultRowHeight="13.8" x14ac:dyDescent="0.25"/>
  <cols>
    <col min="1" max="1" width="2.54296875" style="2" bestFit="1" customWidth="1"/>
    <col min="2" max="2" width="5.90625" style="2" bestFit="1" customWidth="1"/>
    <col min="3" max="3" width="21.6328125" style="2" customWidth="1"/>
    <col min="4" max="4" width="14.453125" style="2" bestFit="1" customWidth="1"/>
    <col min="5" max="7" width="9.453125" style="2" bestFit="1" customWidth="1"/>
    <col min="8" max="8" width="10.36328125" style="2" bestFit="1" customWidth="1"/>
    <col min="9" max="9" width="11.08984375" style="2" bestFit="1" customWidth="1"/>
    <col min="10" max="10" width="9.7265625" style="2" bestFit="1" customWidth="1"/>
    <col min="11" max="11" width="9.453125" style="2" bestFit="1" customWidth="1"/>
    <col min="12" max="12" width="9.1796875" style="2" customWidth="1"/>
    <col min="13" max="13" width="9.36328125" style="2" customWidth="1"/>
    <col min="14" max="15" width="9.7265625" style="2" bestFit="1" customWidth="1"/>
    <col min="16" max="16384" width="11.54296875" style="2"/>
  </cols>
  <sheetData>
    <row r="1" spans="1:15" x14ac:dyDescent="0.25">
      <c r="A1" s="3" t="s">
        <v>294</v>
      </c>
      <c r="C1" s="3"/>
    </row>
    <row r="2" spans="1:15" x14ac:dyDescent="0.25">
      <c r="C2" s="3"/>
      <c r="D2" s="41" t="s">
        <v>100</v>
      </c>
      <c r="E2" s="41">
        <v>1</v>
      </c>
      <c r="F2" s="41">
        <v>2</v>
      </c>
      <c r="G2" s="41">
        <v>3</v>
      </c>
      <c r="H2" s="41">
        <v>4</v>
      </c>
      <c r="I2" s="41">
        <v>5</v>
      </c>
      <c r="J2" s="41">
        <v>6</v>
      </c>
      <c r="K2" s="41">
        <v>7</v>
      </c>
      <c r="L2" s="41">
        <v>8</v>
      </c>
      <c r="M2" s="41">
        <v>9</v>
      </c>
      <c r="N2" s="41">
        <v>10</v>
      </c>
      <c r="O2" s="41">
        <v>11</v>
      </c>
    </row>
    <row r="3" spans="1:15" x14ac:dyDescent="0.25">
      <c r="C3" s="3"/>
      <c r="D3" s="41" t="s">
        <v>101</v>
      </c>
      <c r="E3" s="41" t="s">
        <v>139</v>
      </c>
      <c r="F3" s="41" t="s">
        <v>140</v>
      </c>
      <c r="G3" s="41" t="s">
        <v>141</v>
      </c>
      <c r="H3" s="41" t="s">
        <v>142</v>
      </c>
      <c r="I3" s="41" t="s">
        <v>95</v>
      </c>
      <c r="J3" s="41" t="s">
        <v>96</v>
      </c>
      <c r="K3" s="41" t="s">
        <v>97</v>
      </c>
      <c r="L3" s="41" t="s">
        <v>98</v>
      </c>
      <c r="M3" s="41" t="s">
        <v>99</v>
      </c>
      <c r="N3" s="41" t="s">
        <v>143</v>
      </c>
      <c r="O3" s="41" t="s">
        <v>144</v>
      </c>
    </row>
    <row r="4" spans="1:15" ht="27.6" x14ac:dyDescent="0.25">
      <c r="C4" s="3"/>
      <c r="D4" s="41" t="s">
        <v>102</v>
      </c>
      <c r="E4" s="41" t="s">
        <v>131</v>
      </c>
      <c r="F4" s="41" t="s">
        <v>135</v>
      </c>
      <c r="G4" s="41" t="s">
        <v>136</v>
      </c>
      <c r="H4" s="41" t="s">
        <v>137</v>
      </c>
      <c r="I4" s="41" t="s">
        <v>131</v>
      </c>
      <c r="J4" s="41" t="s">
        <v>135</v>
      </c>
      <c r="K4" s="41" t="s">
        <v>136</v>
      </c>
      <c r="L4" s="41" t="s">
        <v>137</v>
      </c>
      <c r="M4" s="41" t="s">
        <v>138</v>
      </c>
      <c r="N4" s="41" t="s">
        <v>131</v>
      </c>
      <c r="O4" s="41" t="s">
        <v>135</v>
      </c>
    </row>
    <row r="5" spans="1:15" x14ac:dyDescent="0.25">
      <c r="C5" s="3"/>
      <c r="D5" s="41" t="s">
        <v>132</v>
      </c>
      <c r="E5" s="41" t="s">
        <v>48</v>
      </c>
      <c r="F5" s="41" t="s">
        <v>48</v>
      </c>
      <c r="G5" s="41" t="s">
        <v>48</v>
      </c>
      <c r="H5" s="41" t="s">
        <v>48</v>
      </c>
      <c r="I5" s="41" t="s">
        <v>48</v>
      </c>
      <c r="J5" s="41" t="s">
        <v>48</v>
      </c>
      <c r="K5" s="41" t="s">
        <v>48</v>
      </c>
      <c r="L5" s="41" t="s">
        <v>48</v>
      </c>
      <c r="M5" s="41" t="s">
        <v>48</v>
      </c>
      <c r="N5" s="41" t="s">
        <v>48</v>
      </c>
      <c r="O5" s="41" t="s">
        <v>48</v>
      </c>
    </row>
    <row r="6" spans="1:15" x14ac:dyDescent="0.25">
      <c r="C6" s="3"/>
      <c r="D6" s="41" t="s">
        <v>133</v>
      </c>
      <c r="E6" s="46">
        <v>45280</v>
      </c>
      <c r="F6" s="46">
        <v>32186</v>
      </c>
      <c r="G6" s="46">
        <v>8536</v>
      </c>
      <c r="H6" s="46">
        <v>4569</v>
      </c>
      <c r="I6" s="46">
        <v>38176</v>
      </c>
      <c r="J6" s="46">
        <v>25836</v>
      </c>
      <c r="K6" s="46">
        <v>5000</v>
      </c>
      <c r="L6" s="46">
        <v>3881</v>
      </c>
      <c r="M6" s="46">
        <v>17150</v>
      </c>
      <c r="N6" s="46">
        <v>18563</v>
      </c>
      <c r="O6" s="46">
        <v>35292</v>
      </c>
    </row>
    <row r="7" spans="1:15" ht="27.6" x14ac:dyDescent="0.25">
      <c r="B7" s="51" t="s">
        <v>570</v>
      </c>
      <c r="C7" s="3"/>
      <c r="D7" s="41" t="s">
        <v>134</v>
      </c>
      <c r="E7" s="41" t="s">
        <v>145</v>
      </c>
      <c r="F7" s="41" t="s">
        <v>146</v>
      </c>
      <c r="G7" s="41" t="s">
        <v>147</v>
      </c>
      <c r="H7" s="41" t="s">
        <v>148</v>
      </c>
      <c r="I7" s="41" t="s">
        <v>149</v>
      </c>
      <c r="J7" s="41" t="s">
        <v>150</v>
      </c>
      <c r="K7" s="41" t="s">
        <v>151</v>
      </c>
      <c r="L7" s="41" t="s">
        <v>152</v>
      </c>
      <c r="M7" s="41" t="s">
        <v>153</v>
      </c>
      <c r="N7" s="41" t="s">
        <v>154</v>
      </c>
      <c r="O7" s="41" t="s">
        <v>155</v>
      </c>
    </row>
    <row r="8" spans="1:15" x14ac:dyDescent="0.25">
      <c r="C8" s="3"/>
      <c r="D8" s="41" t="s">
        <v>218</v>
      </c>
      <c r="E8" s="47">
        <v>44185</v>
      </c>
      <c r="F8" s="47">
        <v>44188</v>
      </c>
      <c r="G8" s="47">
        <v>44193</v>
      </c>
      <c r="H8" s="47">
        <v>44201</v>
      </c>
      <c r="I8" s="47">
        <v>44209</v>
      </c>
      <c r="J8" s="47">
        <v>44212</v>
      </c>
      <c r="K8" s="47">
        <v>44214</v>
      </c>
      <c r="L8" s="47">
        <v>44212</v>
      </c>
      <c r="M8" s="47">
        <v>44216</v>
      </c>
      <c r="N8" s="47">
        <v>44201</v>
      </c>
      <c r="O8" s="47">
        <v>44204</v>
      </c>
    </row>
    <row r="9" spans="1:15" x14ac:dyDescent="0.25">
      <c r="C9" s="3"/>
      <c r="D9" s="41" t="s">
        <v>156</v>
      </c>
      <c r="E9" s="41" t="s">
        <v>157</v>
      </c>
      <c r="F9" s="41" t="s">
        <v>157</v>
      </c>
      <c r="G9" s="41" t="s">
        <v>158</v>
      </c>
      <c r="H9" s="41" t="s">
        <v>158</v>
      </c>
      <c r="I9" s="41" t="s">
        <v>157</v>
      </c>
      <c r="J9" s="41" t="s">
        <v>157</v>
      </c>
      <c r="K9" s="41" t="s">
        <v>157</v>
      </c>
      <c r="L9" s="41" t="s">
        <v>157</v>
      </c>
      <c r="M9" s="41" t="s">
        <v>157</v>
      </c>
      <c r="N9" s="41" t="s">
        <v>158</v>
      </c>
      <c r="O9" s="41" t="s">
        <v>158</v>
      </c>
    </row>
    <row r="10" spans="1:15" x14ac:dyDescent="0.25">
      <c r="A10" s="23" t="s">
        <v>100</v>
      </c>
      <c r="B10" s="23" t="s">
        <v>101</v>
      </c>
      <c r="C10" s="1" t="s">
        <v>39</v>
      </c>
      <c r="D10" s="1" t="s">
        <v>40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25">
      <c r="A11" s="14">
        <v>1</v>
      </c>
      <c r="B11" s="14" t="s">
        <v>260</v>
      </c>
      <c r="C11" s="7" t="s">
        <v>24</v>
      </c>
      <c r="D11" s="14" t="s">
        <v>23</v>
      </c>
      <c r="E11" s="31">
        <v>0</v>
      </c>
      <c r="F11" s="31">
        <v>0</v>
      </c>
      <c r="G11" s="31">
        <v>0</v>
      </c>
      <c r="H11" s="53">
        <v>22888.300764901145</v>
      </c>
      <c r="I11" s="53">
        <v>1011165.956221928</v>
      </c>
      <c r="J11" s="53">
        <v>310408.10873541568</v>
      </c>
      <c r="K11" s="53">
        <v>36526.804762728541</v>
      </c>
      <c r="L11" s="53">
        <v>19441.780535911872</v>
      </c>
      <c r="M11" s="53">
        <v>70114.430894308956</v>
      </c>
      <c r="N11" s="53">
        <v>491677.32725659187</v>
      </c>
      <c r="O11" s="53">
        <v>424017.76488195889</v>
      </c>
    </row>
    <row r="12" spans="1:15" x14ac:dyDescent="0.25">
      <c r="A12" s="14">
        <v>2</v>
      </c>
      <c r="B12" s="14" t="s">
        <v>261</v>
      </c>
      <c r="C12" s="7" t="s">
        <v>26</v>
      </c>
      <c r="D12" s="14" t="s">
        <v>23</v>
      </c>
      <c r="E12" s="53">
        <v>18982.648091277882</v>
      </c>
      <c r="F12" s="53">
        <v>6120.619274916161</v>
      </c>
      <c r="G12" s="53">
        <v>986.96264622581793</v>
      </c>
      <c r="H12" s="53">
        <v>362.29711010848348</v>
      </c>
      <c r="I12" s="53">
        <v>16004.451712292945</v>
      </c>
      <c r="J12" s="53">
        <v>4913.0777228215356</v>
      </c>
      <c r="K12" s="53">
        <v>578.11776372177712</v>
      </c>
      <c r="L12" s="53">
        <v>307.7424128542404</v>
      </c>
      <c r="M12" s="53">
        <v>1109.7585007207454</v>
      </c>
      <c r="N12" s="53">
        <v>7782.131106854933</v>
      </c>
      <c r="O12" s="53">
        <v>6711.2687333107924</v>
      </c>
    </row>
    <row r="13" spans="1:15" x14ac:dyDescent="0.25">
      <c r="A13" s="14">
        <v>3</v>
      </c>
      <c r="B13" s="14" t="s">
        <v>262</v>
      </c>
      <c r="C13" s="7" t="s">
        <v>27</v>
      </c>
      <c r="D13" s="14" t="s">
        <v>23</v>
      </c>
      <c r="E13" s="53">
        <v>4301.2526021943977</v>
      </c>
      <c r="F13" s="53">
        <v>1386.8529504655446</v>
      </c>
      <c r="G13" s="53">
        <v>223.6485034081918</v>
      </c>
      <c r="H13" s="53">
        <v>82.078059872958107</v>
      </c>
      <c r="I13" s="53">
        <v>3626.4271055957006</v>
      </c>
      <c r="J13" s="53">
        <v>1113.2396951540361</v>
      </c>
      <c r="K13" s="53">
        <v>131.00310649495771</v>
      </c>
      <c r="L13" s="53">
        <v>69.71874597657046</v>
      </c>
      <c r="M13" s="53">
        <v>251.46446667949456</v>
      </c>
      <c r="N13" s="53">
        <v>1763.3425807096864</v>
      </c>
      <c r="O13" s="53">
        <v>1520.6864577092524</v>
      </c>
    </row>
    <row r="14" spans="1:15" x14ac:dyDescent="0.25">
      <c r="A14" s="14">
        <v>4</v>
      </c>
      <c r="B14" s="14" t="s">
        <v>263</v>
      </c>
      <c r="C14" s="7" t="s">
        <v>25</v>
      </c>
      <c r="D14" s="14" t="s">
        <v>23</v>
      </c>
      <c r="E14" s="53">
        <v>8960.4440875070777</v>
      </c>
      <c r="F14" s="53">
        <v>2889.0844116746866</v>
      </c>
      <c r="G14" s="53">
        <v>466.0194733788087</v>
      </c>
      <c r="H14" s="53">
        <v>170.96485685095749</v>
      </c>
      <c r="I14" s="53">
        <v>7554.6358985130337</v>
      </c>
      <c r="J14" s="53">
        <v>2319.0947884181692</v>
      </c>
      <c r="K14" s="53">
        <v>272.97298112629375</v>
      </c>
      <c r="L14" s="53">
        <v>145.22096945470912</v>
      </c>
      <c r="M14" s="53">
        <v>523.70830661998002</v>
      </c>
      <c r="N14" s="53">
        <v>3673.4258744786634</v>
      </c>
      <c r="O14" s="53">
        <v>3167.8856352707089</v>
      </c>
    </row>
    <row r="15" spans="1:15" x14ac:dyDescent="0.25">
      <c r="A15" s="14">
        <v>5</v>
      </c>
      <c r="B15" s="14" t="s">
        <v>264</v>
      </c>
      <c r="C15" s="7" t="s">
        <v>28</v>
      </c>
      <c r="D15" s="14" t="s">
        <v>23</v>
      </c>
      <c r="E15" s="53">
        <v>4044.7705904455734</v>
      </c>
      <c r="F15" s="53">
        <v>1304.1820559348009</v>
      </c>
      <c r="G15" s="53">
        <v>210.28069087371964</v>
      </c>
      <c r="H15" s="53">
        <v>77.189627736686361</v>
      </c>
      <c r="I15" s="53">
        <v>3410.1846744887412</v>
      </c>
      <c r="J15" s="53">
        <v>1046.8790032042352</v>
      </c>
      <c r="K15" s="53">
        <v>123.1728507929473</v>
      </c>
      <c r="L15" s="53">
        <v>65.566413929980257</v>
      </c>
      <c r="M15" s="53">
        <v>236.50229166666668</v>
      </c>
      <c r="N15" s="53">
        <v>1658.1951517323582</v>
      </c>
      <c r="O15" s="53">
        <v>1430.0376908609642</v>
      </c>
    </row>
    <row r="16" spans="1:15" x14ac:dyDescent="0.25">
      <c r="A16" s="14">
        <v>6</v>
      </c>
      <c r="B16" s="14" t="s">
        <v>265</v>
      </c>
      <c r="C16" s="7" t="s">
        <v>29</v>
      </c>
      <c r="D16" s="14" t="s">
        <v>23</v>
      </c>
      <c r="E16" s="53">
        <v>7052.9113800260884</v>
      </c>
      <c r="F16" s="53">
        <v>2274.0825705351781</v>
      </c>
      <c r="G16" s="53">
        <v>366.69873959746008</v>
      </c>
      <c r="H16" s="53">
        <v>134.61051159355648</v>
      </c>
      <c r="I16" s="53">
        <v>5946.3768737605114</v>
      </c>
      <c r="J16" s="53">
        <v>1825.4271202493896</v>
      </c>
      <c r="K16" s="53">
        <v>214.79541916439791</v>
      </c>
      <c r="L16" s="53">
        <v>114.34086134703276</v>
      </c>
      <c r="M16" s="53">
        <v>412.35826260609099</v>
      </c>
      <c r="N16" s="53">
        <v>2891.4132938918788</v>
      </c>
      <c r="O16" s="53">
        <v>2493.5351419663052</v>
      </c>
    </row>
    <row r="17" spans="1:15" x14ac:dyDescent="0.25">
      <c r="A17" s="14">
        <v>7</v>
      </c>
      <c r="B17" s="14" t="s">
        <v>266</v>
      </c>
      <c r="C17" s="7" t="s">
        <v>43</v>
      </c>
      <c r="D17" s="14" t="s">
        <v>48</v>
      </c>
      <c r="E17" s="53">
        <v>1887</v>
      </c>
      <c r="F17" s="31">
        <v>0</v>
      </c>
      <c r="G17" s="53">
        <v>0</v>
      </c>
      <c r="H17" s="31">
        <v>0</v>
      </c>
      <c r="I17" s="53">
        <v>1591</v>
      </c>
      <c r="J17" s="31">
        <v>0</v>
      </c>
      <c r="K17" s="31">
        <v>0</v>
      </c>
      <c r="L17" s="53">
        <v>0</v>
      </c>
      <c r="M17" s="31">
        <v>0</v>
      </c>
      <c r="N17" s="53">
        <v>774</v>
      </c>
      <c r="O17" s="31">
        <v>0</v>
      </c>
    </row>
    <row r="18" spans="1:15" x14ac:dyDescent="0.25">
      <c r="A18" s="14">
        <v>8</v>
      </c>
      <c r="B18" s="14" t="s">
        <v>267</v>
      </c>
      <c r="C18" s="7" t="s">
        <v>44</v>
      </c>
      <c r="D18" s="14" t="s">
        <v>48</v>
      </c>
      <c r="E18" s="31">
        <v>0</v>
      </c>
      <c r="F18" s="53">
        <v>1341</v>
      </c>
      <c r="G18" s="53">
        <v>0</v>
      </c>
      <c r="H18" s="31">
        <v>0</v>
      </c>
      <c r="I18" s="31">
        <v>0</v>
      </c>
      <c r="J18" s="53">
        <v>1077</v>
      </c>
      <c r="K18" s="31">
        <v>0</v>
      </c>
      <c r="L18" s="53">
        <v>0</v>
      </c>
      <c r="M18" s="31">
        <v>0</v>
      </c>
      <c r="N18" s="31">
        <v>0</v>
      </c>
      <c r="O18" s="53">
        <v>1471</v>
      </c>
    </row>
    <row r="19" spans="1:15" x14ac:dyDescent="0.25">
      <c r="A19" s="14">
        <v>9</v>
      </c>
      <c r="B19" s="14" t="s">
        <v>268</v>
      </c>
      <c r="C19" s="7" t="s">
        <v>45</v>
      </c>
      <c r="D19" s="14" t="s">
        <v>48</v>
      </c>
      <c r="E19" s="31">
        <v>0</v>
      </c>
      <c r="F19" s="31">
        <v>0</v>
      </c>
      <c r="G19" s="53">
        <v>356</v>
      </c>
      <c r="H19" s="31">
        <v>0</v>
      </c>
      <c r="I19" s="31">
        <v>0</v>
      </c>
      <c r="J19" s="31">
        <v>0</v>
      </c>
      <c r="K19" s="53">
        <v>209</v>
      </c>
      <c r="L19" s="53">
        <v>0</v>
      </c>
      <c r="M19" s="31">
        <v>0</v>
      </c>
      <c r="N19" s="31">
        <v>0</v>
      </c>
      <c r="O19" s="31">
        <v>0</v>
      </c>
    </row>
    <row r="20" spans="1:15" x14ac:dyDescent="0.25">
      <c r="A20" s="14">
        <v>10</v>
      </c>
      <c r="B20" s="14" t="s">
        <v>269</v>
      </c>
      <c r="C20" s="7" t="s">
        <v>46</v>
      </c>
      <c r="D20" s="14" t="s">
        <v>48</v>
      </c>
      <c r="E20" s="31">
        <v>0</v>
      </c>
      <c r="F20" s="31">
        <v>0</v>
      </c>
      <c r="G20" s="31">
        <v>0</v>
      </c>
      <c r="H20" s="53">
        <v>190</v>
      </c>
      <c r="I20" s="31">
        <v>0</v>
      </c>
      <c r="J20" s="31">
        <v>0</v>
      </c>
      <c r="K20" s="31">
        <v>0</v>
      </c>
      <c r="L20" s="53">
        <v>161</v>
      </c>
      <c r="M20" s="31">
        <v>0</v>
      </c>
      <c r="N20" s="31">
        <v>0</v>
      </c>
      <c r="O20" s="31">
        <v>0</v>
      </c>
    </row>
    <row r="21" spans="1:15" x14ac:dyDescent="0.25">
      <c r="A21" s="14">
        <v>11</v>
      </c>
      <c r="B21" s="14" t="s">
        <v>270</v>
      </c>
      <c r="C21" s="7" t="s">
        <v>47</v>
      </c>
      <c r="D21" s="14" t="s">
        <v>48</v>
      </c>
      <c r="E21" s="31">
        <v>0</v>
      </c>
      <c r="F21" s="31">
        <v>0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53">
        <v>0</v>
      </c>
      <c r="M21" s="53">
        <v>715</v>
      </c>
      <c r="N21" s="31">
        <v>0</v>
      </c>
      <c r="O21" s="31">
        <v>0</v>
      </c>
    </row>
    <row r="22" spans="1:15" x14ac:dyDescent="0.25">
      <c r="C22" s="2" t="s">
        <v>41</v>
      </c>
      <c r="E22" s="10" t="s">
        <v>295</v>
      </c>
      <c r="F22" s="10" t="s">
        <v>295</v>
      </c>
      <c r="G22" s="10" t="s">
        <v>295</v>
      </c>
      <c r="H22" s="10" t="s">
        <v>295</v>
      </c>
      <c r="I22" s="10" t="s">
        <v>295</v>
      </c>
      <c r="J22" s="10" t="s">
        <v>295</v>
      </c>
      <c r="K22" s="10" t="s">
        <v>295</v>
      </c>
      <c r="L22" s="10" t="s">
        <v>295</v>
      </c>
      <c r="M22" s="10" t="s">
        <v>295</v>
      </c>
      <c r="N22" s="10" t="s">
        <v>295</v>
      </c>
      <c r="O22" s="10" t="s">
        <v>295</v>
      </c>
    </row>
  </sheetData>
  <phoneticPr fontId="0" type="noConversion"/>
  <pageMargins left="0.75" right="0.75" top="1" bottom="1" header="0" footer="0"/>
  <pageSetup paperSize="9" orientation="portrait" horizontalDpi="4294967293" verticalDpi="4294967293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45715-AA10-43B9-9CBD-69CBA74AC88F}">
  <dimension ref="A1:O25"/>
  <sheetViews>
    <sheetView zoomScale="90" zoomScaleNormal="90" workbookViewId="0">
      <selection activeCell="E11" sqref="E11"/>
    </sheetView>
  </sheetViews>
  <sheetFormatPr baseColWidth="10" defaultColWidth="11.54296875" defaultRowHeight="13.8" x14ac:dyDescent="0.25"/>
  <cols>
    <col min="1" max="1" width="2.54296875" style="2" bestFit="1" customWidth="1"/>
    <col min="2" max="2" width="5.90625" style="2" bestFit="1" customWidth="1"/>
    <col min="3" max="3" width="21.6328125" style="2" customWidth="1"/>
    <col min="4" max="4" width="14.453125" style="2" bestFit="1" customWidth="1"/>
    <col min="5" max="5" width="9.36328125" style="2" bestFit="1" customWidth="1"/>
    <col min="6" max="6" width="10.453125" style="2" customWidth="1"/>
    <col min="7" max="7" width="9.453125" style="2" bestFit="1" customWidth="1"/>
    <col min="8" max="8" width="10.36328125" style="2" bestFit="1" customWidth="1"/>
    <col min="9" max="10" width="9.453125" style="2" bestFit="1" customWidth="1"/>
    <col min="11" max="11" width="9.54296875" style="2" bestFit="1" customWidth="1"/>
    <col min="12" max="12" width="13.7265625" style="2" bestFit="1" customWidth="1"/>
    <col min="13" max="13" width="11" style="2" bestFit="1" customWidth="1"/>
    <col min="14" max="15" width="9.453125" style="2" bestFit="1" customWidth="1"/>
    <col min="16" max="16384" width="11.54296875" style="2"/>
  </cols>
  <sheetData>
    <row r="1" spans="1:15" x14ac:dyDescent="0.25">
      <c r="A1" s="3" t="s">
        <v>294</v>
      </c>
      <c r="C1" s="3"/>
    </row>
    <row r="2" spans="1:15" x14ac:dyDescent="0.25">
      <c r="C2" s="3"/>
      <c r="D2" s="41" t="s">
        <v>100</v>
      </c>
      <c r="E2" s="41">
        <v>1</v>
      </c>
      <c r="F2" s="41">
        <v>2</v>
      </c>
      <c r="G2" s="41">
        <v>3</v>
      </c>
      <c r="H2" s="41">
        <v>4</v>
      </c>
      <c r="I2" s="41">
        <v>5</v>
      </c>
      <c r="J2" s="41">
        <v>6</v>
      </c>
      <c r="K2" s="41">
        <v>7</v>
      </c>
      <c r="L2" s="41">
        <v>8</v>
      </c>
      <c r="M2" s="41">
        <v>9</v>
      </c>
      <c r="N2" s="41">
        <v>10</v>
      </c>
      <c r="O2" s="41">
        <v>11</v>
      </c>
    </row>
    <row r="3" spans="1:15" x14ac:dyDescent="0.25">
      <c r="C3" s="3"/>
      <c r="D3" s="41" t="s">
        <v>101</v>
      </c>
      <c r="E3" s="41" t="s">
        <v>139</v>
      </c>
      <c r="F3" s="41" t="s">
        <v>140</v>
      </c>
      <c r="G3" s="41" t="s">
        <v>141</v>
      </c>
      <c r="H3" s="41" t="s">
        <v>142</v>
      </c>
      <c r="I3" s="41" t="s">
        <v>95</v>
      </c>
      <c r="J3" s="41" t="s">
        <v>96</v>
      </c>
      <c r="K3" s="41" t="s">
        <v>97</v>
      </c>
      <c r="L3" s="41" t="s">
        <v>98</v>
      </c>
      <c r="M3" s="41" t="s">
        <v>99</v>
      </c>
      <c r="N3" s="41" t="s">
        <v>143</v>
      </c>
      <c r="O3" s="41" t="s">
        <v>144</v>
      </c>
    </row>
    <row r="4" spans="1:15" ht="27.6" x14ac:dyDescent="0.25">
      <c r="C4" s="3"/>
      <c r="D4" s="41" t="s">
        <v>102</v>
      </c>
      <c r="E4" s="41" t="s">
        <v>131</v>
      </c>
      <c r="F4" s="41" t="s">
        <v>135</v>
      </c>
      <c r="G4" s="41" t="s">
        <v>136</v>
      </c>
      <c r="H4" s="41" t="s">
        <v>137</v>
      </c>
      <c r="I4" s="41" t="s">
        <v>131</v>
      </c>
      <c r="J4" s="41" t="s">
        <v>135</v>
      </c>
      <c r="K4" s="41" t="s">
        <v>136</v>
      </c>
      <c r="L4" s="41" t="s">
        <v>137</v>
      </c>
      <c r="M4" s="41" t="s">
        <v>138</v>
      </c>
      <c r="N4" s="41" t="s">
        <v>131</v>
      </c>
      <c r="O4" s="41" t="s">
        <v>135</v>
      </c>
    </row>
    <row r="5" spans="1:15" x14ac:dyDescent="0.25">
      <c r="C5" s="3"/>
      <c r="D5" s="41" t="s">
        <v>132</v>
      </c>
      <c r="E5" s="41" t="s">
        <v>48</v>
      </c>
      <c r="F5" s="41" t="s">
        <v>48</v>
      </c>
      <c r="G5" s="41" t="s">
        <v>48</v>
      </c>
      <c r="H5" s="41" t="s">
        <v>48</v>
      </c>
      <c r="I5" s="41" t="s">
        <v>48</v>
      </c>
      <c r="J5" s="41" t="s">
        <v>48</v>
      </c>
      <c r="K5" s="41" t="s">
        <v>48</v>
      </c>
      <c r="L5" s="41" t="s">
        <v>48</v>
      </c>
      <c r="M5" s="41" t="s">
        <v>48</v>
      </c>
      <c r="N5" s="41" t="s">
        <v>48</v>
      </c>
      <c r="O5" s="41" t="s">
        <v>48</v>
      </c>
    </row>
    <row r="6" spans="1:15" x14ac:dyDescent="0.25">
      <c r="C6" s="3"/>
      <c r="D6" s="41" t="s">
        <v>133</v>
      </c>
      <c r="E6" s="46">
        <v>45280</v>
      </c>
      <c r="F6" s="46">
        <v>32186</v>
      </c>
      <c r="G6" s="46">
        <v>8536</v>
      </c>
      <c r="H6" s="46">
        <v>4569</v>
      </c>
      <c r="I6" s="46">
        <v>38176</v>
      </c>
      <c r="J6" s="46">
        <v>25836</v>
      </c>
      <c r="K6" s="46">
        <v>5000</v>
      </c>
      <c r="L6" s="46">
        <v>3881</v>
      </c>
      <c r="M6" s="46">
        <v>17150</v>
      </c>
      <c r="N6" s="46">
        <v>18563</v>
      </c>
      <c r="O6" s="46">
        <v>35292</v>
      </c>
    </row>
    <row r="7" spans="1:15" ht="27.6" x14ac:dyDescent="0.25">
      <c r="B7" s="51" t="s">
        <v>571</v>
      </c>
      <c r="C7" s="3"/>
      <c r="D7" s="41" t="s">
        <v>134</v>
      </c>
      <c r="E7" s="41" t="s">
        <v>145</v>
      </c>
      <c r="F7" s="41" t="s">
        <v>146</v>
      </c>
      <c r="G7" s="41" t="s">
        <v>147</v>
      </c>
      <c r="H7" s="41" t="s">
        <v>148</v>
      </c>
      <c r="I7" s="41" t="s">
        <v>149</v>
      </c>
      <c r="J7" s="41" t="s">
        <v>150</v>
      </c>
      <c r="K7" s="41" t="s">
        <v>151</v>
      </c>
      <c r="L7" s="41" t="s">
        <v>152</v>
      </c>
      <c r="M7" s="41" t="s">
        <v>153</v>
      </c>
      <c r="N7" s="41" t="s">
        <v>154</v>
      </c>
      <c r="O7" s="41" t="s">
        <v>155</v>
      </c>
    </row>
    <row r="8" spans="1:15" x14ac:dyDescent="0.25">
      <c r="C8" s="3"/>
      <c r="D8" s="41" t="s">
        <v>218</v>
      </c>
      <c r="E8" s="47">
        <v>44185</v>
      </c>
      <c r="F8" s="47">
        <v>44188</v>
      </c>
      <c r="G8" s="47">
        <v>44193</v>
      </c>
      <c r="H8" s="47">
        <v>44201</v>
      </c>
      <c r="I8" s="47">
        <v>44209</v>
      </c>
      <c r="J8" s="47">
        <v>44212</v>
      </c>
      <c r="K8" s="47">
        <v>44214</v>
      </c>
      <c r="L8" s="47">
        <v>44212</v>
      </c>
      <c r="M8" s="47">
        <v>44216</v>
      </c>
      <c r="N8" s="47">
        <v>44201</v>
      </c>
      <c r="O8" s="47">
        <v>44204</v>
      </c>
    </row>
    <row r="9" spans="1:15" x14ac:dyDescent="0.25">
      <c r="C9" s="3"/>
      <c r="D9" s="41" t="s">
        <v>156</v>
      </c>
      <c r="E9" s="41" t="s">
        <v>157</v>
      </c>
      <c r="F9" s="41" t="s">
        <v>157</v>
      </c>
      <c r="G9" s="41" t="s">
        <v>158</v>
      </c>
      <c r="H9" s="41" t="s">
        <v>158</v>
      </c>
      <c r="I9" s="41" t="s">
        <v>157</v>
      </c>
      <c r="J9" s="41" t="s">
        <v>157</v>
      </c>
      <c r="K9" s="41" t="s">
        <v>157</v>
      </c>
      <c r="L9" s="41" t="s">
        <v>157</v>
      </c>
      <c r="M9" s="41" t="s">
        <v>157</v>
      </c>
      <c r="N9" s="41" t="s">
        <v>158</v>
      </c>
      <c r="O9" s="41" t="s">
        <v>158</v>
      </c>
    </row>
    <row r="10" spans="1:15" x14ac:dyDescent="0.25">
      <c r="A10" s="23" t="s">
        <v>100</v>
      </c>
      <c r="B10" s="23" t="s">
        <v>101</v>
      </c>
      <c r="C10" s="1" t="s">
        <v>39</v>
      </c>
      <c r="D10" s="1" t="s">
        <v>40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25">
      <c r="A11" s="14">
        <v>1</v>
      </c>
      <c r="B11" s="14" t="s">
        <v>260</v>
      </c>
      <c r="C11" s="7" t="s">
        <v>24</v>
      </c>
      <c r="D11" s="14" t="s">
        <v>23</v>
      </c>
      <c r="E11" s="52">
        <f>MMD!$E2*P1a!E11</f>
        <v>0</v>
      </c>
      <c r="F11" s="52">
        <f>MMD!$E2*P1a!F11</f>
        <v>0</v>
      </c>
      <c r="G11" s="52">
        <f>MMD!$E2*P1a!G11</f>
        <v>0</v>
      </c>
      <c r="H11" s="52">
        <f>MMD!$E2*P1a!H11</f>
        <v>352.11552632563627</v>
      </c>
      <c r="I11" s="52">
        <f>MMD!$E2*P1a!I11</f>
        <v>15555.861334347825</v>
      </c>
      <c r="J11" s="52">
        <f>MMD!$E2*P1a!J11</f>
        <v>4775.3442121280295</v>
      </c>
      <c r="K11" s="52">
        <f>MMD!$E2*P1a!K11</f>
        <v>561.93140837021281</v>
      </c>
      <c r="L11" s="52">
        <f>MMD!$E2*P1a!L11</f>
        <v>299.0939719128462</v>
      </c>
      <c r="M11" s="52">
        <f>MMD!$E2*P1a!M11</f>
        <v>1078.6462477472901</v>
      </c>
      <c r="N11" s="52">
        <f>MMD!$E2*P1a!N11</f>
        <v>7564.0049756260141</v>
      </c>
      <c r="O11" s="52">
        <f>MMD!$E2*P1a!O11</f>
        <v>6523.1246297577954</v>
      </c>
    </row>
    <row r="12" spans="1:15" x14ac:dyDescent="0.25">
      <c r="A12" s="14">
        <v>2</v>
      </c>
      <c r="B12" s="14" t="s">
        <v>261</v>
      </c>
      <c r="C12" s="7" t="s">
        <v>26</v>
      </c>
      <c r="D12" s="14" t="s">
        <v>23</v>
      </c>
      <c r="E12" s="52">
        <f>MMD!$E3*P1a!E12</f>
        <v>44.659177351585335</v>
      </c>
      <c r="F12" s="52">
        <f>MMD!$E3*P1a!F12</f>
        <v>14.399562188881704</v>
      </c>
      <c r="G12" s="52">
        <f>MMD!$E3*P1a!G12</f>
        <v>2.3219594887523192</v>
      </c>
      <c r="H12" s="52">
        <f>MMD!$E3*P1a!H12</f>
        <v>0.85235162220259009</v>
      </c>
      <c r="I12" s="52">
        <f>MMD!$E3*P1a!I12</f>
        <v>37.652578502078661</v>
      </c>
      <c r="J12" s="52">
        <f>MMD!$E3*P1a!J12</f>
        <v>11.55866180053277</v>
      </c>
      <c r="K12" s="52">
        <f>MMD!$E3*P1a!K12</f>
        <v>1.3600981072822862</v>
      </c>
      <c r="L12" s="52">
        <f>MMD!$E3*P1a!L12</f>
        <v>0.7240045186623445</v>
      </c>
      <c r="M12" s="52">
        <f>MMD!$E3*P1a!M12</f>
        <v>2.6108528938009115</v>
      </c>
      <c r="N12" s="52">
        <f>MMD!$E3*P1a!N12</f>
        <v>18.308487393495554</v>
      </c>
      <c r="O12" s="52">
        <f>MMD!$E3*P1a!O12</f>
        <v>15.789142756789074</v>
      </c>
    </row>
    <row r="13" spans="1:15" x14ac:dyDescent="0.25">
      <c r="A13" s="14">
        <v>3</v>
      </c>
      <c r="B13" s="14" t="s">
        <v>262</v>
      </c>
      <c r="C13" s="7" t="s">
        <v>27</v>
      </c>
      <c r="D13" s="14" t="s">
        <v>23</v>
      </c>
      <c r="E13" s="52">
        <f>MMD!$E4*P1a!E13</f>
        <v>35.150236381653755</v>
      </c>
      <c r="F13" s="52">
        <f>MMD!$E4*P1a!F13</f>
        <v>11.333491320781219</v>
      </c>
      <c r="G13" s="52">
        <f>MMD!$E4*P1a!G13</f>
        <v>1.8276763743636883</v>
      </c>
      <c r="H13" s="52">
        <f>MMD!$E4*P1a!H13</f>
        <v>0.67074954045017399</v>
      </c>
      <c r="I13" s="52">
        <f>MMD!$E4*P1a!I13</f>
        <v>29.6354996489844</v>
      </c>
      <c r="J13" s="52">
        <f>MMD!$E4*P1a!J13</f>
        <v>9.0974983459797283</v>
      </c>
      <c r="K13" s="52">
        <f>MMD!$E4*P1a!K13</f>
        <v>1.0705695726122824</v>
      </c>
      <c r="L13" s="52">
        <f>MMD!$E4*P1a!L13</f>
        <v>0.56974807758527579</v>
      </c>
      <c r="M13" s="52">
        <f>MMD!$E4*P1a!M13</f>
        <v>2.0549910137482414</v>
      </c>
      <c r="N13" s="52">
        <f>MMD!$E4*P1a!N13</f>
        <v>14.41019960142753</v>
      </c>
      <c r="O13" s="52">
        <f>MMD!$E4*P1a!O13</f>
        <v>12.427191191605379</v>
      </c>
    </row>
    <row r="14" spans="1:15" x14ac:dyDescent="0.25">
      <c r="A14" s="14">
        <v>4</v>
      </c>
      <c r="B14" s="14" t="s">
        <v>263</v>
      </c>
      <c r="C14" s="7" t="s">
        <v>25</v>
      </c>
      <c r="D14" s="14" t="s">
        <v>23</v>
      </c>
      <c r="E14" s="52">
        <f>MMD!$E5*P1a!E14</f>
        <v>9.1404530089078904</v>
      </c>
      <c r="F14" s="52">
        <f>MMD!$E5*P1a!F14</f>
        <v>2.9471240538735088</v>
      </c>
      <c r="G14" s="52">
        <f>MMD!$E5*P1a!G14</f>
        <v>0.4753814717279366</v>
      </c>
      <c r="H14" s="52">
        <f>MMD!$E5*P1a!H14</f>
        <v>0.17439941870733836</v>
      </c>
      <c r="I14" s="52">
        <f>MMD!$E5*P1a!I14</f>
        <v>7.7064031375456628</v>
      </c>
      <c r="J14" s="52">
        <f>MMD!$E5*P1a!J14</f>
        <v>2.365683746221213</v>
      </c>
      <c r="K14" s="52">
        <f>MMD!$E5*P1a!K14</f>
        <v>0.27845681333642019</v>
      </c>
      <c r="L14" s="52">
        <f>MMD!$E5*P1a!L14</f>
        <v>0.14813835500179034</v>
      </c>
      <c r="M14" s="52">
        <f>MMD!$E5*P1a!M14</f>
        <v>0.53422923242261366</v>
      </c>
      <c r="N14" s="52">
        <f>MMD!$E5*P1a!N14</f>
        <v>3.7472223764213157</v>
      </c>
      <c r="O14" s="52">
        <f>MMD!$E5*P1a!O14</f>
        <v>3.2315261949078442</v>
      </c>
    </row>
    <row r="15" spans="1:15" x14ac:dyDescent="0.25">
      <c r="A15" s="14">
        <v>5</v>
      </c>
      <c r="B15" s="14" t="s">
        <v>264</v>
      </c>
      <c r="C15" s="7" t="s">
        <v>28</v>
      </c>
      <c r="D15" s="14" t="s">
        <v>23</v>
      </c>
      <c r="E15" s="52">
        <f>MMD!$E6*P1a!E15</f>
        <v>12.639908095142417</v>
      </c>
      <c r="F15" s="52">
        <f>MMD!$E6*P1a!F15</f>
        <v>4.0755689247962534</v>
      </c>
      <c r="G15" s="52">
        <f>MMD!$E6*P1a!G15</f>
        <v>0.65712715898037388</v>
      </c>
      <c r="H15" s="52">
        <f>MMD!$E6*P1a!H15</f>
        <v>0.24121758667714488</v>
      </c>
      <c r="I15" s="52">
        <f>MMD!$E6*P1a!I15</f>
        <v>10.656827107777318</v>
      </c>
      <c r="J15" s="52">
        <f>MMD!$E6*P1a!J15</f>
        <v>3.2714968850132351</v>
      </c>
      <c r="K15" s="52">
        <f>MMD!$E6*P1a!K15</f>
        <v>0.38491515872796034</v>
      </c>
      <c r="L15" s="52">
        <f>MMD!$E6*P1a!L15</f>
        <v>0.20489504353118831</v>
      </c>
      <c r="M15" s="52">
        <f>MMD!$E6*P1a!M15</f>
        <v>0.73906966145833342</v>
      </c>
      <c r="N15" s="52">
        <f>MMD!$E6*P1a!N15</f>
        <v>5.1818598491636196</v>
      </c>
      <c r="O15" s="52">
        <f>MMD!$E6*P1a!O15</f>
        <v>4.4688677839405129</v>
      </c>
    </row>
    <row r="16" spans="1:15" x14ac:dyDescent="0.25">
      <c r="A16" s="14">
        <v>6</v>
      </c>
      <c r="B16" s="14" t="s">
        <v>265</v>
      </c>
      <c r="C16" s="7" t="s">
        <v>29</v>
      </c>
      <c r="D16" s="14" t="s">
        <v>23</v>
      </c>
      <c r="E16" s="52">
        <f>MMD!$E7*P1a!E16</f>
        <v>22.998624065302462</v>
      </c>
      <c r="F16" s="52">
        <f>MMD!$E7*P1a!F16</f>
        <v>7.4154866430494932</v>
      </c>
      <c r="G16" s="52">
        <f>MMD!$E7*P1a!G16</f>
        <v>1.1957567595569349</v>
      </c>
      <c r="H16" s="52">
        <f>MMD!$E7*P1a!H16</f>
        <v>0.4389473204137711</v>
      </c>
      <c r="I16" s="52">
        <f>MMD!$E7*P1a!I16</f>
        <v>19.390359370958187</v>
      </c>
      <c r="J16" s="52">
        <f>MMD!$E7*P1a!J16</f>
        <v>5.9524797399436613</v>
      </c>
      <c r="K16" s="52">
        <f>MMD!$E7*P1a!K16</f>
        <v>0.70041984510129751</v>
      </c>
      <c r="L16" s="52">
        <f>MMD!$E7*P1a!L16</f>
        <v>0.3728506348272807</v>
      </c>
      <c r="M16" s="52">
        <f>MMD!$E7*P1a!M16</f>
        <v>1.3446465084981227</v>
      </c>
      <c r="N16" s="52">
        <f>MMD!$E7*P1a!N16</f>
        <v>9.4285216105169951</v>
      </c>
      <c r="O16" s="52">
        <f>MMD!$E7*P1a!O16</f>
        <v>8.1310928542379521</v>
      </c>
    </row>
    <row r="17" spans="1:15" x14ac:dyDescent="0.25">
      <c r="A17" s="14">
        <v>7</v>
      </c>
      <c r="B17" s="14" t="s">
        <v>266</v>
      </c>
      <c r="C17" s="7" t="s">
        <v>43</v>
      </c>
      <c r="D17" s="14" t="s">
        <v>48</v>
      </c>
      <c r="E17" s="52">
        <f>MMD!$E8*P1a!E17</f>
        <v>37740</v>
      </c>
      <c r="F17" s="52">
        <f>MMD!$E8*P1a!F17</f>
        <v>0</v>
      </c>
      <c r="G17" s="52">
        <f>MMD!$E8*P1a!G17</f>
        <v>0</v>
      </c>
      <c r="H17" s="52">
        <f>MMD!$E8*P1a!H17</f>
        <v>0</v>
      </c>
      <c r="I17" s="52">
        <f>MMD!$E8*P1a!I17</f>
        <v>31820</v>
      </c>
      <c r="J17" s="52">
        <f>MMD!$E8*P1a!J17</f>
        <v>0</v>
      </c>
      <c r="K17" s="52">
        <f>MMD!$E8*P1a!K17</f>
        <v>0</v>
      </c>
      <c r="L17" s="52">
        <f>MMD!$E8*P1a!L17</f>
        <v>0</v>
      </c>
      <c r="M17" s="52">
        <f>MMD!$E8*P1a!M17</f>
        <v>0</v>
      </c>
      <c r="N17" s="52">
        <f>MMD!$E8*P1a!N17</f>
        <v>15480</v>
      </c>
      <c r="O17" s="52">
        <f>MMD!$E8*P1a!O17</f>
        <v>0</v>
      </c>
    </row>
    <row r="18" spans="1:15" x14ac:dyDescent="0.25">
      <c r="A18" s="14">
        <v>8</v>
      </c>
      <c r="B18" s="14" t="s">
        <v>267</v>
      </c>
      <c r="C18" s="7" t="s">
        <v>44</v>
      </c>
      <c r="D18" s="14" t="s">
        <v>48</v>
      </c>
      <c r="E18" s="52">
        <f>MMD!$E9*P1a!E18</f>
        <v>0</v>
      </c>
      <c r="F18" s="52">
        <f>MMD!$E9*P1a!F18</f>
        <v>13410</v>
      </c>
      <c r="G18" s="52">
        <f>MMD!$E9*P1a!G18</f>
        <v>0</v>
      </c>
      <c r="H18" s="52">
        <f>MMD!$E9*P1a!H18</f>
        <v>0</v>
      </c>
      <c r="I18" s="52">
        <f>MMD!$E9*P1a!I18</f>
        <v>0</v>
      </c>
      <c r="J18" s="52">
        <f>MMD!$E9*P1a!J18</f>
        <v>10770</v>
      </c>
      <c r="K18" s="52">
        <f>MMD!$E9*P1a!K18</f>
        <v>0</v>
      </c>
      <c r="L18" s="52">
        <f>MMD!$E9*P1a!L18</f>
        <v>0</v>
      </c>
      <c r="M18" s="52">
        <f>MMD!$E9*P1a!M18</f>
        <v>0</v>
      </c>
      <c r="N18" s="52">
        <f>MMD!$E9*P1a!N18</f>
        <v>0</v>
      </c>
      <c r="O18" s="52">
        <f>MMD!$E9*P1a!O18</f>
        <v>14710</v>
      </c>
    </row>
    <row r="19" spans="1:15" x14ac:dyDescent="0.25">
      <c r="A19" s="14">
        <v>9</v>
      </c>
      <c r="B19" s="14" t="s">
        <v>268</v>
      </c>
      <c r="C19" s="7" t="s">
        <v>45</v>
      </c>
      <c r="D19" s="14" t="s">
        <v>48</v>
      </c>
      <c r="E19" s="52">
        <f>MMD!$E10*P1a!E19</f>
        <v>0</v>
      </c>
      <c r="F19" s="52">
        <f>MMD!$E10*P1a!F19</f>
        <v>0</v>
      </c>
      <c r="G19" s="52">
        <f>MMD!$E10*P1a!G19</f>
        <v>1780</v>
      </c>
      <c r="H19" s="52">
        <f>MMD!$E10*P1a!H19</f>
        <v>0</v>
      </c>
      <c r="I19" s="52">
        <f>MMD!$E10*P1a!I19</f>
        <v>0</v>
      </c>
      <c r="J19" s="52">
        <f>MMD!$E10*P1a!J19</f>
        <v>0</v>
      </c>
      <c r="K19" s="52">
        <f>MMD!$E10*P1a!K19</f>
        <v>1045</v>
      </c>
      <c r="L19" s="52">
        <f>MMD!$E10*P1a!L19</f>
        <v>0</v>
      </c>
      <c r="M19" s="52">
        <f>MMD!$E10*P1a!M19</f>
        <v>0</v>
      </c>
      <c r="N19" s="52">
        <f>MMD!$E10*P1a!N19</f>
        <v>0</v>
      </c>
      <c r="O19" s="52">
        <f>MMD!$E10*P1a!O19</f>
        <v>0</v>
      </c>
    </row>
    <row r="20" spans="1:15" x14ac:dyDescent="0.25">
      <c r="A20" s="14">
        <v>10</v>
      </c>
      <c r="B20" s="14" t="s">
        <v>269</v>
      </c>
      <c r="C20" s="7" t="s">
        <v>46</v>
      </c>
      <c r="D20" s="14" t="s">
        <v>48</v>
      </c>
      <c r="E20" s="52">
        <f>MMD!$E11*P1a!E20</f>
        <v>0</v>
      </c>
      <c r="F20" s="52">
        <f>MMD!$E11*P1a!F20</f>
        <v>0</v>
      </c>
      <c r="G20" s="52">
        <f>MMD!$E11*P1a!G20</f>
        <v>0</v>
      </c>
      <c r="H20" s="52">
        <f>MMD!$E11*P1a!H20</f>
        <v>570</v>
      </c>
      <c r="I20" s="52">
        <f>MMD!$E11*P1a!I20</f>
        <v>0</v>
      </c>
      <c r="J20" s="52">
        <f>MMD!$E11*P1a!J20</f>
        <v>0</v>
      </c>
      <c r="K20" s="52">
        <f>MMD!$E11*P1a!K20</f>
        <v>0</v>
      </c>
      <c r="L20" s="52">
        <f>MMD!$E11*P1a!L20</f>
        <v>483</v>
      </c>
      <c r="M20" s="52">
        <f>MMD!$E11*P1a!M20</f>
        <v>0</v>
      </c>
      <c r="N20" s="52">
        <f>MMD!$E11*P1a!N20</f>
        <v>0</v>
      </c>
      <c r="O20" s="52">
        <f>MMD!$E11*P1a!O20</f>
        <v>0</v>
      </c>
    </row>
    <row r="21" spans="1:15" x14ac:dyDescent="0.25">
      <c r="A21" s="14">
        <v>11</v>
      </c>
      <c r="B21" s="14" t="s">
        <v>270</v>
      </c>
      <c r="C21" s="7" t="s">
        <v>47</v>
      </c>
      <c r="D21" s="14" t="s">
        <v>48</v>
      </c>
      <c r="E21" s="52">
        <f>MMD!$E12*P1a!E21</f>
        <v>0</v>
      </c>
      <c r="F21" s="52">
        <f>MMD!$E12*P1a!F21</f>
        <v>0</v>
      </c>
      <c r="G21" s="52">
        <f>MMD!$E12*P1a!G21</f>
        <v>0</v>
      </c>
      <c r="H21" s="52">
        <f>MMD!$E12*P1a!H21</f>
        <v>0</v>
      </c>
      <c r="I21" s="52">
        <f>MMD!$E12*P1a!I21</f>
        <v>0</v>
      </c>
      <c r="J21" s="52">
        <f>MMD!$E12*P1a!J21</f>
        <v>0</v>
      </c>
      <c r="K21" s="52">
        <f>MMD!$E12*P1a!K21</f>
        <v>0</v>
      </c>
      <c r="L21" s="52">
        <f>MMD!$E12*P1a!L21</f>
        <v>0</v>
      </c>
      <c r="M21" s="52">
        <f>MMD!$E12*P1a!M21</f>
        <v>1430</v>
      </c>
      <c r="N21" s="52">
        <f>MMD!$E12*P1a!N21</f>
        <v>0</v>
      </c>
      <c r="O21" s="52">
        <f>MMD!$E12*P1a!O21</f>
        <v>0</v>
      </c>
    </row>
    <row r="22" spans="1:15" x14ac:dyDescent="0.25">
      <c r="C22" s="2" t="s">
        <v>41</v>
      </c>
      <c r="E22" s="64">
        <f>SUM(E11:E21)</f>
        <v>37864.58839890259</v>
      </c>
      <c r="F22" s="64">
        <f t="shared" ref="F22:O22" si="0">SUM(F11:F21)</f>
        <v>13450.171233131383</v>
      </c>
      <c r="G22" s="64">
        <f t="shared" si="0"/>
        <v>1786.4779012533813</v>
      </c>
      <c r="H22" s="64">
        <f t="shared" si="0"/>
        <v>924.49319181408737</v>
      </c>
      <c r="I22" s="64">
        <f t="shared" si="0"/>
        <v>47480.90300211517</v>
      </c>
      <c r="J22" s="64">
        <f t="shared" si="0"/>
        <v>15577.590032645719</v>
      </c>
      <c r="K22" s="64">
        <f t="shared" si="0"/>
        <v>1610.7258678672731</v>
      </c>
      <c r="L22" s="64">
        <f t="shared" si="0"/>
        <v>784.11360854245413</v>
      </c>
      <c r="M22" s="64">
        <f t="shared" si="0"/>
        <v>2515.9300370572182</v>
      </c>
      <c r="N22" s="64">
        <f t="shared" si="0"/>
        <v>23095.08126645704</v>
      </c>
      <c r="O22" s="64">
        <f t="shared" si="0"/>
        <v>21277.172450539278</v>
      </c>
    </row>
    <row r="25" spans="1:15" x14ac:dyDescent="0.25">
      <c r="F25" s="2" t="s">
        <v>478</v>
      </c>
    </row>
  </sheetData>
  <pageMargins left="0.75" right="0.75" top="1" bottom="1" header="0" footer="0"/>
  <pageSetup paperSize="9" orientation="portrait" horizontalDpi="4294967293" verticalDpi="4294967293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9"/>
  <sheetViews>
    <sheetView zoomScale="90" zoomScaleNormal="90" workbookViewId="0">
      <pane xSplit="1" ySplit="9" topLeftCell="B10" activePane="bottomRight" state="frozen"/>
      <selection activeCell="B5" sqref="B5"/>
      <selection pane="topRight" activeCell="B5" sqref="B5"/>
      <selection pane="bottomLeft" activeCell="B5" sqref="B5"/>
      <selection pane="bottomRight" activeCell="J13" sqref="J13"/>
    </sheetView>
  </sheetViews>
  <sheetFormatPr baseColWidth="10" defaultColWidth="11.54296875" defaultRowHeight="13.8" x14ac:dyDescent="0.25"/>
  <cols>
    <col min="1" max="1" width="4" style="2" customWidth="1"/>
    <col min="2" max="2" width="7.81640625" style="2" customWidth="1"/>
    <col min="3" max="3" width="11.08984375" style="2" customWidth="1"/>
    <col min="4" max="4" width="8.08984375" style="2" bestFit="1" customWidth="1"/>
    <col min="5" max="5" width="14.1796875" style="2" bestFit="1" customWidth="1"/>
    <col min="6" max="6" width="12.90625" style="2" bestFit="1" customWidth="1"/>
    <col min="7" max="7" width="17.1796875" style="2" bestFit="1" customWidth="1"/>
    <col min="8" max="8" width="9.453125" style="2" bestFit="1" customWidth="1"/>
    <col min="9" max="9" width="10.36328125" style="2" bestFit="1" customWidth="1"/>
    <col min="10" max="11" width="9.453125" style="2" bestFit="1" customWidth="1"/>
    <col min="12" max="12" width="9.54296875" style="2" bestFit="1" customWidth="1"/>
    <col min="13" max="13" width="13.7265625" style="2" bestFit="1" customWidth="1"/>
    <col min="14" max="14" width="11" style="2" bestFit="1" customWidth="1"/>
    <col min="15" max="16" width="9.453125" style="2" bestFit="1" customWidth="1"/>
    <col min="17" max="17" width="9.90625" style="2" bestFit="1" customWidth="1"/>
    <col min="18" max="18" width="12" style="2" bestFit="1" customWidth="1"/>
    <col min="19" max="19" width="9.6328125" style="2" bestFit="1" customWidth="1"/>
    <col min="20" max="20" width="5.90625" style="2" bestFit="1" customWidth="1"/>
    <col min="21" max="16384" width="11.54296875" style="2"/>
  </cols>
  <sheetData>
    <row r="1" spans="1:17" x14ac:dyDescent="0.25">
      <c r="A1" s="3" t="s">
        <v>299</v>
      </c>
      <c r="B1" s="3"/>
    </row>
    <row r="2" spans="1:17" x14ac:dyDescent="0.25">
      <c r="E2" s="41" t="s">
        <v>100</v>
      </c>
      <c r="F2" s="41">
        <v>1</v>
      </c>
      <c r="G2" s="41">
        <v>2</v>
      </c>
      <c r="H2" s="41">
        <v>3</v>
      </c>
      <c r="I2" s="41">
        <v>4</v>
      </c>
      <c r="J2" s="41">
        <v>5</v>
      </c>
      <c r="K2" s="41">
        <v>6</v>
      </c>
      <c r="L2" s="41">
        <v>7</v>
      </c>
      <c r="M2" s="41">
        <v>8</v>
      </c>
      <c r="N2" s="41">
        <v>9</v>
      </c>
      <c r="O2" s="41">
        <v>10</v>
      </c>
      <c r="P2" s="41">
        <v>11</v>
      </c>
    </row>
    <row r="3" spans="1:17" x14ac:dyDescent="0.25">
      <c r="E3" s="41" t="s">
        <v>101</v>
      </c>
      <c r="F3" s="41" t="s">
        <v>139</v>
      </c>
      <c r="G3" s="41" t="s">
        <v>140</v>
      </c>
      <c r="H3" s="41" t="s">
        <v>141</v>
      </c>
      <c r="I3" s="41" t="s">
        <v>142</v>
      </c>
      <c r="J3" s="41" t="s">
        <v>95</v>
      </c>
      <c r="K3" s="41" t="s">
        <v>96</v>
      </c>
      <c r="L3" s="41" t="s">
        <v>97</v>
      </c>
      <c r="M3" s="41" t="s">
        <v>98</v>
      </c>
      <c r="N3" s="41" t="s">
        <v>99</v>
      </c>
      <c r="O3" s="41" t="s">
        <v>143</v>
      </c>
      <c r="P3" s="41" t="s">
        <v>144</v>
      </c>
    </row>
    <row r="4" spans="1:17" x14ac:dyDescent="0.25">
      <c r="E4" s="41" t="s">
        <v>102</v>
      </c>
      <c r="F4" s="41" t="s">
        <v>131</v>
      </c>
      <c r="G4" s="41" t="s">
        <v>135</v>
      </c>
      <c r="H4" s="41" t="s">
        <v>136</v>
      </c>
      <c r="I4" s="41" t="s">
        <v>137</v>
      </c>
      <c r="J4" s="41" t="s">
        <v>131</v>
      </c>
      <c r="K4" s="41" t="s">
        <v>135</v>
      </c>
      <c r="L4" s="41" t="s">
        <v>136</v>
      </c>
      <c r="M4" s="41" t="s">
        <v>137</v>
      </c>
      <c r="N4" s="41" t="s">
        <v>138</v>
      </c>
      <c r="O4" s="41" t="s">
        <v>131</v>
      </c>
      <c r="P4" s="41" t="s">
        <v>135</v>
      </c>
    </row>
    <row r="5" spans="1:17" x14ac:dyDescent="0.25">
      <c r="E5" s="41" t="s">
        <v>132</v>
      </c>
      <c r="F5" s="41" t="s">
        <v>48</v>
      </c>
      <c r="G5" s="41" t="s">
        <v>48</v>
      </c>
      <c r="H5" s="41" t="s">
        <v>48</v>
      </c>
      <c r="I5" s="41" t="s">
        <v>48</v>
      </c>
      <c r="J5" s="41" t="s">
        <v>48</v>
      </c>
      <c r="K5" s="41" t="s">
        <v>48</v>
      </c>
      <c r="L5" s="41" t="s">
        <v>48</v>
      </c>
      <c r="M5" s="41" t="s">
        <v>48</v>
      </c>
      <c r="N5" s="41" t="s">
        <v>48</v>
      </c>
      <c r="O5" s="41" t="s">
        <v>48</v>
      </c>
      <c r="P5" s="41" t="s">
        <v>48</v>
      </c>
    </row>
    <row r="6" spans="1:17" x14ac:dyDescent="0.25">
      <c r="E6" s="41" t="s">
        <v>133</v>
      </c>
      <c r="F6" s="46">
        <v>45280</v>
      </c>
      <c r="G6" s="46">
        <v>32186</v>
      </c>
      <c r="H6" s="46">
        <v>8536</v>
      </c>
      <c r="I6" s="46">
        <v>4569</v>
      </c>
      <c r="J6" s="46">
        <v>38176</v>
      </c>
      <c r="K6" s="46">
        <v>25836</v>
      </c>
      <c r="L6" s="46">
        <v>5000</v>
      </c>
      <c r="M6" s="46">
        <v>3881</v>
      </c>
      <c r="N6" s="46">
        <v>17150</v>
      </c>
      <c r="O6" s="46">
        <v>18563</v>
      </c>
      <c r="P6" s="46">
        <v>35292</v>
      </c>
    </row>
    <row r="7" spans="1:17" ht="27.6" x14ac:dyDescent="0.25">
      <c r="B7" s="51" t="s">
        <v>300</v>
      </c>
      <c r="E7" s="41" t="s">
        <v>134</v>
      </c>
      <c r="F7" s="41" t="s">
        <v>145</v>
      </c>
      <c r="G7" s="41" t="s">
        <v>146</v>
      </c>
      <c r="H7" s="41" t="s">
        <v>147</v>
      </c>
      <c r="I7" s="41" t="s">
        <v>148</v>
      </c>
      <c r="J7" s="41" t="s">
        <v>149</v>
      </c>
      <c r="K7" s="41" t="s">
        <v>150</v>
      </c>
      <c r="L7" s="41" t="s">
        <v>151</v>
      </c>
      <c r="M7" s="41" t="s">
        <v>152</v>
      </c>
      <c r="N7" s="41" t="s">
        <v>153</v>
      </c>
      <c r="O7" s="41" t="s">
        <v>154</v>
      </c>
      <c r="P7" s="41" t="s">
        <v>155</v>
      </c>
    </row>
    <row r="8" spans="1:17" x14ac:dyDescent="0.25">
      <c r="E8" s="41" t="s">
        <v>218</v>
      </c>
      <c r="F8" s="47">
        <v>44185</v>
      </c>
      <c r="G8" s="47">
        <v>44188</v>
      </c>
      <c r="H8" s="47">
        <v>44193</v>
      </c>
      <c r="I8" s="47">
        <v>44201</v>
      </c>
      <c r="J8" s="47">
        <v>44209</v>
      </c>
      <c r="K8" s="47">
        <v>44212</v>
      </c>
      <c r="L8" s="47">
        <v>44214</v>
      </c>
      <c r="M8" s="47">
        <v>44212</v>
      </c>
      <c r="N8" s="47">
        <v>44216</v>
      </c>
      <c r="O8" s="47">
        <v>44201</v>
      </c>
      <c r="P8" s="47">
        <v>44204</v>
      </c>
    </row>
    <row r="9" spans="1:17" x14ac:dyDescent="0.25">
      <c r="E9" s="41" t="s">
        <v>156</v>
      </c>
      <c r="F9" s="41" t="s">
        <v>157</v>
      </c>
      <c r="G9" s="41" t="s">
        <v>157</v>
      </c>
      <c r="H9" s="41" t="s">
        <v>158</v>
      </c>
      <c r="I9" s="41" t="s">
        <v>158</v>
      </c>
      <c r="J9" s="41" t="s">
        <v>157</v>
      </c>
      <c r="K9" s="41" t="s">
        <v>157</v>
      </c>
      <c r="L9" s="41" t="s">
        <v>157</v>
      </c>
      <c r="M9" s="41" t="s">
        <v>157</v>
      </c>
      <c r="N9" s="41" t="s">
        <v>157</v>
      </c>
      <c r="O9" s="41" t="s">
        <v>158</v>
      </c>
      <c r="P9" s="41" t="s">
        <v>158</v>
      </c>
      <c r="Q9" s="41" t="s">
        <v>7</v>
      </c>
    </row>
    <row r="10" spans="1:17" x14ac:dyDescent="0.25">
      <c r="A10" s="23" t="s">
        <v>100</v>
      </c>
      <c r="B10" s="23" t="s">
        <v>101</v>
      </c>
      <c r="C10" s="23" t="s">
        <v>102</v>
      </c>
      <c r="D10" s="23" t="s">
        <v>103</v>
      </c>
      <c r="E10" s="1" t="s">
        <v>40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4">
        <v>12</v>
      </c>
      <c r="B11" s="14" t="s">
        <v>340</v>
      </c>
      <c r="C11" s="7" t="s">
        <v>523</v>
      </c>
      <c r="D11" s="14" t="s">
        <v>130</v>
      </c>
      <c r="E11" s="15" t="s">
        <v>301</v>
      </c>
      <c r="F11" s="31">
        <v>11949.100877324216</v>
      </c>
      <c r="G11" s="31">
        <v>5208.4754287485021</v>
      </c>
      <c r="H11" s="31">
        <v>628.35658211446014</v>
      </c>
      <c r="I11" s="31">
        <v>185.70452948720953</v>
      </c>
      <c r="J11" s="31">
        <v>10074.40095169455</v>
      </c>
      <c r="K11" s="31">
        <v>4180.891417919167</v>
      </c>
      <c r="L11" s="31">
        <v>368.06266524980089</v>
      </c>
      <c r="M11" s="31">
        <v>157.74114224991467</v>
      </c>
      <c r="N11" s="31">
        <v>261.39960715700141</v>
      </c>
      <c r="O11" s="31">
        <v>4898.6563512758266</v>
      </c>
      <c r="P11" s="31">
        <v>5711.1015606596702</v>
      </c>
      <c r="Q11" s="31">
        <f>SUM(F11:P11)</f>
        <v>43623.891113880316</v>
      </c>
    </row>
    <row r="12" spans="1:17" x14ac:dyDescent="0.25">
      <c r="A12" s="14">
        <v>13</v>
      </c>
      <c r="B12" s="14" t="s">
        <v>341</v>
      </c>
      <c r="C12" s="7" t="s">
        <v>501</v>
      </c>
      <c r="D12" s="14" t="s">
        <v>130</v>
      </c>
      <c r="E12" s="15" t="s">
        <v>301</v>
      </c>
      <c r="F12" s="31">
        <v>727.36707703577929</v>
      </c>
      <c r="G12" s="31">
        <v>317.39270269014548</v>
      </c>
      <c r="H12" s="31">
        <v>37.156556046651808</v>
      </c>
      <c r="I12" s="31">
        <v>10.550612807275337</v>
      </c>
      <c r="J12" s="31">
        <v>613.2501221934167</v>
      </c>
      <c r="K12" s="31">
        <v>254.77405911584535</v>
      </c>
      <c r="L12" s="31">
        <v>21.764618115423975</v>
      </c>
      <c r="M12" s="31">
        <v>8.9619015769392831</v>
      </c>
      <c r="N12" s="31">
        <v>15.363259846181629</v>
      </c>
      <c r="O12" s="31">
        <v>298.19158681570605</v>
      </c>
      <c r="P12" s="31">
        <v>348.02160142113382</v>
      </c>
      <c r="Q12" s="31">
        <f t="shared" ref="Q12:Q16" si="0">SUM(F12:P12)</f>
        <v>2652.7940976644982</v>
      </c>
    </row>
    <row r="13" spans="1:17" x14ac:dyDescent="0.25">
      <c r="A13" s="14">
        <v>14</v>
      </c>
      <c r="B13" s="14" t="s">
        <v>342</v>
      </c>
      <c r="C13" s="7" t="s">
        <v>502</v>
      </c>
      <c r="D13" s="14" t="s">
        <v>130</v>
      </c>
      <c r="E13" s="15" t="s">
        <v>301</v>
      </c>
      <c r="F13" s="31">
        <v>10250.735878693464</v>
      </c>
      <c r="G13" s="31">
        <v>4467.3749268037045</v>
      </c>
      <c r="H13" s="31">
        <v>539.0461949415112</v>
      </c>
      <c r="I13" s="31">
        <v>159.30973407906365</v>
      </c>
      <c r="J13" s="31">
        <v>8642.493217866644</v>
      </c>
      <c r="K13" s="31">
        <v>3586.0031879979028</v>
      </c>
      <c r="L13" s="31">
        <v>315.74870837717384</v>
      </c>
      <c r="M13" s="31">
        <v>135.3208750187888</v>
      </c>
      <c r="N13" s="31">
        <v>224.03122641999477</v>
      </c>
      <c r="O13" s="31">
        <v>4202.394216346881</v>
      </c>
      <c r="P13" s="31">
        <v>4898.4836859739125</v>
      </c>
      <c r="Q13" s="31">
        <f t="shared" si="0"/>
        <v>37420.941852519041</v>
      </c>
    </row>
    <row r="14" spans="1:17" x14ac:dyDescent="0.25">
      <c r="A14" s="14">
        <v>15</v>
      </c>
      <c r="B14" s="14" t="s">
        <v>343</v>
      </c>
      <c r="C14" s="7" t="s">
        <v>503</v>
      </c>
      <c r="D14" s="14" t="s">
        <v>130</v>
      </c>
      <c r="E14" s="15" t="s">
        <v>301</v>
      </c>
      <c r="F14" s="31">
        <v>5080.7202667446636</v>
      </c>
      <c r="G14" s="31">
        <v>2214.2295536982965</v>
      </c>
      <c r="H14" s="31">
        <v>267.17525061234971</v>
      </c>
      <c r="I14" s="31">
        <v>78.96098428480505</v>
      </c>
      <c r="J14" s="31">
        <v>4283.6037301953247</v>
      </c>
      <c r="K14" s="31">
        <v>1777.3825498461811</v>
      </c>
      <c r="L14" s="31">
        <v>156.49909243928639</v>
      </c>
      <c r="M14" s="31">
        <v>67.071039616837027</v>
      </c>
      <c r="N14" s="31">
        <v>110.6672153677811</v>
      </c>
      <c r="O14" s="31">
        <v>2082.893337269903</v>
      </c>
      <c r="P14" s="31">
        <v>2427.9062141651739</v>
      </c>
      <c r="Q14" s="31">
        <f t="shared" si="0"/>
        <v>18547.109234240605</v>
      </c>
    </row>
    <row r="15" spans="1:17" x14ac:dyDescent="0.25">
      <c r="A15" s="14">
        <v>16</v>
      </c>
      <c r="B15" s="14" t="s">
        <v>344</v>
      </c>
      <c r="C15" s="7" t="s">
        <v>504</v>
      </c>
      <c r="D15" s="14" t="s">
        <v>130</v>
      </c>
      <c r="E15" s="15" t="s">
        <v>301</v>
      </c>
      <c r="F15" s="31">
        <v>10948.053102968177</v>
      </c>
      <c r="G15" s="31">
        <v>4772.1302351422401</v>
      </c>
      <c r="H15" s="31">
        <v>575.71538638890331</v>
      </c>
      <c r="I15" s="31">
        <v>170.14694839056094</v>
      </c>
      <c r="J15" s="31">
        <v>9230.4080225024991</v>
      </c>
      <c r="K15" s="31">
        <v>3830.6330937405987</v>
      </c>
      <c r="L15" s="31">
        <v>337.22785050896397</v>
      </c>
      <c r="M15" s="31">
        <v>144.52622164669884</v>
      </c>
      <c r="N15" s="31">
        <v>239.50059587167237</v>
      </c>
      <c r="O15" s="31">
        <v>4488.2665580918347</v>
      </c>
      <c r="P15" s="31">
        <v>5232.6483644640502</v>
      </c>
      <c r="Q15" s="31">
        <f t="shared" si="0"/>
        <v>39969.2563797162</v>
      </c>
    </row>
    <row r="16" spans="1:17" x14ac:dyDescent="0.25">
      <c r="A16" s="14">
        <v>17</v>
      </c>
      <c r="B16" s="14" t="s">
        <v>345</v>
      </c>
      <c r="C16" s="7" t="s">
        <v>505</v>
      </c>
      <c r="D16" s="14" t="s">
        <v>130</v>
      </c>
      <c r="E16" s="15" t="s">
        <v>301</v>
      </c>
      <c r="F16" s="31">
        <v>5467.4531845308647</v>
      </c>
      <c r="G16" s="31">
        <v>2382.7716916221466</v>
      </c>
      <c r="H16" s="31">
        <v>287.51202547985815</v>
      </c>
      <c r="I16" s="31">
        <v>84.971315545041634</v>
      </c>
      <c r="J16" s="31">
        <v>4609.6619428588847</v>
      </c>
      <c r="K16" s="31">
        <v>1912.6728833887337</v>
      </c>
      <c r="L16" s="31">
        <v>168.41144885183817</v>
      </c>
      <c r="M16" s="31">
        <v>72.176335222216366</v>
      </c>
      <c r="N16" s="31">
        <v>119.090953116657</v>
      </c>
      <c r="O16" s="31">
        <v>2241.4384599038526</v>
      </c>
      <c r="P16" s="31">
        <v>2612.7129354604112</v>
      </c>
      <c r="Q16" s="31">
        <f t="shared" si="0"/>
        <v>19958.873175980505</v>
      </c>
    </row>
    <row r="17" spans="6:16" x14ac:dyDescent="0.25">
      <c r="F17" s="10" t="s">
        <v>295</v>
      </c>
      <c r="G17" s="10" t="s">
        <v>295</v>
      </c>
      <c r="H17" s="10" t="s">
        <v>295</v>
      </c>
      <c r="I17" s="10" t="s">
        <v>295</v>
      </c>
      <c r="J17" s="10" t="s">
        <v>295</v>
      </c>
      <c r="K17" s="10" t="s">
        <v>295</v>
      </c>
      <c r="L17" s="10" t="s">
        <v>295</v>
      </c>
      <c r="M17" s="10" t="s">
        <v>295</v>
      </c>
      <c r="N17" s="10" t="s">
        <v>295</v>
      </c>
      <c r="O17" s="10" t="s">
        <v>295</v>
      </c>
      <c r="P17" s="10" t="s">
        <v>295</v>
      </c>
    </row>
    <row r="19" spans="6:16" x14ac:dyDescent="0.25">
      <c r="F19" s="31">
        <f>SUM(F11:F16)/60</f>
        <v>740.39050645495274</v>
      </c>
      <c r="G19" s="31">
        <f t="shared" ref="G19:P19" si="1">SUM(G11:G16)/60</f>
        <v>322.7062423117506</v>
      </c>
      <c r="H19" s="31">
        <f t="shared" si="1"/>
        <v>38.916033259728906</v>
      </c>
      <c r="I19" s="31">
        <f t="shared" si="1"/>
        <v>11.494068743232601</v>
      </c>
      <c r="J19" s="31">
        <f t="shared" si="1"/>
        <v>624.23029978852196</v>
      </c>
      <c r="K19" s="31">
        <f t="shared" si="1"/>
        <v>259.03928653347378</v>
      </c>
      <c r="L19" s="31">
        <f t="shared" si="1"/>
        <v>22.795239725708122</v>
      </c>
      <c r="M19" s="31">
        <f t="shared" si="1"/>
        <v>9.7632919221899161</v>
      </c>
      <c r="N19" s="31">
        <f t="shared" si="1"/>
        <v>16.167547629654806</v>
      </c>
      <c r="O19" s="31">
        <f t="shared" si="1"/>
        <v>303.53067516173337</v>
      </c>
      <c r="P19" s="31">
        <f t="shared" si="1"/>
        <v>353.84790603573919</v>
      </c>
    </row>
  </sheetData>
  <phoneticPr fontId="0" type="noConversion"/>
  <pageMargins left="0.75" right="0.75" top="1" bottom="1" header="0" footer="0"/>
  <pageSetup paperSize="9" orientation="portrait" horizontalDpi="180" verticalDpi="18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E0E59-338F-4129-A115-C14151D9A76C}">
  <dimension ref="A1:Q17"/>
  <sheetViews>
    <sheetView zoomScale="90" zoomScaleNormal="90" workbookViewId="0">
      <pane xSplit="1" ySplit="9" topLeftCell="B10" activePane="bottomRight" state="frozen"/>
      <selection activeCell="B5" sqref="B5"/>
      <selection pane="topRight" activeCell="B5" sqref="B5"/>
      <selection pane="bottomLeft" activeCell="B5" sqref="B5"/>
      <selection pane="bottomRight" activeCell="A10" sqref="A10:C10"/>
    </sheetView>
  </sheetViews>
  <sheetFormatPr baseColWidth="10" defaultColWidth="11.54296875" defaultRowHeight="13.8" x14ac:dyDescent="0.25"/>
  <cols>
    <col min="1" max="1" width="4" style="2" customWidth="1"/>
    <col min="2" max="2" width="7.81640625" style="2" customWidth="1"/>
    <col min="3" max="3" width="11.08984375" style="2" customWidth="1"/>
    <col min="4" max="4" width="8.08984375" style="2" bestFit="1" customWidth="1"/>
    <col min="5" max="5" width="14.1796875" style="2" bestFit="1" customWidth="1"/>
    <col min="6" max="6" width="12.90625" style="2" bestFit="1" customWidth="1"/>
    <col min="7" max="7" width="17.1796875" style="2" bestFit="1" customWidth="1"/>
    <col min="8" max="8" width="9.453125" style="2" bestFit="1" customWidth="1"/>
    <col min="9" max="9" width="10.36328125" style="2" bestFit="1" customWidth="1"/>
    <col min="10" max="11" width="9.453125" style="2" bestFit="1" customWidth="1"/>
    <col min="12" max="12" width="9.54296875" style="2" bestFit="1" customWidth="1"/>
    <col min="13" max="13" width="13.7265625" style="2" bestFit="1" customWidth="1"/>
    <col min="14" max="14" width="11" style="2" bestFit="1" customWidth="1"/>
    <col min="15" max="16" width="9.453125" style="2" bestFit="1" customWidth="1"/>
    <col min="17" max="17" width="9.90625" style="2" bestFit="1" customWidth="1"/>
    <col min="18" max="18" width="12" style="2" bestFit="1" customWidth="1"/>
    <col min="19" max="19" width="9.6328125" style="2" bestFit="1" customWidth="1"/>
    <col min="20" max="20" width="5.90625" style="2" bestFit="1" customWidth="1"/>
    <col min="21" max="16384" width="11.54296875" style="2"/>
  </cols>
  <sheetData>
    <row r="1" spans="1:17" x14ac:dyDescent="0.25">
      <c r="A1" s="3" t="s">
        <v>299</v>
      </c>
      <c r="B1" s="3"/>
    </row>
    <row r="2" spans="1:17" x14ac:dyDescent="0.25">
      <c r="E2" s="41" t="s">
        <v>100</v>
      </c>
      <c r="F2" s="41">
        <v>1</v>
      </c>
      <c r="G2" s="41">
        <v>2</v>
      </c>
      <c r="H2" s="41">
        <v>3</v>
      </c>
      <c r="I2" s="41">
        <v>4</v>
      </c>
      <c r="J2" s="41">
        <v>5</v>
      </c>
      <c r="K2" s="41">
        <v>6</v>
      </c>
      <c r="L2" s="41">
        <v>7</v>
      </c>
      <c r="M2" s="41">
        <v>8</v>
      </c>
      <c r="N2" s="41">
        <v>9</v>
      </c>
      <c r="O2" s="41">
        <v>10</v>
      </c>
      <c r="P2" s="41">
        <v>11</v>
      </c>
    </row>
    <row r="3" spans="1:17" x14ac:dyDescent="0.25">
      <c r="E3" s="41" t="s">
        <v>101</v>
      </c>
      <c r="F3" s="41" t="s">
        <v>139</v>
      </c>
      <c r="G3" s="41" t="s">
        <v>140</v>
      </c>
      <c r="H3" s="41" t="s">
        <v>141</v>
      </c>
      <c r="I3" s="41" t="s">
        <v>142</v>
      </c>
      <c r="J3" s="41" t="s">
        <v>95</v>
      </c>
      <c r="K3" s="41" t="s">
        <v>96</v>
      </c>
      <c r="L3" s="41" t="s">
        <v>97</v>
      </c>
      <c r="M3" s="41" t="s">
        <v>98</v>
      </c>
      <c r="N3" s="41" t="s">
        <v>99</v>
      </c>
      <c r="O3" s="41" t="s">
        <v>143</v>
      </c>
      <c r="P3" s="41" t="s">
        <v>144</v>
      </c>
    </row>
    <row r="4" spans="1:17" x14ac:dyDescent="0.25">
      <c r="E4" s="41" t="s">
        <v>102</v>
      </c>
      <c r="F4" s="41" t="s">
        <v>131</v>
      </c>
      <c r="G4" s="41" t="s">
        <v>135</v>
      </c>
      <c r="H4" s="41" t="s">
        <v>136</v>
      </c>
      <c r="I4" s="41" t="s">
        <v>137</v>
      </c>
      <c r="J4" s="41" t="s">
        <v>131</v>
      </c>
      <c r="K4" s="41" t="s">
        <v>135</v>
      </c>
      <c r="L4" s="41" t="s">
        <v>136</v>
      </c>
      <c r="M4" s="41" t="s">
        <v>137</v>
      </c>
      <c r="N4" s="41" t="s">
        <v>138</v>
      </c>
      <c r="O4" s="41" t="s">
        <v>131</v>
      </c>
      <c r="P4" s="41" t="s">
        <v>135</v>
      </c>
    </row>
    <row r="5" spans="1:17" x14ac:dyDescent="0.25">
      <c r="E5" s="41" t="s">
        <v>132</v>
      </c>
      <c r="F5" s="41" t="s">
        <v>48</v>
      </c>
      <c r="G5" s="41" t="s">
        <v>48</v>
      </c>
      <c r="H5" s="41" t="s">
        <v>48</v>
      </c>
      <c r="I5" s="41" t="s">
        <v>48</v>
      </c>
      <c r="J5" s="41" t="s">
        <v>48</v>
      </c>
      <c r="K5" s="41" t="s">
        <v>48</v>
      </c>
      <c r="L5" s="41" t="s">
        <v>48</v>
      </c>
      <c r="M5" s="41" t="s">
        <v>48</v>
      </c>
      <c r="N5" s="41" t="s">
        <v>48</v>
      </c>
      <c r="O5" s="41" t="s">
        <v>48</v>
      </c>
      <c r="P5" s="41" t="s">
        <v>48</v>
      </c>
    </row>
    <row r="6" spans="1:17" x14ac:dyDescent="0.25">
      <c r="E6" s="41" t="s">
        <v>133</v>
      </c>
      <c r="F6" s="46">
        <v>45280</v>
      </c>
      <c r="G6" s="46">
        <v>32186</v>
      </c>
      <c r="H6" s="46">
        <v>8536</v>
      </c>
      <c r="I6" s="46">
        <v>4569</v>
      </c>
      <c r="J6" s="46">
        <v>38176</v>
      </c>
      <c r="K6" s="46">
        <v>25836</v>
      </c>
      <c r="L6" s="46">
        <v>5000</v>
      </c>
      <c r="M6" s="46">
        <v>3881</v>
      </c>
      <c r="N6" s="46">
        <v>17150</v>
      </c>
      <c r="O6" s="46">
        <v>18563</v>
      </c>
      <c r="P6" s="46">
        <v>35292</v>
      </c>
    </row>
    <row r="7" spans="1:17" ht="27.6" x14ac:dyDescent="0.25">
      <c r="B7" s="2" t="s">
        <v>524</v>
      </c>
      <c r="E7" s="41" t="s">
        <v>134</v>
      </c>
      <c r="F7" s="41" t="s">
        <v>145</v>
      </c>
      <c r="G7" s="41" t="s">
        <v>146</v>
      </c>
      <c r="H7" s="41" t="s">
        <v>147</v>
      </c>
      <c r="I7" s="41" t="s">
        <v>148</v>
      </c>
      <c r="J7" s="41" t="s">
        <v>149</v>
      </c>
      <c r="K7" s="41" t="s">
        <v>150</v>
      </c>
      <c r="L7" s="41" t="s">
        <v>151</v>
      </c>
      <c r="M7" s="41" t="s">
        <v>152</v>
      </c>
      <c r="N7" s="41" t="s">
        <v>153</v>
      </c>
      <c r="O7" s="41" t="s">
        <v>154</v>
      </c>
      <c r="P7" s="41" t="s">
        <v>155</v>
      </c>
    </row>
    <row r="8" spans="1:17" x14ac:dyDescent="0.25">
      <c r="E8" s="41" t="s">
        <v>218</v>
      </c>
      <c r="F8" s="47">
        <v>44185</v>
      </c>
      <c r="G8" s="47">
        <v>44188</v>
      </c>
      <c r="H8" s="47">
        <v>44193</v>
      </c>
      <c r="I8" s="47">
        <v>44201</v>
      </c>
      <c r="J8" s="47">
        <v>44209</v>
      </c>
      <c r="K8" s="47">
        <v>44212</v>
      </c>
      <c r="L8" s="47">
        <v>44214</v>
      </c>
      <c r="M8" s="47">
        <v>44212</v>
      </c>
      <c r="N8" s="47">
        <v>44216</v>
      </c>
      <c r="O8" s="47">
        <v>44201</v>
      </c>
      <c r="P8" s="47">
        <v>44204</v>
      </c>
    </row>
    <row r="9" spans="1:17" x14ac:dyDescent="0.25">
      <c r="E9" s="41" t="s">
        <v>156</v>
      </c>
      <c r="F9" s="41" t="s">
        <v>157</v>
      </c>
      <c r="G9" s="41" t="s">
        <v>157</v>
      </c>
      <c r="H9" s="41" t="s">
        <v>158</v>
      </c>
      <c r="I9" s="41" t="s">
        <v>158</v>
      </c>
      <c r="J9" s="41" t="s">
        <v>157</v>
      </c>
      <c r="K9" s="41" t="s">
        <v>157</v>
      </c>
      <c r="L9" s="41" t="s">
        <v>157</v>
      </c>
      <c r="M9" s="41" t="s">
        <v>157</v>
      </c>
      <c r="N9" s="41" t="s">
        <v>157</v>
      </c>
      <c r="O9" s="41" t="s">
        <v>158</v>
      </c>
      <c r="P9" s="41" t="s">
        <v>158</v>
      </c>
      <c r="Q9" s="41" t="s">
        <v>7</v>
      </c>
    </row>
    <row r="10" spans="1:17" x14ac:dyDescent="0.25">
      <c r="A10" s="23" t="s">
        <v>100</v>
      </c>
      <c r="B10" s="23" t="s">
        <v>101</v>
      </c>
      <c r="C10" s="23" t="s">
        <v>102</v>
      </c>
      <c r="D10" s="23" t="s">
        <v>103</v>
      </c>
      <c r="E10" s="1" t="s">
        <v>40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4">
        <v>1</v>
      </c>
      <c r="B11" s="14" t="s">
        <v>112</v>
      </c>
      <c r="C11" s="7" t="s">
        <v>523</v>
      </c>
      <c r="D11" s="14" t="s">
        <v>130</v>
      </c>
      <c r="E11" s="15" t="s">
        <v>301</v>
      </c>
      <c r="F11" s="31">
        <f>MPD!$S4*P2a!F11</f>
        <v>1196.739569046717</v>
      </c>
      <c r="G11" s="31">
        <f>MPD!$S4*P2a!G11</f>
        <v>521.6449927056525</v>
      </c>
      <c r="H11" s="31">
        <f>MPD!$S4*P2a!H11</f>
        <v>62.931863493960151</v>
      </c>
      <c r="I11" s="31">
        <f>MPD!$S4*P2a!I11</f>
        <v>18.598885461774849</v>
      </c>
      <c r="J11" s="31">
        <f>MPD!$S4*P2a!J11</f>
        <v>1008.9825483199527</v>
      </c>
      <c r="K11" s="31">
        <f>MPD!$S4*P2a!K11</f>
        <v>418.72926214948234</v>
      </c>
      <c r="L11" s="31">
        <f>MPD!$S4*P2a!L11</f>
        <v>36.862619197493053</v>
      </c>
      <c r="M11" s="31">
        <f>MPD!$S4*P2a!M11</f>
        <v>15.798265370354168</v>
      </c>
      <c r="N11" s="31">
        <f>MPD!$S4*P2a!N11</f>
        <v>26.179982613729759</v>
      </c>
      <c r="O11" s="31">
        <f>MPD!$S4*P2a!O11</f>
        <v>490.61564973971304</v>
      </c>
      <c r="P11" s="31">
        <f>MPD!$S4*P2a!P11</f>
        <v>571.98456106903279</v>
      </c>
      <c r="Q11" s="31">
        <f>SUM(F11:P11)</f>
        <v>4369.0681991678621</v>
      </c>
    </row>
    <row r="12" spans="1:17" x14ac:dyDescent="0.25">
      <c r="A12" s="14">
        <v>2</v>
      </c>
      <c r="B12" s="14" t="s">
        <v>113</v>
      </c>
      <c r="C12" s="7" t="s">
        <v>501</v>
      </c>
      <c r="D12" s="14" t="s">
        <v>130</v>
      </c>
      <c r="E12" s="15" t="s">
        <v>301</v>
      </c>
      <c r="F12" s="31">
        <f>MPD!$S5*P2a!F12</f>
        <v>62.08183004476826</v>
      </c>
      <c r="G12" s="31">
        <f>MPD!$S5*P2a!G12</f>
        <v>27.089925359503198</v>
      </c>
      <c r="H12" s="31">
        <f>MPD!$S5*P2a!H12</f>
        <v>3.1713656974106827</v>
      </c>
      <c r="I12" s="31">
        <f>MPD!$S5*P2a!I12</f>
        <v>0.90051003385901562</v>
      </c>
      <c r="J12" s="31">
        <f>MPD!$S5*P2a!J12</f>
        <v>52.341783210889425</v>
      </c>
      <c r="K12" s="31">
        <f>MPD!$S5*P2a!K12</f>
        <v>21.745333734795395</v>
      </c>
      <c r="L12" s="31">
        <f>MPD!$S5*P2a!L12</f>
        <v>1.8576415753342801</v>
      </c>
      <c r="M12" s="31">
        <f>MPD!$S5*P2a!M12</f>
        <v>0.76491123690235052</v>
      </c>
      <c r="N12" s="31">
        <f>MPD!$S5*P2a!N12</f>
        <v>1.3112764061183153</v>
      </c>
      <c r="O12" s="31">
        <f>MPD!$S5*P2a!O12</f>
        <v>25.451082401082889</v>
      </c>
      <c r="P12" s="31">
        <f>MPD!$S5*P2a!P12</f>
        <v>29.704146081761845</v>
      </c>
      <c r="Q12" s="31">
        <f t="shared" ref="Q12:Q16" si="0">SUM(F12:P12)</f>
        <v>226.41980578242564</v>
      </c>
    </row>
    <row r="13" spans="1:17" x14ac:dyDescent="0.25">
      <c r="A13" s="14">
        <v>3</v>
      </c>
      <c r="B13" s="14" t="s">
        <v>114</v>
      </c>
      <c r="C13" s="7" t="s">
        <v>502</v>
      </c>
      <c r="D13" s="14" t="s">
        <v>130</v>
      </c>
      <c r="E13" s="15" t="s">
        <v>301</v>
      </c>
      <c r="F13" s="31">
        <f>MPD!$S6*P2a!F13</f>
        <v>1027.5100360676238</v>
      </c>
      <c r="G13" s="31">
        <f>MPD!$S6*P2a!G13</f>
        <v>447.79932157931461</v>
      </c>
      <c r="H13" s="31">
        <f>MPD!$S6*P2a!H13</f>
        <v>54.032742796321401</v>
      </c>
      <c r="I13" s="31">
        <f>MPD!$S6*P2a!I13</f>
        <v>15.968838973769961</v>
      </c>
      <c r="J13" s="31">
        <f>MPD!$S6*P2a!J13</f>
        <v>866.3035145078976</v>
      </c>
      <c r="K13" s="31">
        <f>MPD!$S6*P2a!K13</f>
        <v>359.45265868151284</v>
      </c>
      <c r="L13" s="31">
        <f>MPD!$S6*P2a!L13</f>
        <v>31.649919632334463</v>
      </c>
      <c r="M13" s="31">
        <f>MPD!$S6*P2a!M13</f>
        <v>13.564251271000485</v>
      </c>
      <c r="N13" s="31">
        <f>MPD!$S6*P2a!N13</f>
        <v>22.456371548656357</v>
      </c>
      <c r="O13" s="31">
        <f>MPD!$S6*P2a!O13</f>
        <v>421.23826854070893</v>
      </c>
      <c r="P13" s="31">
        <f>MPD!$S6*P2a!P13</f>
        <v>491.01266566759375</v>
      </c>
      <c r="Q13" s="31">
        <f t="shared" si="0"/>
        <v>3750.9885892667344</v>
      </c>
    </row>
    <row r="14" spans="1:17" x14ac:dyDescent="0.25">
      <c r="A14" s="14">
        <v>4</v>
      </c>
      <c r="B14" s="14" t="s">
        <v>115</v>
      </c>
      <c r="C14" s="7" t="s">
        <v>503</v>
      </c>
      <c r="D14" s="14" t="s">
        <v>130</v>
      </c>
      <c r="E14" s="15" t="s">
        <v>301</v>
      </c>
      <c r="F14" s="31">
        <f>MPD!$S7*P2a!F14</f>
        <v>378.63243365877565</v>
      </c>
      <c r="G14" s="31">
        <f>MPD!$S7*P2a!G14</f>
        <v>165.01186457429978</v>
      </c>
      <c r="H14" s="31">
        <f>MPD!$S7*P2a!H14</f>
        <v>19.910802020510296</v>
      </c>
      <c r="I14" s="31">
        <f>MPD!$S7*P2a!I14</f>
        <v>5.8844392279451165</v>
      </c>
      <c r="J14" s="31">
        <f>MPD!$S7*P2a!J14</f>
        <v>319.22861721195716</v>
      </c>
      <c r="K14" s="31">
        <f>MPD!$S7*P2a!K14</f>
        <v>132.45655046112</v>
      </c>
      <c r="L14" s="31">
        <f>MPD!$S7*P2a!L14</f>
        <v>11.662840921104907</v>
      </c>
      <c r="M14" s="31">
        <f>MPD!$S7*P2a!M14</f>
        <v>4.9983603947592465</v>
      </c>
      <c r="N14" s="31">
        <f>MPD!$S7*P2a!N14</f>
        <v>8.2472946513527567</v>
      </c>
      <c r="O14" s="31">
        <f>MPD!$S7*P2a!O14</f>
        <v>155.22424615741727</v>
      </c>
      <c r="P14" s="31">
        <f>MPD!$S7*P2a!P14</f>
        <v>180.93577097359685</v>
      </c>
      <c r="Q14" s="31">
        <f t="shared" si="0"/>
        <v>1382.1932202528392</v>
      </c>
    </row>
    <row r="15" spans="1:17" x14ac:dyDescent="0.25">
      <c r="A15" s="14">
        <v>5</v>
      </c>
      <c r="B15" s="14" t="s">
        <v>116</v>
      </c>
      <c r="C15" s="7" t="s">
        <v>504</v>
      </c>
      <c r="D15" s="14" t="s">
        <v>130</v>
      </c>
      <c r="E15" s="15" t="s">
        <v>301</v>
      </c>
      <c r="F15" s="31">
        <f>MPD!$S8*P2a!F15</f>
        <v>1004.6226980059732</v>
      </c>
      <c r="G15" s="31">
        <f>MPD!$S8*P2a!G15</f>
        <v>437.90346164513045</v>
      </c>
      <c r="H15" s="31">
        <f>MPD!$S8*P2a!H15</f>
        <v>52.829187008671433</v>
      </c>
      <c r="I15" s="31">
        <f>MPD!$S8*P2a!I15</f>
        <v>15.613140048002311</v>
      </c>
      <c r="J15" s="31">
        <f>MPD!$S8*P2a!J15</f>
        <v>847.00698142835768</v>
      </c>
      <c r="K15" s="31">
        <f>MPD!$S8*P2a!K15</f>
        <v>351.50916035119587</v>
      </c>
      <c r="L15" s="31">
        <f>MPD!$S8*P2a!L15</f>
        <v>30.944931471808477</v>
      </c>
      <c r="M15" s="31">
        <f>MPD!$S8*P2a!M15</f>
        <v>13.262113487917919</v>
      </c>
      <c r="N15" s="31">
        <f>MPD!$S8*P2a!N15</f>
        <v>21.977216637121121</v>
      </c>
      <c r="O15" s="31">
        <f>MPD!$S8*P2a!O15</f>
        <v>411.85536976777564</v>
      </c>
      <c r="P15" s="31">
        <f>MPD!$S8*P2a!P15</f>
        <v>480.16183956937618</v>
      </c>
      <c r="Q15" s="31">
        <f t="shared" si="0"/>
        <v>3667.6860994213307</v>
      </c>
    </row>
    <row r="16" spans="1:17" x14ac:dyDescent="0.25">
      <c r="A16" s="14">
        <v>6</v>
      </c>
      <c r="B16" s="14" t="s">
        <v>117</v>
      </c>
      <c r="C16" s="7" t="s">
        <v>505</v>
      </c>
      <c r="D16" s="14" t="s">
        <v>130</v>
      </c>
      <c r="E16" s="15" t="s">
        <v>301</v>
      </c>
      <c r="F16" s="31">
        <f>MPD!$S9*P2a!F16</f>
        <v>438.46748206497119</v>
      </c>
      <c r="G16" s="31">
        <f>MPD!$S9*P2a!G16</f>
        <v>191.08858708058622</v>
      </c>
      <c r="H16" s="31">
        <f>MPD!$S9*P2a!H16</f>
        <v>23.057293701614061</v>
      </c>
      <c r="I16" s="31">
        <f>MPD!$S9*P2a!I16</f>
        <v>6.8143535056129441</v>
      </c>
      <c r="J16" s="31">
        <f>MPD!$S9*P2a!J16</f>
        <v>369.67611738764003</v>
      </c>
      <c r="K16" s="31">
        <f>MPD!$S9*P2a!K16</f>
        <v>153.38857689100934</v>
      </c>
      <c r="L16" s="31">
        <f>MPD!$S9*P2a!L16</f>
        <v>13.505912430654908</v>
      </c>
      <c r="M16" s="31">
        <f>MPD!$S9*P2a!M16</f>
        <v>5.78824818456639</v>
      </c>
      <c r="N16" s="31">
        <f>MPD!$S9*P2a!N16</f>
        <v>9.5506095045345436</v>
      </c>
      <c r="O16" s="31">
        <f>MPD!$S9*P2a!O16</f>
        <v>179.75423740220984</v>
      </c>
      <c r="P16" s="31">
        <f>MPD!$S9*P2a!P16</f>
        <v>209.52893852134622</v>
      </c>
      <c r="Q16" s="31">
        <f t="shared" si="0"/>
        <v>1600.6203566747456</v>
      </c>
    </row>
    <row r="17" spans="6:17" x14ac:dyDescent="0.25">
      <c r="F17" s="31">
        <f>SUM(F11:F16)</f>
        <v>4108.0540488888291</v>
      </c>
      <c r="G17" s="31">
        <f t="shared" ref="G17:Q17" si="1">SUM(G11:G16)</f>
        <v>1790.5381529444867</v>
      </c>
      <c r="H17" s="31">
        <f t="shared" si="1"/>
        <v>215.93325471848803</v>
      </c>
      <c r="I17" s="31">
        <f t="shared" si="1"/>
        <v>63.780167250964197</v>
      </c>
      <c r="J17" s="31">
        <f t="shared" si="1"/>
        <v>3463.539562066695</v>
      </c>
      <c r="K17" s="31">
        <f t="shared" si="1"/>
        <v>1437.2815422691158</v>
      </c>
      <c r="L17" s="31">
        <f t="shared" si="1"/>
        <v>126.48386522873007</v>
      </c>
      <c r="M17" s="31">
        <f t="shared" si="1"/>
        <v>54.176149945500562</v>
      </c>
      <c r="N17" s="31">
        <f t="shared" si="1"/>
        <v>89.722751361512849</v>
      </c>
      <c r="O17" s="31">
        <f t="shared" si="1"/>
        <v>1684.1388540089076</v>
      </c>
      <c r="P17" s="31">
        <f t="shared" si="1"/>
        <v>1963.3279218827076</v>
      </c>
      <c r="Q17" s="31">
        <f t="shared" si="1"/>
        <v>14996.97627056594</v>
      </c>
    </row>
  </sheetData>
  <pageMargins left="0.75" right="0.75" top="1" bottom="1" header="0" footer="0"/>
  <pageSetup paperSize="9" orientation="portrait" horizontalDpi="180" verticalDpi="18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9C860-A0DA-449E-A72D-E15F9B18047B}">
  <dimension ref="A1:P12"/>
  <sheetViews>
    <sheetView zoomScale="90" zoomScaleNormal="90" workbookViewId="0">
      <selection activeCell="A7" sqref="A7"/>
    </sheetView>
  </sheetViews>
  <sheetFormatPr baseColWidth="10" defaultColWidth="11.54296875" defaultRowHeight="13.8" x14ac:dyDescent="0.25"/>
  <cols>
    <col min="1" max="1" width="5.90625" style="2" customWidth="1"/>
    <col min="2" max="2" width="7.08984375" style="2" customWidth="1"/>
    <col min="3" max="3" width="16.6328125" style="2" customWidth="1"/>
    <col min="4" max="4" width="7.6328125" style="2" customWidth="1"/>
    <col min="5" max="5" width="9.36328125" style="2" bestFit="1" customWidth="1"/>
    <col min="6" max="6" width="10.81640625" style="2" customWidth="1"/>
    <col min="7" max="7" width="9.453125" style="2" bestFit="1" customWidth="1"/>
    <col min="8" max="8" width="10.1796875" style="2" bestFit="1" customWidth="1"/>
    <col min="9" max="11" width="9.36328125" style="2" bestFit="1" customWidth="1"/>
    <col min="12" max="12" width="10.1796875" style="2" bestFit="1" customWidth="1"/>
    <col min="13" max="13" width="11.08984375" style="2" bestFit="1" customWidth="1"/>
    <col min="14" max="15" width="9.36328125" style="2" bestFit="1" customWidth="1"/>
    <col min="16" max="16384" width="11.54296875" style="2"/>
  </cols>
  <sheetData>
    <row r="1" spans="1:16" x14ac:dyDescent="0.25">
      <c r="A1" s="3" t="s">
        <v>307</v>
      </c>
    </row>
    <row r="2" spans="1:16" x14ac:dyDescent="0.25">
      <c r="A2" s="3"/>
      <c r="D2" s="41" t="s">
        <v>100</v>
      </c>
      <c r="E2" s="41">
        <v>1</v>
      </c>
      <c r="F2" s="41">
        <v>2</v>
      </c>
      <c r="G2" s="41">
        <v>3</v>
      </c>
      <c r="H2" s="41">
        <v>4</v>
      </c>
      <c r="I2" s="41">
        <v>5</v>
      </c>
      <c r="J2" s="41">
        <v>6</v>
      </c>
      <c r="K2" s="41">
        <v>7</v>
      </c>
      <c r="L2" s="41">
        <v>8</v>
      </c>
      <c r="M2" s="41">
        <v>9</v>
      </c>
      <c r="N2" s="41">
        <v>10</v>
      </c>
      <c r="O2" s="41">
        <v>11</v>
      </c>
    </row>
    <row r="3" spans="1:16" x14ac:dyDescent="0.25">
      <c r="A3" s="3"/>
      <c r="D3" s="41" t="s">
        <v>101</v>
      </c>
      <c r="E3" s="41" t="s">
        <v>139</v>
      </c>
      <c r="F3" s="41" t="s">
        <v>140</v>
      </c>
      <c r="G3" s="41" t="s">
        <v>141</v>
      </c>
      <c r="H3" s="41" t="s">
        <v>142</v>
      </c>
      <c r="I3" s="41" t="s">
        <v>95</v>
      </c>
      <c r="J3" s="41" t="s">
        <v>96</v>
      </c>
      <c r="K3" s="41" t="s">
        <v>97</v>
      </c>
      <c r="L3" s="41" t="s">
        <v>98</v>
      </c>
      <c r="M3" s="41" t="s">
        <v>99</v>
      </c>
      <c r="N3" s="41" t="s">
        <v>143</v>
      </c>
      <c r="O3" s="41" t="s">
        <v>144</v>
      </c>
    </row>
    <row r="4" spans="1:16" ht="27.6" x14ac:dyDescent="0.25">
      <c r="A4" s="3"/>
      <c r="D4" s="41" t="s">
        <v>102</v>
      </c>
      <c r="E4" s="41" t="s">
        <v>131</v>
      </c>
      <c r="F4" s="41" t="s">
        <v>135</v>
      </c>
      <c r="G4" s="41" t="s">
        <v>136</v>
      </c>
      <c r="H4" s="41" t="s">
        <v>137</v>
      </c>
      <c r="I4" s="41" t="s">
        <v>131</v>
      </c>
      <c r="J4" s="41" t="s">
        <v>135</v>
      </c>
      <c r="K4" s="41" t="s">
        <v>136</v>
      </c>
      <c r="L4" s="41" t="s">
        <v>137</v>
      </c>
      <c r="M4" s="41" t="s">
        <v>138</v>
      </c>
      <c r="N4" s="41" t="s">
        <v>131</v>
      </c>
      <c r="O4" s="41" t="s">
        <v>135</v>
      </c>
    </row>
    <row r="5" spans="1:16" x14ac:dyDescent="0.25">
      <c r="A5" s="3"/>
      <c r="D5" s="41" t="s">
        <v>132</v>
      </c>
      <c r="E5" s="41" t="s">
        <v>48</v>
      </c>
      <c r="F5" s="41" t="s">
        <v>48</v>
      </c>
      <c r="G5" s="41" t="s">
        <v>48</v>
      </c>
      <c r="H5" s="41" t="s">
        <v>48</v>
      </c>
      <c r="I5" s="41" t="s">
        <v>48</v>
      </c>
      <c r="J5" s="41" t="s">
        <v>48</v>
      </c>
      <c r="K5" s="41" t="s">
        <v>48</v>
      </c>
      <c r="L5" s="41" t="s">
        <v>48</v>
      </c>
      <c r="M5" s="41" t="s">
        <v>48</v>
      </c>
      <c r="N5" s="41" t="s">
        <v>48</v>
      </c>
      <c r="O5" s="41" t="s">
        <v>48</v>
      </c>
    </row>
    <row r="6" spans="1:16" ht="27.6" x14ac:dyDescent="0.25">
      <c r="A6" s="3"/>
      <c r="D6" s="41" t="s">
        <v>133</v>
      </c>
      <c r="E6" s="46">
        <v>45280</v>
      </c>
      <c r="F6" s="46">
        <v>32186</v>
      </c>
      <c r="G6" s="46">
        <v>8536</v>
      </c>
      <c r="H6" s="46">
        <v>4569</v>
      </c>
      <c r="I6" s="46">
        <v>38176</v>
      </c>
      <c r="J6" s="46">
        <v>25836</v>
      </c>
      <c r="K6" s="46">
        <v>5000</v>
      </c>
      <c r="L6" s="46">
        <v>3881</v>
      </c>
      <c r="M6" s="46">
        <v>17150</v>
      </c>
      <c r="N6" s="46">
        <v>18563</v>
      </c>
      <c r="O6" s="46">
        <v>35292</v>
      </c>
    </row>
    <row r="7" spans="1:16" ht="27.6" x14ac:dyDescent="0.25">
      <c r="A7" s="51" t="s">
        <v>572</v>
      </c>
      <c r="D7" s="41" t="s">
        <v>134</v>
      </c>
      <c r="E7" s="41" t="s">
        <v>145</v>
      </c>
      <c r="F7" s="41" t="s">
        <v>146</v>
      </c>
      <c r="G7" s="41" t="s">
        <v>147</v>
      </c>
      <c r="H7" s="41" t="s">
        <v>148</v>
      </c>
      <c r="I7" s="41" t="s">
        <v>149</v>
      </c>
      <c r="J7" s="41" t="s">
        <v>150</v>
      </c>
      <c r="K7" s="41" t="s">
        <v>151</v>
      </c>
      <c r="L7" s="41" t="s">
        <v>152</v>
      </c>
      <c r="M7" s="41" t="s">
        <v>153</v>
      </c>
      <c r="N7" s="41" t="s">
        <v>154</v>
      </c>
      <c r="O7" s="41" t="s">
        <v>155</v>
      </c>
    </row>
    <row r="8" spans="1:16" x14ac:dyDescent="0.25">
      <c r="D8" s="41" t="s">
        <v>218</v>
      </c>
      <c r="E8" s="47">
        <v>44185</v>
      </c>
      <c r="F8" s="47">
        <v>44188</v>
      </c>
      <c r="G8" s="47">
        <v>44193</v>
      </c>
      <c r="H8" s="47">
        <v>44201</v>
      </c>
      <c r="I8" s="47">
        <v>44209</v>
      </c>
      <c r="J8" s="47">
        <v>44212</v>
      </c>
      <c r="K8" s="47">
        <v>44214</v>
      </c>
      <c r="L8" s="47">
        <v>44212</v>
      </c>
      <c r="M8" s="47">
        <v>44216</v>
      </c>
      <c r="N8" s="47">
        <v>44201</v>
      </c>
      <c r="O8" s="47">
        <v>44204</v>
      </c>
    </row>
    <row r="9" spans="1:16" x14ac:dyDescent="0.25">
      <c r="A9" s="3"/>
      <c r="D9" s="41" t="s">
        <v>156</v>
      </c>
      <c r="E9" s="41" t="s">
        <v>157</v>
      </c>
      <c r="F9" s="41" t="s">
        <v>157</v>
      </c>
      <c r="G9" s="41" t="s">
        <v>158</v>
      </c>
      <c r="H9" s="41" t="s">
        <v>158</v>
      </c>
      <c r="I9" s="41" t="s">
        <v>157</v>
      </c>
      <c r="J9" s="41" t="s">
        <v>157</v>
      </c>
      <c r="K9" s="41" t="s">
        <v>157</v>
      </c>
      <c r="L9" s="41" t="s">
        <v>157</v>
      </c>
      <c r="M9" s="41" t="s">
        <v>157</v>
      </c>
      <c r="N9" s="41" t="s">
        <v>158</v>
      </c>
      <c r="O9" s="41" t="s">
        <v>158</v>
      </c>
    </row>
    <row r="10" spans="1:16" x14ac:dyDescent="0.25">
      <c r="A10" s="1" t="s">
        <v>100</v>
      </c>
      <c r="B10" s="1" t="s">
        <v>101</v>
      </c>
      <c r="C10" s="1" t="s">
        <v>102</v>
      </c>
      <c r="D10" s="55" t="s">
        <v>132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7</v>
      </c>
    </row>
    <row r="11" spans="1:16" x14ac:dyDescent="0.25">
      <c r="A11" s="14">
        <v>1</v>
      </c>
      <c r="B11" s="14" t="s">
        <v>303</v>
      </c>
      <c r="C11" s="7" t="s">
        <v>305</v>
      </c>
      <c r="D11" s="14" t="s">
        <v>48</v>
      </c>
      <c r="E11" s="56">
        <v>50</v>
      </c>
      <c r="F11" s="56">
        <v>38</v>
      </c>
      <c r="G11" s="56">
        <v>12</v>
      </c>
      <c r="H11" s="56">
        <v>10</v>
      </c>
      <c r="I11" s="56">
        <v>40</v>
      </c>
      <c r="J11" s="56">
        <v>35</v>
      </c>
      <c r="K11" s="56">
        <v>12</v>
      </c>
      <c r="L11" s="56">
        <v>10</v>
      </c>
      <c r="M11" s="56">
        <v>11</v>
      </c>
      <c r="N11" s="56">
        <v>16</v>
      </c>
      <c r="O11" s="56">
        <v>35</v>
      </c>
      <c r="P11" s="56">
        <f>SUM(E11:O11)</f>
        <v>269</v>
      </c>
    </row>
    <row r="12" spans="1:16" x14ac:dyDescent="0.25">
      <c r="A12" s="14">
        <v>2</v>
      </c>
      <c r="B12" s="14" t="s">
        <v>304</v>
      </c>
      <c r="C12" s="7" t="s">
        <v>306</v>
      </c>
      <c r="D12" s="14" t="s">
        <v>48</v>
      </c>
      <c r="E12" s="56">
        <v>30</v>
      </c>
      <c r="F12" s="56">
        <v>28</v>
      </c>
      <c r="G12" s="56">
        <v>24</v>
      </c>
      <c r="H12" s="56">
        <v>23</v>
      </c>
      <c r="I12" s="56">
        <v>29</v>
      </c>
      <c r="J12" s="56">
        <v>31</v>
      </c>
      <c r="K12" s="56">
        <v>21</v>
      </c>
      <c r="L12" s="56">
        <v>22</v>
      </c>
      <c r="M12" s="56">
        <v>40</v>
      </c>
      <c r="N12" s="56">
        <v>50</v>
      </c>
      <c r="O12" s="56">
        <v>24</v>
      </c>
      <c r="P12" s="56">
        <f>SUM(E12:O12)</f>
        <v>322</v>
      </c>
    </row>
  </sheetData>
  <pageMargins left="0.75" right="0.75" top="1" bottom="1" header="0" footer="0"/>
  <pageSetup paperSize="9" orientation="portrait" horizontalDpi="4294967293" verticalDpi="4294967293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96A4F-8E14-4A3F-BB0B-49F6047013E0}">
  <dimension ref="A1:P13"/>
  <sheetViews>
    <sheetView zoomScale="90" zoomScaleNormal="90" workbookViewId="0">
      <selection activeCell="H12" sqref="H12"/>
    </sheetView>
  </sheetViews>
  <sheetFormatPr baseColWidth="10" defaultColWidth="11.54296875" defaultRowHeight="13.8" x14ac:dyDescent="0.25"/>
  <cols>
    <col min="1" max="1" width="5.90625" style="2" customWidth="1"/>
    <col min="2" max="2" width="7.08984375" style="2" customWidth="1"/>
    <col min="3" max="3" width="16.6328125" style="2" customWidth="1"/>
    <col min="4" max="4" width="7.6328125" style="2" customWidth="1"/>
    <col min="5" max="5" width="9.36328125" style="2" bestFit="1" customWidth="1"/>
    <col min="6" max="6" width="10.81640625" style="2" customWidth="1"/>
    <col min="7" max="7" width="9.453125" style="2" bestFit="1" customWidth="1"/>
    <col min="8" max="8" width="10.1796875" style="2" bestFit="1" customWidth="1"/>
    <col min="9" max="11" width="9.36328125" style="2" bestFit="1" customWidth="1"/>
    <col min="12" max="12" width="10.1796875" style="2" bestFit="1" customWidth="1"/>
    <col min="13" max="13" width="11.08984375" style="2" bestFit="1" customWidth="1"/>
    <col min="14" max="15" width="9.36328125" style="2" bestFit="1" customWidth="1"/>
    <col min="16" max="16384" width="11.54296875" style="2"/>
  </cols>
  <sheetData>
    <row r="1" spans="1:16" x14ac:dyDescent="0.25">
      <c r="A1" s="3" t="s">
        <v>307</v>
      </c>
    </row>
    <row r="2" spans="1:16" x14ac:dyDescent="0.25">
      <c r="A2" s="3"/>
      <c r="D2" s="41" t="s">
        <v>100</v>
      </c>
      <c r="E2" s="41">
        <v>1</v>
      </c>
      <c r="F2" s="41">
        <v>2</v>
      </c>
      <c r="G2" s="41">
        <v>3</v>
      </c>
      <c r="H2" s="41">
        <v>4</v>
      </c>
      <c r="I2" s="41">
        <v>5</v>
      </c>
      <c r="J2" s="41">
        <v>6</v>
      </c>
      <c r="K2" s="41">
        <v>7</v>
      </c>
      <c r="L2" s="41">
        <v>8</v>
      </c>
      <c r="M2" s="41">
        <v>9</v>
      </c>
      <c r="N2" s="41">
        <v>10</v>
      </c>
      <c r="O2" s="41">
        <v>11</v>
      </c>
    </row>
    <row r="3" spans="1:16" x14ac:dyDescent="0.25">
      <c r="A3" s="3"/>
      <c r="D3" s="41" t="s">
        <v>101</v>
      </c>
      <c r="E3" s="41" t="s">
        <v>139</v>
      </c>
      <c r="F3" s="41" t="s">
        <v>140</v>
      </c>
      <c r="G3" s="41" t="s">
        <v>141</v>
      </c>
      <c r="H3" s="41" t="s">
        <v>142</v>
      </c>
      <c r="I3" s="41" t="s">
        <v>95</v>
      </c>
      <c r="J3" s="41" t="s">
        <v>96</v>
      </c>
      <c r="K3" s="41" t="s">
        <v>97</v>
      </c>
      <c r="L3" s="41" t="s">
        <v>98</v>
      </c>
      <c r="M3" s="41" t="s">
        <v>99</v>
      </c>
      <c r="N3" s="41" t="s">
        <v>143</v>
      </c>
      <c r="O3" s="41" t="s">
        <v>144</v>
      </c>
    </row>
    <row r="4" spans="1:16" ht="27.6" x14ac:dyDescent="0.25">
      <c r="A4" s="3"/>
      <c r="D4" s="41" t="s">
        <v>102</v>
      </c>
      <c r="E4" s="41" t="s">
        <v>131</v>
      </c>
      <c r="F4" s="41" t="s">
        <v>135</v>
      </c>
      <c r="G4" s="41" t="s">
        <v>136</v>
      </c>
      <c r="H4" s="41" t="s">
        <v>137</v>
      </c>
      <c r="I4" s="41" t="s">
        <v>131</v>
      </c>
      <c r="J4" s="41" t="s">
        <v>135</v>
      </c>
      <c r="K4" s="41" t="s">
        <v>136</v>
      </c>
      <c r="L4" s="41" t="s">
        <v>137</v>
      </c>
      <c r="M4" s="41" t="s">
        <v>138</v>
      </c>
      <c r="N4" s="41" t="s">
        <v>131</v>
      </c>
      <c r="O4" s="41" t="s">
        <v>135</v>
      </c>
    </row>
    <row r="5" spans="1:16" x14ac:dyDescent="0.25">
      <c r="A5" s="3"/>
      <c r="D5" s="41" t="s">
        <v>132</v>
      </c>
      <c r="E5" s="41" t="s">
        <v>48</v>
      </c>
      <c r="F5" s="41" t="s">
        <v>48</v>
      </c>
      <c r="G5" s="41" t="s">
        <v>48</v>
      </c>
      <c r="H5" s="41" t="s">
        <v>48</v>
      </c>
      <c r="I5" s="41" t="s">
        <v>48</v>
      </c>
      <c r="J5" s="41" t="s">
        <v>48</v>
      </c>
      <c r="K5" s="41" t="s">
        <v>48</v>
      </c>
      <c r="L5" s="41" t="s">
        <v>48</v>
      </c>
      <c r="M5" s="41" t="s">
        <v>48</v>
      </c>
      <c r="N5" s="41" t="s">
        <v>48</v>
      </c>
      <c r="O5" s="41" t="s">
        <v>48</v>
      </c>
    </row>
    <row r="6" spans="1:16" ht="27.6" x14ac:dyDescent="0.25">
      <c r="A6" s="3"/>
      <c r="D6" s="41" t="s">
        <v>133</v>
      </c>
      <c r="E6" s="46">
        <v>45280</v>
      </c>
      <c r="F6" s="46">
        <v>32186</v>
      </c>
      <c r="G6" s="46">
        <v>8536</v>
      </c>
      <c r="H6" s="46">
        <v>4569</v>
      </c>
      <c r="I6" s="46">
        <v>38176</v>
      </c>
      <c r="J6" s="46">
        <v>25836</v>
      </c>
      <c r="K6" s="46">
        <v>5000</v>
      </c>
      <c r="L6" s="46">
        <v>3881</v>
      </c>
      <c r="M6" s="46">
        <v>17150</v>
      </c>
      <c r="N6" s="46">
        <v>18563</v>
      </c>
      <c r="O6" s="46">
        <v>35292</v>
      </c>
    </row>
    <row r="7" spans="1:16" ht="27.6" x14ac:dyDescent="0.25">
      <c r="A7" s="51" t="s">
        <v>525</v>
      </c>
      <c r="D7" s="41" t="s">
        <v>134</v>
      </c>
      <c r="E7" s="41" t="s">
        <v>145</v>
      </c>
      <c r="F7" s="41" t="s">
        <v>146</v>
      </c>
      <c r="G7" s="41" t="s">
        <v>147</v>
      </c>
      <c r="H7" s="41" t="s">
        <v>148</v>
      </c>
      <c r="I7" s="41" t="s">
        <v>149</v>
      </c>
      <c r="J7" s="41" t="s">
        <v>150</v>
      </c>
      <c r="K7" s="41" t="s">
        <v>151</v>
      </c>
      <c r="L7" s="41" t="s">
        <v>152</v>
      </c>
      <c r="M7" s="41" t="s">
        <v>153</v>
      </c>
      <c r="N7" s="41" t="s">
        <v>154</v>
      </c>
      <c r="O7" s="41" t="s">
        <v>155</v>
      </c>
    </row>
    <row r="8" spans="1:16" x14ac:dyDescent="0.25">
      <c r="D8" s="41" t="s">
        <v>218</v>
      </c>
      <c r="E8" s="47">
        <v>44185</v>
      </c>
      <c r="F8" s="47">
        <v>44188</v>
      </c>
      <c r="G8" s="47">
        <v>44193</v>
      </c>
      <c r="H8" s="47">
        <v>44201</v>
      </c>
      <c r="I8" s="47">
        <v>44209</v>
      </c>
      <c r="J8" s="47">
        <v>44212</v>
      </c>
      <c r="K8" s="47">
        <v>44214</v>
      </c>
      <c r="L8" s="47">
        <v>44212</v>
      </c>
      <c r="M8" s="47">
        <v>44216</v>
      </c>
      <c r="N8" s="47">
        <v>44201</v>
      </c>
      <c r="O8" s="47">
        <v>44204</v>
      </c>
    </row>
    <row r="9" spans="1:16" x14ac:dyDescent="0.25">
      <c r="A9" s="3"/>
      <c r="D9" s="41" t="s">
        <v>156</v>
      </c>
      <c r="E9" s="41" t="s">
        <v>157</v>
      </c>
      <c r="F9" s="41" t="s">
        <v>157</v>
      </c>
      <c r="G9" s="41" t="s">
        <v>158</v>
      </c>
      <c r="H9" s="41" t="s">
        <v>158</v>
      </c>
      <c r="I9" s="41" t="s">
        <v>157</v>
      </c>
      <c r="J9" s="41" t="s">
        <v>157</v>
      </c>
      <c r="K9" s="41" t="s">
        <v>157</v>
      </c>
      <c r="L9" s="41" t="s">
        <v>157</v>
      </c>
      <c r="M9" s="41" t="s">
        <v>157</v>
      </c>
      <c r="N9" s="41" t="s">
        <v>158</v>
      </c>
      <c r="O9" s="41" t="s">
        <v>158</v>
      </c>
    </row>
    <row r="10" spans="1:16" x14ac:dyDescent="0.25">
      <c r="A10" s="1" t="s">
        <v>100</v>
      </c>
      <c r="B10" s="1" t="s">
        <v>101</v>
      </c>
      <c r="C10" s="1" t="s">
        <v>102</v>
      </c>
      <c r="D10" s="55" t="s">
        <v>132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7</v>
      </c>
    </row>
    <row r="11" spans="1:16" x14ac:dyDescent="0.25">
      <c r="A11" s="14">
        <v>1</v>
      </c>
      <c r="B11" s="14" t="s">
        <v>303</v>
      </c>
      <c r="C11" s="7" t="s">
        <v>305</v>
      </c>
      <c r="D11" s="14" t="s">
        <v>48</v>
      </c>
      <c r="E11" s="53">
        <f>MSD!$E2*P3a!E11</f>
        <v>764</v>
      </c>
      <c r="F11" s="53">
        <f>MSD!$E2*P3a!F11</f>
        <v>580.64</v>
      </c>
      <c r="G11" s="53">
        <f>MSD!$E2*P3a!G11</f>
        <v>183.35999999999999</v>
      </c>
      <c r="H11" s="53">
        <f>MSD!$E2*P3a!H11</f>
        <v>152.79999999999998</v>
      </c>
      <c r="I11" s="53">
        <f>MSD!$E2*P3a!I11</f>
        <v>611.19999999999993</v>
      </c>
      <c r="J11" s="53">
        <f>MSD!$E2*P3a!J11</f>
        <v>534.79999999999995</v>
      </c>
      <c r="K11" s="53">
        <f>MSD!$E2*P3a!K11</f>
        <v>183.35999999999999</v>
      </c>
      <c r="L11" s="53">
        <f>MSD!$E2*P3a!L11</f>
        <v>152.79999999999998</v>
      </c>
      <c r="M11" s="53">
        <f>MSD!$E2*P3a!M11</f>
        <v>168.07999999999998</v>
      </c>
      <c r="N11" s="53">
        <f>MSD!$E2*P3a!N11</f>
        <v>244.48</v>
      </c>
      <c r="O11" s="53">
        <f>MSD!$E2*P3a!O11</f>
        <v>534.79999999999995</v>
      </c>
      <c r="P11" s="53">
        <f>SUM(E11:O11)</f>
        <v>4110.32</v>
      </c>
    </row>
    <row r="12" spans="1:16" x14ac:dyDescent="0.25">
      <c r="A12" s="14">
        <v>2</v>
      </c>
      <c r="B12" s="14" t="s">
        <v>304</v>
      </c>
      <c r="C12" s="7" t="s">
        <v>306</v>
      </c>
      <c r="D12" s="14" t="s">
        <v>48</v>
      </c>
      <c r="E12" s="53">
        <f>MSD!$E3*P3a!E12</f>
        <v>37.5</v>
      </c>
      <c r="F12" s="53">
        <f>MSD!$E3*P3a!F12</f>
        <v>35</v>
      </c>
      <c r="G12" s="53">
        <f>MSD!$E3*P3a!G12</f>
        <v>30</v>
      </c>
      <c r="H12" s="53">
        <f>MSD!$E3*P3a!H12</f>
        <v>28.75</v>
      </c>
      <c r="I12" s="53">
        <f>MSD!$E3*P3a!I12</f>
        <v>36.25</v>
      </c>
      <c r="J12" s="53">
        <f>MSD!$E3*P3a!J12</f>
        <v>38.75</v>
      </c>
      <c r="K12" s="53">
        <f>MSD!$E3*P3a!K12</f>
        <v>26.25</v>
      </c>
      <c r="L12" s="53">
        <f>MSD!$E3*P3a!L12</f>
        <v>27.5</v>
      </c>
      <c r="M12" s="53">
        <f>MSD!$E3*P3a!M12</f>
        <v>50</v>
      </c>
      <c r="N12" s="53">
        <f>MSD!$E3*P3a!N12</f>
        <v>62.5</v>
      </c>
      <c r="O12" s="53">
        <f>MSD!$E3*P3a!O12</f>
        <v>30</v>
      </c>
      <c r="P12" s="53">
        <f>SUM(E12:O12)</f>
        <v>402.5</v>
      </c>
    </row>
    <row r="13" spans="1:16" x14ac:dyDescent="0.25">
      <c r="E13" s="53">
        <f>SUM(E11:E12)</f>
        <v>801.5</v>
      </c>
      <c r="F13" s="53">
        <f t="shared" ref="F13:P13" si="0">SUM(F11:F12)</f>
        <v>615.64</v>
      </c>
      <c r="G13" s="53">
        <f t="shared" si="0"/>
        <v>213.35999999999999</v>
      </c>
      <c r="H13" s="53">
        <f t="shared" si="0"/>
        <v>181.54999999999998</v>
      </c>
      <c r="I13" s="53">
        <f t="shared" si="0"/>
        <v>647.44999999999993</v>
      </c>
      <c r="J13" s="53">
        <f t="shared" si="0"/>
        <v>573.54999999999995</v>
      </c>
      <c r="K13" s="53">
        <f t="shared" si="0"/>
        <v>209.60999999999999</v>
      </c>
      <c r="L13" s="53">
        <f t="shared" si="0"/>
        <v>180.29999999999998</v>
      </c>
      <c r="M13" s="53">
        <f t="shared" si="0"/>
        <v>218.07999999999998</v>
      </c>
      <c r="N13" s="53">
        <f t="shared" si="0"/>
        <v>306.98</v>
      </c>
      <c r="O13" s="53">
        <f t="shared" si="0"/>
        <v>564.79999999999995</v>
      </c>
      <c r="P13" s="53">
        <f t="shared" si="0"/>
        <v>4512.82</v>
      </c>
    </row>
  </sheetData>
  <pageMargins left="0.75" right="0.75" top="1" bottom="1" header="0" footer="0"/>
  <pageSetup paperSize="9" orientation="portrait" horizontalDpi="4294967293" verticalDpi="4294967293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25299-C117-48F7-B0F8-BA4643211A93}">
  <dimension ref="A1:AA42"/>
  <sheetViews>
    <sheetView zoomScale="80" zoomScaleNormal="80" workbookViewId="0">
      <pane xSplit="5" ySplit="6" topLeftCell="N18" activePane="bottomRight" state="frozen"/>
      <selection pane="topRight" activeCell="F1" sqref="F1"/>
      <selection pane="bottomLeft" activeCell="A9" sqref="A9"/>
      <selection pane="bottomRight" activeCell="D42" sqref="D42"/>
    </sheetView>
  </sheetViews>
  <sheetFormatPr baseColWidth="10" defaultColWidth="11.54296875" defaultRowHeight="15" x14ac:dyDescent="0.25"/>
  <cols>
    <col min="1" max="1" width="6.08984375" style="24" customWidth="1"/>
    <col min="2" max="2" width="9.08984375" style="24" customWidth="1"/>
    <col min="3" max="3" width="30.54296875" style="24" customWidth="1"/>
    <col min="4" max="4" width="9.453125" style="24" customWidth="1"/>
    <col min="5" max="5" width="15.90625" style="24" customWidth="1"/>
    <col min="6" max="13" width="11.54296875" style="24"/>
    <col min="14" max="14" width="12.90625" style="24" customWidth="1"/>
    <col min="15" max="23" width="11.54296875" style="24"/>
    <col min="24" max="24" width="5.36328125" style="24" customWidth="1"/>
    <col min="25" max="25" width="12" style="24" bestFit="1" customWidth="1"/>
    <col min="26" max="16384" width="11.54296875" style="24"/>
  </cols>
  <sheetData>
    <row r="1" spans="1:26" ht="15.6" x14ac:dyDescent="0.3">
      <c r="A1" s="26" t="s">
        <v>287</v>
      </c>
    </row>
    <row r="2" spans="1:26" x14ac:dyDescent="0.25">
      <c r="E2" s="41" t="s">
        <v>100</v>
      </c>
      <c r="F2" s="41">
        <v>1</v>
      </c>
      <c r="G2" s="41">
        <v>2</v>
      </c>
      <c r="H2" s="41">
        <v>3</v>
      </c>
      <c r="I2" s="41">
        <v>4</v>
      </c>
      <c r="J2" s="41">
        <v>5</v>
      </c>
      <c r="K2" s="41">
        <v>6</v>
      </c>
      <c r="L2" s="41">
        <v>7</v>
      </c>
      <c r="M2" s="41">
        <v>8</v>
      </c>
      <c r="N2" s="41">
        <v>9</v>
      </c>
      <c r="O2" s="41">
        <v>10</v>
      </c>
      <c r="P2" s="41">
        <v>11</v>
      </c>
      <c r="Q2" s="41">
        <v>12</v>
      </c>
      <c r="R2" s="41">
        <v>13</v>
      </c>
      <c r="S2" s="41">
        <v>14</v>
      </c>
      <c r="T2" s="41">
        <v>15</v>
      </c>
      <c r="U2" s="41">
        <v>16</v>
      </c>
      <c r="V2" s="41">
        <v>17</v>
      </c>
    </row>
    <row r="3" spans="1:26" x14ac:dyDescent="0.25">
      <c r="E3" s="41" t="s">
        <v>101</v>
      </c>
      <c r="F3" s="41" t="s">
        <v>329</v>
      </c>
      <c r="G3" s="41" t="s">
        <v>330</v>
      </c>
      <c r="H3" s="41" t="s">
        <v>331</v>
      </c>
      <c r="I3" s="41" t="s">
        <v>332</v>
      </c>
      <c r="J3" s="41" t="s">
        <v>333</v>
      </c>
      <c r="K3" s="41" t="s">
        <v>334</v>
      </c>
      <c r="L3" s="41" t="s">
        <v>335</v>
      </c>
      <c r="M3" s="41" t="s">
        <v>336</v>
      </c>
      <c r="N3" s="41" t="s">
        <v>337</v>
      </c>
      <c r="O3" s="41" t="s">
        <v>338</v>
      </c>
      <c r="P3" s="41" t="s">
        <v>339</v>
      </c>
      <c r="Q3" s="41" t="s">
        <v>340</v>
      </c>
      <c r="R3" s="41" t="s">
        <v>341</v>
      </c>
      <c r="S3" s="41" t="s">
        <v>342</v>
      </c>
      <c r="T3" s="41" t="s">
        <v>343</v>
      </c>
      <c r="U3" s="41" t="s">
        <v>344</v>
      </c>
      <c r="V3" s="41" t="s">
        <v>345</v>
      </c>
    </row>
    <row r="4" spans="1:26" ht="41.4" x14ac:dyDescent="0.25">
      <c r="B4" s="94" t="s">
        <v>526</v>
      </c>
      <c r="C4" s="95"/>
      <c r="E4" s="41" t="s">
        <v>102</v>
      </c>
      <c r="F4" s="41" t="s">
        <v>118</v>
      </c>
      <c r="G4" s="41" t="s">
        <v>271</v>
      </c>
      <c r="H4" s="41" t="s">
        <v>272</v>
      </c>
      <c r="I4" s="41" t="s">
        <v>119</v>
      </c>
      <c r="J4" s="41" t="s">
        <v>120</v>
      </c>
      <c r="K4" s="41" t="s">
        <v>121</v>
      </c>
      <c r="L4" s="41" t="s">
        <v>122</v>
      </c>
      <c r="M4" s="41" t="s">
        <v>123</v>
      </c>
      <c r="N4" s="41" t="s">
        <v>124</v>
      </c>
      <c r="O4" s="41" t="s">
        <v>125</v>
      </c>
      <c r="P4" s="41" t="s">
        <v>126</v>
      </c>
      <c r="Q4" s="41" t="s">
        <v>37</v>
      </c>
      <c r="R4" s="41" t="s">
        <v>30</v>
      </c>
      <c r="S4" s="41" t="s">
        <v>32</v>
      </c>
      <c r="T4" s="41" t="s">
        <v>33</v>
      </c>
      <c r="U4" s="41" t="s">
        <v>34</v>
      </c>
      <c r="V4" s="41" t="s">
        <v>35</v>
      </c>
    </row>
    <row r="5" spans="1:26" x14ac:dyDescent="0.25">
      <c r="E5" s="41" t="s">
        <v>103</v>
      </c>
      <c r="F5" s="41" t="s">
        <v>127</v>
      </c>
      <c r="G5" s="41" t="s">
        <v>127</v>
      </c>
      <c r="H5" s="41" t="s">
        <v>127</v>
      </c>
      <c r="I5" s="41" t="s">
        <v>127</v>
      </c>
      <c r="J5" s="41" t="s">
        <v>127</v>
      </c>
      <c r="K5" s="41" t="s">
        <v>128</v>
      </c>
      <c r="L5" s="41" t="s">
        <v>128</v>
      </c>
      <c r="M5" s="41" t="s">
        <v>129</v>
      </c>
      <c r="N5" s="41" t="s">
        <v>129</v>
      </c>
      <c r="O5" s="41" t="s">
        <v>129</v>
      </c>
      <c r="P5" s="41" t="s">
        <v>129</v>
      </c>
      <c r="Q5" s="41" t="s">
        <v>130</v>
      </c>
      <c r="R5" s="41" t="s">
        <v>130</v>
      </c>
      <c r="S5" s="41" t="s">
        <v>130</v>
      </c>
      <c r="T5" s="41" t="s">
        <v>130</v>
      </c>
      <c r="U5" s="41" t="s">
        <v>130</v>
      </c>
      <c r="V5" s="41" t="s">
        <v>130</v>
      </c>
    </row>
    <row r="6" spans="1:26" ht="15.6" x14ac:dyDescent="0.3">
      <c r="A6" s="1" t="s">
        <v>100</v>
      </c>
      <c r="B6" s="1" t="s">
        <v>101</v>
      </c>
      <c r="C6" s="1" t="s">
        <v>102</v>
      </c>
      <c r="D6" s="1" t="s">
        <v>171</v>
      </c>
      <c r="E6" s="1" t="s">
        <v>527</v>
      </c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40"/>
      <c r="W6" s="42" t="s">
        <v>7</v>
      </c>
      <c r="Y6" s="42" t="s">
        <v>528</v>
      </c>
    </row>
    <row r="7" spans="1:26" x14ac:dyDescent="0.25">
      <c r="A7" s="14">
        <v>1</v>
      </c>
      <c r="B7" s="14" t="s">
        <v>160</v>
      </c>
      <c r="C7" s="7" t="s">
        <v>18</v>
      </c>
      <c r="D7" s="31">
        <v>10280.950000000001</v>
      </c>
      <c r="E7" s="45" t="s">
        <v>274</v>
      </c>
      <c r="F7" s="44"/>
      <c r="G7" s="44"/>
      <c r="H7" s="44"/>
      <c r="I7" s="44"/>
      <c r="J7" s="44"/>
      <c r="K7" s="44"/>
      <c r="L7" s="44"/>
      <c r="M7" s="14">
        <v>2</v>
      </c>
      <c r="N7" s="14">
        <v>4</v>
      </c>
      <c r="O7" s="14">
        <v>3</v>
      </c>
      <c r="P7" s="14">
        <v>4</v>
      </c>
      <c r="Q7" s="14">
        <v>5</v>
      </c>
      <c r="R7" s="14">
        <v>0</v>
      </c>
      <c r="S7" s="14">
        <v>3</v>
      </c>
      <c r="T7" s="14">
        <v>4</v>
      </c>
      <c r="U7" s="14">
        <v>6</v>
      </c>
      <c r="V7" s="14">
        <v>2</v>
      </c>
      <c r="W7" s="44">
        <f t="shared" ref="W7:W41" si="0">SUM(F7:V7)</f>
        <v>33</v>
      </c>
      <c r="Y7" s="66">
        <f>D7/$D$42</f>
        <v>7.5299498418380573E-2</v>
      </c>
    </row>
    <row r="8" spans="1:26" x14ac:dyDescent="0.25">
      <c r="A8" s="14">
        <v>2</v>
      </c>
      <c r="B8" s="14" t="s">
        <v>161</v>
      </c>
      <c r="C8" s="7" t="s">
        <v>172</v>
      </c>
      <c r="D8" s="31">
        <v>219</v>
      </c>
      <c r="E8" s="45" t="s">
        <v>38</v>
      </c>
      <c r="F8" s="44"/>
      <c r="G8" s="44"/>
      <c r="H8" s="44"/>
      <c r="I8" s="44"/>
      <c r="J8" s="44"/>
      <c r="K8" s="44"/>
      <c r="L8" s="44"/>
      <c r="M8" s="44">
        <v>1</v>
      </c>
      <c r="N8" s="44"/>
      <c r="O8" s="44"/>
      <c r="P8" s="44"/>
      <c r="Q8" s="44"/>
      <c r="R8" s="44"/>
      <c r="S8" s="44"/>
      <c r="T8" s="44"/>
      <c r="U8" s="44"/>
      <c r="V8" s="44"/>
      <c r="W8" s="44">
        <f t="shared" si="0"/>
        <v>1</v>
      </c>
      <c r="Y8" s="66">
        <f t="shared" ref="Y8:Y41" si="1">D8/$D$42</f>
        <v>1.6039947819632763E-3</v>
      </c>
    </row>
    <row r="9" spans="1:26" x14ac:dyDescent="0.25">
      <c r="A9" s="14">
        <v>3</v>
      </c>
      <c r="B9" s="14" t="s">
        <v>162</v>
      </c>
      <c r="C9" s="7" t="s">
        <v>10</v>
      </c>
      <c r="D9" s="31">
        <v>1140</v>
      </c>
      <c r="E9" s="45" t="s">
        <v>529</v>
      </c>
      <c r="F9" s="45">
        <v>6</v>
      </c>
      <c r="G9" s="45">
        <v>3</v>
      </c>
      <c r="H9" s="45">
        <v>7</v>
      </c>
      <c r="I9" s="44"/>
      <c r="J9" s="44"/>
      <c r="K9" s="45"/>
      <c r="L9" s="44"/>
      <c r="M9" s="45">
        <v>5</v>
      </c>
      <c r="N9" s="44"/>
      <c r="O9" s="44"/>
      <c r="P9" s="44"/>
      <c r="Q9" s="44"/>
      <c r="R9" s="44"/>
      <c r="S9" s="44"/>
      <c r="T9" s="44"/>
      <c r="U9" s="44"/>
      <c r="V9" s="44"/>
      <c r="W9" s="44">
        <f t="shared" si="0"/>
        <v>21</v>
      </c>
      <c r="Y9" s="66">
        <f t="shared" si="1"/>
        <v>8.3495618787129446E-3</v>
      </c>
    </row>
    <row r="10" spans="1:26" x14ac:dyDescent="0.25">
      <c r="A10" s="14">
        <v>4</v>
      </c>
      <c r="B10" s="14" t="s">
        <v>163</v>
      </c>
      <c r="C10" s="7" t="s">
        <v>14</v>
      </c>
      <c r="D10" s="31">
        <v>5131</v>
      </c>
      <c r="E10" s="45" t="s">
        <v>38</v>
      </c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>
        <v>1</v>
      </c>
      <c r="T10" s="44"/>
      <c r="U10" s="44"/>
      <c r="V10" s="44"/>
      <c r="W10" s="44">
        <f t="shared" si="0"/>
        <v>1</v>
      </c>
      <c r="Y10" s="66">
        <f t="shared" si="1"/>
        <v>3.758035263129484E-2</v>
      </c>
    </row>
    <row r="11" spans="1:26" x14ac:dyDescent="0.25">
      <c r="A11" s="14">
        <v>5</v>
      </c>
      <c r="B11" s="14" t="s">
        <v>164</v>
      </c>
      <c r="C11" s="7" t="s">
        <v>11</v>
      </c>
      <c r="D11" s="76">
        <v>20200.91</v>
      </c>
      <c r="E11" s="45" t="s">
        <v>530</v>
      </c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5">
        <v>25.2</v>
      </c>
      <c r="R11" s="45">
        <v>8.1</v>
      </c>
      <c r="S11" s="45">
        <v>32.5</v>
      </c>
      <c r="T11" s="45">
        <v>1.3</v>
      </c>
      <c r="U11" s="45">
        <v>2.6</v>
      </c>
      <c r="V11" s="45">
        <v>1.1000000000000001</v>
      </c>
      <c r="W11" s="44">
        <f t="shared" si="0"/>
        <v>70.799999999999983</v>
      </c>
      <c r="Y11" s="68">
        <f t="shared" si="1"/>
        <v>0.14795504215027291</v>
      </c>
      <c r="Z11" s="25" t="s">
        <v>477</v>
      </c>
    </row>
    <row r="12" spans="1:26" x14ac:dyDescent="0.25">
      <c r="A12" s="14">
        <v>6</v>
      </c>
      <c r="B12" s="14" t="s">
        <v>165</v>
      </c>
      <c r="C12" s="7" t="s">
        <v>173</v>
      </c>
      <c r="D12" s="31">
        <v>3588</v>
      </c>
      <c r="E12" s="45" t="s">
        <v>276</v>
      </c>
      <c r="F12" s="44"/>
      <c r="G12" s="44"/>
      <c r="H12" s="44"/>
      <c r="I12" s="44"/>
      <c r="J12" s="44"/>
      <c r="K12" s="44"/>
      <c r="L12" s="44"/>
      <c r="M12" s="44"/>
      <c r="N12" s="45">
        <v>4</v>
      </c>
      <c r="O12" s="45">
        <v>5</v>
      </c>
      <c r="P12" s="45">
        <v>3</v>
      </c>
      <c r="Q12" s="45">
        <v>10</v>
      </c>
      <c r="R12" s="45">
        <v>18</v>
      </c>
      <c r="S12" s="45">
        <v>20</v>
      </c>
      <c r="T12" s="45">
        <v>14</v>
      </c>
      <c r="U12" s="45">
        <v>12</v>
      </c>
      <c r="V12" s="45">
        <v>21</v>
      </c>
      <c r="W12" s="44">
        <f t="shared" si="0"/>
        <v>107</v>
      </c>
      <c r="Y12" s="66">
        <f t="shared" si="1"/>
        <v>2.6279147386686005E-2</v>
      </c>
    </row>
    <row r="13" spans="1:26" x14ac:dyDescent="0.25">
      <c r="A13" s="14">
        <v>7</v>
      </c>
      <c r="B13" s="14" t="s">
        <v>166</v>
      </c>
      <c r="C13" s="7" t="s">
        <v>12</v>
      </c>
      <c r="D13" s="31">
        <v>906</v>
      </c>
      <c r="E13" s="45" t="s">
        <v>273</v>
      </c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>
        <v>50</v>
      </c>
      <c r="R13" s="44">
        <v>25</v>
      </c>
      <c r="S13" s="44">
        <v>30</v>
      </c>
      <c r="T13" s="44">
        <v>40</v>
      </c>
      <c r="U13" s="44">
        <v>45</v>
      </c>
      <c r="V13" s="44">
        <v>28</v>
      </c>
      <c r="W13" s="44">
        <f t="shared" si="0"/>
        <v>218</v>
      </c>
      <c r="Y13" s="66">
        <f t="shared" si="1"/>
        <v>6.6357044404508139E-3</v>
      </c>
    </row>
    <row r="14" spans="1:26" x14ac:dyDescent="0.25">
      <c r="A14" s="14">
        <v>8</v>
      </c>
      <c r="B14" s="14" t="s">
        <v>167</v>
      </c>
      <c r="C14" s="7" t="s">
        <v>16</v>
      </c>
      <c r="D14" s="31">
        <v>197</v>
      </c>
      <c r="E14" s="45" t="s">
        <v>38</v>
      </c>
      <c r="F14" s="44"/>
      <c r="G14" s="44"/>
      <c r="H14" s="44"/>
      <c r="I14" s="44"/>
      <c r="J14" s="44"/>
      <c r="K14" s="44"/>
      <c r="L14" s="44"/>
      <c r="M14" s="44">
        <v>1</v>
      </c>
      <c r="N14" s="44"/>
      <c r="O14" s="44"/>
      <c r="P14" s="44"/>
      <c r="Q14" s="44"/>
      <c r="R14" s="44"/>
      <c r="S14" s="44"/>
      <c r="T14" s="44"/>
      <c r="U14" s="44"/>
      <c r="V14" s="44"/>
      <c r="W14" s="44">
        <f t="shared" si="0"/>
        <v>1</v>
      </c>
      <c r="Y14" s="66">
        <f t="shared" si="1"/>
        <v>1.4428628860582895E-3</v>
      </c>
    </row>
    <row r="15" spans="1:26" x14ac:dyDescent="0.25">
      <c r="A15" s="14">
        <v>9</v>
      </c>
      <c r="B15" s="14" t="s">
        <v>168</v>
      </c>
      <c r="C15" s="7" t="s">
        <v>13</v>
      </c>
      <c r="D15" s="31">
        <v>10986.22</v>
      </c>
      <c r="E15" s="45" t="s">
        <v>277</v>
      </c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5">
        <v>85</v>
      </c>
      <c r="R15" s="45">
        <v>90</v>
      </c>
      <c r="S15" s="45">
        <v>125</v>
      </c>
      <c r="T15" s="45">
        <v>86</v>
      </c>
      <c r="U15" s="45">
        <v>115</v>
      </c>
      <c r="V15" s="45">
        <v>140</v>
      </c>
      <c r="W15" s="44">
        <f t="shared" si="0"/>
        <v>641</v>
      </c>
      <c r="Y15" s="66">
        <f t="shared" si="1"/>
        <v>8.0465020792240105E-2</v>
      </c>
    </row>
    <row r="16" spans="1:26" x14ac:dyDescent="0.25">
      <c r="A16" s="14">
        <v>10</v>
      </c>
      <c r="B16" s="14" t="s">
        <v>169</v>
      </c>
      <c r="C16" s="7" t="s">
        <v>8</v>
      </c>
      <c r="D16" s="31">
        <v>128</v>
      </c>
      <c r="E16" s="45" t="s">
        <v>38</v>
      </c>
      <c r="F16" s="44"/>
      <c r="G16" s="44"/>
      <c r="H16" s="44"/>
      <c r="I16" s="44"/>
      <c r="J16" s="44"/>
      <c r="K16" s="44"/>
      <c r="L16" s="44"/>
      <c r="M16" s="44"/>
      <c r="N16" s="44">
        <v>1</v>
      </c>
      <c r="O16" s="44"/>
      <c r="P16" s="44"/>
      <c r="Q16" s="44"/>
      <c r="R16" s="44"/>
      <c r="S16" s="44"/>
      <c r="T16" s="44"/>
      <c r="U16" s="44"/>
      <c r="V16" s="44"/>
      <c r="W16" s="44">
        <f t="shared" si="0"/>
        <v>1</v>
      </c>
      <c r="Y16" s="66">
        <f t="shared" si="1"/>
        <v>9.3749466708355873E-4</v>
      </c>
    </row>
    <row r="17" spans="1:25" x14ac:dyDescent="0.25">
      <c r="A17" s="14">
        <v>11</v>
      </c>
      <c r="B17" s="14" t="s">
        <v>170</v>
      </c>
      <c r="C17" s="7" t="s">
        <v>183</v>
      </c>
      <c r="D17" s="31">
        <f>60+3712.61</f>
        <v>3772.61</v>
      </c>
      <c r="E17" s="45" t="s">
        <v>278</v>
      </c>
      <c r="F17" s="44">
        <v>25</v>
      </c>
      <c r="G17" s="44">
        <v>10</v>
      </c>
      <c r="H17" s="44">
        <v>12</v>
      </c>
      <c r="I17" s="44">
        <v>8</v>
      </c>
      <c r="J17" s="44">
        <v>4</v>
      </c>
      <c r="K17" s="44">
        <v>6</v>
      </c>
      <c r="L17" s="44">
        <v>13</v>
      </c>
      <c r="M17" s="44">
        <v>21</v>
      </c>
      <c r="N17" s="44">
        <v>15</v>
      </c>
      <c r="O17" s="44">
        <v>24</v>
      </c>
      <c r="P17" s="44">
        <v>16</v>
      </c>
      <c r="Q17" s="44">
        <v>60</v>
      </c>
      <c r="R17" s="44">
        <v>70</v>
      </c>
      <c r="S17" s="44">
        <v>80</v>
      </c>
      <c r="T17" s="44">
        <v>100</v>
      </c>
      <c r="U17" s="44">
        <v>90</v>
      </c>
      <c r="V17" s="44">
        <v>75</v>
      </c>
      <c r="W17" s="44">
        <f t="shared" si="0"/>
        <v>629</v>
      </c>
      <c r="Y17" s="66">
        <f t="shared" si="1"/>
        <v>2.7631263718641441E-2</v>
      </c>
    </row>
    <row r="18" spans="1:25" x14ac:dyDescent="0.25">
      <c r="A18" s="14">
        <v>12</v>
      </c>
      <c r="B18" s="14" t="s">
        <v>174</v>
      </c>
      <c r="C18" s="7" t="s">
        <v>184</v>
      </c>
      <c r="D18" s="31">
        <v>224.63</v>
      </c>
      <c r="E18" s="45" t="s">
        <v>279</v>
      </c>
      <c r="F18" s="14">
        <v>2</v>
      </c>
      <c r="G18" s="14">
        <v>2</v>
      </c>
      <c r="H18" s="14">
        <v>2</v>
      </c>
      <c r="I18" s="14">
        <v>3</v>
      </c>
      <c r="J18" s="14">
        <v>3</v>
      </c>
      <c r="K18" s="14">
        <v>2</v>
      </c>
      <c r="L18" s="14">
        <v>3</v>
      </c>
      <c r="M18" s="14">
        <v>2</v>
      </c>
      <c r="N18" s="14">
        <v>4</v>
      </c>
      <c r="O18" s="14">
        <v>3</v>
      </c>
      <c r="P18" s="14">
        <v>4</v>
      </c>
      <c r="Q18" s="14">
        <v>14</v>
      </c>
      <c r="R18" s="14">
        <v>1</v>
      </c>
      <c r="S18" s="14">
        <v>12</v>
      </c>
      <c r="T18" s="14">
        <v>8</v>
      </c>
      <c r="U18" s="14">
        <v>14</v>
      </c>
      <c r="V18" s="14">
        <v>8</v>
      </c>
      <c r="W18" s="44">
        <f t="shared" si="0"/>
        <v>87</v>
      </c>
      <c r="Y18" s="66">
        <f t="shared" si="1"/>
        <v>1.6452298989607795E-3</v>
      </c>
    </row>
    <row r="19" spans="1:25" x14ac:dyDescent="0.25">
      <c r="A19" s="14">
        <v>13</v>
      </c>
      <c r="B19" s="14" t="s">
        <v>175</v>
      </c>
      <c r="C19" s="7" t="s">
        <v>185</v>
      </c>
      <c r="D19" s="31">
        <v>3600</v>
      </c>
      <c r="E19" s="45" t="s">
        <v>280</v>
      </c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5">
        <v>2</v>
      </c>
      <c r="R19" s="45">
        <v>4</v>
      </c>
      <c r="S19" s="45">
        <v>3</v>
      </c>
      <c r="T19" s="45">
        <v>1</v>
      </c>
      <c r="U19" s="45">
        <v>5</v>
      </c>
      <c r="V19" s="45">
        <v>3</v>
      </c>
      <c r="W19" s="44">
        <f t="shared" si="0"/>
        <v>18</v>
      </c>
      <c r="Y19" s="66">
        <f t="shared" si="1"/>
        <v>2.6367037511725089E-2</v>
      </c>
    </row>
    <row r="20" spans="1:25" x14ac:dyDescent="0.25">
      <c r="A20" s="14">
        <v>14</v>
      </c>
      <c r="B20" s="14" t="s">
        <v>176</v>
      </c>
      <c r="C20" s="7" t="s">
        <v>186</v>
      </c>
      <c r="D20" s="31">
        <v>1437</v>
      </c>
      <c r="E20" s="45" t="s">
        <v>276</v>
      </c>
      <c r="F20" s="44"/>
      <c r="G20" s="44"/>
      <c r="H20" s="44"/>
      <c r="I20" s="44"/>
      <c r="J20" s="44"/>
      <c r="K20" s="44"/>
      <c r="L20" s="44"/>
      <c r="M20" s="44"/>
      <c r="N20" s="45">
        <v>4</v>
      </c>
      <c r="O20" s="45">
        <v>5</v>
      </c>
      <c r="P20" s="45">
        <v>3</v>
      </c>
      <c r="Q20" s="45">
        <v>10</v>
      </c>
      <c r="R20" s="45">
        <v>18</v>
      </c>
      <c r="S20" s="45">
        <v>20</v>
      </c>
      <c r="T20" s="45">
        <v>14</v>
      </c>
      <c r="U20" s="45">
        <v>12</v>
      </c>
      <c r="V20" s="45">
        <v>21</v>
      </c>
      <c r="W20" s="44">
        <f t="shared" si="0"/>
        <v>107</v>
      </c>
      <c r="Y20" s="66">
        <f t="shared" si="1"/>
        <v>1.0524842473430265E-2</v>
      </c>
    </row>
    <row r="21" spans="1:25" x14ac:dyDescent="0.25">
      <c r="A21" s="14">
        <v>15</v>
      </c>
      <c r="B21" s="14" t="s">
        <v>177</v>
      </c>
      <c r="C21" s="7" t="s">
        <v>187</v>
      </c>
      <c r="D21" s="31">
        <v>4330</v>
      </c>
      <c r="E21" s="45" t="s">
        <v>38</v>
      </c>
      <c r="F21" s="44"/>
      <c r="G21" s="44"/>
      <c r="H21" s="44"/>
      <c r="I21" s="44"/>
      <c r="J21" s="44"/>
      <c r="K21" s="44"/>
      <c r="L21" s="44"/>
      <c r="M21" s="44"/>
      <c r="N21" s="44">
        <v>1</v>
      </c>
      <c r="O21" s="44"/>
      <c r="P21" s="44"/>
      <c r="Q21" s="44"/>
      <c r="R21" s="44"/>
      <c r="S21" s="44"/>
      <c r="T21" s="44"/>
      <c r="U21" s="44"/>
      <c r="V21" s="44"/>
      <c r="W21" s="44">
        <f t="shared" si="0"/>
        <v>1</v>
      </c>
      <c r="Y21" s="66">
        <f t="shared" si="1"/>
        <v>3.171368678493601E-2</v>
      </c>
    </row>
    <row r="22" spans="1:25" x14ac:dyDescent="0.25">
      <c r="A22" s="14">
        <v>16</v>
      </c>
      <c r="B22" s="14" t="s">
        <v>178</v>
      </c>
      <c r="C22" s="7" t="s">
        <v>17</v>
      </c>
      <c r="D22" s="31">
        <v>13500</v>
      </c>
      <c r="E22" s="45" t="s">
        <v>277</v>
      </c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5">
        <v>85</v>
      </c>
      <c r="R22" s="45">
        <v>90</v>
      </c>
      <c r="S22" s="45">
        <v>125</v>
      </c>
      <c r="T22" s="45">
        <v>86</v>
      </c>
      <c r="U22" s="45">
        <v>115</v>
      </c>
      <c r="V22" s="45">
        <v>140</v>
      </c>
      <c r="W22" s="44">
        <f t="shared" si="0"/>
        <v>641</v>
      </c>
      <c r="Y22" s="66">
        <f t="shared" si="1"/>
        <v>9.8876390668969083E-2</v>
      </c>
    </row>
    <row r="23" spans="1:25" x14ac:dyDescent="0.25">
      <c r="A23" s="14">
        <v>17</v>
      </c>
      <c r="B23" s="14" t="s">
        <v>179</v>
      </c>
      <c r="C23" s="7" t="s">
        <v>9</v>
      </c>
      <c r="D23" s="31">
        <v>88</v>
      </c>
      <c r="E23" s="45" t="s">
        <v>38</v>
      </c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>
        <v>1</v>
      </c>
      <c r="R23" s="44"/>
      <c r="S23" s="44"/>
      <c r="T23" s="44"/>
      <c r="U23" s="44"/>
      <c r="V23" s="44"/>
      <c r="W23" s="44">
        <f t="shared" si="0"/>
        <v>1</v>
      </c>
      <c r="Y23" s="66">
        <f t="shared" si="1"/>
        <v>6.4452758361994663E-4</v>
      </c>
    </row>
    <row r="24" spans="1:25" x14ac:dyDescent="0.25">
      <c r="A24" s="14">
        <v>18</v>
      </c>
      <c r="B24" s="14" t="s">
        <v>180</v>
      </c>
      <c r="C24" s="7" t="s">
        <v>15</v>
      </c>
      <c r="D24" s="31">
        <v>307</v>
      </c>
      <c r="E24" s="45" t="s">
        <v>281</v>
      </c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5">
        <v>125000</v>
      </c>
      <c r="R24" s="45">
        <v>85000</v>
      </c>
      <c r="S24" s="45">
        <v>72000</v>
      </c>
      <c r="T24" s="45">
        <v>140000</v>
      </c>
      <c r="U24" s="45">
        <v>250000</v>
      </c>
      <c r="V24" s="45">
        <v>50000</v>
      </c>
      <c r="W24" s="44">
        <f t="shared" si="0"/>
        <v>722000</v>
      </c>
      <c r="Y24" s="66">
        <f t="shared" si="1"/>
        <v>2.2485223655832227E-3</v>
      </c>
    </row>
    <row r="25" spans="1:25" x14ac:dyDescent="0.25">
      <c r="A25" s="14">
        <v>19</v>
      </c>
      <c r="B25" s="14" t="s">
        <v>181</v>
      </c>
      <c r="C25" s="7" t="s">
        <v>196</v>
      </c>
      <c r="D25" s="31">
        <v>4015.57</v>
      </c>
      <c r="E25" s="45" t="s">
        <v>282</v>
      </c>
      <c r="F25" s="44"/>
      <c r="G25" s="44"/>
      <c r="H25" s="44"/>
      <c r="I25" s="44"/>
      <c r="J25" s="44"/>
      <c r="K25" s="44">
        <v>2</v>
      </c>
      <c r="L25" s="44">
        <v>3</v>
      </c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>
        <f t="shared" si="0"/>
        <v>5</v>
      </c>
      <c r="Y25" s="66">
        <f t="shared" si="1"/>
        <v>2.9410745783599423E-2</v>
      </c>
    </row>
    <row r="26" spans="1:25" x14ac:dyDescent="0.25">
      <c r="A26" s="14">
        <v>20</v>
      </c>
      <c r="B26" s="14" t="s">
        <v>182</v>
      </c>
      <c r="C26" s="7" t="s">
        <v>197</v>
      </c>
      <c r="D26" s="31">
        <v>2154.89</v>
      </c>
      <c r="E26" s="45" t="s">
        <v>282</v>
      </c>
      <c r="F26" s="44"/>
      <c r="G26" s="44"/>
      <c r="H26" s="44"/>
      <c r="I26" s="44"/>
      <c r="J26" s="44"/>
      <c r="K26" s="44">
        <v>2</v>
      </c>
      <c r="L26" s="44">
        <v>3</v>
      </c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>
        <f t="shared" si="0"/>
        <v>5</v>
      </c>
      <c r="Y26" s="66">
        <f t="shared" si="1"/>
        <v>1.5782795962122575E-2</v>
      </c>
    </row>
    <row r="27" spans="1:25" x14ac:dyDescent="0.25">
      <c r="A27" s="14">
        <v>21</v>
      </c>
      <c r="B27" s="14" t="s">
        <v>188</v>
      </c>
      <c r="C27" s="7" t="s">
        <v>198</v>
      </c>
      <c r="D27" s="31">
        <v>4050</v>
      </c>
      <c r="E27" s="45" t="s">
        <v>38</v>
      </c>
      <c r="F27" s="44"/>
      <c r="G27" s="44"/>
      <c r="H27" s="44"/>
      <c r="I27" s="44"/>
      <c r="J27" s="44"/>
      <c r="K27" s="44"/>
      <c r="L27" s="45">
        <v>1</v>
      </c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>
        <f t="shared" si="0"/>
        <v>1</v>
      </c>
      <c r="Y27" s="66">
        <f t="shared" si="1"/>
        <v>2.9662917200690725E-2</v>
      </c>
    </row>
    <row r="28" spans="1:25" x14ac:dyDescent="0.25">
      <c r="A28" s="14">
        <v>22</v>
      </c>
      <c r="B28" s="14" t="s">
        <v>189</v>
      </c>
      <c r="C28" s="7" t="s">
        <v>19</v>
      </c>
      <c r="D28" s="31">
        <f>0.73+6.6</f>
        <v>7.33</v>
      </c>
      <c r="E28" s="45" t="s">
        <v>38</v>
      </c>
      <c r="F28" s="45">
        <v>1</v>
      </c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>
        <f t="shared" si="0"/>
        <v>1</v>
      </c>
      <c r="Y28" s="66">
        <f t="shared" si="1"/>
        <v>5.3686218044706918E-5</v>
      </c>
    </row>
    <row r="29" spans="1:25" x14ac:dyDescent="0.25">
      <c r="A29" s="14">
        <v>23</v>
      </c>
      <c r="B29" s="14" t="s">
        <v>190</v>
      </c>
      <c r="C29" s="7" t="s">
        <v>217</v>
      </c>
      <c r="D29" s="31">
        <v>11680.57</v>
      </c>
      <c r="E29" s="45" t="s">
        <v>275</v>
      </c>
      <c r="F29" s="44"/>
      <c r="G29" s="44"/>
      <c r="H29" s="44"/>
      <c r="I29" s="44"/>
      <c r="J29" s="44"/>
      <c r="K29" s="45">
        <v>0.3</v>
      </c>
      <c r="L29" s="45">
        <v>0.7</v>
      </c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>
        <f t="shared" si="0"/>
        <v>1</v>
      </c>
      <c r="Y29" s="66">
        <f t="shared" si="1"/>
        <v>8.5550563152314088E-2</v>
      </c>
    </row>
    <row r="30" spans="1:25" x14ac:dyDescent="0.25">
      <c r="A30" s="14">
        <v>24</v>
      </c>
      <c r="B30" s="14" t="s">
        <v>191</v>
      </c>
      <c r="C30" s="7" t="s">
        <v>199</v>
      </c>
      <c r="D30" s="31">
        <v>460</v>
      </c>
      <c r="E30" s="45" t="s">
        <v>283</v>
      </c>
      <c r="F30" s="45">
        <v>60</v>
      </c>
      <c r="G30" s="45">
        <v>35</v>
      </c>
      <c r="H30" s="45">
        <v>40</v>
      </c>
      <c r="I30" s="44"/>
      <c r="J30" s="44"/>
      <c r="K30" s="45">
        <v>80</v>
      </c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>
        <f t="shared" si="0"/>
        <v>215</v>
      </c>
      <c r="Y30" s="66">
        <f t="shared" si="1"/>
        <v>3.3691214598315393E-3</v>
      </c>
    </row>
    <row r="31" spans="1:25" x14ac:dyDescent="0.25">
      <c r="A31" s="14">
        <v>25</v>
      </c>
      <c r="B31" s="14" t="s">
        <v>192</v>
      </c>
      <c r="C31" s="7" t="s">
        <v>200</v>
      </c>
      <c r="D31" s="31">
        <v>2765</v>
      </c>
      <c r="E31" s="45" t="s">
        <v>275</v>
      </c>
      <c r="F31" s="45">
        <v>0.2</v>
      </c>
      <c r="G31" s="45">
        <v>0.15</v>
      </c>
      <c r="H31" s="45">
        <v>0.2</v>
      </c>
      <c r="I31" s="45">
        <v>0.3</v>
      </c>
      <c r="J31" s="45">
        <v>0.15</v>
      </c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>
        <f t="shared" si="0"/>
        <v>1</v>
      </c>
      <c r="Y31" s="66">
        <f t="shared" si="1"/>
        <v>2.0251349644422188E-2</v>
      </c>
    </row>
    <row r="32" spans="1:25" x14ac:dyDescent="0.25">
      <c r="A32" s="14">
        <v>26</v>
      </c>
      <c r="B32" s="14" t="s">
        <v>193</v>
      </c>
      <c r="C32" s="7" t="s">
        <v>201</v>
      </c>
      <c r="D32" s="31">
        <v>13.67</v>
      </c>
      <c r="E32" s="45" t="s">
        <v>38</v>
      </c>
      <c r="F32" s="44"/>
      <c r="G32" s="44"/>
      <c r="H32" s="44"/>
      <c r="I32" s="44">
        <v>1</v>
      </c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>
        <f t="shared" si="0"/>
        <v>1</v>
      </c>
      <c r="Y32" s="66">
        <f t="shared" si="1"/>
        <v>1.0012150077368943E-4</v>
      </c>
    </row>
    <row r="33" spans="1:27" x14ac:dyDescent="0.25">
      <c r="A33" s="14">
        <v>27</v>
      </c>
      <c r="B33" s="14" t="s">
        <v>194</v>
      </c>
      <c r="C33" s="7" t="s">
        <v>202</v>
      </c>
      <c r="D33" s="31">
        <v>169</v>
      </c>
      <c r="E33" s="45" t="s">
        <v>38</v>
      </c>
      <c r="F33" s="44"/>
      <c r="G33" s="44"/>
      <c r="H33" s="44"/>
      <c r="I33" s="44"/>
      <c r="J33" s="44">
        <v>1</v>
      </c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>
        <f t="shared" si="0"/>
        <v>1</v>
      </c>
      <c r="Y33" s="66">
        <f t="shared" si="1"/>
        <v>1.2377859276337612E-3</v>
      </c>
    </row>
    <row r="34" spans="1:27" x14ac:dyDescent="0.25">
      <c r="A34" s="14">
        <v>28</v>
      </c>
      <c r="B34" s="14" t="s">
        <v>195</v>
      </c>
      <c r="C34" s="7" t="s">
        <v>20</v>
      </c>
      <c r="D34" s="31">
        <v>734</v>
      </c>
      <c r="E34" s="45" t="s">
        <v>273</v>
      </c>
      <c r="F34" s="44">
        <v>20</v>
      </c>
      <c r="G34" s="44">
        <v>25</v>
      </c>
      <c r="H34" s="44">
        <v>16</v>
      </c>
      <c r="I34" s="44">
        <v>30</v>
      </c>
      <c r="J34" s="44">
        <v>40</v>
      </c>
      <c r="K34" s="44">
        <v>36</v>
      </c>
      <c r="L34" s="44">
        <v>20</v>
      </c>
      <c r="M34" s="44">
        <v>45</v>
      </c>
      <c r="N34" s="44">
        <v>80</v>
      </c>
      <c r="O34" s="44">
        <v>60</v>
      </c>
      <c r="P34" s="44">
        <v>50</v>
      </c>
      <c r="Q34" s="44">
        <v>50</v>
      </c>
      <c r="R34" s="44">
        <v>25</v>
      </c>
      <c r="S34" s="44">
        <v>30</v>
      </c>
      <c r="T34" s="44">
        <v>40</v>
      </c>
      <c r="U34" s="44">
        <v>45</v>
      </c>
      <c r="V34" s="44">
        <v>28</v>
      </c>
      <c r="W34" s="44">
        <f t="shared" si="0"/>
        <v>640</v>
      </c>
      <c r="Y34" s="66">
        <f t="shared" si="1"/>
        <v>5.3759459815572817E-3</v>
      </c>
    </row>
    <row r="35" spans="1:27" x14ac:dyDescent="0.25">
      <c r="A35" s="14">
        <v>29</v>
      </c>
      <c r="B35" s="14" t="s">
        <v>203</v>
      </c>
      <c r="C35" s="7" t="s">
        <v>210</v>
      </c>
      <c r="D35" s="31">
        <v>1640</v>
      </c>
      <c r="E35" s="45" t="s">
        <v>283</v>
      </c>
      <c r="F35" s="45">
        <v>60</v>
      </c>
      <c r="G35" s="45">
        <v>35</v>
      </c>
      <c r="H35" s="45">
        <v>40</v>
      </c>
      <c r="I35" s="44"/>
      <c r="J35" s="44"/>
      <c r="K35" s="45">
        <v>80</v>
      </c>
      <c r="L35" s="44"/>
      <c r="M35" s="45">
        <v>37</v>
      </c>
      <c r="N35" s="44"/>
      <c r="O35" s="44"/>
      <c r="P35" s="44"/>
      <c r="Q35" s="44"/>
      <c r="R35" s="44"/>
      <c r="S35" s="44"/>
      <c r="T35" s="44"/>
      <c r="U35" s="44"/>
      <c r="V35" s="44"/>
      <c r="W35" s="44">
        <f t="shared" si="0"/>
        <v>252</v>
      </c>
      <c r="Y35" s="66">
        <f t="shared" si="1"/>
        <v>1.2011650422008096E-2</v>
      </c>
    </row>
    <row r="36" spans="1:27" x14ac:dyDescent="0.25">
      <c r="A36" s="14">
        <v>30</v>
      </c>
      <c r="B36" s="14" t="s">
        <v>204</v>
      </c>
      <c r="C36" s="7" t="s">
        <v>211</v>
      </c>
      <c r="D36" s="31">
        <v>1689</v>
      </c>
      <c r="E36" s="45" t="s">
        <v>275</v>
      </c>
      <c r="F36" s="44"/>
      <c r="G36" s="44"/>
      <c r="H36" s="44"/>
      <c r="I36" s="44"/>
      <c r="J36" s="44"/>
      <c r="K36" s="45">
        <v>0.8</v>
      </c>
      <c r="L36" s="45">
        <v>0.2</v>
      </c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>
        <f t="shared" si="0"/>
        <v>1</v>
      </c>
      <c r="Y36" s="66">
        <f t="shared" si="1"/>
        <v>1.2370535099251021E-2</v>
      </c>
    </row>
    <row r="37" spans="1:27" x14ac:dyDescent="0.25">
      <c r="A37" s="14">
        <v>31</v>
      </c>
      <c r="B37" s="14" t="s">
        <v>205</v>
      </c>
      <c r="C37" s="7" t="s">
        <v>212</v>
      </c>
      <c r="D37" s="31">
        <v>83</v>
      </c>
      <c r="E37" s="45" t="s">
        <v>284</v>
      </c>
      <c r="F37" s="44"/>
      <c r="G37" s="44"/>
      <c r="H37" s="44"/>
      <c r="I37" s="45">
        <v>2</v>
      </c>
      <c r="J37" s="45">
        <v>3</v>
      </c>
      <c r="K37" s="44"/>
      <c r="L37" s="45">
        <v>1</v>
      </c>
      <c r="M37" s="44"/>
      <c r="N37" s="45">
        <v>2</v>
      </c>
      <c r="O37" s="45">
        <v>3</v>
      </c>
      <c r="P37" s="45">
        <v>2</v>
      </c>
      <c r="Q37" s="44"/>
      <c r="R37" s="44"/>
      <c r="S37" s="44"/>
      <c r="T37" s="44"/>
      <c r="U37" s="44"/>
      <c r="V37" s="44"/>
      <c r="W37" s="44">
        <f t="shared" si="0"/>
        <v>13</v>
      </c>
      <c r="Y37" s="66">
        <f t="shared" si="1"/>
        <v>6.0790669818699516E-4</v>
      </c>
    </row>
    <row r="38" spans="1:27" x14ac:dyDescent="0.25">
      <c r="A38" s="14">
        <v>32</v>
      </c>
      <c r="B38" s="14" t="s">
        <v>206</v>
      </c>
      <c r="C38" s="7" t="s">
        <v>213</v>
      </c>
      <c r="D38" s="76">
        <v>15582.3</v>
      </c>
      <c r="E38" s="45" t="s">
        <v>531</v>
      </c>
      <c r="F38" s="14">
        <v>6241.3</v>
      </c>
      <c r="G38" s="14">
        <v>4521.6000000000004</v>
      </c>
      <c r="H38" s="14">
        <v>2215.8000000000002</v>
      </c>
      <c r="I38" s="14">
        <v>1258.4000000000001</v>
      </c>
      <c r="J38" s="14">
        <v>1345.2</v>
      </c>
      <c r="K38" s="45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>
        <f t="shared" si="0"/>
        <v>15582.300000000001</v>
      </c>
      <c r="Y38" s="68">
        <f t="shared" si="1"/>
        <v>0.11412752461637607</v>
      </c>
      <c r="Z38" s="25" t="s">
        <v>477</v>
      </c>
      <c r="AA38" s="65">
        <f>W38-D38</f>
        <v>0</v>
      </c>
    </row>
    <row r="39" spans="1:27" x14ac:dyDescent="0.25">
      <c r="A39" s="14">
        <v>33</v>
      </c>
      <c r="B39" s="14" t="s">
        <v>207</v>
      </c>
      <c r="C39" s="7" t="s">
        <v>214</v>
      </c>
      <c r="D39" s="31">
        <v>3831.16</v>
      </c>
      <c r="E39" s="45" t="s">
        <v>285</v>
      </c>
      <c r="F39" s="14">
        <v>2</v>
      </c>
      <c r="G39" s="14">
        <v>2</v>
      </c>
      <c r="H39" s="14">
        <v>2</v>
      </c>
      <c r="I39" s="14">
        <v>3</v>
      </c>
      <c r="J39" s="14">
        <v>3</v>
      </c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>
        <f t="shared" si="0"/>
        <v>12</v>
      </c>
      <c r="Y39" s="66">
        <f t="shared" si="1"/>
        <v>2.8060094287061303E-2</v>
      </c>
    </row>
    <row r="40" spans="1:27" x14ac:dyDescent="0.25">
      <c r="A40" s="14">
        <v>34</v>
      </c>
      <c r="B40" s="14" t="s">
        <v>208</v>
      </c>
      <c r="C40" s="7" t="s">
        <v>215</v>
      </c>
      <c r="D40" s="31">
        <v>142</v>
      </c>
      <c r="E40" s="45" t="s">
        <v>38</v>
      </c>
      <c r="F40" s="44"/>
      <c r="G40" s="44"/>
      <c r="H40" s="44"/>
      <c r="I40" s="44"/>
      <c r="J40" s="44"/>
      <c r="K40" s="44"/>
      <c r="L40" s="44">
        <v>1</v>
      </c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>
        <f t="shared" si="0"/>
        <v>1</v>
      </c>
      <c r="Y40" s="66">
        <f t="shared" si="1"/>
        <v>1.040033146295823E-3</v>
      </c>
    </row>
    <row r="41" spans="1:27" x14ac:dyDescent="0.25">
      <c r="A41" s="14">
        <v>35</v>
      </c>
      <c r="B41" s="14" t="s">
        <v>209</v>
      </c>
      <c r="C41" s="7" t="s">
        <v>216</v>
      </c>
      <c r="D41" s="31">
        <v>7480.3</v>
      </c>
      <c r="E41" s="45" t="s">
        <v>38</v>
      </c>
      <c r="F41" s="44"/>
      <c r="G41" s="44"/>
      <c r="H41" s="44"/>
      <c r="I41" s="44"/>
      <c r="J41" s="44">
        <v>1</v>
      </c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>
        <f t="shared" si="0"/>
        <v>1</v>
      </c>
      <c r="Y41" s="66">
        <f t="shared" si="1"/>
        <v>5.4787041860821444E-2</v>
      </c>
    </row>
    <row r="42" spans="1:27" x14ac:dyDescent="0.25">
      <c r="D42" s="77">
        <f>SUM(D7:D41)</f>
        <v>136534.11000000002</v>
      </c>
      <c r="Y42" s="67">
        <f>SUM(Y7:Y41)</f>
        <v>1.0000000000000002</v>
      </c>
    </row>
  </sheetData>
  <mergeCells count="1">
    <mergeCell ref="B4:C4"/>
  </mergeCells>
  <phoneticPr fontId="5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C02F3-E484-4CDA-9A3F-D8C453600339}">
  <dimension ref="A1:AA44"/>
  <sheetViews>
    <sheetView zoomScale="80" zoomScaleNormal="80" workbookViewId="0">
      <pane xSplit="5" ySplit="6" topLeftCell="F22" activePane="bottomRight" state="frozen"/>
      <selection pane="topRight" activeCell="F1" sqref="F1"/>
      <selection pane="bottomLeft" activeCell="A9" sqref="A9"/>
      <selection pane="bottomRight" activeCell="J33" sqref="J33"/>
    </sheetView>
  </sheetViews>
  <sheetFormatPr baseColWidth="10" defaultColWidth="11.54296875" defaultRowHeight="15" x14ac:dyDescent="0.25"/>
  <cols>
    <col min="1" max="1" width="6.08984375" style="24" customWidth="1"/>
    <col min="2" max="2" width="9.08984375" style="24" customWidth="1"/>
    <col min="3" max="3" width="30.54296875" style="24" customWidth="1"/>
    <col min="4" max="4" width="9.453125" style="24" customWidth="1"/>
    <col min="5" max="5" width="15.90625" style="24" customWidth="1"/>
    <col min="6" max="13" width="11.54296875" style="24"/>
    <col min="14" max="14" width="12.90625" style="24" customWidth="1"/>
    <col min="15" max="23" width="11.54296875" style="24"/>
    <col min="24" max="24" width="5.36328125" style="24" customWidth="1"/>
    <col min="25" max="25" width="12" style="24" bestFit="1" customWidth="1"/>
    <col min="26" max="16384" width="11.54296875" style="24"/>
  </cols>
  <sheetData>
    <row r="1" spans="1:25" ht="15.6" x14ac:dyDescent="0.3">
      <c r="A1" s="26" t="s">
        <v>287</v>
      </c>
    </row>
    <row r="2" spans="1:25" x14ac:dyDescent="0.25">
      <c r="E2" s="41" t="s">
        <v>100</v>
      </c>
      <c r="F2" s="41">
        <v>1</v>
      </c>
      <c r="G2" s="41">
        <v>2</v>
      </c>
      <c r="H2" s="41">
        <v>3</v>
      </c>
      <c r="I2" s="41">
        <v>4</v>
      </c>
      <c r="J2" s="41">
        <v>5</v>
      </c>
      <c r="K2" s="41">
        <v>6</v>
      </c>
      <c r="L2" s="41">
        <v>7</v>
      </c>
      <c r="M2" s="41">
        <v>8</v>
      </c>
      <c r="N2" s="41">
        <v>9</v>
      </c>
      <c r="O2" s="41">
        <v>10</v>
      </c>
      <c r="P2" s="41">
        <v>11</v>
      </c>
      <c r="Q2" s="41">
        <v>12</v>
      </c>
      <c r="R2" s="41">
        <v>13</v>
      </c>
      <c r="S2" s="41">
        <v>14</v>
      </c>
      <c r="T2" s="41">
        <v>15</v>
      </c>
      <c r="U2" s="41">
        <v>16</v>
      </c>
      <c r="V2" s="41">
        <v>17</v>
      </c>
    </row>
    <row r="3" spans="1:25" x14ac:dyDescent="0.25">
      <c r="E3" s="41" t="s">
        <v>101</v>
      </c>
      <c r="F3" s="41" t="s">
        <v>329</v>
      </c>
      <c r="G3" s="41" t="s">
        <v>330</v>
      </c>
      <c r="H3" s="41" t="s">
        <v>331</v>
      </c>
      <c r="I3" s="41" t="s">
        <v>332</v>
      </c>
      <c r="J3" s="41" t="s">
        <v>333</v>
      </c>
      <c r="K3" s="41" t="s">
        <v>334</v>
      </c>
      <c r="L3" s="41" t="s">
        <v>335</v>
      </c>
      <c r="M3" s="41" t="s">
        <v>336</v>
      </c>
      <c r="N3" s="41" t="s">
        <v>337</v>
      </c>
      <c r="O3" s="41" t="s">
        <v>338</v>
      </c>
      <c r="P3" s="41" t="s">
        <v>339</v>
      </c>
      <c r="Q3" s="41" t="s">
        <v>340</v>
      </c>
      <c r="R3" s="41" t="s">
        <v>341</v>
      </c>
      <c r="S3" s="41" t="s">
        <v>342</v>
      </c>
      <c r="T3" s="41" t="s">
        <v>343</v>
      </c>
      <c r="U3" s="41" t="s">
        <v>344</v>
      </c>
      <c r="V3" s="41" t="s">
        <v>345</v>
      </c>
    </row>
    <row r="4" spans="1:25" ht="41.4" x14ac:dyDescent="0.25">
      <c r="B4" s="94" t="s">
        <v>286</v>
      </c>
      <c r="C4" s="95"/>
      <c r="E4" s="41" t="s">
        <v>102</v>
      </c>
      <c r="F4" s="41" t="s">
        <v>118</v>
      </c>
      <c r="G4" s="41" t="s">
        <v>271</v>
      </c>
      <c r="H4" s="41" t="s">
        <v>272</v>
      </c>
      <c r="I4" s="41" t="s">
        <v>119</v>
      </c>
      <c r="J4" s="41" t="s">
        <v>120</v>
      </c>
      <c r="K4" s="41" t="s">
        <v>121</v>
      </c>
      <c r="L4" s="41" t="s">
        <v>122</v>
      </c>
      <c r="M4" s="41" t="s">
        <v>123</v>
      </c>
      <c r="N4" s="41" t="s">
        <v>124</v>
      </c>
      <c r="O4" s="41" t="s">
        <v>125</v>
      </c>
      <c r="P4" s="41" t="s">
        <v>126</v>
      </c>
      <c r="Q4" s="41" t="s">
        <v>37</v>
      </c>
      <c r="R4" s="41" t="s">
        <v>30</v>
      </c>
      <c r="S4" s="41" t="s">
        <v>32</v>
      </c>
      <c r="T4" s="41" t="s">
        <v>33</v>
      </c>
      <c r="U4" s="41" t="s">
        <v>34</v>
      </c>
      <c r="V4" s="41" t="s">
        <v>35</v>
      </c>
    </row>
    <row r="5" spans="1:25" x14ac:dyDescent="0.25">
      <c r="E5" s="41" t="s">
        <v>103</v>
      </c>
      <c r="F5" s="41" t="s">
        <v>127</v>
      </c>
      <c r="G5" s="41" t="s">
        <v>127</v>
      </c>
      <c r="H5" s="41" t="s">
        <v>127</v>
      </c>
      <c r="I5" s="41" t="s">
        <v>127</v>
      </c>
      <c r="J5" s="41" t="s">
        <v>127</v>
      </c>
      <c r="K5" s="41" t="s">
        <v>128</v>
      </c>
      <c r="L5" s="41" t="s">
        <v>128</v>
      </c>
      <c r="M5" s="41" t="s">
        <v>129</v>
      </c>
      <c r="N5" s="41" t="s">
        <v>129</v>
      </c>
      <c r="O5" s="41" t="s">
        <v>129</v>
      </c>
      <c r="P5" s="41" t="s">
        <v>129</v>
      </c>
      <c r="Q5" s="41" t="s">
        <v>130</v>
      </c>
      <c r="R5" s="41" t="s">
        <v>130</v>
      </c>
      <c r="S5" s="41" t="s">
        <v>130</v>
      </c>
      <c r="T5" s="41" t="s">
        <v>130</v>
      </c>
      <c r="U5" s="41" t="s">
        <v>130</v>
      </c>
      <c r="V5" s="41" t="s">
        <v>130</v>
      </c>
    </row>
    <row r="6" spans="1:25" ht="15.6" x14ac:dyDescent="0.3">
      <c r="A6" s="1" t="s">
        <v>100</v>
      </c>
      <c r="B6" s="1" t="s">
        <v>101</v>
      </c>
      <c r="C6" s="1" t="s">
        <v>102</v>
      </c>
      <c r="D6" s="1" t="s">
        <v>171</v>
      </c>
      <c r="E6" s="1" t="s">
        <v>527</v>
      </c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40"/>
      <c r="W6" s="42" t="s">
        <v>7</v>
      </c>
      <c r="Y6" s="42" t="s">
        <v>528</v>
      </c>
    </row>
    <row r="7" spans="1:25" x14ac:dyDescent="0.25">
      <c r="A7" s="14">
        <v>1</v>
      </c>
      <c r="B7" s="14" t="s">
        <v>160</v>
      </c>
      <c r="C7" s="7" t="s">
        <v>18</v>
      </c>
      <c r="D7" s="31">
        <v>10280.950000000001</v>
      </c>
      <c r="E7" s="45" t="s">
        <v>274</v>
      </c>
      <c r="F7" s="44">
        <f>P4a1!$D7/P4a1!$W7*P4a1!F7</f>
        <v>0</v>
      </c>
      <c r="G7" s="44">
        <f>P4a1!$D7/P4a1!$W7*P4a1!G7</f>
        <v>0</v>
      </c>
      <c r="H7" s="44">
        <f>P4a1!$D7/P4a1!$W7*P4a1!H7</f>
        <v>0</v>
      </c>
      <c r="I7" s="44">
        <f>P4a1!$D7/P4a1!$W7*P4a1!I7</f>
        <v>0</v>
      </c>
      <c r="J7" s="44">
        <f>P4a1!$D7/P4a1!$W7*P4a1!J7</f>
        <v>0</v>
      </c>
      <c r="K7" s="44">
        <f>P4a1!$D7/P4a1!$W7*P4a1!K7</f>
        <v>0</v>
      </c>
      <c r="L7" s="44">
        <f>P4a1!$D7/P4a1!$W7*P4a1!L7</f>
        <v>0</v>
      </c>
      <c r="M7" s="44">
        <f>P4a1!$D7/P4a1!$W7*P4a1!M7</f>
        <v>623.08787878787882</v>
      </c>
      <c r="N7" s="44">
        <f>P4a1!$D7/P4a1!$W7*P4a1!N7</f>
        <v>1246.1757575757576</v>
      </c>
      <c r="O7" s="44">
        <f>P4a1!$D7/P4a1!$W7*P4a1!O7</f>
        <v>934.63181818181829</v>
      </c>
      <c r="P7" s="44">
        <f>P4a1!$D7/P4a1!$W7*P4a1!P7</f>
        <v>1246.1757575757576</v>
      </c>
      <c r="Q7" s="44">
        <f>P4a1!$D7/P4a1!$W7*P4a1!Q7</f>
        <v>1557.719696969697</v>
      </c>
      <c r="R7" s="44">
        <f>P4a1!$D7/P4a1!$W7*P4a1!R7</f>
        <v>0</v>
      </c>
      <c r="S7" s="44">
        <f>P4a1!$D7/P4a1!$W7*P4a1!S7</f>
        <v>934.63181818181829</v>
      </c>
      <c r="T7" s="44">
        <f>P4a1!$D7/P4a1!$W7*P4a1!T7</f>
        <v>1246.1757575757576</v>
      </c>
      <c r="U7" s="44">
        <f>P4a1!$D7/P4a1!$W7*P4a1!U7</f>
        <v>1869.2636363636366</v>
      </c>
      <c r="V7" s="44">
        <f>P4a1!$D7/P4a1!$W7*P4a1!V7</f>
        <v>623.08787878787882</v>
      </c>
      <c r="W7" s="44">
        <f t="shared" ref="W7:W41" si="0">SUM(F7:V7)</f>
        <v>10280.950000000001</v>
      </c>
      <c r="Y7" s="66">
        <f>D7/$D$42</f>
        <v>7.5299498418380573E-2</v>
      </c>
    </row>
    <row r="8" spans="1:25" x14ac:dyDescent="0.25">
      <c r="A8" s="14">
        <v>2</v>
      </c>
      <c r="B8" s="14" t="s">
        <v>161</v>
      </c>
      <c r="C8" s="7" t="s">
        <v>172</v>
      </c>
      <c r="D8" s="31">
        <v>219</v>
      </c>
      <c r="E8" s="45" t="s">
        <v>38</v>
      </c>
      <c r="F8" s="44">
        <f>P4a1!$D8/P4a1!$W8*P4a1!F8</f>
        <v>0</v>
      </c>
      <c r="G8" s="44">
        <f>P4a1!$D8/P4a1!$W8*P4a1!G8</f>
        <v>0</v>
      </c>
      <c r="H8" s="44">
        <f>P4a1!$D8/P4a1!$W8*P4a1!H8</f>
        <v>0</v>
      </c>
      <c r="I8" s="44">
        <f>P4a1!$D8/P4a1!$W8*P4a1!I8</f>
        <v>0</v>
      </c>
      <c r="J8" s="44">
        <f>P4a1!$D8/P4a1!$W8*P4a1!J8</f>
        <v>0</v>
      </c>
      <c r="K8" s="44">
        <f>P4a1!$D8/P4a1!$W8*P4a1!K8</f>
        <v>0</v>
      </c>
      <c r="L8" s="44">
        <f>P4a1!$D8/P4a1!$W8*P4a1!L8</f>
        <v>0</v>
      </c>
      <c r="M8" s="44">
        <f>P4a1!$D8/P4a1!$W8*P4a1!M8</f>
        <v>219</v>
      </c>
      <c r="N8" s="44">
        <f>P4a1!$D8/P4a1!$W8*P4a1!N8</f>
        <v>0</v>
      </c>
      <c r="O8" s="44">
        <f>P4a1!$D8/P4a1!$W8*P4a1!O8</f>
        <v>0</v>
      </c>
      <c r="P8" s="44">
        <f>P4a1!$D8/P4a1!$W8*P4a1!P8</f>
        <v>0</v>
      </c>
      <c r="Q8" s="44">
        <f>P4a1!$D8/P4a1!$W8*P4a1!Q8</f>
        <v>0</v>
      </c>
      <c r="R8" s="44">
        <f>P4a1!$D8/P4a1!$W8*P4a1!R8</f>
        <v>0</v>
      </c>
      <c r="S8" s="44">
        <f>P4a1!$D8/P4a1!$W8*P4a1!S8</f>
        <v>0</v>
      </c>
      <c r="T8" s="44">
        <f>P4a1!$D8/P4a1!$W8*P4a1!T8</f>
        <v>0</v>
      </c>
      <c r="U8" s="44">
        <f>P4a1!$D8/P4a1!$W8*P4a1!U8</f>
        <v>0</v>
      </c>
      <c r="V8" s="44">
        <f>P4a1!$D8/P4a1!$W8*P4a1!V8</f>
        <v>0</v>
      </c>
      <c r="W8" s="44">
        <f t="shared" si="0"/>
        <v>219</v>
      </c>
      <c r="Y8" s="66">
        <f t="shared" ref="Y8:Y41" si="1">D8/$D$42</f>
        <v>1.6039947819632763E-3</v>
      </c>
    </row>
    <row r="9" spans="1:25" x14ac:dyDescent="0.25">
      <c r="A9" s="14">
        <v>3</v>
      </c>
      <c r="B9" s="14" t="s">
        <v>162</v>
      </c>
      <c r="C9" s="7" t="s">
        <v>10</v>
      </c>
      <c r="D9" s="31">
        <v>1140</v>
      </c>
      <c r="E9" s="45" t="s">
        <v>529</v>
      </c>
      <c r="F9" s="44">
        <f>P4a1!$D9/P4a1!$W9*P4a1!F9</f>
        <v>325.71428571428572</v>
      </c>
      <c r="G9" s="44">
        <f>P4a1!$D9/P4a1!$W9*P4a1!G9</f>
        <v>162.85714285714286</v>
      </c>
      <c r="H9" s="44">
        <f>P4a1!$D9/P4a1!$W9*P4a1!H9</f>
        <v>380</v>
      </c>
      <c r="I9" s="44">
        <f>P4a1!$D9/P4a1!$W9*P4a1!I9</f>
        <v>0</v>
      </c>
      <c r="J9" s="44">
        <f>P4a1!$D9/P4a1!$W9*P4a1!J9</f>
        <v>0</v>
      </c>
      <c r="K9" s="44">
        <f>P4a1!$D9/P4a1!$W9*P4a1!K9</f>
        <v>0</v>
      </c>
      <c r="L9" s="44">
        <f>P4a1!$D9/P4a1!$W9*P4a1!L9</f>
        <v>0</v>
      </c>
      <c r="M9" s="44">
        <f>P4a1!$D9/P4a1!$W9*P4a1!M9</f>
        <v>271.42857142857144</v>
      </c>
      <c r="N9" s="44">
        <f>P4a1!$D9/P4a1!$W9*P4a1!N9</f>
        <v>0</v>
      </c>
      <c r="O9" s="44">
        <f>P4a1!$D9/P4a1!$W9*P4a1!O9</f>
        <v>0</v>
      </c>
      <c r="P9" s="44">
        <f>P4a1!$D9/P4a1!$W9*P4a1!P9</f>
        <v>0</v>
      </c>
      <c r="Q9" s="44">
        <f>P4a1!$D9/P4a1!$W9*P4a1!Q9</f>
        <v>0</v>
      </c>
      <c r="R9" s="44">
        <f>P4a1!$D9/P4a1!$W9*P4a1!R9</f>
        <v>0</v>
      </c>
      <c r="S9" s="44">
        <f>P4a1!$D9/P4a1!$W9*P4a1!S9</f>
        <v>0</v>
      </c>
      <c r="T9" s="44">
        <f>P4a1!$D9/P4a1!$W9*P4a1!T9</f>
        <v>0</v>
      </c>
      <c r="U9" s="44">
        <f>P4a1!$D9/P4a1!$W9*P4a1!U9</f>
        <v>0</v>
      </c>
      <c r="V9" s="44">
        <f>P4a1!$D9/P4a1!$W9*P4a1!V9</f>
        <v>0</v>
      </c>
      <c r="W9" s="44">
        <f t="shared" si="0"/>
        <v>1140</v>
      </c>
      <c r="Y9" s="66">
        <f t="shared" si="1"/>
        <v>8.3495618787129446E-3</v>
      </c>
    </row>
    <row r="10" spans="1:25" x14ac:dyDescent="0.25">
      <c r="A10" s="14">
        <v>4</v>
      </c>
      <c r="B10" s="14" t="s">
        <v>163</v>
      </c>
      <c r="C10" s="7" t="s">
        <v>14</v>
      </c>
      <c r="D10" s="31">
        <v>5131</v>
      </c>
      <c r="E10" s="45" t="s">
        <v>38</v>
      </c>
      <c r="F10" s="44">
        <f>P4a1!$D10/P4a1!$W10*P4a1!F10</f>
        <v>0</v>
      </c>
      <c r="G10" s="44">
        <f>P4a1!$D10/P4a1!$W10*P4a1!G10</f>
        <v>0</v>
      </c>
      <c r="H10" s="44">
        <f>P4a1!$D10/P4a1!$W10*P4a1!H10</f>
        <v>0</v>
      </c>
      <c r="I10" s="44">
        <f>P4a1!$D10/P4a1!$W10*P4a1!I10</f>
        <v>0</v>
      </c>
      <c r="J10" s="44">
        <f>P4a1!$D10/P4a1!$W10*P4a1!J10</f>
        <v>0</v>
      </c>
      <c r="K10" s="44">
        <f>P4a1!$D10/P4a1!$W10*P4a1!K10</f>
        <v>0</v>
      </c>
      <c r="L10" s="44">
        <f>P4a1!$D10/P4a1!$W10*P4a1!L10</f>
        <v>0</v>
      </c>
      <c r="M10" s="44">
        <f>P4a1!$D10/P4a1!$W10*P4a1!M10</f>
        <v>0</v>
      </c>
      <c r="N10" s="44">
        <f>P4a1!$D10/P4a1!$W10*P4a1!N10</f>
        <v>0</v>
      </c>
      <c r="O10" s="44">
        <f>P4a1!$D10/P4a1!$W10*P4a1!O10</f>
        <v>0</v>
      </c>
      <c r="P10" s="44">
        <f>P4a1!$D10/P4a1!$W10*P4a1!P10</f>
        <v>0</v>
      </c>
      <c r="Q10" s="44">
        <f>P4a1!$D10/P4a1!$W10*P4a1!Q10</f>
        <v>0</v>
      </c>
      <c r="R10" s="44">
        <f>P4a1!$D10/P4a1!$W10*P4a1!R10</f>
        <v>0</v>
      </c>
      <c r="S10" s="44">
        <f>P4a1!$D10/P4a1!$W10*P4a1!S10</f>
        <v>5131</v>
      </c>
      <c r="T10" s="44">
        <f>P4a1!$D10/P4a1!$W10*P4a1!T10</f>
        <v>0</v>
      </c>
      <c r="U10" s="44">
        <f>P4a1!$D10/P4a1!$W10*P4a1!U10</f>
        <v>0</v>
      </c>
      <c r="V10" s="44">
        <f>P4a1!$D10/P4a1!$W10*P4a1!V10</f>
        <v>0</v>
      </c>
      <c r="W10" s="44">
        <f t="shared" si="0"/>
        <v>5131</v>
      </c>
      <c r="Y10" s="66">
        <f t="shared" si="1"/>
        <v>3.758035263129484E-2</v>
      </c>
    </row>
    <row r="11" spans="1:25" x14ac:dyDescent="0.25">
      <c r="A11" s="14">
        <v>5</v>
      </c>
      <c r="B11" s="14" t="s">
        <v>164</v>
      </c>
      <c r="C11" s="7" t="s">
        <v>11</v>
      </c>
      <c r="D11" s="31">
        <v>20200.91</v>
      </c>
      <c r="E11" s="45" t="s">
        <v>530</v>
      </c>
      <c r="F11" s="44">
        <f>P4a1!$D11/P4a1!$W11*P4a1!F11</f>
        <v>0</v>
      </c>
      <c r="G11" s="44">
        <f>P4a1!$D11/P4a1!$W11*P4a1!G11</f>
        <v>0</v>
      </c>
      <c r="H11" s="44">
        <f>P4a1!$D11/P4a1!$W11*P4a1!H11</f>
        <v>0</v>
      </c>
      <c r="I11" s="44">
        <f>P4a1!$D11/P4a1!$W11*P4a1!I11</f>
        <v>0</v>
      </c>
      <c r="J11" s="44">
        <f>P4a1!$D11/P4a1!$W11*P4a1!J11</f>
        <v>0</v>
      </c>
      <c r="K11" s="44">
        <f>P4a1!$D11/P4a1!$W11*P4a1!K11</f>
        <v>0</v>
      </c>
      <c r="L11" s="44">
        <f>P4a1!$D11/P4a1!$W11*P4a1!L11</f>
        <v>0</v>
      </c>
      <c r="M11" s="44">
        <f>P4a1!$D11/P4a1!$W11*P4a1!M11</f>
        <v>0</v>
      </c>
      <c r="N11" s="44">
        <f>P4a1!$D11/P4a1!$W11*P4a1!N11</f>
        <v>0</v>
      </c>
      <c r="O11" s="44">
        <f>P4a1!$D11/P4a1!$W11*P4a1!O11</f>
        <v>0</v>
      </c>
      <c r="P11" s="44">
        <f>P4a1!$D11/P4a1!$W11*P4a1!P11</f>
        <v>0</v>
      </c>
      <c r="Q11" s="44">
        <f>P4a1!$D11/P4a1!$W11*P4a1!Q11</f>
        <v>7190.1544067796631</v>
      </c>
      <c r="R11" s="44">
        <f>P4a1!$D11/P4a1!$W11*P4a1!R11</f>
        <v>2311.1210593220344</v>
      </c>
      <c r="S11" s="44">
        <f>P4a1!$D11/P4a1!$W11*P4a1!S11</f>
        <v>9273.0165960452014</v>
      </c>
      <c r="T11" s="44">
        <f>P4a1!$D11/P4a1!$W11*P4a1!T11</f>
        <v>370.92066384180805</v>
      </c>
      <c r="U11" s="44">
        <f>P4a1!$D11/P4a1!$W11*P4a1!U11</f>
        <v>741.8413276836161</v>
      </c>
      <c r="V11" s="44">
        <f>P4a1!$D11/P4a1!$W11*P4a1!V11</f>
        <v>313.85594632768374</v>
      </c>
      <c r="W11" s="44">
        <f t="shared" si="0"/>
        <v>20200.910000000003</v>
      </c>
      <c r="Y11" s="68">
        <f t="shared" si="1"/>
        <v>0.14795504215027291</v>
      </c>
    </row>
    <row r="12" spans="1:25" x14ac:dyDescent="0.25">
      <c r="A12" s="14">
        <v>6</v>
      </c>
      <c r="B12" s="14" t="s">
        <v>165</v>
      </c>
      <c r="C12" s="7" t="s">
        <v>173</v>
      </c>
      <c r="D12" s="31">
        <v>3588</v>
      </c>
      <c r="E12" s="45" t="s">
        <v>276</v>
      </c>
      <c r="F12" s="44">
        <f>P4a1!$D12/P4a1!$W12*P4a1!F12</f>
        <v>0</v>
      </c>
      <c r="G12" s="44">
        <f>P4a1!$D12/P4a1!$W12*P4a1!G12</f>
        <v>0</v>
      </c>
      <c r="H12" s="44">
        <f>P4a1!$D12/P4a1!$W12*P4a1!H12</f>
        <v>0</v>
      </c>
      <c r="I12" s="44">
        <f>P4a1!$D12/P4a1!$W12*P4a1!I12</f>
        <v>0</v>
      </c>
      <c r="J12" s="44">
        <f>P4a1!$D12/P4a1!$W12*P4a1!J12</f>
        <v>0</v>
      </c>
      <c r="K12" s="44">
        <f>P4a1!$D12/P4a1!$W12*P4a1!K12</f>
        <v>0</v>
      </c>
      <c r="L12" s="44">
        <f>P4a1!$D12/P4a1!$W12*P4a1!L12</f>
        <v>0</v>
      </c>
      <c r="M12" s="44">
        <f>P4a1!$D12/P4a1!$W12*P4a1!M12</f>
        <v>0</v>
      </c>
      <c r="N12" s="44">
        <f>P4a1!$D12/P4a1!$W12*P4a1!N12</f>
        <v>134.13084112149534</v>
      </c>
      <c r="O12" s="44">
        <f>P4a1!$D12/P4a1!$W12*P4a1!O12</f>
        <v>167.66355140186917</v>
      </c>
      <c r="P12" s="44">
        <f>P4a1!$D12/P4a1!$W12*P4a1!P12</f>
        <v>100.5981308411215</v>
      </c>
      <c r="Q12" s="44">
        <f>P4a1!$D12/P4a1!$W12*P4a1!Q12</f>
        <v>335.32710280373834</v>
      </c>
      <c r="R12" s="44">
        <f>P4a1!$D12/P4a1!$W12*P4a1!R12</f>
        <v>603.58878504672907</v>
      </c>
      <c r="S12" s="44">
        <f>P4a1!$D12/P4a1!$W12*P4a1!S12</f>
        <v>670.65420560747668</v>
      </c>
      <c r="T12" s="44">
        <f>P4a1!$D12/P4a1!$W12*P4a1!T12</f>
        <v>469.45794392523368</v>
      </c>
      <c r="U12" s="44">
        <f>P4a1!$D12/P4a1!$W12*P4a1!U12</f>
        <v>402.39252336448601</v>
      </c>
      <c r="V12" s="44">
        <f>P4a1!$D12/P4a1!$W12*P4a1!V12</f>
        <v>704.18691588785055</v>
      </c>
      <c r="W12" s="44">
        <f t="shared" si="0"/>
        <v>3588</v>
      </c>
      <c r="Y12" s="66">
        <f t="shared" si="1"/>
        <v>2.6279147386686005E-2</v>
      </c>
    </row>
    <row r="13" spans="1:25" x14ac:dyDescent="0.25">
      <c r="A13" s="14">
        <v>7</v>
      </c>
      <c r="B13" s="14" t="s">
        <v>166</v>
      </c>
      <c r="C13" s="7" t="s">
        <v>12</v>
      </c>
      <c r="D13" s="31">
        <v>906</v>
      </c>
      <c r="E13" s="45" t="s">
        <v>273</v>
      </c>
      <c r="F13" s="44">
        <f>P4a1!$D13/P4a1!$W13*P4a1!F13</f>
        <v>0</v>
      </c>
      <c r="G13" s="44">
        <f>P4a1!$D13/P4a1!$W13*P4a1!G13</f>
        <v>0</v>
      </c>
      <c r="H13" s="44">
        <f>P4a1!$D13/P4a1!$W13*P4a1!H13</f>
        <v>0</v>
      </c>
      <c r="I13" s="44">
        <f>P4a1!$D13/P4a1!$W13*P4a1!I13</f>
        <v>0</v>
      </c>
      <c r="J13" s="44">
        <f>P4a1!$D13/P4a1!$W13*P4a1!J13</f>
        <v>0</v>
      </c>
      <c r="K13" s="44">
        <f>P4a1!$D13/P4a1!$W13*P4a1!K13</f>
        <v>0</v>
      </c>
      <c r="L13" s="44">
        <f>P4a1!$D13/P4a1!$W13*P4a1!L13</f>
        <v>0</v>
      </c>
      <c r="M13" s="44">
        <f>P4a1!$D13/P4a1!$W13*P4a1!M13</f>
        <v>0</v>
      </c>
      <c r="N13" s="44">
        <f>P4a1!$D13/P4a1!$W13*P4a1!N13</f>
        <v>0</v>
      </c>
      <c r="O13" s="44">
        <f>P4a1!$D13/P4a1!$W13*P4a1!O13</f>
        <v>0</v>
      </c>
      <c r="P13" s="44">
        <f>P4a1!$D13/P4a1!$W13*P4a1!P13</f>
        <v>0</v>
      </c>
      <c r="Q13" s="44">
        <f>P4a1!$D13/P4a1!$W13*P4a1!Q13</f>
        <v>207.79816513761466</v>
      </c>
      <c r="R13" s="44">
        <f>P4a1!$D13/P4a1!$W13*P4a1!R13</f>
        <v>103.89908256880733</v>
      </c>
      <c r="S13" s="44">
        <f>P4a1!$D13/P4a1!$W13*P4a1!S13</f>
        <v>124.6788990825688</v>
      </c>
      <c r="T13" s="44">
        <f>P4a1!$D13/P4a1!$W13*P4a1!T13</f>
        <v>166.23853211009174</v>
      </c>
      <c r="U13" s="44">
        <f>P4a1!$D13/P4a1!$W13*P4a1!U13</f>
        <v>187.0183486238532</v>
      </c>
      <c r="V13" s="44">
        <f>P4a1!$D13/P4a1!$W13*P4a1!V13</f>
        <v>116.36697247706421</v>
      </c>
      <c r="W13" s="44">
        <f t="shared" si="0"/>
        <v>905.99999999999989</v>
      </c>
      <c r="Y13" s="66">
        <f t="shared" si="1"/>
        <v>6.6357044404508139E-3</v>
      </c>
    </row>
    <row r="14" spans="1:25" x14ac:dyDescent="0.25">
      <c r="A14" s="14">
        <v>8</v>
      </c>
      <c r="B14" s="14" t="s">
        <v>167</v>
      </c>
      <c r="C14" s="7" t="s">
        <v>16</v>
      </c>
      <c r="D14" s="31">
        <v>197</v>
      </c>
      <c r="E14" s="45" t="s">
        <v>38</v>
      </c>
      <c r="F14" s="44">
        <f>P4a1!$D14/P4a1!$W14*P4a1!F14</f>
        <v>0</v>
      </c>
      <c r="G14" s="44">
        <f>P4a1!$D14/P4a1!$W14*P4a1!G14</f>
        <v>0</v>
      </c>
      <c r="H14" s="44">
        <f>P4a1!$D14/P4a1!$W14*P4a1!H14</f>
        <v>0</v>
      </c>
      <c r="I14" s="44">
        <f>P4a1!$D14/P4a1!$W14*P4a1!I14</f>
        <v>0</v>
      </c>
      <c r="J14" s="44">
        <f>P4a1!$D14/P4a1!$W14*P4a1!J14</f>
        <v>0</v>
      </c>
      <c r="K14" s="44">
        <f>P4a1!$D14/P4a1!$W14*P4a1!K14</f>
        <v>0</v>
      </c>
      <c r="L14" s="44">
        <f>P4a1!$D14/P4a1!$W14*P4a1!L14</f>
        <v>0</v>
      </c>
      <c r="M14" s="44">
        <f>P4a1!$D14/P4a1!$W14*P4a1!M14</f>
        <v>197</v>
      </c>
      <c r="N14" s="44">
        <f>P4a1!$D14/P4a1!$W14*P4a1!N14</f>
        <v>0</v>
      </c>
      <c r="O14" s="44">
        <f>P4a1!$D14/P4a1!$W14*P4a1!O14</f>
        <v>0</v>
      </c>
      <c r="P14" s="44">
        <f>P4a1!$D14/P4a1!$W14*P4a1!P14</f>
        <v>0</v>
      </c>
      <c r="Q14" s="44">
        <f>P4a1!$D14/P4a1!$W14*P4a1!Q14</f>
        <v>0</v>
      </c>
      <c r="R14" s="44">
        <f>P4a1!$D14/P4a1!$W14*P4a1!R14</f>
        <v>0</v>
      </c>
      <c r="S14" s="44">
        <f>P4a1!$D14/P4a1!$W14*P4a1!S14</f>
        <v>0</v>
      </c>
      <c r="T14" s="44">
        <f>P4a1!$D14/P4a1!$W14*P4a1!T14</f>
        <v>0</v>
      </c>
      <c r="U14" s="44">
        <f>P4a1!$D14/P4a1!$W14*P4a1!U14</f>
        <v>0</v>
      </c>
      <c r="V14" s="44">
        <f>P4a1!$D14/P4a1!$W14*P4a1!V14</f>
        <v>0</v>
      </c>
      <c r="W14" s="44">
        <f t="shared" si="0"/>
        <v>197</v>
      </c>
      <c r="Y14" s="66">
        <f t="shared" si="1"/>
        <v>1.4428628860582895E-3</v>
      </c>
    </row>
    <row r="15" spans="1:25" x14ac:dyDescent="0.25">
      <c r="A15" s="14">
        <v>9</v>
      </c>
      <c r="B15" s="14" t="s">
        <v>168</v>
      </c>
      <c r="C15" s="7" t="s">
        <v>13</v>
      </c>
      <c r="D15" s="31">
        <v>10986.22</v>
      </c>
      <c r="E15" s="45" t="s">
        <v>277</v>
      </c>
      <c r="F15" s="44">
        <f>P4a1!$D15/P4a1!$W15*P4a1!F15</f>
        <v>0</v>
      </c>
      <c r="G15" s="44">
        <f>P4a1!$D15/P4a1!$W15*P4a1!G15</f>
        <v>0</v>
      </c>
      <c r="H15" s="44">
        <f>P4a1!$D15/P4a1!$W15*P4a1!H15</f>
        <v>0</v>
      </c>
      <c r="I15" s="44">
        <f>P4a1!$D15/P4a1!$W15*P4a1!I15</f>
        <v>0</v>
      </c>
      <c r="J15" s="44">
        <f>P4a1!$D15/P4a1!$W15*P4a1!J15</f>
        <v>0</v>
      </c>
      <c r="K15" s="44">
        <f>P4a1!$D15/P4a1!$W15*P4a1!K15</f>
        <v>0</v>
      </c>
      <c r="L15" s="44">
        <f>P4a1!$D15/P4a1!$W15*P4a1!L15</f>
        <v>0</v>
      </c>
      <c r="M15" s="44">
        <f>P4a1!$D15/P4a1!$W15*P4a1!M15</f>
        <v>0</v>
      </c>
      <c r="N15" s="44">
        <f>P4a1!$D15/P4a1!$W15*P4a1!N15</f>
        <v>0</v>
      </c>
      <c r="O15" s="44">
        <f>P4a1!$D15/P4a1!$W15*P4a1!O15</f>
        <v>0</v>
      </c>
      <c r="P15" s="44">
        <f>P4a1!$D15/P4a1!$W15*P4a1!P15</f>
        <v>0</v>
      </c>
      <c r="Q15" s="44">
        <f>P4a1!$D15/P4a1!$W15*P4a1!Q15</f>
        <v>1456.8310452418095</v>
      </c>
      <c r="R15" s="44">
        <f>P4a1!$D15/P4a1!$W15*P4a1!R15</f>
        <v>1542.526989079563</v>
      </c>
      <c r="S15" s="44">
        <f>P4a1!$D15/P4a1!$W15*P4a1!S15</f>
        <v>2142.3985959438373</v>
      </c>
      <c r="T15" s="44">
        <f>P4a1!$D15/P4a1!$W15*P4a1!T15</f>
        <v>1473.9702340093602</v>
      </c>
      <c r="U15" s="44">
        <f>P4a1!$D15/P4a1!$W15*P4a1!U15</f>
        <v>1971.0067082683304</v>
      </c>
      <c r="V15" s="44">
        <f>P4a1!$D15/P4a1!$W15*P4a1!V15</f>
        <v>2399.4864274570978</v>
      </c>
      <c r="W15" s="44">
        <f t="shared" si="0"/>
        <v>10986.219999999998</v>
      </c>
      <c r="Y15" s="66">
        <f t="shared" si="1"/>
        <v>8.0465020792240105E-2</v>
      </c>
    </row>
    <row r="16" spans="1:25" x14ac:dyDescent="0.25">
      <c r="A16" s="14">
        <v>10</v>
      </c>
      <c r="B16" s="14" t="s">
        <v>169</v>
      </c>
      <c r="C16" s="7" t="s">
        <v>8</v>
      </c>
      <c r="D16" s="31">
        <v>128</v>
      </c>
      <c r="E16" s="45" t="s">
        <v>38</v>
      </c>
      <c r="F16" s="44">
        <f>P4a1!$D16/P4a1!$W16*P4a1!F16</f>
        <v>0</v>
      </c>
      <c r="G16" s="44">
        <f>P4a1!$D16/P4a1!$W16*P4a1!G16</f>
        <v>0</v>
      </c>
      <c r="H16" s="44">
        <f>P4a1!$D16/P4a1!$W16*P4a1!H16</f>
        <v>0</v>
      </c>
      <c r="I16" s="44">
        <f>P4a1!$D16/P4a1!$W16*P4a1!I16</f>
        <v>0</v>
      </c>
      <c r="J16" s="44">
        <f>P4a1!$D16/P4a1!$W16*P4a1!J16</f>
        <v>0</v>
      </c>
      <c r="K16" s="44">
        <f>P4a1!$D16/P4a1!$W16*P4a1!K16</f>
        <v>0</v>
      </c>
      <c r="L16" s="44">
        <f>P4a1!$D16/P4a1!$W16*P4a1!L16</f>
        <v>0</v>
      </c>
      <c r="M16" s="44">
        <f>P4a1!$D16/P4a1!$W16*P4a1!M16</f>
        <v>0</v>
      </c>
      <c r="N16" s="44">
        <f>P4a1!$D16/P4a1!$W16*P4a1!N16</f>
        <v>128</v>
      </c>
      <c r="O16" s="44">
        <f>P4a1!$D16/P4a1!$W16*P4a1!O16</f>
        <v>0</v>
      </c>
      <c r="P16" s="44">
        <f>P4a1!$D16/P4a1!$W16*P4a1!P16</f>
        <v>0</v>
      </c>
      <c r="Q16" s="44">
        <f>P4a1!$D16/P4a1!$W16*P4a1!Q16</f>
        <v>0</v>
      </c>
      <c r="R16" s="44">
        <f>P4a1!$D16/P4a1!$W16*P4a1!R16</f>
        <v>0</v>
      </c>
      <c r="S16" s="44">
        <f>P4a1!$D16/P4a1!$W16*P4a1!S16</f>
        <v>0</v>
      </c>
      <c r="T16" s="44">
        <f>P4a1!$D16/P4a1!$W16*P4a1!T16</f>
        <v>0</v>
      </c>
      <c r="U16" s="44">
        <f>P4a1!$D16/P4a1!$W16*P4a1!U16</f>
        <v>0</v>
      </c>
      <c r="V16" s="44">
        <f>P4a1!$D16/P4a1!$W16*P4a1!V16</f>
        <v>0</v>
      </c>
      <c r="W16" s="44">
        <f t="shared" si="0"/>
        <v>128</v>
      </c>
      <c r="Y16" s="66">
        <f t="shared" si="1"/>
        <v>9.3749466708355873E-4</v>
      </c>
    </row>
    <row r="17" spans="1:25" x14ac:dyDescent="0.25">
      <c r="A17" s="14">
        <v>11</v>
      </c>
      <c r="B17" s="14" t="s">
        <v>170</v>
      </c>
      <c r="C17" s="7" t="s">
        <v>183</v>
      </c>
      <c r="D17" s="31">
        <f>60+3712.61</f>
        <v>3772.61</v>
      </c>
      <c r="E17" s="45" t="s">
        <v>278</v>
      </c>
      <c r="F17" s="44">
        <f>P4a1!$D17/P4a1!$W17*P4a1!F17</f>
        <v>149.94475357710652</v>
      </c>
      <c r="G17" s="44">
        <f>P4a1!$D17/P4a1!$W17*P4a1!G17</f>
        <v>59.977901430842607</v>
      </c>
      <c r="H17" s="44">
        <f>P4a1!$D17/P4a1!$W17*P4a1!H17</f>
        <v>71.97348171701114</v>
      </c>
      <c r="I17" s="44">
        <f>P4a1!$D17/P4a1!$W17*P4a1!I17</f>
        <v>47.982321144674088</v>
      </c>
      <c r="J17" s="44">
        <f>P4a1!$D17/P4a1!$W17*P4a1!J17</f>
        <v>23.991160572337044</v>
      </c>
      <c r="K17" s="44">
        <f>P4a1!$D17/P4a1!$W17*P4a1!K17</f>
        <v>35.98674085850557</v>
      </c>
      <c r="L17" s="44">
        <f>P4a1!$D17/P4a1!$W17*P4a1!L17</f>
        <v>77.971271860095399</v>
      </c>
      <c r="M17" s="44">
        <f>P4a1!$D17/P4a1!$W17*P4a1!M17</f>
        <v>125.95359300476949</v>
      </c>
      <c r="N17" s="44">
        <f>P4a1!$D17/P4a1!$W17*P4a1!N17</f>
        <v>89.966852146263918</v>
      </c>
      <c r="O17" s="44">
        <f>P4a1!$D17/P4a1!$W17*P4a1!O17</f>
        <v>143.94696343402228</v>
      </c>
      <c r="P17" s="44">
        <f>P4a1!$D17/P4a1!$W17*P4a1!P17</f>
        <v>95.964642289348177</v>
      </c>
      <c r="Q17" s="44">
        <f>P4a1!$D17/P4a1!$W17*P4a1!Q17</f>
        <v>359.86740858505567</v>
      </c>
      <c r="R17" s="44">
        <f>P4a1!$D17/P4a1!$W17*P4a1!R17</f>
        <v>419.84531001589829</v>
      </c>
      <c r="S17" s="44">
        <f>P4a1!$D17/P4a1!$W17*P4a1!S17</f>
        <v>479.82321144674086</v>
      </c>
      <c r="T17" s="44">
        <f>P4a1!$D17/P4a1!$W17*P4a1!T17</f>
        <v>599.7790143084261</v>
      </c>
      <c r="U17" s="44">
        <f>P4a1!$D17/P4a1!$W17*P4a1!U17</f>
        <v>539.80111287758348</v>
      </c>
      <c r="V17" s="44">
        <f>P4a1!$D17/P4a1!$W17*P4a1!V17</f>
        <v>449.8342607313196</v>
      </c>
      <c r="W17" s="44">
        <f t="shared" si="0"/>
        <v>3772.6100000000006</v>
      </c>
      <c r="Y17" s="66">
        <f t="shared" si="1"/>
        <v>2.7631263718641441E-2</v>
      </c>
    </row>
    <row r="18" spans="1:25" x14ac:dyDescent="0.25">
      <c r="A18" s="14">
        <v>12</v>
      </c>
      <c r="B18" s="14" t="s">
        <v>174</v>
      </c>
      <c r="C18" s="7" t="s">
        <v>184</v>
      </c>
      <c r="D18" s="31">
        <v>224.63</v>
      </c>
      <c r="E18" s="45" t="s">
        <v>279</v>
      </c>
      <c r="F18" s="44">
        <f>P4a1!$D18/P4a1!$W18*P4a1!F18</f>
        <v>5.1639080459770117</v>
      </c>
      <c r="G18" s="44">
        <f>P4a1!$D18/P4a1!$W18*P4a1!G18</f>
        <v>5.1639080459770117</v>
      </c>
      <c r="H18" s="44">
        <f>P4a1!$D18/P4a1!$W18*P4a1!H18</f>
        <v>5.1639080459770117</v>
      </c>
      <c r="I18" s="44">
        <f>P4a1!$D18/P4a1!$W18*P4a1!I18</f>
        <v>7.7458620689655175</v>
      </c>
      <c r="J18" s="44">
        <f>P4a1!$D18/P4a1!$W18*P4a1!J18</f>
        <v>7.7458620689655175</v>
      </c>
      <c r="K18" s="44">
        <f>P4a1!$D18/P4a1!$W18*P4a1!K18</f>
        <v>5.1639080459770117</v>
      </c>
      <c r="L18" s="44">
        <f>P4a1!$D18/P4a1!$W18*P4a1!L18</f>
        <v>7.7458620689655175</v>
      </c>
      <c r="M18" s="44">
        <f>P4a1!$D18/P4a1!$W18*P4a1!M18</f>
        <v>5.1639080459770117</v>
      </c>
      <c r="N18" s="44">
        <f>P4a1!$D18/P4a1!$W18*P4a1!N18</f>
        <v>10.327816091954023</v>
      </c>
      <c r="O18" s="44">
        <f>P4a1!$D18/P4a1!$W18*P4a1!O18</f>
        <v>7.7458620689655175</v>
      </c>
      <c r="P18" s="44">
        <f>P4a1!$D18/P4a1!$W18*P4a1!P18</f>
        <v>10.327816091954023</v>
      </c>
      <c r="Q18" s="44">
        <f>P4a1!$D18/P4a1!$W18*P4a1!Q18</f>
        <v>36.147356321839084</v>
      </c>
      <c r="R18" s="44">
        <f>P4a1!$D18/P4a1!$W18*P4a1!R18</f>
        <v>2.5819540229885058</v>
      </c>
      <c r="S18" s="44">
        <f>P4a1!$D18/P4a1!$W18*P4a1!S18</f>
        <v>30.98344827586207</v>
      </c>
      <c r="T18" s="44">
        <f>P4a1!$D18/P4a1!$W18*P4a1!T18</f>
        <v>20.655632183908047</v>
      </c>
      <c r="U18" s="44">
        <f>P4a1!$D18/P4a1!$W18*P4a1!U18</f>
        <v>36.147356321839084</v>
      </c>
      <c r="V18" s="44">
        <f>P4a1!$D18/P4a1!$W18*P4a1!V18</f>
        <v>20.655632183908047</v>
      </c>
      <c r="W18" s="44">
        <f t="shared" si="0"/>
        <v>224.63</v>
      </c>
      <c r="Y18" s="66">
        <f t="shared" si="1"/>
        <v>1.6452298989607795E-3</v>
      </c>
    </row>
    <row r="19" spans="1:25" x14ac:dyDescent="0.25">
      <c r="A19" s="14">
        <v>13</v>
      </c>
      <c r="B19" s="14" t="s">
        <v>175</v>
      </c>
      <c r="C19" s="7" t="s">
        <v>185</v>
      </c>
      <c r="D19" s="31">
        <v>3600</v>
      </c>
      <c r="E19" s="45" t="s">
        <v>280</v>
      </c>
      <c r="F19" s="44">
        <f>P4a1!$D19/P4a1!$W19*P4a1!F19</f>
        <v>0</v>
      </c>
      <c r="G19" s="44">
        <f>P4a1!$D19/P4a1!$W19*P4a1!G19</f>
        <v>0</v>
      </c>
      <c r="H19" s="44">
        <f>P4a1!$D19/P4a1!$W19*P4a1!H19</f>
        <v>0</v>
      </c>
      <c r="I19" s="44">
        <f>P4a1!$D19/P4a1!$W19*P4a1!I19</f>
        <v>0</v>
      </c>
      <c r="J19" s="44">
        <f>P4a1!$D19/P4a1!$W19*P4a1!J19</f>
        <v>0</v>
      </c>
      <c r="K19" s="44">
        <f>P4a1!$D19/P4a1!$W19*P4a1!K19</f>
        <v>0</v>
      </c>
      <c r="L19" s="44">
        <f>P4a1!$D19/P4a1!$W19*P4a1!L19</f>
        <v>0</v>
      </c>
      <c r="M19" s="44">
        <f>P4a1!$D19/P4a1!$W19*P4a1!M19</f>
        <v>0</v>
      </c>
      <c r="N19" s="44">
        <f>P4a1!$D19/P4a1!$W19*P4a1!N19</f>
        <v>0</v>
      </c>
      <c r="O19" s="44">
        <f>P4a1!$D19/P4a1!$W19*P4a1!O19</f>
        <v>0</v>
      </c>
      <c r="P19" s="44">
        <f>P4a1!$D19/P4a1!$W19*P4a1!P19</f>
        <v>0</v>
      </c>
      <c r="Q19" s="44">
        <f>P4a1!$D19/P4a1!$W19*P4a1!Q19</f>
        <v>400</v>
      </c>
      <c r="R19" s="44">
        <f>P4a1!$D19/P4a1!$W19*P4a1!R19</f>
        <v>800</v>
      </c>
      <c r="S19" s="44">
        <f>P4a1!$D19/P4a1!$W19*P4a1!S19</f>
        <v>600</v>
      </c>
      <c r="T19" s="44">
        <f>P4a1!$D19/P4a1!$W19*P4a1!T19</f>
        <v>200</v>
      </c>
      <c r="U19" s="44">
        <f>P4a1!$D19/P4a1!$W19*P4a1!U19</f>
        <v>1000</v>
      </c>
      <c r="V19" s="44">
        <f>P4a1!$D19/P4a1!$W19*P4a1!V19</f>
        <v>600</v>
      </c>
      <c r="W19" s="44">
        <f t="shared" si="0"/>
        <v>3600</v>
      </c>
      <c r="Y19" s="66">
        <f t="shared" si="1"/>
        <v>2.6367037511725089E-2</v>
      </c>
    </row>
    <row r="20" spans="1:25" x14ac:dyDescent="0.25">
      <c r="A20" s="14">
        <v>14</v>
      </c>
      <c r="B20" s="14" t="s">
        <v>176</v>
      </c>
      <c r="C20" s="7" t="s">
        <v>186</v>
      </c>
      <c r="D20" s="31">
        <v>1437</v>
      </c>
      <c r="E20" s="45" t="s">
        <v>276</v>
      </c>
      <c r="F20" s="44">
        <f>P4a1!$D20/P4a1!$W20*P4a1!F20</f>
        <v>0</v>
      </c>
      <c r="G20" s="44">
        <f>P4a1!$D20/P4a1!$W20*P4a1!G20</f>
        <v>0</v>
      </c>
      <c r="H20" s="44">
        <f>P4a1!$D20/P4a1!$W20*P4a1!H20</f>
        <v>0</v>
      </c>
      <c r="I20" s="44">
        <f>P4a1!$D20/P4a1!$W20*P4a1!I20</f>
        <v>0</v>
      </c>
      <c r="J20" s="44">
        <f>P4a1!$D20/P4a1!$W20*P4a1!J20</f>
        <v>0</v>
      </c>
      <c r="K20" s="44">
        <f>P4a1!$D20/P4a1!$W20*P4a1!K20</f>
        <v>0</v>
      </c>
      <c r="L20" s="44">
        <f>P4a1!$D20/P4a1!$W20*P4a1!L20</f>
        <v>0</v>
      </c>
      <c r="M20" s="44">
        <f>P4a1!$D20/P4a1!$W20*P4a1!M20</f>
        <v>0</v>
      </c>
      <c r="N20" s="44">
        <f>P4a1!$D20/P4a1!$W20*P4a1!N20</f>
        <v>53.719626168224302</v>
      </c>
      <c r="O20" s="44">
        <f>P4a1!$D20/P4a1!$W20*P4a1!O20</f>
        <v>67.149532710280383</v>
      </c>
      <c r="P20" s="44">
        <f>P4a1!$D20/P4a1!$W20*P4a1!P20</f>
        <v>40.289719626168228</v>
      </c>
      <c r="Q20" s="44">
        <f>P4a1!$D20/P4a1!$W20*P4a1!Q20</f>
        <v>134.29906542056077</v>
      </c>
      <c r="R20" s="44">
        <f>P4a1!$D20/P4a1!$W20*P4a1!R20</f>
        <v>241.73831775700936</v>
      </c>
      <c r="S20" s="44">
        <f>P4a1!$D20/P4a1!$W20*P4a1!S20</f>
        <v>268.59813084112153</v>
      </c>
      <c r="T20" s="44">
        <f>P4a1!$D20/P4a1!$W20*P4a1!T20</f>
        <v>188.01869158878506</v>
      </c>
      <c r="U20" s="44">
        <f>P4a1!$D20/P4a1!$W20*P4a1!U20</f>
        <v>161.15887850467291</v>
      </c>
      <c r="V20" s="44">
        <f>P4a1!$D20/P4a1!$W20*P4a1!V20</f>
        <v>282.0280373831776</v>
      </c>
      <c r="W20" s="44">
        <f t="shared" si="0"/>
        <v>1437.0000000000002</v>
      </c>
      <c r="Y20" s="66">
        <f t="shared" si="1"/>
        <v>1.0524842473430265E-2</v>
      </c>
    </row>
    <row r="21" spans="1:25" x14ac:dyDescent="0.25">
      <c r="A21" s="14">
        <v>15</v>
      </c>
      <c r="B21" s="14" t="s">
        <v>177</v>
      </c>
      <c r="C21" s="7" t="s">
        <v>187</v>
      </c>
      <c r="D21" s="31">
        <v>4330</v>
      </c>
      <c r="E21" s="45" t="s">
        <v>38</v>
      </c>
      <c r="F21" s="44">
        <f>P4a1!$D21/P4a1!$W21*P4a1!F21</f>
        <v>0</v>
      </c>
      <c r="G21" s="44">
        <f>P4a1!$D21/P4a1!$W21*P4a1!G21</f>
        <v>0</v>
      </c>
      <c r="H21" s="44">
        <f>P4a1!$D21/P4a1!$W21*P4a1!H21</f>
        <v>0</v>
      </c>
      <c r="I21" s="44">
        <f>P4a1!$D21/P4a1!$W21*P4a1!I21</f>
        <v>0</v>
      </c>
      <c r="J21" s="44">
        <f>P4a1!$D21/P4a1!$W21*P4a1!J21</f>
        <v>0</v>
      </c>
      <c r="K21" s="44">
        <f>P4a1!$D21/P4a1!$W21*P4a1!K21</f>
        <v>0</v>
      </c>
      <c r="L21" s="44">
        <f>P4a1!$D21/P4a1!$W21*P4a1!L21</f>
        <v>0</v>
      </c>
      <c r="M21" s="44">
        <f>P4a1!$D21/P4a1!$W21*P4a1!M21</f>
        <v>0</v>
      </c>
      <c r="N21" s="44">
        <f>P4a1!$D21/P4a1!$W21*P4a1!N21</f>
        <v>4330</v>
      </c>
      <c r="O21" s="44">
        <f>P4a1!$D21/P4a1!$W21*P4a1!O21</f>
        <v>0</v>
      </c>
      <c r="P21" s="44">
        <f>P4a1!$D21/P4a1!$W21*P4a1!P21</f>
        <v>0</v>
      </c>
      <c r="Q21" s="44">
        <f>P4a1!$D21/P4a1!$W21*P4a1!Q21</f>
        <v>0</v>
      </c>
      <c r="R21" s="44">
        <f>P4a1!$D21/P4a1!$W21*P4a1!R21</f>
        <v>0</v>
      </c>
      <c r="S21" s="44">
        <f>P4a1!$D21/P4a1!$W21*P4a1!S21</f>
        <v>0</v>
      </c>
      <c r="T21" s="44">
        <f>P4a1!$D21/P4a1!$W21*P4a1!T21</f>
        <v>0</v>
      </c>
      <c r="U21" s="44">
        <f>P4a1!$D21/P4a1!$W21*P4a1!U21</f>
        <v>0</v>
      </c>
      <c r="V21" s="44">
        <f>P4a1!$D21/P4a1!$W21*P4a1!V21</f>
        <v>0</v>
      </c>
      <c r="W21" s="44">
        <f t="shared" si="0"/>
        <v>4330</v>
      </c>
      <c r="Y21" s="66">
        <f t="shared" si="1"/>
        <v>3.171368678493601E-2</v>
      </c>
    </row>
    <row r="22" spans="1:25" x14ac:dyDescent="0.25">
      <c r="A22" s="14">
        <v>16</v>
      </c>
      <c r="B22" s="14" t="s">
        <v>178</v>
      </c>
      <c r="C22" s="7" t="s">
        <v>17</v>
      </c>
      <c r="D22" s="31">
        <v>13500</v>
      </c>
      <c r="E22" s="45" t="s">
        <v>277</v>
      </c>
      <c r="F22" s="44">
        <f>P4a1!$D22/P4a1!$W22*P4a1!F22</f>
        <v>0</v>
      </c>
      <c r="G22" s="44">
        <f>P4a1!$D22/P4a1!$W22*P4a1!G22</f>
        <v>0</v>
      </c>
      <c r="H22" s="44">
        <f>P4a1!$D22/P4a1!$W22*P4a1!H22</f>
        <v>0</v>
      </c>
      <c r="I22" s="44">
        <f>P4a1!$D22/P4a1!$W22*P4a1!I22</f>
        <v>0</v>
      </c>
      <c r="J22" s="44">
        <f>P4a1!$D22/P4a1!$W22*P4a1!J22</f>
        <v>0</v>
      </c>
      <c r="K22" s="44">
        <f>P4a1!$D22/P4a1!$W22*P4a1!K22</f>
        <v>0</v>
      </c>
      <c r="L22" s="44">
        <f>P4a1!$D22/P4a1!$W22*P4a1!L22</f>
        <v>0</v>
      </c>
      <c r="M22" s="44">
        <f>P4a1!$D22/P4a1!$W22*P4a1!M22</f>
        <v>0</v>
      </c>
      <c r="N22" s="44">
        <f>P4a1!$D22/P4a1!$W22*P4a1!N22</f>
        <v>0</v>
      </c>
      <c r="O22" s="44">
        <f>P4a1!$D22/P4a1!$W22*P4a1!O22</f>
        <v>0</v>
      </c>
      <c r="P22" s="44">
        <f>P4a1!$D22/P4a1!$W22*P4a1!P22</f>
        <v>0</v>
      </c>
      <c r="Q22" s="44">
        <f>P4a1!$D22/P4a1!$W22*P4a1!Q22</f>
        <v>1790.1716068642747</v>
      </c>
      <c r="R22" s="44">
        <f>P4a1!$D22/P4a1!$W22*P4a1!R22</f>
        <v>1895.4758190327614</v>
      </c>
      <c r="S22" s="44">
        <f>P4a1!$D22/P4a1!$W22*P4a1!S22</f>
        <v>2632.6053042121684</v>
      </c>
      <c r="T22" s="44">
        <f>P4a1!$D22/P4a1!$W22*P4a1!T22</f>
        <v>1811.2324492979719</v>
      </c>
      <c r="U22" s="44">
        <f>P4a1!$D22/P4a1!$W22*P4a1!U22</f>
        <v>2421.9968798751952</v>
      </c>
      <c r="V22" s="44">
        <f>P4a1!$D22/P4a1!$W22*P4a1!V22</f>
        <v>2948.5179407176288</v>
      </c>
      <c r="W22" s="44">
        <f t="shared" si="0"/>
        <v>13500</v>
      </c>
      <c r="Y22" s="66">
        <f t="shared" si="1"/>
        <v>9.8876390668969083E-2</v>
      </c>
    </row>
    <row r="23" spans="1:25" x14ac:dyDescent="0.25">
      <c r="A23" s="14">
        <v>17</v>
      </c>
      <c r="B23" s="14" t="s">
        <v>179</v>
      </c>
      <c r="C23" s="7" t="s">
        <v>9</v>
      </c>
      <c r="D23" s="31">
        <v>88</v>
      </c>
      <c r="E23" s="45" t="s">
        <v>38</v>
      </c>
      <c r="F23" s="44">
        <f>P4a1!$D23/P4a1!$W23*P4a1!F23</f>
        <v>0</v>
      </c>
      <c r="G23" s="44">
        <f>P4a1!$D23/P4a1!$W23*P4a1!G23</f>
        <v>0</v>
      </c>
      <c r="H23" s="44">
        <f>P4a1!$D23/P4a1!$W23*P4a1!H23</f>
        <v>0</v>
      </c>
      <c r="I23" s="44">
        <f>P4a1!$D23/P4a1!$W23*P4a1!I23</f>
        <v>0</v>
      </c>
      <c r="J23" s="44">
        <f>P4a1!$D23/P4a1!$W23*P4a1!J23</f>
        <v>0</v>
      </c>
      <c r="K23" s="44">
        <f>P4a1!$D23/P4a1!$W23*P4a1!K23</f>
        <v>0</v>
      </c>
      <c r="L23" s="44">
        <f>P4a1!$D23/P4a1!$W23*P4a1!L23</f>
        <v>0</v>
      </c>
      <c r="M23" s="44">
        <f>P4a1!$D23/P4a1!$W23*P4a1!M23</f>
        <v>0</v>
      </c>
      <c r="N23" s="44">
        <f>P4a1!$D23/P4a1!$W23*P4a1!N23</f>
        <v>0</v>
      </c>
      <c r="O23" s="44">
        <f>P4a1!$D23/P4a1!$W23*P4a1!O23</f>
        <v>0</v>
      </c>
      <c r="P23" s="44">
        <f>P4a1!$D23/P4a1!$W23*P4a1!P23</f>
        <v>0</v>
      </c>
      <c r="Q23" s="44">
        <f>P4a1!$D23/P4a1!$W23*P4a1!Q23</f>
        <v>88</v>
      </c>
      <c r="R23" s="44">
        <f>P4a1!$D23/P4a1!$W23*P4a1!R23</f>
        <v>0</v>
      </c>
      <c r="S23" s="44">
        <f>P4a1!$D23/P4a1!$W23*P4a1!S23</f>
        <v>0</v>
      </c>
      <c r="T23" s="44">
        <f>P4a1!$D23/P4a1!$W23*P4a1!T23</f>
        <v>0</v>
      </c>
      <c r="U23" s="44">
        <f>P4a1!$D23/P4a1!$W23*P4a1!U23</f>
        <v>0</v>
      </c>
      <c r="V23" s="44">
        <f>P4a1!$D23/P4a1!$W23*P4a1!V23</f>
        <v>0</v>
      </c>
      <c r="W23" s="44">
        <f t="shared" si="0"/>
        <v>88</v>
      </c>
      <c r="Y23" s="66">
        <f t="shared" si="1"/>
        <v>6.4452758361994663E-4</v>
      </c>
    </row>
    <row r="24" spans="1:25" x14ac:dyDescent="0.25">
      <c r="A24" s="14">
        <v>18</v>
      </c>
      <c r="B24" s="14" t="s">
        <v>180</v>
      </c>
      <c r="C24" s="7" t="s">
        <v>15</v>
      </c>
      <c r="D24" s="31">
        <v>307</v>
      </c>
      <c r="E24" s="45" t="s">
        <v>281</v>
      </c>
      <c r="F24" s="44">
        <f>P4a1!$D24/P4a1!$W24*P4a1!F24</f>
        <v>0</v>
      </c>
      <c r="G24" s="44">
        <f>P4a1!$D24/P4a1!$W24*P4a1!G24</f>
        <v>0</v>
      </c>
      <c r="H24" s="44">
        <f>P4a1!$D24/P4a1!$W24*P4a1!H24</f>
        <v>0</v>
      </c>
      <c r="I24" s="44">
        <f>P4a1!$D24/P4a1!$W24*P4a1!I24</f>
        <v>0</v>
      </c>
      <c r="J24" s="44">
        <f>P4a1!$D24/P4a1!$W24*P4a1!J24</f>
        <v>0</v>
      </c>
      <c r="K24" s="44">
        <f>P4a1!$D24/P4a1!$W24*P4a1!K24</f>
        <v>0</v>
      </c>
      <c r="L24" s="44">
        <f>P4a1!$D24/P4a1!$W24*P4a1!L24</f>
        <v>0</v>
      </c>
      <c r="M24" s="44">
        <f>P4a1!$D24/P4a1!$W24*P4a1!M24</f>
        <v>0</v>
      </c>
      <c r="N24" s="44">
        <f>P4a1!$D24/P4a1!$W24*P4a1!N24</f>
        <v>0</v>
      </c>
      <c r="O24" s="44">
        <f>P4a1!$D24/P4a1!$W24*P4a1!O24</f>
        <v>0</v>
      </c>
      <c r="P24" s="44">
        <f>P4a1!$D24/P4a1!$W24*P4a1!P24</f>
        <v>0</v>
      </c>
      <c r="Q24" s="44">
        <f>P4a1!$D24/P4a1!$W24*P4a1!Q24</f>
        <v>53.15096952908587</v>
      </c>
      <c r="R24" s="44">
        <f>P4a1!$D24/P4a1!$W24*P4a1!R24</f>
        <v>36.142659279778393</v>
      </c>
      <c r="S24" s="44">
        <f>P4a1!$D24/P4a1!$W24*P4a1!S24</f>
        <v>30.614958448753463</v>
      </c>
      <c r="T24" s="44">
        <f>P4a1!$D24/P4a1!$W24*P4a1!T24</f>
        <v>59.529085872576175</v>
      </c>
      <c r="U24" s="44">
        <f>P4a1!$D24/P4a1!$W24*P4a1!U24</f>
        <v>106.30193905817174</v>
      </c>
      <c r="V24" s="44">
        <f>P4a1!$D24/P4a1!$W24*P4a1!V24</f>
        <v>21.260387811634349</v>
      </c>
      <c r="W24" s="44">
        <f t="shared" si="0"/>
        <v>307</v>
      </c>
      <c r="Y24" s="66">
        <f t="shared" si="1"/>
        <v>2.2485223655832227E-3</v>
      </c>
    </row>
    <row r="25" spans="1:25" x14ac:dyDescent="0.25">
      <c r="A25" s="14">
        <v>19</v>
      </c>
      <c r="B25" s="14" t="s">
        <v>181</v>
      </c>
      <c r="C25" s="7" t="s">
        <v>196</v>
      </c>
      <c r="D25" s="31">
        <v>4015.57</v>
      </c>
      <c r="E25" s="45" t="s">
        <v>282</v>
      </c>
      <c r="F25" s="44">
        <f>P4a1!$D25/P4a1!$W25*P4a1!F25</f>
        <v>0</v>
      </c>
      <c r="G25" s="44">
        <f>P4a1!$D25/P4a1!$W25*P4a1!G25</f>
        <v>0</v>
      </c>
      <c r="H25" s="44">
        <f>P4a1!$D25/P4a1!$W25*P4a1!H25</f>
        <v>0</v>
      </c>
      <c r="I25" s="44">
        <f>P4a1!$D25/P4a1!$W25*P4a1!I25</f>
        <v>0</v>
      </c>
      <c r="J25" s="44">
        <f>P4a1!$D25/P4a1!$W25*P4a1!J25</f>
        <v>0</v>
      </c>
      <c r="K25" s="44">
        <f>P4a1!$D25/P4a1!$W25*P4a1!K25</f>
        <v>1606.2280000000001</v>
      </c>
      <c r="L25" s="44">
        <f>P4a1!$D25/P4a1!$W25*P4a1!L25</f>
        <v>2409.3420000000001</v>
      </c>
      <c r="M25" s="44">
        <f>P4a1!$D25/P4a1!$W25*P4a1!M25</f>
        <v>0</v>
      </c>
      <c r="N25" s="44">
        <f>P4a1!$D25/P4a1!$W25*P4a1!N25</f>
        <v>0</v>
      </c>
      <c r="O25" s="44">
        <f>P4a1!$D25/P4a1!$W25*P4a1!O25</f>
        <v>0</v>
      </c>
      <c r="P25" s="44">
        <f>P4a1!$D25/P4a1!$W25*P4a1!P25</f>
        <v>0</v>
      </c>
      <c r="Q25" s="44">
        <f>P4a1!$D25/P4a1!$W25*P4a1!Q25</f>
        <v>0</v>
      </c>
      <c r="R25" s="44">
        <f>P4a1!$D25/P4a1!$W25*P4a1!R25</f>
        <v>0</v>
      </c>
      <c r="S25" s="44">
        <f>P4a1!$D25/P4a1!$W25*P4a1!S25</f>
        <v>0</v>
      </c>
      <c r="T25" s="44">
        <f>P4a1!$D25/P4a1!$W25*P4a1!T25</f>
        <v>0</v>
      </c>
      <c r="U25" s="44">
        <f>P4a1!$D25/P4a1!$W25*P4a1!U25</f>
        <v>0</v>
      </c>
      <c r="V25" s="44">
        <f>P4a1!$D25/P4a1!$W25*P4a1!V25</f>
        <v>0</v>
      </c>
      <c r="W25" s="44">
        <f t="shared" si="0"/>
        <v>4015.57</v>
      </c>
      <c r="Y25" s="66">
        <f t="shared" si="1"/>
        <v>2.9410745783599423E-2</v>
      </c>
    </row>
    <row r="26" spans="1:25" x14ac:dyDescent="0.25">
      <c r="A26" s="14">
        <v>20</v>
      </c>
      <c r="B26" s="14" t="s">
        <v>182</v>
      </c>
      <c r="C26" s="7" t="s">
        <v>197</v>
      </c>
      <c r="D26" s="31">
        <v>2154.89</v>
      </c>
      <c r="E26" s="45" t="s">
        <v>282</v>
      </c>
      <c r="F26" s="44">
        <f>P4a1!$D26/P4a1!$W26*P4a1!F26</f>
        <v>0</v>
      </c>
      <c r="G26" s="44">
        <f>P4a1!$D26/P4a1!$W26*P4a1!G26</f>
        <v>0</v>
      </c>
      <c r="H26" s="44">
        <f>P4a1!$D26/P4a1!$W26*P4a1!H26</f>
        <v>0</v>
      </c>
      <c r="I26" s="44">
        <f>P4a1!$D26/P4a1!$W26*P4a1!I26</f>
        <v>0</v>
      </c>
      <c r="J26" s="44">
        <f>P4a1!$D26/P4a1!$W26*P4a1!J26</f>
        <v>0</v>
      </c>
      <c r="K26" s="44">
        <f>P4a1!$D26/P4a1!$W26*P4a1!K26</f>
        <v>861.9559999999999</v>
      </c>
      <c r="L26" s="44">
        <f>P4a1!$D26/P4a1!$W26*P4a1!L26</f>
        <v>1292.9339999999997</v>
      </c>
      <c r="M26" s="44">
        <f>P4a1!$D26/P4a1!$W26*P4a1!M26</f>
        <v>0</v>
      </c>
      <c r="N26" s="44">
        <f>P4a1!$D26/P4a1!$W26*P4a1!N26</f>
        <v>0</v>
      </c>
      <c r="O26" s="44">
        <f>P4a1!$D26/P4a1!$W26*P4a1!O26</f>
        <v>0</v>
      </c>
      <c r="P26" s="44">
        <f>P4a1!$D26/P4a1!$W26*P4a1!P26</f>
        <v>0</v>
      </c>
      <c r="Q26" s="44">
        <f>P4a1!$D26/P4a1!$W26*P4a1!Q26</f>
        <v>0</v>
      </c>
      <c r="R26" s="44">
        <f>P4a1!$D26/P4a1!$W26*P4a1!R26</f>
        <v>0</v>
      </c>
      <c r="S26" s="44">
        <f>P4a1!$D26/P4a1!$W26*P4a1!S26</f>
        <v>0</v>
      </c>
      <c r="T26" s="44">
        <f>P4a1!$D26/P4a1!$W26*P4a1!T26</f>
        <v>0</v>
      </c>
      <c r="U26" s="44">
        <f>P4a1!$D26/P4a1!$W26*P4a1!U26</f>
        <v>0</v>
      </c>
      <c r="V26" s="44">
        <f>P4a1!$D26/P4a1!$W26*P4a1!V26</f>
        <v>0</v>
      </c>
      <c r="W26" s="44">
        <f t="shared" si="0"/>
        <v>2154.8899999999994</v>
      </c>
      <c r="Y26" s="66">
        <f t="shared" si="1"/>
        <v>1.5782795962122575E-2</v>
      </c>
    </row>
    <row r="27" spans="1:25" x14ac:dyDescent="0.25">
      <c r="A27" s="14">
        <v>21</v>
      </c>
      <c r="B27" s="14" t="s">
        <v>188</v>
      </c>
      <c r="C27" s="7" t="s">
        <v>198</v>
      </c>
      <c r="D27" s="31">
        <v>4050</v>
      </c>
      <c r="E27" s="45" t="s">
        <v>38</v>
      </c>
      <c r="F27" s="44">
        <f>P4a1!$D27/P4a1!$W27*P4a1!F27</f>
        <v>0</v>
      </c>
      <c r="G27" s="44">
        <f>P4a1!$D27/P4a1!$W27*P4a1!G27</f>
        <v>0</v>
      </c>
      <c r="H27" s="44">
        <f>P4a1!$D27/P4a1!$W27*P4a1!H27</f>
        <v>0</v>
      </c>
      <c r="I27" s="44">
        <f>P4a1!$D27/P4a1!$W27*P4a1!I27</f>
        <v>0</v>
      </c>
      <c r="J27" s="44">
        <f>P4a1!$D27/P4a1!$W27*P4a1!J27</f>
        <v>0</v>
      </c>
      <c r="K27" s="44">
        <f>P4a1!$D27/P4a1!$W27*P4a1!K27</f>
        <v>0</v>
      </c>
      <c r="L27" s="44">
        <f>P4a1!$D27/P4a1!$W27*P4a1!L27</f>
        <v>4050</v>
      </c>
      <c r="M27" s="44">
        <f>P4a1!$D27/P4a1!$W27*P4a1!M27</f>
        <v>0</v>
      </c>
      <c r="N27" s="44">
        <f>P4a1!$D27/P4a1!$W27*P4a1!N27</f>
        <v>0</v>
      </c>
      <c r="O27" s="44">
        <f>P4a1!$D27/P4a1!$W27*P4a1!O27</f>
        <v>0</v>
      </c>
      <c r="P27" s="44">
        <f>P4a1!$D27/P4a1!$W27*P4a1!P27</f>
        <v>0</v>
      </c>
      <c r="Q27" s="44">
        <f>P4a1!$D27/P4a1!$W27*P4a1!Q27</f>
        <v>0</v>
      </c>
      <c r="R27" s="44">
        <f>P4a1!$D27/P4a1!$W27*P4a1!R27</f>
        <v>0</v>
      </c>
      <c r="S27" s="44">
        <f>P4a1!$D27/P4a1!$W27*P4a1!S27</f>
        <v>0</v>
      </c>
      <c r="T27" s="44">
        <f>P4a1!$D27/P4a1!$W27*P4a1!T27</f>
        <v>0</v>
      </c>
      <c r="U27" s="44">
        <f>P4a1!$D27/P4a1!$W27*P4a1!U27</f>
        <v>0</v>
      </c>
      <c r="V27" s="44">
        <f>P4a1!$D27/P4a1!$W27*P4a1!V27</f>
        <v>0</v>
      </c>
      <c r="W27" s="44">
        <f t="shared" si="0"/>
        <v>4050</v>
      </c>
      <c r="Y27" s="66">
        <f t="shared" si="1"/>
        <v>2.9662917200690725E-2</v>
      </c>
    </row>
    <row r="28" spans="1:25" x14ac:dyDescent="0.25">
      <c r="A28" s="14">
        <v>22</v>
      </c>
      <c r="B28" s="14" t="s">
        <v>189</v>
      </c>
      <c r="C28" s="7" t="s">
        <v>19</v>
      </c>
      <c r="D28" s="31">
        <f>0.73+6.6</f>
        <v>7.33</v>
      </c>
      <c r="E28" s="45" t="s">
        <v>38</v>
      </c>
      <c r="F28" s="44">
        <f>P4a1!$D28/P4a1!$W28*P4a1!F28</f>
        <v>7.33</v>
      </c>
      <c r="G28" s="44">
        <f>P4a1!$D28/P4a1!$W28*P4a1!G28</f>
        <v>0</v>
      </c>
      <c r="H28" s="44">
        <f>P4a1!$D28/P4a1!$W28*P4a1!H28</f>
        <v>0</v>
      </c>
      <c r="I28" s="44">
        <f>P4a1!$D28/P4a1!$W28*P4a1!I28</f>
        <v>0</v>
      </c>
      <c r="J28" s="44">
        <f>P4a1!$D28/P4a1!$W28*P4a1!J28</f>
        <v>0</v>
      </c>
      <c r="K28" s="44">
        <f>P4a1!$D28/P4a1!$W28*P4a1!K28</f>
        <v>0</v>
      </c>
      <c r="L28" s="44">
        <f>P4a1!$D28/P4a1!$W28*P4a1!L28</f>
        <v>0</v>
      </c>
      <c r="M28" s="44">
        <f>P4a1!$D28/P4a1!$W28*P4a1!M28</f>
        <v>0</v>
      </c>
      <c r="N28" s="44">
        <f>P4a1!$D28/P4a1!$W28*P4a1!N28</f>
        <v>0</v>
      </c>
      <c r="O28" s="44">
        <f>P4a1!$D28/P4a1!$W28*P4a1!O28</f>
        <v>0</v>
      </c>
      <c r="P28" s="44">
        <f>P4a1!$D28/P4a1!$W28*P4a1!P28</f>
        <v>0</v>
      </c>
      <c r="Q28" s="44">
        <f>P4a1!$D28/P4a1!$W28*P4a1!Q28</f>
        <v>0</v>
      </c>
      <c r="R28" s="44">
        <f>P4a1!$D28/P4a1!$W28*P4a1!R28</f>
        <v>0</v>
      </c>
      <c r="S28" s="44">
        <f>P4a1!$D28/P4a1!$W28*P4a1!S28</f>
        <v>0</v>
      </c>
      <c r="T28" s="44">
        <f>P4a1!$D28/P4a1!$W28*P4a1!T28</f>
        <v>0</v>
      </c>
      <c r="U28" s="44">
        <f>P4a1!$D28/P4a1!$W28*P4a1!U28</f>
        <v>0</v>
      </c>
      <c r="V28" s="44">
        <f>P4a1!$D28/P4a1!$W28*P4a1!V28</f>
        <v>0</v>
      </c>
      <c r="W28" s="44">
        <f t="shared" si="0"/>
        <v>7.33</v>
      </c>
      <c r="Y28" s="66">
        <f t="shared" si="1"/>
        <v>5.3686218044706918E-5</v>
      </c>
    </row>
    <row r="29" spans="1:25" x14ac:dyDescent="0.25">
      <c r="A29" s="14">
        <v>23</v>
      </c>
      <c r="B29" s="14" t="s">
        <v>190</v>
      </c>
      <c r="C29" s="7" t="s">
        <v>217</v>
      </c>
      <c r="D29" s="31">
        <v>11680.57</v>
      </c>
      <c r="E29" s="45" t="s">
        <v>275</v>
      </c>
      <c r="F29" s="44">
        <f>P4a1!$D29/P4a1!$W29*P4a1!F29</f>
        <v>0</v>
      </c>
      <c r="G29" s="44">
        <f>P4a1!$D29/P4a1!$W29*P4a1!G29</f>
        <v>0</v>
      </c>
      <c r="H29" s="44">
        <f>P4a1!$D29/P4a1!$W29*P4a1!H29</f>
        <v>0</v>
      </c>
      <c r="I29" s="44">
        <f>P4a1!$D29/P4a1!$W29*P4a1!I29</f>
        <v>0</v>
      </c>
      <c r="J29" s="44">
        <f>P4a1!$D29/P4a1!$W29*P4a1!J29</f>
        <v>0</v>
      </c>
      <c r="K29" s="44">
        <f>P4a1!$D29/P4a1!$W29*P4a1!K29</f>
        <v>3504.1709999999998</v>
      </c>
      <c r="L29" s="44">
        <f>P4a1!$D29/P4a1!$W29*P4a1!L29</f>
        <v>8176.3989999999994</v>
      </c>
      <c r="M29" s="44">
        <f>P4a1!$D29/P4a1!$W29*P4a1!M29</f>
        <v>0</v>
      </c>
      <c r="N29" s="44">
        <f>P4a1!$D29/P4a1!$W29*P4a1!N29</f>
        <v>0</v>
      </c>
      <c r="O29" s="44">
        <f>P4a1!$D29/P4a1!$W29*P4a1!O29</f>
        <v>0</v>
      </c>
      <c r="P29" s="44">
        <f>P4a1!$D29/P4a1!$W29*P4a1!P29</f>
        <v>0</v>
      </c>
      <c r="Q29" s="44">
        <f>P4a1!$D29/P4a1!$W29*P4a1!Q29</f>
        <v>0</v>
      </c>
      <c r="R29" s="44">
        <f>P4a1!$D29/P4a1!$W29*P4a1!R29</f>
        <v>0</v>
      </c>
      <c r="S29" s="44">
        <f>P4a1!$D29/P4a1!$W29*P4a1!S29</f>
        <v>0</v>
      </c>
      <c r="T29" s="44">
        <f>P4a1!$D29/P4a1!$W29*P4a1!T29</f>
        <v>0</v>
      </c>
      <c r="U29" s="44">
        <f>P4a1!$D29/P4a1!$W29*P4a1!U29</f>
        <v>0</v>
      </c>
      <c r="V29" s="44">
        <f>P4a1!$D29/P4a1!$W29*P4a1!V29</f>
        <v>0</v>
      </c>
      <c r="W29" s="44">
        <f t="shared" si="0"/>
        <v>11680.57</v>
      </c>
      <c r="Y29" s="66">
        <f t="shared" si="1"/>
        <v>8.5550563152314088E-2</v>
      </c>
    </row>
    <row r="30" spans="1:25" x14ac:dyDescent="0.25">
      <c r="A30" s="14">
        <v>24</v>
      </c>
      <c r="B30" s="14" t="s">
        <v>191</v>
      </c>
      <c r="C30" s="7" t="s">
        <v>199</v>
      </c>
      <c r="D30" s="31">
        <v>460</v>
      </c>
      <c r="E30" s="45" t="s">
        <v>283</v>
      </c>
      <c r="F30" s="44">
        <f>P4a1!$D30/P4a1!$W30*P4a1!F30</f>
        <v>128.37209302325581</v>
      </c>
      <c r="G30" s="44">
        <f>P4a1!$D30/P4a1!$W30*P4a1!G30</f>
        <v>74.883720930232556</v>
      </c>
      <c r="H30" s="44">
        <f>P4a1!$D30/P4a1!$W30*P4a1!H30</f>
        <v>85.581395348837205</v>
      </c>
      <c r="I30" s="44">
        <f>P4a1!$D30/P4a1!$W30*P4a1!I30</f>
        <v>0</v>
      </c>
      <c r="J30" s="44">
        <f>P4a1!$D30/P4a1!$W30*P4a1!J30</f>
        <v>0</v>
      </c>
      <c r="K30" s="44">
        <f>P4a1!$D30/P4a1!$W30*P4a1!K30</f>
        <v>171.16279069767441</v>
      </c>
      <c r="L30" s="44">
        <f>P4a1!$D30/P4a1!$W30*P4a1!L30</f>
        <v>0</v>
      </c>
      <c r="M30" s="44">
        <f>P4a1!$D30/P4a1!$W30*P4a1!M30</f>
        <v>0</v>
      </c>
      <c r="N30" s="44">
        <f>P4a1!$D30/P4a1!$W30*P4a1!N30</f>
        <v>0</v>
      </c>
      <c r="O30" s="44">
        <f>P4a1!$D30/P4a1!$W30*P4a1!O30</f>
        <v>0</v>
      </c>
      <c r="P30" s="44">
        <f>P4a1!$D30/P4a1!$W30*P4a1!P30</f>
        <v>0</v>
      </c>
      <c r="Q30" s="44">
        <f>P4a1!$D30/P4a1!$W30*P4a1!Q30</f>
        <v>0</v>
      </c>
      <c r="R30" s="44">
        <f>P4a1!$D30/P4a1!$W30*P4a1!R30</f>
        <v>0</v>
      </c>
      <c r="S30" s="44">
        <f>P4a1!$D30/P4a1!$W30*P4a1!S30</f>
        <v>0</v>
      </c>
      <c r="T30" s="44">
        <f>P4a1!$D30/P4a1!$W30*P4a1!T30</f>
        <v>0</v>
      </c>
      <c r="U30" s="44">
        <f>P4a1!$D30/P4a1!$W30*P4a1!U30</f>
        <v>0</v>
      </c>
      <c r="V30" s="44">
        <f>P4a1!$D30/P4a1!$W30*P4a1!V30</f>
        <v>0</v>
      </c>
      <c r="W30" s="44">
        <f t="shared" si="0"/>
        <v>460</v>
      </c>
      <c r="Y30" s="66">
        <f t="shared" si="1"/>
        <v>3.3691214598315393E-3</v>
      </c>
    </row>
    <row r="31" spans="1:25" x14ac:dyDescent="0.25">
      <c r="A31" s="14">
        <v>25</v>
      </c>
      <c r="B31" s="14" t="s">
        <v>192</v>
      </c>
      <c r="C31" s="7" t="s">
        <v>200</v>
      </c>
      <c r="D31" s="31">
        <v>2765</v>
      </c>
      <c r="E31" s="45" t="s">
        <v>275</v>
      </c>
      <c r="F31" s="44">
        <f>P4a1!$D31/P4a1!$W31*P4a1!F31</f>
        <v>553</v>
      </c>
      <c r="G31" s="44">
        <f>P4a1!$D31/P4a1!$W31*P4a1!G31</f>
        <v>414.75</v>
      </c>
      <c r="H31" s="44">
        <f>P4a1!$D31/P4a1!$W31*P4a1!H31</f>
        <v>553</v>
      </c>
      <c r="I31" s="44">
        <f>P4a1!$D31/P4a1!$W31*P4a1!I31</f>
        <v>829.5</v>
      </c>
      <c r="J31" s="44">
        <f>P4a1!$D31/P4a1!$W31*P4a1!J31</f>
        <v>414.75</v>
      </c>
      <c r="K31" s="44">
        <f>P4a1!$D31/P4a1!$W31*P4a1!K31</f>
        <v>0</v>
      </c>
      <c r="L31" s="44">
        <f>P4a1!$D31/P4a1!$W31*P4a1!L31</f>
        <v>0</v>
      </c>
      <c r="M31" s="44">
        <f>P4a1!$D31/P4a1!$W31*P4a1!M31</f>
        <v>0</v>
      </c>
      <c r="N31" s="44">
        <f>P4a1!$D31/P4a1!$W31*P4a1!N31</f>
        <v>0</v>
      </c>
      <c r="O31" s="44">
        <f>P4a1!$D31/P4a1!$W31*P4a1!O31</f>
        <v>0</v>
      </c>
      <c r="P31" s="44">
        <f>P4a1!$D31/P4a1!$W31*P4a1!P31</f>
        <v>0</v>
      </c>
      <c r="Q31" s="44">
        <f>P4a1!$D31/P4a1!$W31*P4a1!Q31</f>
        <v>0</v>
      </c>
      <c r="R31" s="44">
        <f>P4a1!$D31/P4a1!$W31*P4a1!R31</f>
        <v>0</v>
      </c>
      <c r="S31" s="44">
        <f>P4a1!$D31/P4a1!$W31*P4a1!S31</f>
        <v>0</v>
      </c>
      <c r="T31" s="44">
        <f>P4a1!$D31/P4a1!$W31*P4a1!T31</f>
        <v>0</v>
      </c>
      <c r="U31" s="44">
        <f>P4a1!$D31/P4a1!$W31*P4a1!U31</f>
        <v>0</v>
      </c>
      <c r="V31" s="44">
        <f>P4a1!$D31/P4a1!$W31*P4a1!V31</f>
        <v>0</v>
      </c>
      <c r="W31" s="44">
        <f t="shared" si="0"/>
        <v>2765</v>
      </c>
      <c r="Y31" s="66">
        <f t="shared" si="1"/>
        <v>2.0251349644422188E-2</v>
      </c>
    </row>
    <row r="32" spans="1:25" x14ac:dyDescent="0.25">
      <c r="A32" s="14">
        <v>26</v>
      </c>
      <c r="B32" s="14" t="s">
        <v>193</v>
      </c>
      <c r="C32" s="7" t="s">
        <v>201</v>
      </c>
      <c r="D32" s="31">
        <v>13.67</v>
      </c>
      <c r="E32" s="45" t="s">
        <v>38</v>
      </c>
      <c r="F32" s="44">
        <f>P4a1!$D32/P4a1!$W32*P4a1!F32</f>
        <v>0</v>
      </c>
      <c r="G32" s="44">
        <f>P4a1!$D32/P4a1!$W32*P4a1!G32</f>
        <v>0</v>
      </c>
      <c r="H32" s="44">
        <f>P4a1!$D32/P4a1!$W32*P4a1!H32</f>
        <v>0</v>
      </c>
      <c r="I32" s="44">
        <f>P4a1!$D32/P4a1!$W32*P4a1!I32</f>
        <v>13.67</v>
      </c>
      <c r="J32" s="44">
        <f>P4a1!$D32/P4a1!$W32*P4a1!J32</f>
        <v>0</v>
      </c>
      <c r="K32" s="44">
        <f>P4a1!$D32/P4a1!$W32*P4a1!K32</f>
        <v>0</v>
      </c>
      <c r="L32" s="44">
        <f>P4a1!$D32/P4a1!$W32*P4a1!L32</f>
        <v>0</v>
      </c>
      <c r="M32" s="44">
        <f>P4a1!$D32/P4a1!$W32*P4a1!M32</f>
        <v>0</v>
      </c>
      <c r="N32" s="44">
        <f>P4a1!$D32/P4a1!$W32*P4a1!N32</f>
        <v>0</v>
      </c>
      <c r="O32" s="44">
        <f>P4a1!$D32/P4a1!$W32*P4a1!O32</f>
        <v>0</v>
      </c>
      <c r="P32" s="44">
        <f>P4a1!$D32/P4a1!$W32*P4a1!P32</f>
        <v>0</v>
      </c>
      <c r="Q32" s="44">
        <f>P4a1!$D32/P4a1!$W32*P4a1!Q32</f>
        <v>0</v>
      </c>
      <c r="R32" s="44">
        <f>P4a1!$D32/P4a1!$W32*P4a1!R32</f>
        <v>0</v>
      </c>
      <c r="S32" s="44">
        <f>P4a1!$D32/P4a1!$W32*P4a1!S32</f>
        <v>0</v>
      </c>
      <c r="T32" s="44">
        <f>P4a1!$D32/P4a1!$W32*P4a1!T32</f>
        <v>0</v>
      </c>
      <c r="U32" s="44">
        <f>P4a1!$D32/P4a1!$W32*P4a1!U32</f>
        <v>0</v>
      </c>
      <c r="V32" s="44">
        <f>P4a1!$D32/P4a1!$W32*P4a1!V32</f>
        <v>0</v>
      </c>
      <c r="W32" s="44">
        <f t="shared" si="0"/>
        <v>13.67</v>
      </c>
      <c r="Y32" s="66">
        <f t="shared" si="1"/>
        <v>1.0012150077368943E-4</v>
      </c>
    </row>
    <row r="33" spans="1:27" x14ac:dyDescent="0.25">
      <c r="A33" s="14">
        <v>27</v>
      </c>
      <c r="B33" s="14" t="s">
        <v>194</v>
      </c>
      <c r="C33" s="7" t="s">
        <v>202</v>
      </c>
      <c r="D33" s="31">
        <v>169</v>
      </c>
      <c r="E33" s="45" t="s">
        <v>38</v>
      </c>
      <c r="F33" s="44">
        <f>P4a1!$D33/P4a1!$W33*P4a1!F33</f>
        <v>0</v>
      </c>
      <c r="G33" s="44">
        <f>P4a1!$D33/P4a1!$W33*P4a1!G33</f>
        <v>0</v>
      </c>
      <c r="H33" s="44">
        <f>P4a1!$D33/P4a1!$W33*P4a1!H33</f>
        <v>0</v>
      </c>
      <c r="I33" s="44">
        <f>P4a1!$D33/P4a1!$W33*P4a1!I33</f>
        <v>0</v>
      </c>
      <c r="J33" s="44">
        <f>P4a1!$D33/P4a1!$W33*P4a1!J33</f>
        <v>169</v>
      </c>
      <c r="K33" s="44">
        <f>P4a1!$D33/P4a1!$W33*P4a1!K33</f>
        <v>0</v>
      </c>
      <c r="L33" s="44">
        <f>P4a1!$D33/P4a1!$W33*P4a1!L33</f>
        <v>0</v>
      </c>
      <c r="M33" s="44">
        <f>P4a1!$D33/P4a1!$W33*P4a1!M33</f>
        <v>0</v>
      </c>
      <c r="N33" s="44">
        <f>P4a1!$D33/P4a1!$W33*P4a1!N33</f>
        <v>0</v>
      </c>
      <c r="O33" s="44">
        <f>P4a1!$D33/P4a1!$W33*P4a1!O33</f>
        <v>0</v>
      </c>
      <c r="P33" s="44">
        <f>P4a1!$D33/P4a1!$W33*P4a1!P33</f>
        <v>0</v>
      </c>
      <c r="Q33" s="44">
        <f>P4a1!$D33/P4a1!$W33*P4a1!Q33</f>
        <v>0</v>
      </c>
      <c r="R33" s="44">
        <f>P4a1!$D33/P4a1!$W33*P4a1!R33</f>
        <v>0</v>
      </c>
      <c r="S33" s="44">
        <f>P4a1!$D33/P4a1!$W33*P4a1!S33</f>
        <v>0</v>
      </c>
      <c r="T33" s="44">
        <f>P4a1!$D33/P4a1!$W33*P4a1!T33</f>
        <v>0</v>
      </c>
      <c r="U33" s="44">
        <f>P4a1!$D33/P4a1!$W33*P4a1!U33</f>
        <v>0</v>
      </c>
      <c r="V33" s="44">
        <f>P4a1!$D33/P4a1!$W33*P4a1!V33</f>
        <v>0</v>
      </c>
      <c r="W33" s="44">
        <f t="shared" si="0"/>
        <v>169</v>
      </c>
      <c r="Y33" s="66">
        <f t="shared" si="1"/>
        <v>1.2377859276337612E-3</v>
      </c>
    </row>
    <row r="34" spans="1:27" x14ac:dyDescent="0.25">
      <c r="A34" s="14">
        <v>28</v>
      </c>
      <c r="B34" s="14" t="s">
        <v>195</v>
      </c>
      <c r="C34" s="7" t="s">
        <v>20</v>
      </c>
      <c r="D34" s="31">
        <v>734</v>
      </c>
      <c r="E34" s="45" t="s">
        <v>273</v>
      </c>
      <c r="F34" s="44">
        <f>P4a1!$D34/P4a1!$W34*P4a1!F34</f>
        <v>22.9375</v>
      </c>
      <c r="G34" s="44">
        <f>P4a1!$D34/P4a1!$W34*P4a1!G34</f>
        <v>28.671875000000004</v>
      </c>
      <c r="H34" s="44">
        <f>P4a1!$D34/P4a1!$W34*P4a1!H34</f>
        <v>18.350000000000001</v>
      </c>
      <c r="I34" s="44">
        <f>P4a1!$D34/P4a1!$W34*P4a1!I34</f>
        <v>34.40625</v>
      </c>
      <c r="J34" s="44">
        <f>P4a1!$D34/P4a1!$W34*P4a1!J34</f>
        <v>45.875</v>
      </c>
      <c r="K34" s="44">
        <f>P4a1!$D34/P4a1!$W34*P4a1!K34</f>
        <v>41.287500000000001</v>
      </c>
      <c r="L34" s="44">
        <f>P4a1!$D34/P4a1!$W34*P4a1!L34</f>
        <v>22.9375</v>
      </c>
      <c r="M34" s="44">
        <f>P4a1!$D34/P4a1!$W34*P4a1!M34</f>
        <v>51.609375000000007</v>
      </c>
      <c r="N34" s="44">
        <f>P4a1!$D34/P4a1!$W34*P4a1!N34</f>
        <v>91.75</v>
      </c>
      <c r="O34" s="44">
        <f>P4a1!$D34/P4a1!$W34*P4a1!O34</f>
        <v>68.8125</v>
      </c>
      <c r="P34" s="44">
        <f>P4a1!$D34/P4a1!$W34*P4a1!P34</f>
        <v>57.343750000000007</v>
      </c>
      <c r="Q34" s="44">
        <f>P4a1!$D34/P4a1!$W34*P4a1!Q34</f>
        <v>57.343750000000007</v>
      </c>
      <c r="R34" s="44">
        <f>P4a1!$D34/P4a1!$W34*P4a1!R34</f>
        <v>28.671875000000004</v>
      </c>
      <c r="S34" s="44">
        <f>P4a1!$D34/P4a1!$W34*P4a1!S34</f>
        <v>34.40625</v>
      </c>
      <c r="T34" s="44">
        <f>P4a1!$D34/P4a1!$W34*P4a1!T34</f>
        <v>45.875</v>
      </c>
      <c r="U34" s="44">
        <f>P4a1!$D34/P4a1!$W34*P4a1!U34</f>
        <v>51.609375000000007</v>
      </c>
      <c r="V34" s="44">
        <f>P4a1!$D34/P4a1!$W34*P4a1!V34</f>
        <v>32.112500000000004</v>
      </c>
      <c r="W34" s="44">
        <f t="shared" si="0"/>
        <v>734</v>
      </c>
      <c r="Y34" s="66">
        <f t="shared" si="1"/>
        <v>5.3759459815572817E-3</v>
      </c>
    </row>
    <row r="35" spans="1:27" x14ac:dyDescent="0.25">
      <c r="A35" s="14">
        <v>29</v>
      </c>
      <c r="B35" s="14" t="s">
        <v>203</v>
      </c>
      <c r="C35" s="7" t="s">
        <v>210</v>
      </c>
      <c r="D35" s="31">
        <v>1640</v>
      </c>
      <c r="E35" s="45" t="s">
        <v>283</v>
      </c>
      <c r="F35" s="44">
        <f>P4a1!$D35/P4a1!$W35*P4a1!F35</f>
        <v>390.47619047619048</v>
      </c>
      <c r="G35" s="44">
        <f>P4a1!$D35/P4a1!$W35*P4a1!G35</f>
        <v>227.77777777777777</v>
      </c>
      <c r="H35" s="44">
        <f>P4a1!$D35/P4a1!$W35*P4a1!H35</f>
        <v>260.3174603174603</v>
      </c>
      <c r="I35" s="44">
        <f>P4a1!$D35/P4a1!$W35*P4a1!I35</f>
        <v>0</v>
      </c>
      <c r="J35" s="44">
        <f>P4a1!$D35/P4a1!$W35*P4a1!J35</f>
        <v>0</v>
      </c>
      <c r="K35" s="44">
        <f>P4a1!$D35/P4a1!$W35*P4a1!K35</f>
        <v>520.6349206349206</v>
      </c>
      <c r="L35" s="44">
        <f>P4a1!$D35/P4a1!$W35*P4a1!L35</f>
        <v>0</v>
      </c>
      <c r="M35" s="44">
        <f>P4a1!$D35/P4a1!$W35*P4a1!M35</f>
        <v>240.79365079365078</v>
      </c>
      <c r="N35" s="44">
        <f>P4a1!$D35/P4a1!$W35*P4a1!N35</f>
        <v>0</v>
      </c>
      <c r="O35" s="44">
        <f>P4a1!$D35/P4a1!$W35*P4a1!O35</f>
        <v>0</v>
      </c>
      <c r="P35" s="44">
        <f>P4a1!$D35/P4a1!$W35*P4a1!P35</f>
        <v>0</v>
      </c>
      <c r="Q35" s="44">
        <f>P4a1!$D35/P4a1!$W35*P4a1!Q35</f>
        <v>0</v>
      </c>
      <c r="R35" s="44">
        <f>P4a1!$D35/P4a1!$W35*P4a1!R35</f>
        <v>0</v>
      </c>
      <c r="S35" s="44">
        <f>P4a1!$D35/P4a1!$W35*P4a1!S35</f>
        <v>0</v>
      </c>
      <c r="T35" s="44">
        <f>P4a1!$D35/P4a1!$W35*P4a1!T35</f>
        <v>0</v>
      </c>
      <c r="U35" s="44">
        <f>P4a1!$D35/P4a1!$W35*P4a1!U35</f>
        <v>0</v>
      </c>
      <c r="V35" s="44">
        <f>P4a1!$D35/P4a1!$W35*P4a1!V35</f>
        <v>0</v>
      </c>
      <c r="W35" s="44">
        <f t="shared" si="0"/>
        <v>1639.9999999999998</v>
      </c>
      <c r="Y35" s="66">
        <f t="shared" si="1"/>
        <v>1.2011650422008096E-2</v>
      </c>
    </row>
    <row r="36" spans="1:27" x14ac:dyDescent="0.25">
      <c r="A36" s="14">
        <v>30</v>
      </c>
      <c r="B36" s="14" t="s">
        <v>204</v>
      </c>
      <c r="C36" s="7" t="s">
        <v>211</v>
      </c>
      <c r="D36" s="31">
        <v>1689</v>
      </c>
      <c r="E36" s="45" t="s">
        <v>275</v>
      </c>
      <c r="F36" s="44">
        <f>P4a1!$D36/P4a1!$W36*P4a1!F36</f>
        <v>0</v>
      </c>
      <c r="G36" s="44">
        <f>P4a1!$D36/P4a1!$W36*P4a1!G36</f>
        <v>0</v>
      </c>
      <c r="H36" s="44">
        <f>P4a1!$D36/P4a1!$W36*P4a1!H36</f>
        <v>0</v>
      </c>
      <c r="I36" s="44">
        <f>P4a1!$D36/P4a1!$W36*P4a1!I36</f>
        <v>0</v>
      </c>
      <c r="J36" s="44">
        <f>P4a1!$D36/P4a1!$W36*P4a1!J36</f>
        <v>0</v>
      </c>
      <c r="K36" s="44">
        <f>P4a1!$D36/P4a1!$W36*P4a1!K36</f>
        <v>1351.2</v>
      </c>
      <c r="L36" s="44">
        <f>P4a1!$D36/P4a1!$W36*P4a1!L36</f>
        <v>337.8</v>
      </c>
      <c r="M36" s="44">
        <f>P4a1!$D36/P4a1!$W36*P4a1!M36</f>
        <v>0</v>
      </c>
      <c r="N36" s="44">
        <f>P4a1!$D36/P4a1!$W36*P4a1!N36</f>
        <v>0</v>
      </c>
      <c r="O36" s="44">
        <f>P4a1!$D36/P4a1!$W36*P4a1!O36</f>
        <v>0</v>
      </c>
      <c r="P36" s="44">
        <f>P4a1!$D36/P4a1!$W36*P4a1!P36</f>
        <v>0</v>
      </c>
      <c r="Q36" s="44">
        <f>P4a1!$D36/P4a1!$W36*P4a1!Q36</f>
        <v>0</v>
      </c>
      <c r="R36" s="44">
        <f>P4a1!$D36/P4a1!$W36*P4a1!R36</f>
        <v>0</v>
      </c>
      <c r="S36" s="44">
        <f>P4a1!$D36/P4a1!$W36*P4a1!S36</f>
        <v>0</v>
      </c>
      <c r="T36" s="44">
        <f>P4a1!$D36/P4a1!$W36*P4a1!T36</f>
        <v>0</v>
      </c>
      <c r="U36" s="44">
        <f>P4a1!$D36/P4a1!$W36*P4a1!U36</f>
        <v>0</v>
      </c>
      <c r="V36" s="44">
        <f>P4a1!$D36/P4a1!$W36*P4a1!V36</f>
        <v>0</v>
      </c>
      <c r="W36" s="44">
        <f t="shared" si="0"/>
        <v>1689</v>
      </c>
      <c r="Y36" s="66">
        <f t="shared" si="1"/>
        <v>1.2370535099251021E-2</v>
      </c>
    </row>
    <row r="37" spans="1:27" x14ac:dyDescent="0.25">
      <c r="A37" s="14">
        <v>31</v>
      </c>
      <c r="B37" s="14" t="s">
        <v>205</v>
      </c>
      <c r="C37" s="7" t="s">
        <v>212</v>
      </c>
      <c r="D37" s="31">
        <v>83</v>
      </c>
      <c r="E37" s="45" t="s">
        <v>284</v>
      </c>
      <c r="F37" s="44">
        <f>P4a1!$D37/P4a1!$W37*P4a1!F37</f>
        <v>0</v>
      </c>
      <c r="G37" s="44">
        <f>P4a1!$D37/P4a1!$W37*P4a1!G37</f>
        <v>0</v>
      </c>
      <c r="H37" s="44">
        <f>P4a1!$D37/P4a1!$W37*P4a1!H37</f>
        <v>0</v>
      </c>
      <c r="I37" s="44">
        <f>P4a1!$D37/P4a1!$W37*P4a1!I37</f>
        <v>12.76923076923077</v>
      </c>
      <c r="J37" s="44">
        <f>P4a1!$D37/P4a1!$W37*P4a1!J37</f>
        <v>19.153846153846153</v>
      </c>
      <c r="K37" s="44">
        <f>P4a1!$D37/P4a1!$W37*P4a1!K37</f>
        <v>0</v>
      </c>
      <c r="L37" s="44">
        <f>P4a1!$D37/P4a1!$W37*P4a1!L37</f>
        <v>6.384615384615385</v>
      </c>
      <c r="M37" s="44">
        <f>P4a1!$D37/P4a1!$W37*P4a1!M37</f>
        <v>0</v>
      </c>
      <c r="N37" s="44">
        <f>P4a1!$D37/P4a1!$W37*P4a1!N37</f>
        <v>12.76923076923077</v>
      </c>
      <c r="O37" s="44">
        <f>P4a1!$D37/P4a1!$W37*P4a1!O37</f>
        <v>19.153846153846153</v>
      </c>
      <c r="P37" s="44">
        <f>P4a1!$D37/P4a1!$W37*P4a1!P37</f>
        <v>12.76923076923077</v>
      </c>
      <c r="Q37" s="44">
        <f>P4a1!$D37/P4a1!$W37*P4a1!Q37</f>
        <v>0</v>
      </c>
      <c r="R37" s="44">
        <f>P4a1!$D37/P4a1!$W37*P4a1!R37</f>
        <v>0</v>
      </c>
      <c r="S37" s="44">
        <f>P4a1!$D37/P4a1!$W37*P4a1!S37</f>
        <v>0</v>
      </c>
      <c r="T37" s="44">
        <f>P4a1!$D37/P4a1!$W37*P4a1!T37</f>
        <v>0</v>
      </c>
      <c r="U37" s="44">
        <f>P4a1!$D37/P4a1!$W37*P4a1!U37</f>
        <v>0</v>
      </c>
      <c r="V37" s="44">
        <f>P4a1!$D37/P4a1!$W37*P4a1!V37</f>
        <v>0</v>
      </c>
      <c r="W37" s="44">
        <f t="shared" si="0"/>
        <v>83</v>
      </c>
      <c r="Y37" s="66">
        <f t="shared" si="1"/>
        <v>6.0790669818699516E-4</v>
      </c>
    </row>
    <row r="38" spans="1:27" x14ac:dyDescent="0.25">
      <c r="A38" s="14">
        <v>32</v>
      </c>
      <c r="B38" s="14" t="s">
        <v>206</v>
      </c>
      <c r="C38" s="7" t="s">
        <v>213</v>
      </c>
      <c r="D38" s="31">
        <v>15582.3</v>
      </c>
      <c r="E38" s="45" t="s">
        <v>531</v>
      </c>
      <c r="F38" s="44">
        <f>P4a1!$D38/P4a1!$W38*P4a1!F38</f>
        <v>6241.2999999999993</v>
      </c>
      <c r="G38" s="44">
        <f>P4a1!$D38/P4a1!$W38*P4a1!G38</f>
        <v>4521.5999999999995</v>
      </c>
      <c r="H38" s="44">
        <f>P4a1!$D38/P4a1!$W38*P4a1!H38</f>
        <v>2215.7999999999997</v>
      </c>
      <c r="I38" s="44">
        <f>P4a1!$D38/P4a1!$W38*P4a1!I38</f>
        <v>1258.3999999999999</v>
      </c>
      <c r="J38" s="44">
        <f>P4a1!$D38/P4a1!$W38*P4a1!J38</f>
        <v>1345.1999999999998</v>
      </c>
      <c r="K38" s="44">
        <f>P4a1!$D38/P4a1!$W38*P4a1!K38</f>
        <v>0</v>
      </c>
      <c r="L38" s="44">
        <f>P4a1!$D38/P4a1!$W38*P4a1!L38</f>
        <v>0</v>
      </c>
      <c r="M38" s="44">
        <f>P4a1!$D38/P4a1!$W38*P4a1!M38</f>
        <v>0</v>
      </c>
      <c r="N38" s="44">
        <f>P4a1!$D38/P4a1!$W38*P4a1!N38</f>
        <v>0</v>
      </c>
      <c r="O38" s="44">
        <f>P4a1!$D38/P4a1!$W38*P4a1!O38</f>
        <v>0</v>
      </c>
      <c r="P38" s="44">
        <f>P4a1!$D38/P4a1!$W38*P4a1!P38</f>
        <v>0</v>
      </c>
      <c r="Q38" s="44">
        <f>P4a1!$D38/P4a1!$W38*P4a1!Q38</f>
        <v>0</v>
      </c>
      <c r="R38" s="44">
        <f>P4a1!$D38/P4a1!$W38*P4a1!R38</f>
        <v>0</v>
      </c>
      <c r="S38" s="44">
        <f>P4a1!$D38/P4a1!$W38*P4a1!S38</f>
        <v>0</v>
      </c>
      <c r="T38" s="44">
        <f>P4a1!$D38/P4a1!$W38*P4a1!T38</f>
        <v>0</v>
      </c>
      <c r="U38" s="44">
        <f>P4a1!$D38/P4a1!$W38*P4a1!U38</f>
        <v>0</v>
      </c>
      <c r="V38" s="44">
        <f>P4a1!$D38/P4a1!$W38*P4a1!V38</f>
        <v>0</v>
      </c>
      <c r="W38" s="44">
        <f t="shared" si="0"/>
        <v>15582.299999999996</v>
      </c>
      <c r="Y38" s="68">
        <f t="shared" si="1"/>
        <v>0.11412752461637607</v>
      </c>
      <c r="AA38" s="65">
        <f>W38-D38</f>
        <v>0</v>
      </c>
    </row>
    <row r="39" spans="1:27" x14ac:dyDescent="0.25">
      <c r="A39" s="14">
        <v>33</v>
      </c>
      <c r="B39" s="14" t="s">
        <v>207</v>
      </c>
      <c r="C39" s="7" t="s">
        <v>214</v>
      </c>
      <c r="D39" s="31">
        <v>3831.16</v>
      </c>
      <c r="E39" s="45" t="s">
        <v>285</v>
      </c>
      <c r="F39" s="44">
        <f>P4a1!$D39/P4a1!$W39*P4a1!F39</f>
        <v>638.52666666666664</v>
      </c>
      <c r="G39" s="44">
        <f>P4a1!$D39/P4a1!$W39*P4a1!G39</f>
        <v>638.52666666666664</v>
      </c>
      <c r="H39" s="44">
        <f>P4a1!$D39/P4a1!$W39*P4a1!H39</f>
        <v>638.52666666666664</v>
      </c>
      <c r="I39" s="44">
        <f>P4a1!$D39/P4a1!$W39*P4a1!I39</f>
        <v>957.79</v>
      </c>
      <c r="J39" s="44">
        <f>P4a1!$D39/P4a1!$W39*P4a1!J39</f>
        <v>957.79</v>
      </c>
      <c r="K39" s="44">
        <f>P4a1!$D39/P4a1!$W39*P4a1!K39</f>
        <v>0</v>
      </c>
      <c r="L39" s="44">
        <f>P4a1!$D39/P4a1!$W39*P4a1!L39</f>
        <v>0</v>
      </c>
      <c r="M39" s="44">
        <f>P4a1!$D39/P4a1!$W39*P4a1!M39</f>
        <v>0</v>
      </c>
      <c r="N39" s="44">
        <f>P4a1!$D39/P4a1!$W39*P4a1!N39</f>
        <v>0</v>
      </c>
      <c r="O39" s="44">
        <f>P4a1!$D39/P4a1!$W39*P4a1!O39</f>
        <v>0</v>
      </c>
      <c r="P39" s="44">
        <f>P4a1!$D39/P4a1!$W39*P4a1!P39</f>
        <v>0</v>
      </c>
      <c r="Q39" s="44">
        <f>P4a1!$D39/P4a1!$W39*P4a1!Q39</f>
        <v>0</v>
      </c>
      <c r="R39" s="44">
        <f>P4a1!$D39/P4a1!$W39*P4a1!R39</f>
        <v>0</v>
      </c>
      <c r="S39" s="44">
        <f>P4a1!$D39/P4a1!$W39*P4a1!S39</f>
        <v>0</v>
      </c>
      <c r="T39" s="44">
        <f>P4a1!$D39/P4a1!$W39*P4a1!T39</f>
        <v>0</v>
      </c>
      <c r="U39" s="44">
        <f>P4a1!$D39/P4a1!$W39*P4a1!U39</f>
        <v>0</v>
      </c>
      <c r="V39" s="44">
        <f>P4a1!$D39/P4a1!$W39*P4a1!V39</f>
        <v>0</v>
      </c>
      <c r="W39" s="44">
        <f t="shared" si="0"/>
        <v>3831.16</v>
      </c>
      <c r="Y39" s="66">
        <f t="shared" si="1"/>
        <v>2.8060094287061303E-2</v>
      </c>
    </row>
    <row r="40" spans="1:27" x14ac:dyDescent="0.25">
      <c r="A40" s="14">
        <v>34</v>
      </c>
      <c r="B40" s="14" t="s">
        <v>208</v>
      </c>
      <c r="C40" s="7" t="s">
        <v>215</v>
      </c>
      <c r="D40" s="31">
        <v>142</v>
      </c>
      <c r="E40" s="45" t="s">
        <v>38</v>
      </c>
      <c r="F40" s="44">
        <f>P4a1!$D40/P4a1!$W40*P4a1!F40</f>
        <v>0</v>
      </c>
      <c r="G40" s="44">
        <f>P4a1!$D40/P4a1!$W40*P4a1!G40</f>
        <v>0</v>
      </c>
      <c r="H40" s="44">
        <f>P4a1!$D40/P4a1!$W40*P4a1!H40</f>
        <v>0</v>
      </c>
      <c r="I40" s="44">
        <f>P4a1!$D40/P4a1!$W40*P4a1!I40</f>
        <v>0</v>
      </c>
      <c r="J40" s="44">
        <f>P4a1!$D40/P4a1!$W40*P4a1!J40</f>
        <v>0</v>
      </c>
      <c r="K40" s="44">
        <f>P4a1!$D40/P4a1!$W40*P4a1!K40</f>
        <v>0</v>
      </c>
      <c r="L40" s="44">
        <f>P4a1!$D40/P4a1!$W40*P4a1!L40</f>
        <v>142</v>
      </c>
      <c r="M40" s="44">
        <f>P4a1!$D40/P4a1!$W40*P4a1!M40</f>
        <v>0</v>
      </c>
      <c r="N40" s="44">
        <f>P4a1!$D40/P4a1!$W40*P4a1!N40</f>
        <v>0</v>
      </c>
      <c r="O40" s="44">
        <f>P4a1!$D40/P4a1!$W40*P4a1!O40</f>
        <v>0</v>
      </c>
      <c r="P40" s="44">
        <f>P4a1!$D40/P4a1!$W40*P4a1!P40</f>
        <v>0</v>
      </c>
      <c r="Q40" s="44">
        <f>P4a1!$D40/P4a1!$W40*P4a1!Q40</f>
        <v>0</v>
      </c>
      <c r="R40" s="44">
        <f>P4a1!$D40/P4a1!$W40*P4a1!R40</f>
        <v>0</v>
      </c>
      <c r="S40" s="44">
        <f>P4a1!$D40/P4a1!$W40*P4a1!S40</f>
        <v>0</v>
      </c>
      <c r="T40" s="44">
        <f>P4a1!$D40/P4a1!$W40*P4a1!T40</f>
        <v>0</v>
      </c>
      <c r="U40" s="44">
        <f>P4a1!$D40/P4a1!$W40*P4a1!U40</f>
        <v>0</v>
      </c>
      <c r="V40" s="44">
        <f>P4a1!$D40/P4a1!$W40*P4a1!V40</f>
        <v>0</v>
      </c>
      <c r="W40" s="44">
        <f t="shared" si="0"/>
        <v>142</v>
      </c>
      <c r="Y40" s="66">
        <f t="shared" si="1"/>
        <v>1.040033146295823E-3</v>
      </c>
    </row>
    <row r="41" spans="1:27" x14ac:dyDescent="0.25">
      <c r="A41" s="14">
        <v>35</v>
      </c>
      <c r="B41" s="14" t="s">
        <v>209</v>
      </c>
      <c r="C41" s="7" t="s">
        <v>216</v>
      </c>
      <c r="D41" s="31">
        <v>7480.3</v>
      </c>
      <c r="E41" s="45" t="s">
        <v>38</v>
      </c>
      <c r="F41" s="44">
        <f>P4a1!$D41/P4a1!$W41*P4a1!F41</f>
        <v>0</v>
      </c>
      <c r="G41" s="44">
        <f>P4a1!$D41/P4a1!$W41*P4a1!G41</f>
        <v>0</v>
      </c>
      <c r="H41" s="44">
        <f>P4a1!$D41/P4a1!$W41*P4a1!H41</f>
        <v>0</v>
      </c>
      <c r="I41" s="44">
        <f>P4a1!$D41/P4a1!$W41*P4a1!I41</f>
        <v>0</v>
      </c>
      <c r="J41" s="44">
        <f>P4a1!$D41/P4a1!$W41*P4a1!J41</f>
        <v>7480.3</v>
      </c>
      <c r="K41" s="44">
        <f>P4a1!$D41/P4a1!$W41*P4a1!K41</f>
        <v>0</v>
      </c>
      <c r="L41" s="44">
        <f>P4a1!$D41/P4a1!$W41*P4a1!L41</f>
        <v>0</v>
      </c>
      <c r="M41" s="44">
        <f>P4a1!$D41/P4a1!$W41*P4a1!M41</f>
        <v>0</v>
      </c>
      <c r="N41" s="44">
        <f>P4a1!$D41/P4a1!$W41*P4a1!N41</f>
        <v>0</v>
      </c>
      <c r="O41" s="44">
        <f>P4a1!$D41/P4a1!$W41*P4a1!O41</f>
        <v>0</v>
      </c>
      <c r="P41" s="44">
        <f>P4a1!$D41/P4a1!$W41*P4a1!P41</f>
        <v>0</v>
      </c>
      <c r="Q41" s="44">
        <f>P4a1!$D41/P4a1!$W41*P4a1!Q41</f>
        <v>0</v>
      </c>
      <c r="R41" s="44">
        <f>P4a1!$D41/P4a1!$W41*P4a1!R41</f>
        <v>0</v>
      </c>
      <c r="S41" s="44">
        <f>P4a1!$D41/P4a1!$W41*P4a1!S41</f>
        <v>0</v>
      </c>
      <c r="T41" s="44">
        <f>P4a1!$D41/P4a1!$W41*P4a1!T41</f>
        <v>0</v>
      </c>
      <c r="U41" s="44">
        <f>P4a1!$D41/P4a1!$W41*P4a1!U41</f>
        <v>0</v>
      </c>
      <c r="V41" s="44">
        <f>P4a1!$D41/P4a1!$W41*P4a1!V41</f>
        <v>0</v>
      </c>
      <c r="W41" s="44">
        <f t="shared" si="0"/>
        <v>7480.3</v>
      </c>
      <c r="Y41" s="66">
        <f t="shared" si="1"/>
        <v>5.4787041860821444E-2</v>
      </c>
    </row>
    <row r="42" spans="1:27" x14ac:dyDescent="0.25">
      <c r="D42" s="77">
        <f>SUM(D7:D41)</f>
        <v>136534.11000000002</v>
      </c>
      <c r="F42" s="77">
        <f t="shared" ref="F42:W42" si="2">SUM(F7:F41)</f>
        <v>8462.7653975034809</v>
      </c>
      <c r="G42" s="77">
        <f t="shared" si="2"/>
        <v>6134.208992708639</v>
      </c>
      <c r="H42" s="77">
        <f t="shared" si="2"/>
        <v>4228.7129120959517</v>
      </c>
      <c r="I42" s="77">
        <f t="shared" si="2"/>
        <v>3162.2636639828702</v>
      </c>
      <c r="J42" s="77">
        <f t="shared" si="2"/>
        <v>10463.805868795149</v>
      </c>
      <c r="K42" s="77">
        <f t="shared" si="2"/>
        <v>8097.7908602370771</v>
      </c>
      <c r="L42" s="77">
        <f t="shared" si="2"/>
        <v>16523.514249313674</v>
      </c>
      <c r="M42" s="77">
        <f t="shared" si="2"/>
        <v>1734.0369770608477</v>
      </c>
      <c r="N42" s="77">
        <f t="shared" si="2"/>
        <v>6096.8401238729257</v>
      </c>
      <c r="O42" s="77">
        <f t="shared" si="2"/>
        <v>1409.1040739508021</v>
      </c>
      <c r="P42" s="77">
        <f t="shared" si="2"/>
        <v>1563.4690471935803</v>
      </c>
      <c r="Q42" s="77">
        <f t="shared" si="2"/>
        <v>13666.810573653338</v>
      </c>
      <c r="R42" s="77">
        <f t="shared" si="2"/>
        <v>7985.5918511255695</v>
      </c>
      <c r="S42" s="77">
        <f t="shared" si="2"/>
        <v>22353.411418085547</v>
      </c>
      <c r="T42" s="77">
        <f t="shared" si="2"/>
        <v>6651.8530047139193</v>
      </c>
      <c r="U42" s="77">
        <f t="shared" si="2"/>
        <v>9488.5380859413854</v>
      </c>
      <c r="V42" s="77">
        <f t="shared" si="2"/>
        <v>8511.3928997652438</v>
      </c>
      <c r="W42" s="77">
        <f t="shared" si="2"/>
        <v>136534.11000000002</v>
      </c>
      <c r="Y42" s="67">
        <f>SUM(Y7:Y41)</f>
        <v>1.0000000000000002</v>
      </c>
    </row>
    <row r="44" spans="1:27" x14ac:dyDescent="0.25">
      <c r="F44" s="69">
        <f>F42/$D$42</f>
        <v>6.1982792413584266E-2</v>
      </c>
      <c r="G44" s="69">
        <f t="shared" ref="G44:V44" si="3">G42/$D$42</f>
        <v>4.4928032948752791E-2</v>
      </c>
      <c r="H44" s="69">
        <f t="shared" si="3"/>
        <v>3.0971842216541721E-2</v>
      </c>
      <c r="I44" s="69">
        <f t="shared" si="3"/>
        <v>2.3160979069500435E-2</v>
      </c>
      <c r="J44" s="69">
        <f t="shared" si="3"/>
        <v>7.6638767182758569E-2</v>
      </c>
      <c r="K44" s="69">
        <f t="shared" si="3"/>
        <v>5.9309654270548774E-2</v>
      </c>
      <c r="L44" s="70">
        <f t="shared" si="3"/>
        <v>0.12102114445477158</v>
      </c>
      <c r="M44" s="69">
        <f t="shared" si="3"/>
        <v>1.2700393894689374E-2</v>
      </c>
      <c r="N44" s="69">
        <f t="shared" si="3"/>
        <v>4.4654336735874461E-2</v>
      </c>
      <c r="O44" s="69">
        <f t="shared" si="3"/>
        <v>1.0320527771051512E-2</v>
      </c>
      <c r="P44" s="69">
        <f t="shared" si="3"/>
        <v>1.1451124171048392E-2</v>
      </c>
      <c r="Q44" s="70">
        <f t="shared" si="3"/>
        <v>0.10009814085032184</v>
      </c>
      <c r="R44" s="69">
        <f t="shared" si="3"/>
        <v>5.8487888858876132E-2</v>
      </c>
      <c r="S44" s="70">
        <f t="shared" si="3"/>
        <v>0.1637203437154682</v>
      </c>
      <c r="T44" s="69">
        <f t="shared" si="3"/>
        <v>4.8719349360492541E-2</v>
      </c>
      <c r="U44" s="69">
        <f t="shared" si="3"/>
        <v>6.9495733234291299E-2</v>
      </c>
      <c r="V44" s="69">
        <f t="shared" si="3"/>
        <v>6.2338948851427989E-2</v>
      </c>
    </row>
  </sheetData>
  <mergeCells count="1">
    <mergeCell ref="B4:C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E6E0C-5798-494C-883F-2812BDFD7E9C}">
  <dimension ref="A1:AA42"/>
  <sheetViews>
    <sheetView zoomScale="80" zoomScaleNormal="80" workbookViewId="0">
      <pane xSplit="5" ySplit="6" topLeftCell="F7" activePane="bottomRight" state="frozen"/>
      <selection pane="topRight" activeCell="F1" sqref="F1"/>
      <selection pane="bottomLeft" activeCell="A9" sqref="A9"/>
      <selection pane="bottomRight" activeCell="W9" sqref="W9"/>
    </sheetView>
  </sheetViews>
  <sheetFormatPr baseColWidth="10" defaultColWidth="11.54296875" defaultRowHeight="15" x14ac:dyDescent="0.25"/>
  <cols>
    <col min="1" max="1" width="6.08984375" style="24" customWidth="1"/>
    <col min="2" max="2" width="9.08984375" style="24" customWidth="1"/>
    <col min="3" max="3" width="30.54296875" style="24" customWidth="1"/>
    <col min="4" max="4" width="9.453125" style="24" customWidth="1"/>
    <col min="5" max="5" width="15.90625" style="24" customWidth="1"/>
    <col min="6" max="13" width="11.54296875" style="24"/>
    <col min="14" max="14" width="12.90625" style="24" customWidth="1"/>
    <col min="15" max="23" width="11.54296875" style="24"/>
    <col min="24" max="24" width="5.36328125" style="24" customWidth="1"/>
    <col min="25" max="25" width="12" style="24" bestFit="1" customWidth="1"/>
    <col min="26" max="16384" width="11.54296875" style="24"/>
  </cols>
  <sheetData>
    <row r="1" spans="1:25" ht="15.6" x14ac:dyDescent="0.3">
      <c r="A1" s="26" t="s">
        <v>532</v>
      </c>
    </row>
    <row r="2" spans="1:25" ht="15.6" x14ac:dyDescent="0.3">
      <c r="A2" s="26" t="s">
        <v>533</v>
      </c>
      <c r="B2" s="26" t="s">
        <v>534</v>
      </c>
      <c r="E2" s="41" t="s">
        <v>100</v>
      </c>
      <c r="F2" s="41">
        <v>1</v>
      </c>
      <c r="G2" s="41">
        <v>2</v>
      </c>
      <c r="H2" s="41">
        <v>3</v>
      </c>
      <c r="I2" s="41">
        <v>4</v>
      </c>
      <c r="J2" s="41">
        <v>5</v>
      </c>
      <c r="K2" s="41">
        <v>6</v>
      </c>
      <c r="L2" s="41">
        <v>7</v>
      </c>
      <c r="M2" s="41">
        <v>8</v>
      </c>
      <c r="N2" s="41">
        <v>9</v>
      </c>
      <c r="O2" s="41">
        <v>10</v>
      </c>
      <c r="P2" s="41">
        <v>11</v>
      </c>
      <c r="Q2" s="41">
        <v>12</v>
      </c>
      <c r="R2" s="41">
        <v>13</v>
      </c>
      <c r="S2" s="41">
        <v>14</v>
      </c>
      <c r="T2" s="41">
        <v>15</v>
      </c>
      <c r="U2" s="41">
        <v>16</v>
      </c>
      <c r="V2" s="41">
        <v>17</v>
      </c>
    </row>
    <row r="3" spans="1:25" x14ac:dyDescent="0.25">
      <c r="E3" s="41" t="s">
        <v>101</v>
      </c>
      <c r="F3" s="41" t="s">
        <v>430</v>
      </c>
      <c r="G3" s="41" t="s">
        <v>431</v>
      </c>
      <c r="H3" s="41" t="s">
        <v>432</v>
      </c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</row>
    <row r="4" spans="1:25" ht="41.4" x14ac:dyDescent="0.25">
      <c r="B4" s="94" t="s">
        <v>526</v>
      </c>
      <c r="C4" s="95"/>
      <c r="E4" s="41" t="s">
        <v>102</v>
      </c>
      <c r="F4" s="41" t="s">
        <v>451</v>
      </c>
      <c r="G4" s="41" t="s">
        <v>452</v>
      </c>
      <c r="H4" s="41" t="s">
        <v>453</v>
      </c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</row>
    <row r="5" spans="1:25" x14ac:dyDescent="0.25">
      <c r="E5" s="41" t="s">
        <v>103</v>
      </c>
      <c r="F5" s="41" t="s">
        <v>127</v>
      </c>
      <c r="G5" s="41" t="s">
        <v>127</v>
      </c>
      <c r="H5" s="41" t="s">
        <v>127</v>
      </c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</row>
    <row r="6" spans="1:25" ht="15.6" x14ac:dyDescent="0.3">
      <c r="A6" s="1" t="s">
        <v>100</v>
      </c>
      <c r="B6" s="1" t="s">
        <v>101</v>
      </c>
      <c r="C6" s="1" t="s">
        <v>102</v>
      </c>
      <c r="D6" s="1" t="s">
        <v>171</v>
      </c>
      <c r="E6" s="1" t="s">
        <v>527</v>
      </c>
      <c r="F6" s="41" t="s">
        <v>427</v>
      </c>
      <c r="G6" s="41" t="s">
        <v>427</v>
      </c>
      <c r="H6" s="41" t="s">
        <v>427</v>
      </c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40"/>
      <c r="W6" s="42" t="s">
        <v>7</v>
      </c>
      <c r="Y6" s="42" t="s">
        <v>528</v>
      </c>
    </row>
    <row r="7" spans="1:25" x14ac:dyDescent="0.25">
      <c r="A7" s="14">
        <v>1</v>
      </c>
      <c r="B7" s="14" t="s">
        <v>160</v>
      </c>
      <c r="C7" s="7" t="s">
        <v>18</v>
      </c>
      <c r="D7" s="31">
        <f>P4a2!F7</f>
        <v>0</v>
      </c>
      <c r="E7" s="45" t="s">
        <v>38</v>
      </c>
      <c r="F7" s="44">
        <v>1</v>
      </c>
      <c r="G7" s="44"/>
      <c r="H7" s="44"/>
      <c r="I7" s="44"/>
      <c r="J7" s="44"/>
      <c r="K7" s="44"/>
      <c r="L7" s="44"/>
      <c r="M7" s="14"/>
      <c r="N7" s="14"/>
      <c r="O7" s="14"/>
      <c r="P7" s="14"/>
      <c r="Q7" s="2"/>
      <c r="R7" s="2"/>
      <c r="S7" s="2"/>
      <c r="T7" s="2"/>
      <c r="U7" s="2"/>
      <c r="V7" s="2"/>
      <c r="W7" s="44">
        <f t="shared" ref="W7:W41" si="0">SUM(F7:V7)</f>
        <v>1</v>
      </c>
      <c r="Y7" s="66">
        <f>D7/$D$42</f>
        <v>0</v>
      </c>
    </row>
    <row r="8" spans="1:25" x14ac:dyDescent="0.25">
      <c r="A8" s="14">
        <v>2</v>
      </c>
      <c r="B8" s="14" t="s">
        <v>161</v>
      </c>
      <c r="C8" s="7" t="s">
        <v>172</v>
      </c>
      <c r="D8" s="31">
        <f>P4a2!F8</f>
        <v>0</v>
      </c>
      <c r="E8" s="45" t="s">
        <v>38</v>
      </c>
      <c r="F8" s="44">
        <v>1</v>
      </c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>
        <f t="shared" si="0"/>
        <v>1</v>
      </c>
      <c r="Y8" s="66">
        <f t="shared" ref="Y8:Y41" si="1">D8/$D$42</f>
        <v>0</v>
      </c>
    </row>
    <row r="9" spans="1:25" x14ac:dyDescent="0.25">
      <c r="A9" s="14">
        <v>3</v>
      </c>
      <c r="B9" s="14" t="s">
        <v>162</v>
      </c>
      <c r="C9" s="7" t="s">
        <v>10</v>
      </c>
      <c r="D9" s="31">
        <f>P4a2!F9</f>
        <v>325.71428571428572</v>
      </c>
      <c r="E9" s="45" t="s">
        <v>38</v>
      </c>
      <c r="F9" s="45"/>
      <c r="G9" s="45"/>
      <c r="H9" s="45">
        <v>1</v>
      </c>
      <c r="I9" s="44"/>
      <c r="J9" s="44"/>
      <c r="K9" s="45"/>
      <c r="L9" s="44"/>
      <c r="M9" s="45"/>
      <c r="N9" s="44"/>
      <c r="O9" s="44"/>
      <c r="P9" s="44"/>
      <c r="Q9" s="44"/>
      <c r="R9" s="44"/>
      <c r="S9" s="44"/>
      <c r="T9" s="44"/>
      <c r="U9" s="44"/>
      <c r="V9" s="44"/>
      <c r="W9" s="44">
        <f t="shared" si="0"/>
        <v>1</v>
      </c>
      <c r="Y9" s="66">
        <f t="shared" si="1"/>
        <v>3.8487925685659626E-2</v>
      </c>
    </row>
    <row r="10" spans="1:25" x14ac:dyDescent="0.25">
      <c r="A10" s="14">
        <v>4</v>
      </c>
      <c r="B10" s="14" t="s">
        <v>163</v>
      </c>
      <c r="C10" s="7" t="s">
        <v>14</v>
      </c>
      <c r="D10" s="31">
        <f>P4a2!F10</f>
        <v>0</v>
      </c>
      <c r="E10" s="45" t="s">
        <v>38</v>
      </c>
      <c r="F10" s="44">
        <v>1</v>
      </c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>
        <f t="shared" si="0"/>
        <v>1</v>
      </c>
      <c r="Y10" s="66">
        <f t="shared" si="1"/>
        <v>0</v>
      </c>
    </row>
    <row r="11" spans="1:25" x14ac:dyDescent="0.25">
      <c r="A11" s="14">
        <v>5</v>
      </c>
      <c r="B11" s="14" t="s">
        <v>164</v>
      </c>
      <c r="C11" s="7" t="s">
        <v>11</v>
      </c>
      <c r="D11" s="31">
        <f>P4a2!F11</f>
        <v>0</v>
      </c>
      <c r="E11" s="45" t="s">
        <v>38</v>
      </c>
      <c r="F11" s="44">
        <v>1</v>
      </c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5"/>
      <c r="R11" s="45"/>
      <c r="S11" s="45"/>
      <c r="T11" s="45"/>
      <c r="U11" s="45"/>
      <c r="V11" s="45"/>
      <c r="W11" s="44">
        <f t="shared" si="0"/>
        <v>1</v>
      </c>
      <c r="Y11" s="66">
        <f t="shared" si="1"/>
        <v>0</v>
      </c>
    </row>
    <row r="12" spans="1:25" x14ac:dyDescent="0.25">
      <c r="A12" s="14">
        <v>6</v>
      </c>
      <c r="B12" s="14" t="s">
        <v>165</v>
      </c>
      <c r="C12" s="7" t="s">
        <v>173</v>
      </c>
      <c r="D12" s="31">
        <f>P4a2!F12</f>
        <v>0</v>
      </c>
      <c r="E12" s="45" t="s">
        <v>38</v>
      </c>
      <c r="F12" s="44">
        <v>1</v>
      </c>
      <c r="G12" s="44"/>
      <c r="H12" s="44"/>
      <c r="I12" s="44"/>
      <c r="J12" s="44"/>
      <c r="K12" s="44"/>
      <c r="L12" s="44"/>
      <c r="M12" s="44"/>
      <c r="N12" s="45"/>
      <c r="O12" s="45"/>
      <c r="P12" s="45"/>
      <c r="Q12" s="45"/>
      <c r="R12" s="45"/>
      <c r="S12" s="45"/>
      <c r="T12" s="45"/>
      <c r="U12" s="45"/>
      <c r="V12" s="45"/>
      <c r="W12" s="44">
        <f t="shared" si="0"/>
        <v>1</v>
      </c>
      <c r="Y12" s="66">
        <f t="shared" si="1"/>
        <v>0</v>
      </c>
    </row>
    <row r="13" spans="1:25" x14ac:dyDescent="0.25">
      <c r="A13" s="14">
        <v>7</v>
      </c>
      <c r="B13" s="14" t="s">
        <v>166</v>
      </c>
      <c r="C13" s="7" t="s">
        <v>12</v>
      </c>
      <c r="D13" s="31">
        <f>P4a2!F13</f>
        <v>0</v>
      </c>
      <c r="E13" s="45" t="s">
        <v>38</v>
      </c>
      <c r="F13" s="44">
        <v>1</v>
      </c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>
        <f t="shared" si="0"/>
        <v>1</v>
      </c>
      <c r="Y13" s="66">
        <f t="shared" si="1"/>
        <v>0</v>
      </c>
    </row>
    <row r="14" spans="1:25" x14ac:dyDescent="0.25">
      <c r="A14" s="14">
        <v>8</v>
      </c>
      <c r="B14" s="14" t="s">
        <v>167</v>
      </c>
      <c r="C14" s="7" t="s">
        <v>16</v>
      </c>
      <c r="D14" s="31">
        <f>P4a2!F14</f>
        <v>0</v>
      </c>
      <c r="E14" s="45" t="s">
        <v>38</v>
      </c>
      <c r="F14" s="44">
        <v>1</v>
      </c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>
        <f t="shared" si="0"/>
        <v>1</v>
      </c>
      <c r="Y14" s="66">
        <f t="shared" si="1"/>
        <v>0</v>
      </c>
    </row>
    <row r="15" spans="1:25" x14ac:dyDescent="0.25">
      <c r="A15" s="14">
        <v>9</v>
      </c>
      <c r="B15" s="14" t="s">
        <v>168</v>
      </c>
      <c r="C15" s="7" t="s">
        <v>13</v>
      </c>
      <c r="D15" s="31">
        <f>P4a2!F15</f>
        <v>0</v>
      </c>
      <c r="E15" s="45" t="s">
        <v>38</v>
      </c>
      <c r="F15" s="44">
        <v>1</v>
      </c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5"/>
      <c r="R15" s="45"/>
      <c r="S15" s="45"/>
      <c r="T15" s="45"/>
      <c r="U15" s="45"/>
      <c r="V15" s="45"/>
      <c r="W15" s="44">
        <f t="shared" si="0"/>
        <v>1</v>
      </c>
      <c r="Y15" s="66">
        <f t="shared" si="1"/>
        <v>0</v>
      </c>
    </row>
    <row r="16" spans="1:25" x14ac:dyDescent="0.25">
      <c r="A16" s="14">
        <v>10</v>
      </c>
      <c r="B16" s="14" t="s">
        <v>169</v>
      </c>
      <c r="C16" s="7" t="s">
        <v>8</v>
      </c>
      <c r="D16" s="31">
        <f>P4a2!F16</f>
        <v>0</v>
      </c>
      <c r="E16" s="45" t="s">
        <v>38</v>
      </c>
      <c r="F16" s="44">
        <v>1</v>
      </c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>
        <f t="shared" si="0"/>
        <v>1</v>
      </c>
      <c r="Y16" s="66">
        <f t="shared" si="1"/>
        <v>0</v>
      </c>
    </row>
    <row r="17" spans="1:25" x14ac:dyDescent="0.25">
      <c r="A17" s="14">
        <v>11</v>
      </c>
      <c r="B17" s="14" t="s">
        <v>170</v>
      </c>
      <c r="C17" s="7" t="s">
        <v>183</v>
      </c>
      <c r="D17" s="31">
        <f>P4a2!F17</f>
        <v>149.94475357710652</v>
      </c>
      <c r="E17" s="45" t="s">
        <v>278</v>
      </c>
      <c r="F17" s="44">
        <f>8.2</f>
        <v>8.1999999999999993</v>
      </c>
      <c r="G17" s="44">
        <f>10.3</f>
        <v>10.3</v>
      </c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>
        <f t="shared" si="0"/>
        <v>18.5</v>
      </c>
      <c r="Y17" s="66">
        <f t="shared" si="1"/>
        <v>1.7718174442285767E-2</v>
      </c>
    </row>
    <row r="18" spans="1:25" x14ac:dyDescent="0.25">
      <c r="A18" s="14">
        <v>12</v>
      </c>
      <c r="B18" s="14" t="s">
        <v>174</v>
      </c>
      <c r="C18" s="7" t="s">
        <v>184</v>
      </c>
      <c r="D18" s="31">
        <f>P4a2!F18</f>
        <v>5.1639080459770117</v>
      </c>
      <c r="E18" s="45" t="s">
        <v>279</v>
      </c>
      <c r="F18" s="14">
        <v>1</v>
      </c>
      <c r="G18" s="14">
        <v>1</v>
      </c>
      <c r="H18" s="14">
        <v>1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44">
        <f t="shared" si="0"/>
        <v>3</v>
      </c>
      <c r="Y18" s="66">
        <f t="shared" si="1"/>
        <v>6.1019156309122865E-4</v>
      </c>
    </row>
    <row r="19" spans="1:25" x14ac:dyDescent="0.25">
      <c r="A19" s="14">
        <v>13</v>
      </c>
      <c r="B19" s="14" t="s">
        <v>175</v>
      </c>
      <c r="C19" s="7" t="s">
        <v>185</v>
      </c>
      <c r="D19" s="31">
        <f>P4a2!F19</f>
        <v>0</v>
      </c>
      <c r="E19" s="45" t="s">
        <v>38</v>
      </c>
      <c r="F19" s="44">
        <v>1</v>
      </c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5"/>
      <c r="R19" s="45"/>
      <c r="S19" s="45"/>
      <c r="T19" s="45"/>
      <c r="U19" s="45"/>
      <c r="V19" s="45"/>
      <c r="W19" s="44">
        <f t="shared" si="0"/>
        <v>1</v>
      </c>
      <c r="Y19" s="66">
        <f t="shared" si="1"/>
        <v>0</v>
      </c>
    </row>
    <row r="20" spans="1:25" x14ac:dyDescent="0.25">
      <c r="A20" s="14">
        <v>14</v>
      </c>
      <c r="B20" s="14" t="s">
        <v>176</v>
      </c>
      <c r="C20" s="7" t="s">
        <v>186</v>
      </c>
      <c r="D20" s="31">
        <f>P4a2!F20</f>
        <v>0</v>
      </c>
      <c r="E20" s="45" t="s">
        <v>38</v>
      </c>
      <c r="F20" s="44">
        <v>1</v>
      </c>
      <c r="G20" s="44"/>
      <c r="H20" s="44"/>
      <c r="I20" s="44"/>
      <c r="J20" s="44"/>
      <c r="K20" s="44"/>
      <c r="L20" s="44"/>
      <c r="M20" s="44"/>
      <c r="N20" s="45"/>
      <c r="O20" s="45"/>
      <c r="P20" s="45"/>
      <c r="Q20" s="45"/>
      <c r="R20" s="45"/>
      <c r="S20" s="45"/>
      <c r="T20" s="45"/>
      <c r="U20" s="45"/>
      <c r="V20" s="45"/>
      <c r="W20" s="44">
        <f t="shared" si="0"/>
        <v>1</v>
      </c>
      <c r="Y20" s="66">
        <f t="shared" si="1"/>
        <v>0</v>
      </c>
    </row>
    <row r="21" spans="1:25" x14ac:dyDescent="0.25">
      <c r="A21" s="14">
        <v>15</v>
      </c>
      <c r="B21" s="14" t="s">
        <v>177</v>
      </c>
      <c r="C21" s="7" t="s">
        <v>187</v>
      </c>
      <c r="D21" s="31">
        <f>P4a2!F21</f>
        <v>0</v>
      </c>
      <c r="E21" s="45" t="s">
        <v>38</v>
      </c>
      <c r="F21" s="44">
        <v>1</v>
      </c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>
        <f t="shared" si="0"/>
        <v>1</v>
      </c>
      <c r="Y21" s="66">
        <f t="shared" si="1"/>
        <v>0</v>
      </c>
    </row>
    <row r="22" spans="1:25" x14ac:dyDescent="0.25">
      <c r="A22" s="14">
        <v>16</v>
      </c>
      <c r="B22" s="14" t="s">
        <v>178</v>
      </c>
      <c r="C22" s="7" t="s">
        <v>17</v>
      </c>
      <c r="D22" s="31">
        <f>P4a2!F22</f>
        <v>0</v>
      </c>
      <c r="E22" s="45" t="s">
        <v>38</v>
      </c>
      <c r="F22" s="44">
        <v>1</v>
      </c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5"/>
      <c r="R22" s="45"/>
      <c r="S22" s="45"/>
      <c r="T22" s="45"/>
      <c r="U22" s="45"/>
      <c r="V22" s="45"/>
      <c r="W22" s="44">
        <f t="shared" si="0"/>
        <v>1</v>
      </c>
      <c r="Y22" s="66">
        <f t="shared" si="1"/>
        <v>0</v>
      </c>
    </row>
    <row r="23" spans="1:25" x14ac:dyDescent="0.25">
      <c r="A23" s="14">
        <v>17</v>
      </c>
      <c r="B23" s="14" t="s">
        <v>179</v>
      </c>
      <c r="C23" s="7" t="s">
        <v>9</v>
      </c>
      <c r="D23" s="31">
        <f>P4a2!F23</f>
        <v>0</v>
      </c>
      <c r="E23" s="45" t="s">
        <v>38</v>
      </c>
      <c r="F23" s="44">
        <v>1</v>
      </c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>
        <f t="shared" si="0"/>
        <v>1</v>
      </c>
      <c r="Y23" s="66">
        <f t="shared" si="1"/>
        <v>0</v>
      </c>
    </row>
    <row r="24" spans="1:25" x14ac:dyDescent="0.25">
      <c r="A24" s="14">
        <v>18</v>
      </c>
      <c r="B24" s="14" t="s">
        <v>180</v>
      </c>
      <c r="C24" s="7" t="s">
        <v>15</v>
      </c>
      <c r="D24" s="31">
        <f>P4a2!F24</f>
        <v>0</v>
      </c>
      <c r="E24" s="45" t="s">
        <v>38</v>
      </c>
      <c r="F24" s="44">
        <v>1</v>
      </c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5"/>
      <c r="R24" s="45"/>
      <c r="S24" s="45"/>
      <c r="T24" s="45"/>
      <c r="U24" s="45"/>
      <c r="V24" s="45"/>
      <c r="W24" s="44">
        <f t="shared" si="0"/>
        <v>1</v>
      </c>
      <c r="Y24" s="66">
        <f t="shared" si="1"/>
        <v>0</v>
      </c>
    </row>
    <row r="25" spans="1:25" x14ac:dyDescent="0.25">
      <c r="A25" s="14">
        <v>19</v>
      </c>
      <c r="B25" s="14" t="s">
        <v>181</v>
      </c>
      <c r="C25" s="7" t="s">
        <v>196</v>
      </c>
      <c r="D25" s="31">
        <f>P4a2!F25</f>
        <v>0</v>
      </c>
      <c r="E25" s="45" t="s">
        <v>38</v>
      </c>
      <c r="F25" s="44">
        <v>1</v>
      </c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>
        <f t="shared" si="0"/>
        <v>1</v>
      </c>
      <c r="Y25" s="66">
        <f t="shared" si="1"/>
        <v>0</v>
      </c>
    </row>
    <row r="26" spans="1:25" x14ac:dyDescent="0.25">
      <c r="A26" s="14">
        <v>20</v>
      </c>
      <c r="B26" s="14" t="s">
        <v>182</v>
      </c>
      <c r="C26" s="7" t="s">
        <v>197</v>
      </c>
      <c r="D26" s="31">
        <f>P4a2!F26</f>
        <v>0</v>
      </c>
      <c r="E26" s="45" t="s">
        <v>38</v>
      </c>
      <c r="F26" s="44">
        <v>1</v>
      </c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>
        <f t="shared" si="0"/>
        <v>1</v>
      </c>
      <c r="Y26" s="66">
        <f t="shared" si="1"/>
        <v>0</v>
      </c>
    </row>
    <row r="27" spans="1:25" x14ac:dyDescent="0.25">
      <c r="A27" s="14">
        <v>21</v>
      </c>
      <c r="B27" s="14" t="s">
        <v>188</v>
      </c>
      <c r="C27" s="7" t="s">
        <v>198</v>
      </c>
      <c r="D27" s="31">
        <f>P4a2!F27</f>
        <v>0</v>
      </c>
      <c r="E27" s="45" t="s">
        <v>38</v>
      </c>
      <c r="F27" s="44">
        <v>1</v>
      </c>
      <c r="G27" s="44"/>
      <c r="H27" s="44"/>
      <c r="I27" s="44"/>
      <c r="J27" s="44"/>
      <c r="K27" s="44"/>
      <c r="L27" s="45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>
        <f t="shared" si="0"/>
        <v>1</v>
      </c>
      <c r="Y27" s="66">
        <f t="shared" si="1"/>
        <v>0</v>
      </c>
    </row>
    <row r="28" spans="1:25" x14ac:dyDescent="0.25">
      <c r="A28" s="14">
        <v>22</v>
      </c>
      <c r="B28" s="14" t="s">
        <v>189</v>
      </c>
      <c r="C28" s="7" t="s">
        <v>19</v>
      </c>
      <c r="D28" s="31">
        <f>P4a2!F28</f>
        <v>7.33</v>
      </c>
      <c r="E28" s="45" t="s">
        <v>38</v>
      </c>
      <c r="F28" s="45">
        <v>1</v>
      </c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>
        <f t="shared" si="0"/>
        <v>1</v>
      </c>
      <c r="Y28" s="66">
        <f t="shared" si="1"/>
        <v>8.6614713461894539E-4</v>
      </c>
    </row>
    <row r="29" spans="1:25" x14ac:dyDescent="0.25">
      <c r="A29" s="14">
        <v>23</v>
      </c>
      <c r="B29" s="14" t="s">
        <v>190</v>
      </c>
      <c r="C29" s="7" t="s">
        <v>217</v>
      </c>
      <c r="D29" s="31">
        <f>P4a2!F29</f>
        <v>0</v>
      </c>
      <c r="E29" s="45" t="s">
        <v>38</v>
      </c>
      <c r="F29" s="44">
        <v>1</v>
      </c>
      <c r="G29" s="44"/>
      <c r="H29" s="44"/>
      <c r="I29" s="44"/>
      <c r="J29" s="44"/>
      <c r="K29" s="45"/>
      <c r="L29" s="45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>
        <f t="shared" si="0"/>
        <v>1</v>
      </c>
      <c r="Y29" s="66">
        <f t="shared" si="1"/>
        <v>0</v>
      </c>
    </row>
    <row r="30" spans="1:25" x14ac:dyDescent="0.25">
      <c r="A30" s="14">
        <v>24</v>
      </c>
      <c r="B30" s="14" t="s">
        <v>191</v>
      </c>
      <c r="C30" s="7" t="s">
        <v>199</v>
      </c>
      <c r="D30" s="31">
        <f>P4a2!F30</f>
        <v>128.37209302325581</v>
      </c>
      <c r="E30" s="45" t="s">
        <v>38</v>
      </c>
      <c r="F30" s="45"/>
      <c r="G30" s="45"/>
      <c r="H30" s="45">
        <v>1</v>
      </c>
      <c r="I30" s="44"/>
      <c r="J30" s="44"/>
      <c r="K30" s="45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>
        <f t="shared" si="0"/>
        <v>1</v>
      </c>
      <c r="Y30" s="66">
        <f t="shared" si="1"/>
        <v>1.516904782225508E-2</v>
      </c>
    </row>
    <row r="31" spans="1:25" x14ac:dyDescent="0.25">
      <c r="A31" s="14">
        <v>25</v>
      </c>
      <c r="B31" s="14" t="s">
        <v>192</v>
      </c>
      <c r="C31" s="7" t="s">
        <v>200</v>
      </c>
      <c r="D31" s="31">
        <f>P4a2!F31</f>
        <v>553</v>
      </c>
      <c r="E31" s="45" t="s">
        <v>275</v>
      </c>
      <c r="F31" s="45">
        <v>0.2</v>
      </c>
      <c r="G31" s="45">
        <v>0.3</v>
      </c>
      <c r="H31" s="45">
        <v>0.5</v>
      </c>
      <c r="I31" s="45"/>
      <c r="J31" s="45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>
        <f t="shared" si="0"/>
        <v>1</v>
      </c>
      <c r="Y31" s="66">
        <f t="shared" si="1"/>
        <v>6.5345070319819482E-2</v>
      </c>
    </row>
    <row r="32" spans="1:25" x14ac:dyDescent="0.25">
      <c r="A32" s="14">
        <v>26</v>
      </c>
      <c r="B32" s="14" t="s">
        <v>193</v>
      </c>
      <c r="C32" s="7" t="s">
        <v>201</v>
      </c>
      <c r="D32" s="31">
        <f>P4a2!F32</f>
        <v>0</v>
      </c>
      <c r="E32" s="45" t="s">
        <v>38</v>
      </c>
      <c r="F32" s="44">
        <v>1</v>
      </c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>
        <f t="shared" si="0"/>
        <v>1</v>
      </c>
      <c r="Y32" s="66">
        <f t="shared" si="1"/>
        <v>0</v>
      </c>
    </row>
    <row r="33" spans="1:27" x14ac:dyDescent="0.25">
      <c r="A33" s="14">
        <v>27</v>
      </c>
      <c r="B33" s="14" t="s">
        <v>194</v>
      </c>
      <c r="C33" s="7" t="s">
        <v>202</v>
      </c>
      <c r="D33" s="31">
        <f>P4a2!F33</f>
        <v>0</v>
      </c>
      <c r="E33" s="45" t="s">
        <v>38</v>
      </c>
      <c r="F33" s="44">
        <v>1</v>
      </c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>
        <f t="shared" si="0"/>
        <v>1</v>
      </c>
      <c r="Y33" s="66">
        <f t="shared" si="1"/>
        <v>0</v>
      </c>
    </row>
    <row r="34" spans="1:27" x14ac:dyDescent="0.25">
      <c r="A34" s="14">
        <v>28</v>
      </c>
      <c r="B34" s="14" t="s">
        <v>195</v>
      </c>
      <c r="C34" s="7" t="s">
        <v>20</v>
      </c>
      <c r="D34" s="31">
        <f>P4a2!F34</f>
        <v>22.9375</v>
      </c>
      <c r="E34" s="45" t="s">
        <v>535</v>
      </c>
      <c r="F34" s="14">
        <f>2*168.7</f>
        <v>337.4</v>
      </c>
      <c r="G34" s="14">
        <f>1*167.2</f>
        <v>167.2</v>
      </c>
      <c r="H34" s="14">
        <f>1*154.1</f>
        <v>154.1</v>
      </c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>
        <f t="shared" si="0"/>
        <v>658.69999999999993</v>
      </c>
      <c r="Y34" s="66">
        <f t="shared" si="1"/>
        <v>2.7104024420630366E-3</v>
      </c>
    </row>
    <row r="35" spans="1:27" x14ac:dyDescent="0.25">
      <c r="A35" s="14">
        <v>29</v>
      </c>
      <c r="B35" s="14" t="s">
        <v>203</v>
      </c>
      <c r="C35" s="7" t="s">
        <v>210</v>
      </c>
      <c r="D35" s="31">
        <f>P4a2!F35</f>
        <v>390.47619047619048</v>
      </c>
      <c r="E35" s="45" t="s">
        <v>38</v>
      </c>
      <c r="F35" s="45"/>
      <c r="G35" s="45"/>
      <c r="H35" s="45">
        <v>1</v>
      </c>
      <c r="I35" s="44"/>
      <c r="J35" s="44"/>
      <c r="K35" s="45"/>
      <c r="L35" s="44"/>
      <c r="M35" s="45"/>
      <c r="N35" s="44"/>
      <c r="O35" s="44"/>
      <c r="P35" s="44"/>
      <c r="Q35" s="44"/>
      <c r="R35" s="44"/>
      <c r="S35" s="44"/>
      <c r="T35" s="44"/>
      <c r="U35" s="44"/>
      <c r="V35" s="44"/>
      <c r="W35" s="44">
        <f t="shared" si="0"/>
        <v>1</v>
      </c>
      <c r="Y35" s="66">
        <f t="shared" si="1"/>
        <v>4.6140495705030544E-2</v>
      </c>
    </row>
    <row r="36" spans="1:27" x14ac:dyDescent="0.25">
      <c r="A36" s="14">
        <v>30</v>
      </c>
      <c r="B36" s="14" t="s">
        <v>204</v>
      </c>
      <c r="C36" s="7" t="s">
        <v>211</v>
      </c>
      <c r="D36" s="31">
        <f>P4a2!F36</f>
        <v>0</v>
      </c>
      <c r="E36" s="45" t="s">
        <v>38</v>
      </c>
      <c r="F36" s="44">
        <v>1</v>
      </c>
      <c r="G36" s="44"/>
      <c r="H36" s="44"/>
      <c r="I36" s="44"/>
      <c r="J36" s="44"/>
      <c r="K36" s="45"/>
      <c r="L36" s="4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>
        <f t="shared" si="0"/>
        <v>1</v>
      </c>
      <c r="Y36" s="66">
        <f t="shared" si="1"/>
        <v>0</v>
      </c>
    </row>
    <row r="37" spans="1:27" x14ac:dyDescent="0.25">
      <c r="A37" s="14">
        <v>31</v>
      </c>
      <c r="B37" s="14" t="s">
        <v>205</v>
      </c>
      <c r="C37" s="7" t="s">
        <v>212</v>
      </c>
      <c r="D37" s="31">
        <f>P4a2!F37</f>
        <v>0</v>
      </c>
      <c r="E37" s="45" t="s">
        <v>38</v>
      </c>
      <c r="F37" s="44">
        <v>1</v>
      </c>
      <c r="G37" s="44"/>
      <c r="H37" s="44"/>
      <c r="I37" s="45"/>
      <c r="J37" s="45"/>
      <c r="K37" s="44"/>
      <c r="L37" s="45"/>
      <c r="M37" s="44"/>
      <c r="N37" s="45"/>
      <c r="O37" s="45"/>
      <c r="P37" s="45"/>
      <c r="Q37" s="44"/>
      <c r="R37" s="44"/>
      <c r="S37" s="44"/>
      <c r="T37" s="44"/>
      <c r="U37" s="44"/>
      <c r="V37" s="44"/>
      <c r="W37" s="44">
        <f t="shared" si="0"/>
        <v>1</v>
      </c>
      <c r="Y37" s="66">
        <f t="shared" si="1"/>
        <v>0</v>
      </c>
    </row>
    <row r="38" spans="1:27" x14ac:dyDescent="0.25">
      <c r="A38" s="14">
        <v>32</v>
      </c>
      <c r="B38" s="14" t="s">
        <v>206</v>
      </c>
      <c r="C38" s="7" t="s">
        <v>213</v>
      </c>
      <c r="D38" s="31">
        <f>P4a2!F38</f>
        <v>6241.2999999999993</v>
      </c>
      <c r="E38" s="45" t="s">
        <v>535</v>
      </c>
      <c r="F38" s="14">
        <f>2*168.7</f>
        <v>337.4</v>
      </c>
      <c r="G38" s="14">
        <f>1*167.2</f>
        <v>167.2</v>
      </c>
      <c r="H38" s="14">
        <f>1*154.1</f>
        <v>154.1</v>
      </c>
      <c r="I38" s="14"/>
      <c r="J38" s="14"/>
      <c r="K38" s="45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>
        <f t="shared" si="0"/>
        <v>658.69999999999993</v>
      </c>
      <c r="Y38" s="68">
        <f t="shared" si="1"/>
        <v>0.73750124301462794</v>
      </c>
      <c r="AA38" s="65"/>
    </row>
    <row r="39" spans="1:27" x14ac:dyDescent="0.25">
      <c r="A39" s="14">
        <v>33</v>
      </c>
      <c r="B39" s="14" t="s">
        <v>207</v>
      </c>
      <c r="C39" s="7" t="s">
        <v>214</v>
      </c>
      <c r="D39" s="31">
        <f>P4a2!F39</f>
        <v>638.52666666666664</v>
      </c>
      <c r="E39" s="45" t="s">
        <v>535</v>
      </c>
      <c r="F39" s="14">
        <f>2*168.7</f>
        <v>337.4</v>
      </c>
      <c r="G39" s="14">
        <f>1*167.2</f>
        <v>167.2</v>
      </c>
      <c r="H39" s="14">
        <f>1*154.1</f>
        <v>154.1</v>
      </c>
      <c r="I39" s="14"/>
      <c r="J39" s="1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>
        <f t="shared" si="0"/>
        <v>658.69999999999993</v>
      </c>
      <c r="Y39" s="66">
        <f t="shared" si="1"/>
        <v>7.5451301870548396E-2</v>
      </c>
    </row>
    <row r="40" spans="1:27" x14ac:dyDescent="0.25">
      <c r="A40" s="14">
        <v>34</v>
      </c>
      <c r="B40" s="14" t="s">
        <v>208</v>
      </c>
      <c r="C40" s="7" t="s">
        <v>215</v>
      </c>
      <c r="D40" s="31">
        <f>P4a2!F40</f>
        <v>0</v>
      </c>
      <c r="E40" s="45" t="s">
        <v>38</v>
      </c>
      <c r="F40" s="44">
        <v>1</v>
      </c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>
        <f t="shared" si="0"/>
        <v>1</v>
      </c>
      <c r="Y40" s="66">
        <f t="shared" si="1"/>
        <v>0</v>
      </c>
    </row>
    <row r="41" spans="1:27" x14ac:dyDescent="0.25">
      <c r="A41" s="14">
        <v>35</v>
      </c>
      <c r="B41" s="14" t="s">
        <v>209</v>
      </c>
      <c r="C41" s="7" t="s">
        <v>216</v>
      </c>
      <c r="D41" s="31">
        <f>P4a2!F41</f>
        <v>0</v>
      </c>
      <c r="E41" s="45" t="s">
        <v>38</v>
      </c>
      <c r="F41" s="44">
        <v>1</v>
      </c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>
        <f t="shared" si="0"/>
        <v>1</v>
      </c>
      <c r="Y41" s="66">
        <f t="shared" si="1"/>
        <v>0</v>
      </c>
    </row>
    <row r="42" spans="1:27" x14ac:dyDescent="0.25">
      <c r="D42" s="77">
        <f>SUM(D7:D41)</f>
        <v>8462.7653975034809</v>
      </c>
      <c r="Y42" s="67">
        <f>SUM(Y7:Y41)</f>
        <v>1</v>
      </c>
    </row>
  </sheetData>
  <mergeCells count="1">
    <mergeCell ref="B4:C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9E337-74C2-413E-84B2-0C5BE75768D6}">
  <dimension ref="A1:AA42"/>
  <sheetViews>
    <sheetView zoomScale="80" zoomScaleNormal="80" workbookViewId="0">
      <pane xSplit="5" ySplit="6" topLeftCell="F24" activePane="bottomRight" state="frozen"/>
      <selection pane="topRight" activeCell="F1" sqref="F1"/>
      <selection pane="bottomLeft" activeCell="A9" sqref="A9"/>
      <selection pane="bottomRight" activeCell="F42" sqref="F42"/>
    </sheetView>
  </sheetViews>
  <sheetFormatPr baseColWidth="10" defaultColWidth="11.54296875" defaultRowHeight="15" x14ac:dyDescent="0.25"/>
  <cols>
    <col min="1" max="1" width="6.08984375" style="24" customWidth="1"/>
    <col min="2" max="2" width="9.08984375" style="24" customWidth="1"/>
    <col min="3" max="3" width="30.54296875" style="24" customWidth="1"/>
    <col min="4" max="4" width="9.453125" style="24" customWidth="1"/>
    <col min="5" max="5" width="15.90625" style="24" customWidth="1"/>
    <col min="6" max="13" width="11.54296875" style="24"/>
    <col min="14" max="14" width="12.90625" style="24" customWidth="1"/>
    <col min="15" max="23" width="11.54296875" style="24"/>
    <col min="24" max="24" width="5.36328125" style="24" customWidth="1"/>
    <col min="25" max="25" width="12" style="24" bestFit="1" customWidth="1"/>
    <col min="26" max="16384" width="11.54296875" style="24"/>
  </cols>
  <sheetData>
    <row r="1" spans="1:25" ht="15.6" x14ac:dyDescent="0.3">
      <c r="A1" s="26" t="s">
        <v>586</v>
      </c>
    </row>
    <row r="2" spans="1:25" ht="15.6" x14ac:dyDescent="0.3">
      <c r="A2" s="26" t="s">
        <v>533</v>
      </c>
      <c r="B2" s="26" t="s">
        <v>534</v>
      </c>
      <c r="E2" s="41" t="s">
        <v>100</v>
      </c>
      <c r="F2" s="41">
        <v>1</v>
      </c>
      <c r="G2" s="41">
        <v>2</v>
      </c>
      <c r="H2" s="41">
        <v>3</v>
      </c>
      <c r="I2" s="41">
        <v>4</v>
      </c>
      <c r="J2" s="41">
        <v>5</v>
      </c>
      <c r="K2" s="41">
        <v>6</v>
      </c>
      <c r="L2" s="41">
        <v>7</v>
      </c>
      <c r="M2" s="41">
        <v>8</v>
      </c>
      <c r="N2" s="41">
        <v>9</v>
      </c>
      <c r="O2" s="41">
        <v>10</v>
      </c>
      <c r="P2" s="41">
        <v>11</v>
      </c>
      <c r="Q2" s="41">
        <v>12</v>
      </c>
      <c r="R2" s="41">
        <v>13</v>
      </c>
      <c r="S2" s="41">
        <v>14</v>
      </c>
      <c r="T2" s="41">
        <v>15</v>
      </c>
      <c r="U2" s="41">
        <v>16</v>
      </c>
      <c r="V2" s="41">
        <v>17</v>
      </c>
    </row>
    <row r="3" spans="1:25" x14ac:dyDescent="0.25">
      <c r="E3" s="41" t="s">
        <v>101</v>
      </c>
      <c r="F3" s="41" t="s">
        <v>430</v>
      </c>
      <c r="G3" s="41" t="s">
        <v>431</v>
      </c>
      <c r="H3" s="41" t="s">
        <v>432</v>
      </c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</row>
    <row r="4" spans="1:25" ht="41.4" x14ac:dyDescent="0.25">
      <c r="B4" s="94" t="s">
        <v>286</v>
      </c>
      <c r="C4" s="95"/>
      <c r="E4" s="41" t="s">
        <v>102</v>
      </c>
      <c r="F4" s="41" t="s">
        <v>451</v>
      </c>
      <c r="G4" s="41" t="s">
        <v>452</v>
      </c>
      <c r="H4" s="41" t="s">
        <v>453</v>
      </c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</row>
    <row r="5" spans="1:25" x14ac:dyDescent="0.25">
      <c r="E5" s="41" t="s">
        <v>103</v>
      </c>
      <c r="F5" s="41" t="s">
        <v>127</v>
      </c>
      <c r="G5" s="41" t="s">
        <v>127</v>
      </c>
      <c r="H5" s="41" t="s">
        <v>127</v>
      </c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</row>
    <row r="6" spans="1:25" ht="15.6" x14ac:dyDescent="0.3">
      <c r="A6" s="1" t="s">
        <v>100</v>
      </c>
      <c r="B6" s="1" t="s">
        <v>101</v>
      </c>
      <c r="C6" s="1" t="s">
        <v>102</v>
      </c>
      <c r="D6" s="1" t="s">
        <v>171</v>
      </c>
      <c r="E6" s="1" t="s">
        <v>527</v>
      </c>
      <c r="F6" s="41" t="s">
        <v>427</v>
      </c>
      <c r="G6" s="41" t="s">
        <v>427</v>
      </c>
      <c r="H6" s="41" t="s">
        <v>427</v>
      </c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40"/>
      <c r="W6" s="42" t="s">
        <v>7</v>
      </c>
      <c r="Y6" s="42" t="s">
        <v>528</v>
      </c>
    </row>
    <row r="7" spans="1:25" x14ac:dyDescent="0.25">
      <c r="A7" s="14">
        <v>1</v>
      </c>
      <c r="B7" s="14" t="s">
        <v>160</v>
      </c>
      <c r="C7" s="7" t="s">
        <v>18</v>
      </c>
      <c r="D7" s="31">
        <f>P4a2!F7</f>
        <v>0</v>
      </c>
      <c r="E7" s="45" t="s">
        <v>38</v>
      </c>
      <c r="F7" s="44">
        <f>'P4b1 CA 01'!$D7/'P4b1 CA 01'!$W7*'P4b1 CA 01'!F7</f>
        <v>0</v>
      </c>
      <c r="G7" s="44">
        <f>'P4b1 CA 01'!$D7/'P4b1 CA 01'!$W7*'P4b1 CA 01'!G7</f>
        <v>0</v>
      </c>
      <c r="H7" s="44">
        <f>'P4b1 CA 01'!$D7/'P4b1 CA 01'!$W7*'P4b1 CA 01'!H7</f>
        <v>0</v>
      </c>
      <c r="I7" s="44"/>
      <c r="J7" s="44"/>
      <c r="K7" s="44"/>
      <c r="L7" s="44"/>
      <c r="M7" s="14"/>
      <c r="N7" s="14"/>
      <c r="O7" s="14"/>
      <c r="P7" s="14"/>
      <c r="Q7" s="2"/>
      <c r="R7" s="2"/>
      <c r="S7" s="2"/>
      <c r="T7" s="2"/>
      <c r="U7" s="2"/>
      <c r="V7" s="2"/>
      <c r="W7" s="44">
        <f t="shared" ref="W7:W41" si="0">SUM(F7:V7)</f>
        <v>0</v>
      </c>
      <c r="Y7" s="66">
        <f>D7/$D$42</f>
        <v>0</v>
      </c>
    </row>
    <row r="8" spans="1:25" x14ac:dyDescent="0.25">
      <c r="A8" s="14">
        <v>2</v>
      </c>
      <c r="B8" s="14" t="s">
        <v>161</v>
      </c>
      <c r="C8" s="7" t="s">
        <v>172</v>
      </c>
      <c r="D8" s="31">
        <f>P4a2!F8</f>
        <v>0</v>
      </c>
      <c r="E8" s="45" t="s">
        <v>38</v>
      </c>
      <c r="F8" s="44">
        <f>'P4b1 CA 01'!$D8/'P4b1 CA 01'!$W8*'P4b1 CA 01'!F8</f>
        <v>0</v>
      </c>
      <c r="G8" s="44">
        <f>'P4b1 CA 01'!$D8/'P4b1 CA 01'!$W8*'P4b1 CA 01'!G8</f>
        <v>0</v>
      </c>
      <c r="H8" s="44">
        <f>'P4b1 CA 01'!$D8/'P4b1 CA 01'!$W8*'P4b1 CA 01'!H8</f>
        <v>0</v>
      </c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>
        <f t="shared" si="0"/>
        <v>0</v>
      </c>
      <c r="Y8" s="66">
        <f t="shared" ref="Y8:Y41" si="1">D8/$D$42</f>
        <v>0</v>
      </c>
    </row>
    <row r="9" spans="1:25" x14ac:dyDescent="0.25">
      <c r="A9" s="14">
        <v>3</v>
      </c>
      <c r="B9" s="14" t="s">
        <v>162</v>
      </c>
      <c r="C9" s="7" t="s">
        <v>10</v>
      </c>
      <c r="D9" s="31">
        <f>P4a2!F9</f>
        <v>325.71428571428572</v>
      </c>
      <c r="E9" s="45" t="s">
        <v>38</v>
      </c>
      <c r="F9" s="44">
        <f>'P4b1 CA 01'!$D9/'P4b1 CA 01'!$W9*'P4b1 CA 01'!F9</f>
        <v>0</v>
      </c>
      <c r="G9" s="44">
        <f>'P4b1 CA 01'!$D9/'P4b1 CA 01'!$W9*'P4b1 CA 01'!G9</f>
        <v>0</v>
      </c>
      <c r="H9" s="44">
        <f>'P4b1 CA 01'!$D9/'P4b1 CA 01'!$W9*'P4b1 CA 01'!H9</f>
        <v>325.71428571428572</v>
      </c>
      <c r="I9" s="44"/>
      <c r="J9" s="44"/>
      <c r="K9" s="45"/>
      <c r="L9" s="44"/>
      <c r="M9" s="45"/>
      <c r="N9" s="44"/>
      <c r="O9" s="44"/>
      <c r="P9" s="44"/>
      <c r="Q9" s="44"/>
      <c r="R9" s="44"/>
      <c r="S9" s="44"/>
      <c r="T9" s="44"/>
      <c r="U9" s="44"/>
      <c r="V9" s="44"/>
      <c r="W9" s="44">
        <f t="shared" si="0"/>
        <v>325.71428571428572</v>
      </c>
      <c r="Y9" s="66">
        <f t="shared" si="1"/>
        <v>3.8487925685659626E-2</v>
      </c>
    </row>
    <row r="10" spans="1:25" x14ac:dyDescent="0.25">
      <c r="A10" s="14">
        <v>4</v>
      </c>
      <c r="B10" s="14" t="s">
        <v>163</v>
      </c>
      <c r="C10" s="7" t="s">
        <v>14</v>
      </c>
      <c r="D10" s="31">
        <f>P4a2!F10</f>
        <v>0</v>
      </c>
      <c r="E10" s="45" t="s">
        <v>38</v>
      </c>
      <c r="F10" s="44">
        <f>'P4b1 CA 01'!$D10/'P4b1 CA 01'!$W10*'P4b1 CA 01'!F10</f>
        <v>0</v>
      </c>
      <c r="G10" s="44">
        <f>'P4b1 CA 01'!$D10/'P4b1 CA 01'!$W10*'P4b1 CA 01'!G10</f>
        <v>0</v>
      </c>
      <c r="H10" s="44">
        <f>'P4b1 CA 01'!$D10/'P4b1 CA 01'!$W10*'P4b1 CA 01'!H10</f>
        <v>0</v>
      </c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>
        <f t="shared" si="0"/>
        <v>0</v>
      </c>
      <c r="Y10" s="66">
        <f t="shared" si="1"/>
        <v>0</v>
      </c>
    </row>
    <row r="11" spans="1:25" x14ac:dyDescent="0.25">
      <c r="A11" s="14">
        <v>5</v>
      </c>
      <c r="B11" s="14" t="s">
        <v>164</v>
      </c>
      <c r="C11" s="7" t="s">
        <v>11</v>
      </c>
      <c r="D11" s="31">
        <f>P4a2!F11</f>
        <v>0</v>
      </c>
      <c r="E11" s="45" t="s">
        <v>38</v>
      </c>
      <c r="F11" s="44">
        <f>'P4b1 CA 01'!$D11/'P4b1 CA 01'!$W11*'P4b1 CA 01'!F11</f>
        <v>0</v>
      </c>
      <c r="G11" s="44">
        <f>'P4b1 CA 01'!$D11/'P4b1 CA 01'!$W11*'P4b1 CA 01'!G11</f>
        <v>0</v>
      </c>
      <c r="H11" s="44">
        <f>'P4b1 CA 01'!$D11/'P4b1 CA 01'!$W11*'P4b1 CA 01'!H11</f>
        <v>0</v>
      </c>
      <c r="I11" s="44"/>
      <c r="J11" s="44"/>
      <c r="K11" s="44"/>
      <c r="L11" s="44"/>
      <c r="M11" s="44"/>
      <c r="N11" s="44"/>
      <c r="O11" s="44"/>
      <c r="P11" s="44"/>
      <c r="Q11" s="45"/>
      <c r="R11" s="45"/>
      <c r="S11" s="45"/>
      <c r="T11" s="45"/>
      <c r="U11" s="45"/>
      <c r="V11" s="45"/>
      <c r="W11" s="44">
        <f t="shared" si="0"/>
        <v>0</v>
      </c>
      <c r="Y11" s="66">
        <f t="shared" si="1"/>
        <v>0</v>
      </c>
    </row>
    <row r="12" spans="1:25" x14ac:dyDescent="0.25">
      <c r="A12" s="14">
        <v>6</v>
      </c>
      <c r="B12" s="14" t="s">
        <v>165</v>
      </c>
      <c r="C12" s="7" t="s">
        <v>173</v>
      </c>
      <c r="D12" s="31">
        <f>P4a2!F12</f>
        <v>0</v>
      </c>
      <c r="E12" s="45" t="s">
        <v>38</v>
      </c>
      <c r="F12" s="44">
        <f>'P4b1 CA 01'!$D12/'P4b1 CA 01'!$W12*'P4b1 CA 01'!F12</f>
        <v>0</v>
      </c>
      <c r="G12" s="44">
        <f>'P4b1 CA 01'!$D12/'P4b1 CA 01'!$W12*'P4b1 CA 01'!G12</f>
        <v>0</v>
      </c>
      <c r="H12" s="44">
        <f>'P4b1 CA 01'!$D12/'P4b1 CA 01'!$W12*'P4b1 CA 01'!H12</f>
        <v>0</v>
      </c>
      <c r="I12" s="44"/>
      <c r="J12" s="44"/>
      <c r="K12" s="44"/>
      <c r="L12" s="44"/>
      <c r="M12" s="44"/>
      <c r="N12" s="45"/>
      <c r="O12" s="45"/>
      <c r="P12" s="45"/>
      <c r="Q12" s="45"/>
      <c r="R12" s="45"/>
      <c r="S12" s="45"/>
      <c r="T12" s="45"/>
      <c r="U12" s="45"/>
      <c r="V12" s="45"/>
      <c r="W12" s="44">
        <f t="shared" si="0"/>
        <v>0</v>
      </c>
      <c r="Y12" s="66">
        <f t="shared" si="1"/>
        <v>0</v>
      </c>
    </row>
    <row r="13" spans="1:25" x14ac:dyDescent="0.25">
      <c r="A13" s="14">
        <v>7</v>
      </c>
      <c r="B13" s="14" t="s">
        <v>166</v>
      </c>
      <c r="C13" s="7" t="s">
        <v>12</v>
      </c>
      <c r="D13" s="31">
        <f>P4a2!F13</f>
        <v>0</v>
      </c>
      <c r="E13" s="45" t="s">
        <v>38</v>
      </c>
      <c r="F13" s="44">
        <f>'P4b1 CA 01'!$D13/'P4b1 CA 01'!$W13*'P4b1 CA 01'!F13</f>
        <v>0</v>
      </c>
      <c r="G13" s="44">
        <f>'P4b1 CA 01'!$D13/'P4b1 CA 01'!$W13*'P4b1 CA 01'!G13</f>
        <v>0</v>
      </c>
      <c r="H13" s="44">
        <f>'P4b1 CA 01'!$D13/'P4b1 CA 01'!$W13*'P4b1 CA 01'!H13</f>
        <v>0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>
        <f t="shared" si="0"/>
        <v>0</v>
      </c>
      <c r="Y13" s="66">
        <f t="shared" si="1"/>
        <v>0</v>
      </c>
    </row>
    <row r="14" spans="1:25" x14ac:dyDescent="0.25">
      <c r="A14" s="14">
        <v>8</v>
      </c>
      <c r="B14" s="14" t="s">
        <v>167</v>
      </c>
      <c r="C14" s="7" t="s">
        <v>16</v>
      </c>
      <c r="D14" s="31">
        <f>P4a2!F14</f>
        <v>0</v>
      </c>
      <c r="E14" s="45" t="s">
        <v>38</v>
      </c>
      <c r="F14" s="44">
        <f>'P4b1 CA 01'!$D14/'P4b1 CA 01'!$W14*'P4b1 CA 01'!F14</f>
        <v>0</v>
      </c>
      <c r="G14" s="44">
        <f>'P4b1 CA 01'!$D14/'P4b1 CA 01'!$W14*'P4b1 CA 01'!G14</f>
        <v>0</v>
      </c>
      <c r="H14" s="44">
        <f>'P4b1 CA 01'!$D14/'P4b1 CA 01'!$W14*'P4b1 CA 01'!H14</f>
        <v>0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>
        <f t="shared" si="0"/>
        <v>0</v>
      </c>
      <c r="Y14" s="66">
        <f t="shared" si="1"/>
        <v>0</v>
      </c>
    </row>
    <row r="15" spans="1:25" x14ac:dyDescent="0.25">
      <c r="A15" s="14">
        <v>9</v>
      </c>
      <c r="B15" s="14" t="s">
        <v>168</v>
      </c>
      <c r="C15" s="7" t="s">
        <v>13</v>
      </c>
      <c r="D15" s="31">
        <f>P4a2!F15</f>
        <v>0</v>
      </c>
      <c r="E15" s="45" t="s">
        <v>38</v>
      </c>
      <c r="F15" s="44">
        <f>'P4b1 CA 01'!$D15/'P4b1 CA 01'!$W15*'P4b1 CA 01'!F15</f>
        <v>0</v>
      </c>
      <c r="G15" s="44">
        <f>'P4b1 CA 01'!$D15/'P4b1 CA 01'!$W15*'P4b1 CA 01'!G15</f>
        <v>0</v>
      </c>
      <c r="H15" s="44">
        <f>'P4b1 CA 01'!$D15/'P4b1 CA 01'!$W15*'P4b1 CA 01'!H15</f>
        <v>0</v>
      </c>
      <c r="I15" s="44"/>
      <c r="J15" s="44"/>
      <c r="K15" s="44"/>
      <c r="L15" s="44"/>
      <c r="M15" s="44"/>
      <c r="N15" s="44"/>
      <c r="O15" s="44"/>
      <c r="P15" s="44"/>
      <c r="Q15" s="45"/>
      <c r="R15" s="45"/>
      <c r="S15" s="45"/>
      <c r="T15" s="45"/>
      <c r="U15" s="45"/>
      <c r="V15" s="45"/>
      <c r="W15" s="44">
        <f t="shared" si="0"/>
        <v>0</v>
      </c>
      <c r="Y15" s="66">
        <f t="shared" si="1"/>
        <v>0</v>
      </c>
    </row>
    <row r="16" spans="1:25" x14ac:dyDescent="0.25">
      <c r="A16" s="14">
        <v>10</v>
      </c>
      <c r="B16" s="14" t="s">
        <v>169</v>
      </c>
      <c r="C16" s="7" t="s">
        <v>8</v>
      </c>
      <c r="D16" s="31">
        <f>P4a2!F16</f>
        <v>0</v>
      </c>
      <c r="E16" s="45" t="s">
        <v>38</v>
      </c>
      <c r="F16" s="44">
        <f>'P4b1 CA 01'!$D16/'P4b1 CA 01'!$W16*'P4b1 CA 01'!F16</f>
        <v>0</v>
      </c>
      <c r="G16" s="44">
        <f>'P4b1 CA 01'!$D16/'P4b1 CA 01'!$W16*'P4b1 CA 01'!G16</f>
        <v>0</v>
      </c>
      <c r="H16" s="44">
        <f>'P4b1 CA 01'!$D16/'P4b1 CA 01'!$W16*'P4b1 CA 01'!H16</f>
        <v>0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>
        <f t="shared" si="0"/>
        <v>0</v>
      </c>
      <c r="Y16" s="66">
        <f t="shared" si="1"/>
        <v>0</v>
      </c>
    </row>
    <row r="17" spans="1:25" x14ac:dyDescent="0.25">
      <c r="A17" s="14">
        <v>11</v>
      </c>
      <c r="B17" s="14" t="s">
        <v>170</v>
      </c>
      <c r="C17" s="7" t="s">
        <v>183</v>
      </c>
      <c r="D17" s="31">
        <f>P4a2!F17</f>
        <v>149.94475357710652</v>
      </c>
      <c r="E17" s="45" t="s">
        <v>278</v>
      </c>
      <c r="F17" s="44">
        <f>'P4b1 CA 01'!$D17/'P4b1 CA 01'!$W17*'P4b1 CA 01'!F17</f>
        <v>66.461998882825583</v>
      </c>
      <c r="G17" s="44">
        <f>'P4b1 CA 01'!$D17/'P4b1 CA 01'!$W17*'P4b1 CA 01'!G17</f>
        <v>83.482754694280928</v>
      </c>
      <c r="H17" s="44">
        <f>'P4b1 CA 01'!$D17/'P4b1 CA 01'!$W17*'P4b1 CA 01'!H17</f>
        <v>0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>
        <f t="shared" si="0"/>
        <v>149.9447535771065</v>
      </c>
      <c r="Y17" s="66">
        <f t="shared" si="1"/>
        <v>1.7718174442285767E-2</v>
      </c>
    </row>
    <row r="18" spans="1:25" x14ac:dyDescent="0.25">
      <c r="A18" s="14">
        <v>12</v>
      </c>
      <c r="B18" s="14" t="s">
        <v>174</v>
      </c>
      <c r="C18" s="7" t="s">
        <v>184</v>
      </c>
      <c r="D18" s="31">
        <f>P4a2!F18</f>
        <v>5.1639080459770117</v>
      </c>
      <c r="E18" s="45" t="s">
        <v>279</v>
      </c>
      <c r="F18" s="44">
        <f>'P4b1 CA 01'!$D18/'P4b1 CA 01'!$W18*'P4b1 CA 01'!F18</f>
        <v>1.7213026819923372</v>
      </c>
      <c r="G18" s="44">
        <f>'P4b1 CA 01'!$D18/'P4b1 CA 01'!$W18*'P4b1 CA 01'!G18</f>
        <v>1.7213026819923372</v>
      </c>
      <c r="H18" s="44">
        <f>'P4b1 CA 01'!$D18/'P4b1 CA 01'!$W18*'P4b1 CA 01'!H18</f>
        <v>1.7213026819923372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44">
        <f t="shared" si="0"/>
        <v>5.1639080459770117</v>
      </c>
      <c r="Y18" s="66">
        <f t="shared" si="1"/>
        <v>6.1019156309122865E-4</v>
      </c>
    </row>
    <row r="19" spans="1:25" x14ac:dyDescent="0.25">
      <c r="A19" s="14">
        <v>13</v>
      </c>
      <c r="B19" s="14" t="s">
        <v>175</v>
      </c>
      <c r="C19" s="7" t="s">
        <v>185</v>
      </c>
      <c r="D19" s="31">
        <f>P4a2!F19</f>
        <v>0</v>
      </c>
      <c r="E19" s="45" t="s">
        <v>38</v>
      </c>
      <c r="F19" s="44">
        <f>'P4b1 CA 01'!$D19/'P4b1 CA 01'!$W19*'P4b1 CA 01'!F19</f>
        <v>0</v>
      </c>
      <c r="G19" s="44">
        <f>'P4b1 CA 01'!$D19/'P4b1 CA 01'!$W19*'P4b1 CA 01'!G19</f>
        <v>0</v>
      </c>
      <c r="H19" s="44">
        <f>'P4b1 CA 01'!$D19/'P4b1 CA 01'!$W19*'P4b1 CA 01'!H19</f>
        <v>0</v>
      </c>
      <c r="I19" s="44"/>
      <c r="J19" s="44"/>
      <c r="K19" s="44"/>
      <c r="L19" s="44"/>
      <c r="M19" s="44"/>
      <c r="N19" s="44"/>
      <c r="O19" s="44"/>
      <c r="P19" s="44"/>
      <c r="Q19" s="45"/>
      <c r="R19" s="45"/>
      <c r="S19" s="45"/>
      <c r="T19" s="45"/>
      <c r="U19" s="45"/>
      <c r="V19" s="45"/>
      <c r="W19" s="44">
        <f t="shared" si="0"/>
        <v>0</v>
      </c>
      <c r="Y19" s="66">
        <f t="shared" si="1"/>
        <v>0</v>
      </c>
    </row>
    <row r="20" spans="1:25" x14ac:dyDescent="0.25">
      <c r="A20" s="14">
        <v>14</v>
      </c>
      <c r="B20" s="14" t="s">
        <v>176</v>
      </c>
      <c r="C20" s="7" t="s">
        <v>186</v>
      </c>
      <c r="D20" s="31">
        <f>P4a2!F20</f>
        <v>0</v>
      </c>
      <c r="E20" s="45" t="s">
        <v>38</v>
      </c>
      <c r="F20" s="44">
        <f>'P4b1 CA 01'!$D20/'P4b1 CA 01'!$W20*'P4b1 CA 01'!F20</f>
        <v>0</v>
      </c>
      <c r="G20" s="44">
        <f>'P4b1 CA 01'!$D20/'P4b1 CA 01'!$W20*'P4b1 CA 01'!G20</f>
        <v>0</v>
      </c>
      <c r="H20" s="44">
        <f>'P4b1 CA 01'!$D20/'P4b1 CA 01'!$W20*'P4b1 CA 01'!H20</f>
        <v>0</v>
      </c>
      <c r="I20" s="44"/>
      <c r="J20" s="44"/>
      <c r="K20" s="44"/>
      <c r="L20" s="44"/>
      <c r="M20" s="44"/>
      <c r="N20" s="45"/>
      <c r="O20" s="45"/>
      <c r="P20" s="45"/>
      <c r="Q20" s="45"/>
      <c r="R20" s="45"/>
      <c r="S20" s="45"/>
      <c r="T20" s="45"/>
      <c r="U20" s="45"/>
      <c r="V20" s="45"/>
      <c r="W20" s="44">
        <f t="shared" si="0"/>
        <v>0</v>
      </c>
      <c r="Y20" s="66">
        <f t="shared" si="1"/>
        <v>0</v>
      </c>
    </row>
    <row r="21" spans="1:25" x14ac:dyDescent="0.25">
      <c r="A21" s="14">
        <v>15</v>
      </c>
      <c r="B21" s="14" t="s">
        <v>177</v>
      </c>
      <c r="C21" s="7" t="s">
        <v>187</v>
      </c>
      <c r="D21" s="31">
        <f>P4a2!F21</f>
        <v>0</v>
      </c>
      <c r="E21" s="45" t="s">
        <v>38</v>
      </c>
      <c r="F21" s="44">
        <f>'P4b1 CA 01'!$D21/'P4b1 CA 01'!$W21*'P4b1 CA 01'!F21</f>
        <v>0</v>
      </c>
      <c r="G21" s="44">
        <f>'P4b1 CA 01'!$D21/'P4b1 CA 01'!$W21*'P4b1 CA 01'!G21</f>
        <v>0</v>
      </c>
      <c r="H21" s="44">
        <f>'P4b1 CA 01'!$D21/'P4b1 CA 01'!$W21*'P4b1 CA 01'!H21</f>
        <v>0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>
        <f t="shared" si="0"/>
        <v>0</v>
      </c>
      <c r="Y21" s="66">
        <f t="shared" si="1"/>
        <v>0</v>
      </c>
    </row>
    <row r="22" spans="1:25" x14ac:dyDescent="0.25">
      <c r="A22" s="14">
        <v>16</v>
      </c>
      <c r="B22" s="14" t="s">
        <v>178</v>
      </c>
      <c r="C22" s="7" t="s">
        <v>17</v>
      </c>
      <c r="D22" s="31">
        <f>P4a2!F22</f>
        <v>0</v>
      </c>
      <c r="E22" s="45" t="s">
        <v>38</v>
      </c>
      <c r="F22" s="44">
        <f>'P4b1 CA 01'!$D22/'P4b1 CA 01'!$W22*'P4b1 CA 01'!F22</f>
        <v>0</v>
      </c>
      <c r="G22" s="44">
        <f>'P4b1 CA 01'!$D22/'P4b1 CA 01'!$W22*'P4b1 CA 01'!G22</f>
        <v>0</v>
      </c>
      <c r="H22" s="44">
        <f>'P4b1 CA 01'!$D22/'P4b1 CA 01'!$W22*'P4b1 CA 01'!H22</f>
        <v>0</v>
      </c>
      <c r="I22" s="44"/>
      <c r="J22" s="44"/>
      <c r="K22" s="44"/>
      <c r="L22" s="44"/>
      <c r="M22" s="44"/>
      <c r="N22" s="44"/>
      <c r="O22" s="44"/>
      <c r="P22" s="44"/>
      <c r="Q22" s="45"/>
      <c r="R22" s="45"/>
      <c r="S22" s="45"/>
      <c r="T22" s="45"/>
      <c r="U22" s="45"/>
      <c r="V22" s="45"/>
      <c r="W22" s="44">
        <f t="shared" si="0"/>
        <v>0</v>
      </c>
      <c r="Y22" s="66">
        <f t="shared" si="1"/>
        <v>0</v>
      </c>
    </row>
    <row r="23" spans="1:25" x14ac:dyDescent="0.25">
      <c r="A23" s="14">
        <v>17</v>
      </c>
      <c r="B23" s="14" t="s">
        <v>179</v>
      </c>
      <c r="C23" s="7" t="s">
        <v>9</v>
      </c>
      <c r="D23" s="31">
        <f>P4a2!F23</f>
        <v>0</v>
      </c>
      <c r="E23" s="45" t="s">
        <v>38</v>
      </c>
      <c r="F23" s="44">
        <f>'P4b1 CA 01'!$D23/'P4b1 CA 01'!$W23*'P4b1 CA 01'!F23</f>
        <v>0</v>
      </c>
      <c r="G23" s="44">
        <f>'P4b1 CA 01'!$D23/'P4b1 CA 01'!$W23*'P4b1 CA 01'!G23</f>
        <v>0</v>
      </c>
      <c r="H23" s="44">
        <f>'P4b1 CA 01'!$D23/'P4b1 CA 01'!$W23*'P4b1 CA 01'!H23</f>
        <v>0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>
        <f t="shared" si="0"/>
        <v>0</v>
      </c>
      <c r="Y23" s="66">
        <f t="shared" si="1"/>
        <v>0</v>
      </c>
    </row>
    <row r="24" spans="1:25" x14ac:dyDescent="0.25">
      <c r="A24" s="14">
        <v>18</v>
      </c>
      <c r="B24" s="14" t="s">
        <v>180</v>
      </c>
      <c r="C24" s="7" t="s">
        <v>15</v>
      </c>
      <c r="D24" s="31">
        <f>P4a2!F24</f>
        <v>0</v>
      </c>
      <c r="E24" s="45" t="s">
        <v>38</v>
      </c>
      <c r="F24" s="44">
        <f>'P4b1 CA 01'!$D24/'P4b1 CA 01'!$W24*'P4b1 CA 01'!F24</f>
        <v>0</v>
      </c>
      <c r="G24" s="44">
        <f>'P4b1 CA 01'!$D24/'P4b1 CA 01'!$W24*'P4b1 CA 01'!G24</f>
        <v>0</v>
      </c>
      <c r="H24" s="44">
        <f>'P4b1 CA 01'!$D24/'P4b1 CA 01'!$W24*'P4b1 CA 01'!H24</f>
        <v>0</v>
      </c>
      <c r="I24" s="44"/>
      <c r="J24" s="44"/>
      <c r="K24" s="44"/>
      <c r="L24" s="44"/>
      <c r="M24" s="44"/>
      <c r="N24" s="44"/>
      <c r="O24" s="44"/>
      <c r="P24" s="44"/>
      <c r="Q24" s="45"/>
      <c r="R24" s="45"/>
      <c r="S24" s="45"/>
      <c r="T24" s="45"/>
      <c r="U24" s="45"/>
      <c r="V24" s="45"/>
      <c r="W24" s="44">
        <f t="shared" si="0"/>
        <v>0</v>
      </c>
      <c r="Y24" s="66">
        <f t="shared" si="1"/>
        <v>0</v>
      </c>
    </row>
    <row r="25" spans="1:25" x14ac:dyDescent="0.25">
      <c r="A25" s="14">
        <v>19</v>
      </c>
      <c r="B25" s="14" t="s">
        <v>181</v>
      </c>
      <c r="C25" s="7" t="s">
        <v>196</v>
      </c>
      <c r="D25" s="31">
        <f>P4a2!F25</f>
        <v>0</v>
      </c>
      <c r="E25" s="45" t="s">
        <v>38</v>
      </c>
      <c r="F25" s="44">
        <f>'P4b1 CA 01'!$D25/'P4b1 CA 01'!$W25*'P4b1 CA 01'!F25</f>
        <v>0</v>
      </c>
      <c r="G25" s="44">
        <f>'P4b1 CA 01'!$D25/'P4b1 CA 01'!$W25*'P4b1 CA 01'!G25</f>
        <v>0</v>
      </c>
      <c r="H25" s="44">
        <f>'P4b1 CA 01'!$D25/'P4b1 CA 01'!$W25*'P4b1 CA 01'!H25</f>
        <v>0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>
        <f t="shared" si="0"/>
        <v>0</v>
      </c>
      <c r="Y25" s="66">
        <f t="shared" si="1"/>
        <v>0</v>
      </c>
    </row>
    <row r="26" spans="1:25" x14ac:dyDescent="0.25">
      <c r="A26" s="14">
        <v>20</v>
      </c>
      <c r="B26" s="14" t="s">
        <v>182</v>
      </c>
      <c r="C26" s="7" t="s">
        <v>197</v>
      </c>
      <c r="D26" s="31">
        <f>P4a2!F26</f>
        <v>0</v>
      </c>
      <c r="E26" s="45" t="s">
        <v>38</v>
      </c>
      <c r="F26" s="44">
        <f>'P4b1 CA 01'!$D26/'P4b1 CA 01'!$W26*'P4b1 CA 01'!F26</f>
        <v>0</v>
      </c>
      <c r="G26" s="44">
        <f>'P4b1 CA 01'!$D26/'P4b1 CA 01'!$W26*'P4b1 CA 01'!G26</f>
        <v>0</v>
      </c>
      <c r="H26" s="44">
        <f>'P4b1 CA 01'!$D26/'P4b1 CA 01'!$W26*'P4b1 CA 01'!H26</f>
        <v>0</v>
      </c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>
        <f t="shared" si="0"/>
        <v>0</v>
      </c>
      <c r="Y26" s="66">
        <f t="shared" si="1"/>
        <v>0</v>
      </c>
    </row>
    <row r="27" spans="1:25" x14ac:dyDescent="0.25">
      <c r="A27" s="14">
        <v>21</v>
      </c>
      <c r="B27" s="14" t="s">
        <v>188</v>
      </c>
      <c r="C27" s="7" t="s">
        <v>198</v>
      </c>
      <c r="D27" s="31">
        <f>P4a2!F27</f>
        <v>0</v>
      </c>
      <c r="E27" s="45" t="s">
        <v>38</v>
      </c>
      <c r="F27" s="44">
        <f>'P4b1 CA 01'!$D27/'P4b1 CA 01'!$W27*'P4b1 CA 01'!F27</f>
        <v>0</v>
      </c>
      <c r="G27" s="44">
        <f>'P4b1 CA 01'!$D27/'P4b1 CA 01'!$W27*'P4b1 CA 01'!G27</f>
        <v>0</v>
      </c>
      <c r="H27" s="44">
        <f>'P4b1 CA 01'!$D27/'P4b1 CA 01'!$W27*'P4b1 CA 01'!H27</f>
        <v>0</v>
      </c>
      <c r="I27" s="44"/>
      <c r="J27" s="44"/>
      <c r="K27" s="44"/>
      <c r="L27" s="45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>
        <f t="shared" si="0"/>
        <v>0</v>
      </c>
      <c r="Y27" s="66">
        <f t="shared" si="1"/>
        <v>0</v>
      </c>
    </row>
    <row r="28" spans="1:25" x14ac:dyDescent="0.25">
      <c r="A28" s="14">
        <v>22</v>
      </c>
      <c r="B28" s="14" t="s">
        <v>189</v>
      </c>
      <c r="C28" s="7" t="s">
        <v>19</v>
      </c>
      <c r="D28" s="31">
        <f>P4a2!F28</f>
        <v>7.33</v>
      </c>
      <c r="E28" s="45" t="s">
        <v>38</v>
      </c>
      <c r="F28" s="44">
        <f>'P4b1 CA 01'!$D28/'P4b1 CA 01'!$W28*'P4b1 CA 01'!F28</f>
        <v>7.33</v>
      </c>
      <c r="G28" s="44">
        <f>'P4b1 CA 01'!$D28/'P4b1 CA 01'!$W28*'P4b1 CA 01'!G28</f>
        <v>0</v>
      </c>
      <c r="H28" s="44">
        <f>'P4b1 CA 01'!$D28/'P4b1 CA 01'!$W28*'P4b1 CA 01'!H28</f>
        <v>0</v>
      </c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>
        <f t="shared" si="0"/>
        <v>7.33</v>
      </c>
      <c r="Y28" s="66">
        <f t="shared" si="1"/>
        <v>8.6614713461894539E-4</v>
      </c>
    </row>
    <row r="29" spans="1:25" x14ac:dyDescent="0.25">
      <c r="A29" s="14">
        <v>23</v>
      </c>
      <c r="B29" s="14" t="s">
        <v>190</v>
      </c>
      <c r="C29" s="7" t="s">
        <v>217</v>
      </c>
      <c r="D29" s="31">
        <f>P4a2!F29</f>
        <v>0</v>
      </c>
      <c r="E29" s="45" t="s">
        <v>38</v>
      </c>
      <c r="F29" s="44">
        <f>'P4b1 CA 01'!$D29/'P4b1 CA 01'!$W29*'P4b1 CA 01'!F29</f>
        <v>0</v>
      </c>
      <c r="G29" s="44">
        <f>'P4b1 CA 01'!$D29/'P4b1 CA 01'!$W29*'P4b1 CA 01'!G29</f>
        <v>0</v>
      </c>
      <c r="H29" s="44">
        <f>'P4b1 CA 01'!$D29/'P4b1 CA 01'!$W29*'P4b1 CA 01'!H29</f>
        <v>0</v>
      </c>
      <c r="I29" s="44"/>
      <c r="J29" s="44"/>
      <c r="K29" s="45"/>
      <c r="L29" s="45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>
        <f t="shared" si="0"/>
        <v>0</v>
      </c>
      <c r="Y29" s="66">
        <f t="shared" si="1"/>
        <v>0</v>
      </c>
    </row>
    <row r="30" spans="1:25" x14ac:dyDescent="0.25">
      <c r="A30" s="14">
        <v>24</v>
      </c>
      <c r="B30" s="14" t="s">
        <v>191</v>
      </c>
      <c r="C30" s="7" t="s">
        <v>199</v>
      </c>
      <c r="D30" s="31">
        <f>P4a2!F30</f>
        <v>128.37209302325581</v>
      </c>
      <c r="E30" s="45" t="s">
        <v>38</v>
      </c>
      <c r="F30" s="44">
        <f>'P4b1 CA 01'!$D30/'P4b1 CA 01'!$W30*'P4b1 CA 01'!F30</f>
        <v>0</v>
      </c>
      <c r="G30" s="44">
        <f>'P4b1 CA 01'!$D30/'P4b1 CA 01'!$W30*'P4b1 CA 01'!G30</f>
        <v>0</v>
      </c>
      <c r="H30" s="44">
        <f>'P4b1 CA 01'!$D30/'P4b1 CA 01'!$W30*'P4b1 CA 01'!H30</f>
        <v>128.37209302325581</v>
      </c>
      <c r="I30" s="44"/>
      <c r="J30" s="44"/>
      <c r="K30" s="45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>
        <f t="shared" si="0"/>
        <v>128.37209302325581</v>
      </c>
      <c r="Y30" s="66">
        <f t="shared" si="1"/>
        <v>1.516904782225508E-2</v>
      </c>
    </row>
    <row r="31" spans="1:25" x14ac:dyDescent="0.25">
      <c r="A31" s="14">
        <v>25</v>
      </c>
      <c r="B31" s="14" t="s">
        <v>192</v>
      </c>
      <c r="C31" s="7" t="s">
        <v>200</v>
      </c>
      <c r="D31" s="31">
        <f>P4a2!F31</f>
        <v>553</v>
      </c>
      <c r="E31" s="45" t="s">
        <v>275</v>
      </c>
      <c r="F31" s="44">
        <f>'P4b1 CA 01'!$D31/'P4b1 CA 01'!$W31*'P4b1 CA 01'!F31</f>
        <v>110.60000000000001</v>
      </c>
      <c r="G31" s="44">
        <f>'P4b1 CA 01'!$D31/'P4b1 CA 01'!$W31*'P4b1 CA 01'!G31</f>
        <v>165.9</v>
      </c>
      <c r="H31" s="44">
        <f>'P4b1 CA 01'!$D31/'P4b1 CA 01'!$W31*'P4b1 CA 01'!H31</f>
        <v>276.5</v>
      </c>
      <c r="I31" s="45"/>
      <c r="J31" s="45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>
        <f t="shared" si="0"/>
        <v>553</v>
      </c>
      <c r="Y31" s="66">
        <f t="shared" si="1"/>
        <v>6.5345070319819482E-2</v>
      </c>
    </row>
    <row r="32" spans="1:25" x14ac:dyDescent="0.25">
      <c r="A32" s="14">
        <v>26</v>
      </c>
      <c r="B32" s="14" t="s">
        <v>193</v>
      </c>
      <c r="C32" s="7" t="s">
        <v>201</v>
      </c>
      <c r="D32" s="31">
        <f>P4a2!F32</f>
        <v>0</v>
      </c>
      <c r="E32" s="45" t="s">
        <v>38</v>
      </c>
      <c r="F32" s="44">
        <f>'P4b1 CA 01'!$D32/'P4b1 CA 01'!$W32*'P4b1 CA 01'!F32</f>
        <v>0</v>
      </c>
      <c r="G32" s="44">
        <f>'P4b1 CA 01'!$D32/'P4b1 CA 01'!$W32*'P4b1 CA 01'!G32</f>
        <v>0</v>
      </c>
      <c r="H32" s="44">
        <f>'P4b1 CA 01'!$D32/'P4b1 CA 01'!$W32*'P4b1 CA 01'!H32</f>
        <v>0</v>
      </c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>
        <f t="shared" si="0"/>
        <v>0</v>
      </c>
      <c r="Y32" s="66">
        <f t="shared" si="1"/>
        <v>0</v>
      </c>
    </row>
    <row r="33" spans="1:27" x14ac:dyDescent="0.25">
      <c r="A33" s="14">
        <v>27</v>
      </c>
      <c r="B33" s="14" t="s">
        <v>194</v>
      </c>
      <c r="C33" s="7" t="s">
        <v>202</v>
      </c>
      <c r="D33" s="31">
        <f>P4a2!F33</f>
        <v>0</v>
      </c>
      <c r="E33" s="45" t="s">
        <v>38</v>
      </c>
      <c r="F33" s="44">
        <f>'P4b1 CA 01'!$D33/'P4b1 CA 01'!$W33*'P4b1 CA 01'!F33</f>
        <v>0</v>
      </c>
      <c r="G33" s="44">
        <f>'P4b1 CA 01'!$D33/'P4b1 CA 01'!$W33*'P4b1 CA 01'!G33</f>
        <v>0</v>
      </c>
      <c r="H33" s="44">
        <f>'P4b1 CA 01'!$D33/'P4b1 CA 01'!$W33*'P4b1 CA 01'!H33</f>
        <v>0</v>
      </c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>
        <f t="shared" si="0"/>
        <v>0</v>
      </c>
      <c r="Y33" s="66">
        <f t="shared" si="1"/>
        <v>0</v>
      </c>
    </row>
    <row r="34" spans="1:27" x14ac:dyDescent="0.25">
      <c r="A34" s="14">
        <v>28</v>
      </c>
      <c r="B34" s="14" t="s">
        <v>195</v>
      </c>
      <c r="C34" s="7" t="s">
        <v>20</v>
      </c>
      <c r="D34" s="31">
        <f>P4a2!F34</f>
        <v>22.9375</v>
      </c>
      <c r="E34" s="45" t="s">
        <v>535</v>
      </c>
      <c r="F34" s="44">
        <f>'P4b1 CA 01'!$D34/'P4b1 CA 01'!$W34*'P4b1 CA 01'!F34</f>
        <v>11.749070138150902</v>
      </c>
      <c r="G34" s="44">
        <f>'P4b1 CA 01'!$D34/'P4b1 CA 01'!$W34*'P4b1 CA 01'!G34</f>
        <v>5.822301502960376</v>
      </c>
      <c r="H34" s="44">
        <f>'P4b1 CA 01'!$D34/'P4b1 CA 01'!$W34*'P4b1 CA 01'!H34</f>
        <v>5.3661283588887203</v>
      </c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>
        <f t="shared" si="0"/>
        <v>22.937499999999996</v>
      </c>
      <c r="Y34" s="66">
        <f t="shared" si="1"/>
        <v>2.7104024420630366E-3</v>
      </c>
    </row>
    <row r="35" spans="1:27" x14ac:dyDescent="0.25">
      <c r="A35" s="14">
        <v>29</v>
      </c>
      <c r="B35" s="14" t="s">
        <v>203</v>
      </c>
      <c r="C35" s="7" t="s">
        <v>210</v>
      </c>
      <c r="D35" s="31">
        <f>P4a2!F35</f>
        <v>390.47619047619048</v>
      </c>
      <c r="E35" s="45" t="s">
        <v>38</v>
      </c>
      <c r="F35" s="44">
        <f>'P4b1 CA 01'!$D35/'P4b1 CA 01'!$W35*'P4b1 CA 01'!F35</f>
        <v>0</v>
      </c>
      <c r="G35" s="44">
        <f>'P4b1 CA 01'!$D35/'P4b1 CA 01'!$W35*'P4b1 CA 01'!G35</f>
        <v>0</v>
      </c>
      <c r="H35" s="44">
        <f>'P4b1 CA 01'!$D35/'P4b1 CA 01'!$W35*'P4b1 CA 01'!H35</f>
        <v>390.47619047619048</v>
      </c>
      <c r="I35" s="44"/>
      <c r="J35" s="44"/>
      <c r="K35" s="45"/>
      <c r="L35" s="44"/>
      <c r="M35" s="45"/>
      <c r="N35" s="44"/>
      <c r="O35" s="44"/>
      <c r="P35" s="44"/>
      <c r="Q35" s="44"/>
      <c r="R35" s="44"/>
      <c r="S35" s="44"/>
      <c r="T35" s="44"/>
      <c r="U35" s="44"/>
      <c r="V35" s="44"/>
      <c r="W35" s="44">
        <f t="shared" si="0"/>
        <v>390.47619047619048</v>
      </c>
      <c r="Y35" s="66">
        <f t="shared" si="1"/>
        <v>4.6140495705030544E-2</v>
      </c>
    </row>
    <row r="36" spans="1:27" x14ac:dyDescent="0.25">
      <c r="A36" s="14">
        <v>30</v>
      </c>
      <c r="B36" s="14" t="s">
        <v>204</v>
      </c>
      <c r="C36" s="7" t="s">
        <v>211</v>
      </c>
      <c r="D36" s="31">
        <f>P4a2!F36</f>
        <v>0</v>
      </c>
      <c r="E36" s="45" t="s">
        <v>38</v>
      </c>
      <c r="F36" s="44">
        <f>'P4b1 CA 01'!$D36/'P4b1 CA 01'!$W36*'P4b1 CA 01'!F36</f>
        <v>0</v>
      </c>
      <c r="G36" s="44">
        <f>'P4b1 CA 01'!$D36/'P4b1 CA 01'!$W36*'P4b1 CA 01'!G36</f>
        <v>0</v>
      </c>
      <c r="H36" s="44">
        <f>'P4b1 CA 01'!$D36/'P4b1 CA 01'!$W36*'P4b1 CA 01'!H36</f>
        <v>0</v>
      </c>
      <c r="I36" s="44"/>
      <c r="J36" s="44"/>
      <c r="K36" s="45"/>
      <c r="L36" s="4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>
        <f t="shared" si="0"/>
        <v>0</v>
      </c>
      <c r="Y36" s="66">
        <f t="shared" si="1"/>
        <v>0</v>
      </c>
    </row>
    <row r="37" spans="1:27" x14ac:dyDescent="0.25">
      <c r="A37" s="14">
        <v>31</v>
      </c>
      <c r="B37" s="14" t="s">
        <v>205</v>
      </c>
      <c r="C37" s="7" t="s">
        <v>212</v>
      </c>
      <c r="D37" s="31">
        <f>P4a2!F37</f>
        <v>0</v>
      </c>
      <c r="E37" s="45" t="s">
        <v>38</v>
      </c>
      <c r="F37" s="44">
        <f>'P4b1 CA 01'!$D37/'P4b1 CA 01'!$W37*'P4b1 CA 01'!F37</f>
        <v>0</v>
      </c>
      <c r="G37" s="44">
        <f>'P4b1 CA 01'!$D37/'P4b1 CA 01'!$W37*'P4b1 CA 01'!G37</f>
        <v>0</v>
      </c>
      <c r="H37" s="44">
        <f>'P4b1 CA 01'!$D37/'P4b1 CA 01'!$W37*'P4b1 CA 01'!H37</f>
        <v>0</v>
      </c>
      <c r="I37" s="45"/>
      <c r="J37" s="45"/>
      <c r="K37" s="44"/>
      <c r="L37" s="45"/>
      <c r="M37" s="44"/>
      <c r="N37" s="45"/>
      <c r="O37" s="45"/>
      <c r="P37" s="45"/>
      <c r="Q37" s="44"/>
      <c r="R37" s="44"/>
      <c r="S37" s="44"/>
      <c r="T37" s="44"/>
      <c r="U37" s="44"/>
      <c r="V37" s="44"/>
      <c r="W37" s="44">
        <f t="shared" si="0"/>
        <v>0</v>
      </c>
      <c r="Y37" s="66">
        <f t="shared" si="1"/>
        <v>0</v>
      </c>
    </row>
    <row r="38" spans="1:27" x14ac:dyDescent="0.25">
      <c r="A38" s="14">
        <v>32</v>
      </c>
      <c r="B38" s="14" t="s">
        <v>206</v>
      </c>
      <c r="C38" s="7" t="s">
        <v>213</v>
      </c>
      <c r="D38" s="31">
        <f>P4a2!F38</f>
        <v>6241.2999999999993</v>
      </c>
      <c r="E38" s="45" t="s">
        <v>535</v>
      </c>
      <c r="F38" s="44">
        <f>'P4b1 CA 01'!$D38/'P4b1 CA 01'!$W38*'P4b1 CA 01'!F38</f>
        <v>3196.9251859723695</v>
      </c>
      <c r="G38" s="44">
        <f>'P4b1 CA 01'!$D38/'P4b1 CA 01'!$W38*'P4b1 CA 01'!G38</f>
        <v>1584.2498254136935</v>
      </c>
      <c r="H38" s="44">
        <f>'P4b1 CA 01'!$D38/'P4b1 CA 01'!$W38*'P4b1 CA 01'!H38</f>
        <v>1460.1249886139365</v>
      </c>
      <c r="I38" s="14"/>
      <c r="J38" s="14"/>
      <c r="K38" s="45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>
        <f t="shared" si="0"/>
        <v>6241.3</v>
      </c>
      <c r="Y38" s="68">
        <f t="shared" si="1"/>
        <v>0.73750124301462794</v>
      </c>
      <c r="AA38" s="65">
        <f>W38-D38</f>
        <v>0</v>
      </c>
    </row>
    <row r="39" spans="1:27" x14ac:dyDescent="0.25">
      <c r="A39" s="14">
        <v>33</v>
      </c>
      <c r="B39" s="14" t="s">
        <v>207</v>
      </c>
      <c r="C39" s="7" t="s">
        <v>214</v>
      </c>
      <c r="D39" s="31">
        <f>P4a2!F39</f>
        <v>638.52666666666664</v>
      </c>
      <c r="E39" s="45" t="s">
        <v>535</v>
      </c>
      <c r="F39" s="44">
        <f>'P4b1 CA 01'!$D39/'P4b1 CA 01'!$W39*'P4b1 CA 01'!F39</f>
        <v>327.06679419057741</v>
      </c>
      <c r="G39" s="44">
        <f>'P4b1 CA 01'!$D39/'P4b1 CA 01'!$W39*'P4b1 CA 01'!G39</f>
        <v>162.07933606598857</v>
      </c>
      <c r="H39" s="44">
        <f>'P4b1 CA 01'!$D39/'P4b1 CA 01'!$W39*'P4b1 CA 01'!H39</f>
        <v>149.38053641010072</v>
      </c>
      <c r="I39" s="14"/>
      <c r="J39" s="1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>
        <f t="shared" si="0"/>
        <v>638.52666666666664</v>
      </c>
      <c r="Y39" s="66">
        <f t="shared" si="1"/>
        <v>7.5451301870548396E-2</v>
      </c>
    </row>
    <row r="40" spans="1:27" x14ac:dyDescent="0.25">
      <c r="A40" s="14">
        <v>34</v>
      </c>
      <c r="B40" s="14" t="s">
        <v>208</v>
      </c>
      <c r="C40" s="7" t="s">
        <v>215</v>
      </c>
      <c r="D40" s="31">
        <f>P4a2!F40</f>
        <v>0</v>
      </c>
      <c r="E40" s="45" t="s">
        <v>38</v>
      </c>
      <c r="F40" s="44">
        <f>'P4b1 CA 01'!$D40/'P4b1 CA 01'!$W40*'P4b1 CA 01'!F40</f>
        <v>0</v>
      </c>
      <c r="G40" s="44">
        <f>'P4b1 CA 01'!$D40/'P4b1 CA 01'!$W40*'P4b1 CA 01'!G40</f>
        <v>0</v>
      </c>
      <c r="H40" s="44">
        <f>'P4b1 CA 01'!$D40/'P4b1 CA 01'!$W40*'P4b1 CA 01'!H40</f>
        <v>0</v>
      </c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>
        <f t="shared" si="0"/>
        <v>0</v>
      </c>
      <c r="Y40" s="66">
        <f t="shared" si="1"/>
        <v>0</v>
      </c>
    </row>
    <row r="41" spans="1:27" x14ac:dyDescent="0.25">
      <c r="A41" s="14">
        <v>35</v>
      </c>
      <c r="B41" s="14" t="s">
        <v>209</v>
      </c>
      <c r="C41" s="7" t="s">
        <v>216</v>
      </c>
      <c r="D41" s="31">
        <f>P4a2!F41</f>
        <v>0</v>
      </c>
      <c r="E41" s="45" t="s">
        <v>38</v>
      </c>
      <c r="F41" s="44">
        <f>'P4b1 CA 01'!$D41/'P4b1 CA 01'!$W41*'P4b1 CA 01'!F41</f>
        <v>0</v>
      </c>
      <c r="G41" s="44">
        <f>'P4b1 CA 01'!$D41/'P4b1 CA 01'!$W41*'P4b1 CA 01'!G41</f>
        <v>0</v>
      </c>
      <c r="H41" s="44">
        <f>'P4b1 CA 01'!$D41/'P4b1 CA 01'!$W41*'P4b1 CA 01'!H41</f>
        <v>0</v>
      </c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>
        <f t="shared" si="0"/>
        <v>0</v>
      </c>
      <c r="Y41" s="66">
        <f t="shared" si="1"/>
        <v>0</v>
      </c>
    </row>
    <row r="42" spans="1:27" x14ac:dyDescent="0.25">
      <c r="D42" s="77">
        <f>SUM(D7:D41)</f>
        <v>8462.7653975034809</v>
      </c>
      <c r="F42" s="77">
        <f t="shared" ref="F42:H42" si="2">SUM(F7:F41)</f>
        <v>3721.8543518659153</v>
      </c>
      <c r="G42" s="77">
        <f t="shared" si="2"/>
        <v>2003.2555203589159</v>
      </c>
      <c r="H42" s="77">
        <f t="shared" si="2"/>
        <v>2737.6555252786502</v>
      </c>
      <c r="W42" s="77">
        <f>SUM(W7:W41)</f>
        <v>8462.7653975034827</v>
      </c>
      <c r="Y42" s="67">
        <f>SUM(Y7:Y41)</f>
        <v>1</v>
      </c>
    </row>
  </sheetData>
  <mergeCells count="1">
    <mergeCell ref="B4:C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0D920-24B6-4D9F-B863-ADB3F5CA14AA}">
  <dimension ref="A1:AA42"/>
  <sheetViews>
    <sheetView zoomScale="80" zoomScaleNormal="80" workbookViewId="0">
      <pane xSplit="5" ySplit="6" topLeftCell="F7" activePane="bottomRight" state="frozen"/>
      <selection pane="topRight" activeCell="F1" sqref="F1"/>
      <selection pane="bottomLeft" activeCell="A9" sqref="A9"/>
      <selection pane="bottomRight" activeCell="E43" sqref="E43"/>
    </sheetView>
  </sheetViews>
  <sheetFormatPr baseColWidth="10" defaultColWidth="11.54296875" defaultRowHeight="15" x14ac:dyDescent="0.25"/>
  <cols>
    <col min="1" max="1" width="6.08984375" style="24" customWidth="1"/>
    <col min="2" max="2" width="9.08984375" style="24" customWidth="1"/>
    <col min="3" max="3" width="30.54296875" style="24" customWidth="1"/>
    <col min="4" max="4" width="9.453125" style="24" customWidth="1"/>
    <col min="5" max="5" width="15.90625" style="24" customWidth="1"/>
    <col min="6" max="13" width="11.54296875" style="24"/>
    <col min="14" max="14" width="12.90625" style="24" customWidth="1"/>
    <col min="15" max="23" width="11.54296875" style="24"/>
    <col min="24" max="24" width="5.36328125" style="24" customWidth="1"/>
    <col min="25" max="25" width="12" style="24" bestFit="1" customWidth="1"/>
    <col min="26" max="16384" width="11.54296875" style="24"/>
  </cols>
  <sheetData>
    <row r="1" spans="1:25" ht="15.6" x14ac:dyDescent="0.3">
      <c r="A1" s="26" t="s">
        <v>532</v>
      </c>
    </row>
    <row r="2" spans="1:25" ht="15.6" x14ac:dyDescent="0.3">
      <c r="A2" s="26" t="s">
        <v>536</v>
      </c>
      <c r="B2" s="26" t="s">
        <v>537</v>
      </c>
      <c r="E2" s="41" t="s">
        <v>100</v>
      </c>
      <c r="F2" s="41">
        <v>1</v>
      </c>
      <c r="G2" s="41">
        <v>2</v>
      </c>
      <c r="H2" s="41">
        <v>3</v>
      </c>
      <c r="I2" s="41">
        <v>4</v>
      </c>
      <c r="J2" s="41">
        <v>5</v>
      </c>
      <c r="K2" s="41">
        <v>6</v>
      </c>
      <c r="L2" s="41">
        <v>7</v>
      </c>
      <c r="M2" s="41">
        <v>8</v>
      </c>
      <c r="N2" s="41">
        <v>9</v>
      </c>
      <c r="O2" s="41">
        <v>10</v>
      </c>
      <c r="P2" s="41">
        <v>11</v>
      </c>
      <c r="Q2" s="41">
        <v>12</v>
      </c>
      <c r="R2" s="41">
        <v>13</v>
      </c>
      <c r="S2" s="41">
        <v>14</v>
      </c>
      <c r="T2" s="41">
        <v>15</v>
      </c>
      <c r="U2" s="41">
        <v>16</v>
      </c>
      <c r="V2" s="41">
        <v>17</v>
      </c>
    </row>
    <row r="3" spans="1:25" x14ac:dyDescent="0.25">
      <c r="E3" s="41" t="s">
        <v>101</v>
      </c>
      <c r="F3" s="41" t="s">
        <v>433</v>
      </c>
      <c r="G3" s="41" t="s">
        <v>434</v>
      </c>
      <c r="H3" s="41" t="s">
        <v>435</v>
      </c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</row>
    <row r="4" spans="1:25" ht="41.4" x14ac:dyDescent="0.25">
      <c r="B4" s="94" t="s">
        <v>526</v>
      </c>
      <c r="C4" s="95"/>
      <c r="E4" s="41" t="s">
        <v>102</v>
      </c>
      <c r="F4" s="41" t="s">
        <v>459</v>
      </c>
      <c r="G4" s="41" t="s">
        <v>460</v>
      </c>
      <c r="H4" s="41" t="s">
        <v>461</v>
      </c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</row>
    <row r="5" spans="1:25" x14ac:dyDescent="0.25">
      <c r="E5" s="41" t="s">
        <v>103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</row>
    <row r="6" spans="1:25" ht="15.6" x14ac:dyDescent="0.3">
      <c r="A6" s="1" t="s">
        <v>100</v>
      </c>
      <c r="B6" s="1" t="s">
        <v>101</v>
      </c>
      <c r="C6" s="1" t="s">
        <v>102</v>
      </c>
      <c r="D6" s="1" t="s">
        <v>171</v>
      </c>
      <c r="E6" s="1" t="s">
        <v>527</v>
      </c>
      <c r="F6" s="41" t="s">
        <v>427</v>
      </c>
      <c r="G6" s="41" t="s">
        <v>427</v>
      </c>
      <c r="H6" s="41" t="s">
        <v>427</v>
      </c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40"/>
      <c r="W6" s="42" t="s">
        <v>7</v>
      </c>
      <c r="Y6" s="42" t="s">
        <v>528</v>
      </c>
    </row>
    <row r="7" spans="1:25" x14ac:dyDescent="0.25">
      <c r="A7" s="14">
        <v>1</v>
      </c>
      <c r="B7" s="14" t="s">
        <v>160</v>
      </c>
      <c r="C7" s="7" t="s">
        <v>18</v>
      </c>
      <c r="D7" s="31">
        <f>P4a2!G7</f>
        <v>0</v>
      </c>
      <c r="E7" s="45" t="s">
        <v>38</v>
      </c>
      <c r="F7" s="44">
        <v>1</v>
      </c>
      <c r="G7" s="44"/>
      <c r="H7" s="44"/>
      <c r="I7" s="44"/>
      <c r="J7" s="44"/>
      <c r="K7" s="44"/>
      <c r="L7" s="44"/>
      <c r="M7" s="14"/>
      <c r="N7" s="14"/>
      <c r="O7" s="14"/>
      <c r="P7" s="14"/>
      <c r="Q7" s="2"/>
      <c r="R7" s="2"/>
      <c r="S7" s="2"/>
      <c r="T7" s="2"/>
      <c r="U7" s="2"/>
      <c r="V7" s="2"/>
      <c r="W7" s="44">
        <f t="shared" ref="W7:W41" si="0">SUM(F7:V7)</f>
        <v>1</v>
      </c>
      <c r="Y7" s="66">
        <f>D7/$D$42</f>
        <v>0</v>
      </c>
    </row>
    <row r="8" spans="1:25" x14ac:dyDescent="0.25">
      <c r="A8" s="14">
        <v>2</v>
      </c>
      <c r="B8" s="14" t="s">
        <v>161</v>
      </c>
      <c r="C8" s="7" t="s">
        <v>172</v>
      </c>
      <c r="D8" s="31">
        <f>P4a2!G8</f>
        <v>0</v>
      </c>
      <c r="E8" s="45" t="s">
        <v>38</v>
      </c>
      <c r="F8" s="44">
        <v>1</v>
      </c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>
        <f t="shared" si="0"/>
        <v>1</v>
      </c>
      <c r="Y8" s="66">
        <f t="shared" ref="Y8:Y41" si="1">D8/$D$42</f>
        <v>0</v>
      </c>
    </row>
    <row r="9" spans="1:25" x14ac:dyDescent="0.25">
      <c r="A9" s="14">
        <v>3</v>
      </c>
      <c r="B9" s="14" t="s">
        <v>162</v>
      </c>
      <c r="C9" s="7" t="s">
        <v>10</v>
      </c>
      <c r="D9" s="31">
        <f>P4a2!G9</f>
        <v>162.85714285714286</v>
      </c>
      <c r="E9" s="45" t="s">
        <v>535</v>
      </c>
      <c r="F9" s="45">
        <v>154.30000000000001</v>
      </c>
      <c r="G9" s="45">
        <v>110.2</v>
      </c>
      <c r="H9" s="45">
        <v>85.6</v>
      </c>
      <c r="I9" s="44"/>
      <c r="J9" s="44"/>
      <c r="K9" s="45"/>
      <c r="L9" s="44"/>
      <c r="M9" s="45"/>
      <c r="N9" s="44"/>
      <c r="O9" s="44"/>
      <c r="P9" s="44"/>
      <c r="Q9" s="44"/>
      <c r="R9" s="44"/>
      <c r="S9" s="44"/>
      <c r="T9" s="44"/>
      <c r="U9" s="44"/>
      <c r="V9" s="44"/>
      <c r="W9" s="44">
        <f t="shared" si="0"/>
        <v>350.1</v>
      </c>
      <c r="Y9" s="66">
        <f t="shared" si="1"/>
        <v>2.6549004615056521E-2</v>
      </c>
    </row>
    <row r="10" spans="1:25" x14ac:dyDescent="0.25">
      <c r="A10" s="14">
        <v>4</v>
      </c>
      <c r="B10" s="14" t="s">
        <v>163</v>
      </c>
      <c r="C10" s="7" t="s">
        <v>14</v>
      </c>
      <c r="D10" s="31">
        <f>P4a2!G10</f>
        <v>0</v>
      </c>
      <c r="E10" s="45" t="s">
        <v>38</v>
      </c>
      <c r="F10" s="44">
        <v>1</v>
      </c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>
        <f t="shared" si="0"/>
        <v>1</v>
      </c>
      <c r="Y10" s="66">
        <f t="shared" si="1"/>
        <v>0</v>
      </c>
    </row>
    <row r="11" spans="1:25" x14ac:dyDescent="0.25">
      <c r="A11" s="14">
        <v>5</v>
      </c>
      <c r="B11" s="14" t="s">
        <v>164</v>
      </c>
      <c r="C11" s="7" t="s">
        <v>11</v>
      </c>
      <c r="D11" s="31">
        <f>P4a2!G11</f>
        <v>0</v>
      </c>
      <c r="E11" s="45" t="s">
        <v>38</v>
      </c>
      <c r="F11" s="44">
        <v>1</v>
      </c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5"/>
      <c r="R11" s="45"/>
      <c r="S11" s="45"/>
      <c r="T11" s="45"/>
      <c r="U11" s="45"/>
      <c r="V11" s="45"/>
      <c r="W11" s="44">
        <f t="shared" si="0"/>
        <v>1</v>
      </c>
      <c r="Y11" s="66">
        <f t="shared" si="1"/>
        <v>0</v>
      </c>
    </row>
    <row r="12" spans="1:25" x14ac:dyDescent="0.25">
      <c r="A12" s="14">
        <v>6</v>
      </c>
      <c r="B12" s="14" t="s">
        <v>165</v>
      </c>
      <c r="C12" s="7" t="s">
        <v>173</v>
      </c>
      <c r="D12" s="31">
        <f>P4a2!G12</f>
        <v>0</v>
      </c>
      <c r="E12" s="45" t="s">
        <v>38</v>
      </c>
      <c r="F12" s="44">
        <v>1</v>
      </c>
      <c r="G12" s="44"/>
      <c r="H12" s="44"/>
      <c r="I12" s="44"/>
      <c r="J12" s="44"/>
      <c r="K12" s="44"/>
      <c r="L12" s="44"/>
      <c r="M12" s="44"/>
      <c r="N12" s="45"/>
      <c r="O12" s="45"/>
      <c r="P12" s="45"/>
      <c r="Q12" s="45"/>
      <c r="R12" s="45"/>
      <c r="S12" s="45"/>
      <c r="T12" s="45"/>
      <c r="U12" s="45"/>
      <c r="V12" s="45"/>
      <c r="W12" s="44">
        <f t="shared" si="0"/>
        <v>1</v>
      </c>
      <c r="Y12" s="66">
        <f t="shared" si="1"/>
        <v>0</v>
      </c>
    </row>
    <row r="13" spans="1:25" x14ac:dyDescent="0.25">
      <c r="A13" s="14">
        <v>7</v>
      </c>
      <c r="B13" s="14" t="s">
        <v>166</v>
      </c>
      <c r="C13" s="7" t="s">
        <v>12</v>
      </c>
      <c r="D13" s="31">
        <f>P4a2!G13</f>
        <v>0</v>
      </c>
      <c r="E13" s="45" t="s">
        <v>38</v>
      </c>
      <c r="F13" s="44">
        <v>1</v>
      </c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>
        <f t="shared" si="0"/>
        <v>1</v>
      </c>
      <c r="Y13" s="66">
        <f t="shared" si="1"/>
        <v>0</v>
      </c>
    </row>
    <row r="14" spans="1:25" x14ac:dyDescent="0.25">
      <c r="A14" s="14">
        <v>8</v>
      </c>
      <c r="B14" s="14" t="s">
        <v>167</v>
      </c>
      <c r="C14" s="7" t="s">
        <v>16</v>
      </c>
      <c r="D14" s="31">
        <f>P4a2!G14</f>
        <v>0</v>
      </c>
      <c r="E14" s="45" t="s">
        <v>38</v>
      </c>
      <c r="F14" s="44">
        <v>1</v>
      </c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>
        <f t="shared" si="0"/>
        <v>1</v>
      </c>
      <c r="Y14" s="66">
        <f t="shared" si="1"/>
        <v>0</v>
      </c>
    </row>
    <row r="15" spans="1:25" x14ac:dyDescent="0.25">
      <c r="A15" s="14">
        <v>9</v>
      </c>
      <c r="B15" s="14" t="s">
        <v>168</v>
      </c>
      <c r="C15" s="7" t="s">
        <v>13</v>
      </c>
      <c r="D15" s="31">
        <f>P4a2!G15</f>
        <v>0</v>
      </c>
      <c r="E15" s="45" t="s">
        <v>38</v>
      </c>
      <c r="F15" s="44">
        <v>1</v>
      </c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5"/>
      <c r="R15" s="45"/>
      <c r="S15" s="45"/>
      <c r="T15" s="45"/>
      <c r="U15" s="45"/>
      <c r="V15" s="45"/>
      <c r="W15" s="44">
        <f t="shared" si="0"/>
        <v>1</v>
      </c>
      <c r="Y15" s="66">
        <f t="shared" si="1"/>
        <v>0</v>
      </c>
    </row>
    <row r="16" spans="1:25" x14ac:dyDescent="0.25">
      <c r="A16" s="14">
        <v>10</v>
      </c>
      <c r="B16" s="14" t="s">
        <v>169</v>
      </c>
      <c r="C16" s="7" t="s">
        <v>8</v>
      </c>
      <c r="D16" s="31">
        <f>P4a2!G16</f>
        <v>0</v>
      </c>
      <c r="E16" s="45" t="s">
        <v>38</v>
      </c>
      <c r="F16" s="44">
        <v>1</v>
      </c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>
        <f t="shared" si="0"/>
        <v>1</v>
      </c>
      <c r="Y16" s="66">
        <f t="shared" si="1"/>
        <v>0</v>
      </c>
    </row>
    <row r="17" spans="1:25" x14ac:dyDescent="0.25">
      <c r="A17" s="14">
        <v>11</v>
      </c>
      <c r="B17" s="14" t="s">
        <v>170</v>
      </c>
      <c r="C17" s="7" t="s">
        <v>183</v>
      </c>
      <c r="D17" s="31">
        <f>P4a2!G17</f>
        <v>59.977901430842607</v>
      </c>
      <c r="E17" s="45" t="s">
        <v>278</v>
      </c>
      <c r="F17" s="44">
        <v>6.1</v>
      </c>
      <c r="G17" s="44">
        <v>5.3</v>
      </c>
      <c r="H17" s="44">
        <v>4.5999999999999996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>
        <f t="shared" si="0"/>
        <v>15.999999999999998</v>
      </c>
      <c r="Y17" s="66">
        <f t="shared" si="1"/>
        <v>9.7776097133525589E-3</v>
      </c>
    </row>
    <row r="18" spans="1:25" x14ac:dyDescent="0.25">
      <c r="A18" s="14">
        <v>12</v>
      </c>
      <c r="B18" s="14" t="s">
        <v>174</v>
      </c>
      <c r="C18" s="7" t="s">
        <v>184</v>
      </c>
      <c r="D18" s="31">
        <f>P4a2!G18</f>
        <v>5.1639080459770117</v>
      </c>
      <c r="E18" s="45" t="s">
        <v>279</v>
      </c>
      <c r="F18" s="14">
        <v>2</v>
      </c>
      <c r="G18" s="14">
        <v>1</v>
      </c>
      <c r="H18" s="14">
        <v>2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44">
        <f t="shared" si="0"/>
        <v>5</v>
      </c>
      <c r="Y18" s="66">
        <f t="shared" si="1"/>
        <v>8.418213419391212E-4</v>
      </c>
    </row>
    <row r="19" spans="1:25" x14ac:dyDescent="0.25">
      <c r="A19" s="14">
        <v>13</v>
      </c>
      <c r="B19" s="14" t="s">
        <v>175</v>
      </c>
      <c r="C19" s="7" t="s">
        <v>185</v>
      </c>
      <c r="D19" s="31">
        <f>P4a2!G19</f>
        <v>0</v>
      </c>
      <c r="E19" s="45" t="s">
        <v>38</v>
      </c>
      <c r="F19" s="44">
        <v>1</v>
      </c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5"/>
      <c r="R19" s="45"/>
      <c r="S19" s="45"/>
      <c r="T19" s="45"/>
      <c r="U19" s="45"/>
      <c r="V19" s="45"/>
      <c r="W19" s="44">
        <f t="shared" si="0"/>
        <v>1</v>
      </c>
      <c r="Y19" s="66">
        <f t="shared" si="1"/>
        <v>0</v>
      </c>
    </row>
    <row r="20" spans="1:25" x14ac:dyDescent="0.25">
      <c r="A20" s="14">
        <v>14</v>
      </c>
      <c r="B20" s="14" t="s">
        <v>176</v>
      </c>
      <c r="C20" s="7" t="s">
        <v>186</v>
      </c>
      <c r="D20" s="31">
        <f>P4a2!G20</f>
        <v>0</v>
      </c>
      <c r="E20" s="45" t="s">
        <v>38</v>
      </c>
      <c r="F20" s="44">
        <v>1</v>
      </c>
      <c r="G20" s="44"/>
      <c r="H20" s="44"/>
      <c r="I20" s="44"/>
      <c r="J20" s="44"/>
      <c r="K20" s="44"/>
      <c r="L20" s="44"/>
      <c r="M20" s="44"/>
      <c r="N20" s="45"/>
      <c r="O20" s="45"/>
      <c r="P20" s="45"/>
      <c r="Q20" s="45"/>
      <c r="R20" s="45"/>
      <c r="S20" s="45"/>
      <c r="T20" s="45"/>
      <c r="U20" s="45"/>
      <c r="V20" s="45"/>
      <c r="W20" s="44">
        <f t="shared" si="0"/>
        <v>1</v>
      </c>
      <c r="Y20" s="66">
        <f t="shared" si="1"/>
        <v>0</v>
      </c>
    </row>
    <row r="21" spans="1:25" x14ac:dyDescent="0.25">
      <c r="A21" s="14">
        <v>15</v>
      </c>
      <c r="B21" s="14" t="s">
        <v>177</v>
      </c>
      <c r="C21" s="7" t="s">
        <v>187</v>
      </c>
      <c r="D21" s="31">
        <f>P4a2!G21</f>
        <v>0</v>
      </c>
      <c r="E21" s="45" t="s">
        <v>38</v>
      </c>
      <c r="F21" s="44">
        <v>1</v>
      </c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>
        <f t="shared" si="0"/>
        <v>1</v>
      </c>
      <c r="Y21" s="66">
        <f t="shared" si="1"/>
        <v>0</v>
      </c>
    </row>
    <row r="22" spans="1:25" x14ac:dyDescent="0.25">
      <c r="A22" s="14">
        <v>16</v>
      </c>
      <c r="B22" s="14" t="s">
        <v>178</v>
      </c>
      <c r="C22" s="7" t="s">
        <v>17</v>
      </c>
      <c r="D22" s="31">
        <f>P4a2!G22</f>
        <v>0</v>
      </c>
      <c r="E22" s="45" t="s">
        <v>38</v>
      </c>
      <c r="F22" s="44">
        <v>1</v>
      </c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5"/>
      <c r="R22" s="45"/>
      <c r="S22" s="45"/>
      <c r="T22" s="45"/>
      <c r="U22" s="45"/>
      <c r="V22" s="45"/>
      <c r="W22" s="44">
        <f t="shared" si="0"/>
        <v>1</v>
      </c>
      <c r="Y22" s="66">
        <f t="shared" si="1"/>
        <v>0</v>
      </c>
    </row>
    <row r="23" spans="1:25" x14ac:dyDescent="0.25">
      <c r="A23" s="14">
        <v>17</v>
      </c>
      <c r="B23" s="14" t="s">
        <v>179</v>
      </c>
      <c r="C23" s="7" t="s">
        <v>9</v>
      </c>
      <c r="D23" s="31">
        <f>P4a2!G23</f>
        <v>0</v>
      </c>
      <c r="E23" s="45" t="s">
        <v>38</v>
      </c>
      <c r="F23" s="44">
        <v>1</v>
      </c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>
        <f t="shared" si="0"/>
        <v>1</v>
      </c>
      <c r="Y23" s="66">
        <f t="shared" si="1"/>
        <v>0</v>
      </c>
    </row>
    <row r="24" spans="1:25" x14ac:dyDescent="0.25">
      <c r="A24" s="14">
        <v>18</v>
      </c>
      <c r="B24" s="14" t="s">
        <v>180</v>
      </c>
      <c r="C24" s="7" t="s">
        <v>15</v>
      </c>
      <c r="D24" s="31">
        <f>P4a2!G24</f>
        <v>0</v>
      </c>
      <c r="E24" s="45" t="s">
        <v>38</v>
      </c>
      <c r="F24" s="44">
        <v>1</v>
      </c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5"/>
      <c r="R24" s="45"/>
      <c r="S24" s="45"/>
      <c r="T24" s="45"/>
      <c r="U24" s="45"/>
      <c r="V24" s="45"/>
      <c r="W24" s="44">
        <f t="shared" si="0"/>
        <v>1</v>
      </c>
      <c r="Y24" s="66">
        <f t="shared" si="1"/>
        <v>0</v>
      </c>
    </row>
    <row r="25" spans="1:25" x14ac:dyDescent="0.25">
      <c r="A25" s="14">
        <v>19</v>
      </c>
      <c r="B25" s="14" t="s">
        <v>181</v>
      </c>
      <c r="C25" s="7" t="s">
        <v>196</v>
      </c>
      <c r="D25" s="31">
        <f>P4a2!G25</f>
        <v>0</v>
      </c>
      <c r="E25" s="45" t="s">
        <v>38</v>
      </c>
      <c r="F25" s="44">
        <v>1</v>
      </c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>
        <f t="shared" si="0"/>
        <v>1</v>
      </c>
      <c r="Y25" s="66">
        <f t="shared" si="1"/>
        <v>0</v>
      </c>
    </row>
    <row r="26" spans="1:25" x14ac:dyDescent="0.25">
      <c r="A26" s="14">
        <v>20</v>
      </c>
      <c r="B26" s="14" t="s">
        <v>182</v>
      </c>
      <c r="C26" s="7" t="s">
        <v>197</v>
      </c>
      <c r="D26" s="31">
        <f>P4a2!G26</f>
        <v>0</v>
      </c>
      <c r="E26" s="45" t="s">
        <v>38</v>
      </c>
      <c r="F26" s="44">
        <v>1</v>
      </c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>
        <f t="shared" si="0"/>
        <v>1</v>
      </c>
      <c r="Y26" s="66">
        <f t="shared" si="1"/>
        <v>0</v>
      </c>
    </row>
    <row r="27" spans="1:25" x14ac:dyDescent="0.25">
      <c r="A27" s="14">
        <v>21</v>
      </c>
      <c r="B27" s="14" t="s">
        <v>188</v>
      </c>
      <c r="C27" s="7" t="s">
        <v>198</v>
      </c>
      <c r="D27" s="31">
        <f>P4a2!G27</f>
        <v>0</v>
      </c>
      <c r="E27" s="45" t="s">
        <v>38</v>
      </c>
      <c r="F27" s="44">
        <v>1</v>
      </c>
      <c r="G27" s="44"/>
      <c r="H27" s="44"/>
      <c r="I27" s="44"/>
      <c r="J27" s="44"/>
      <c r="K27" s="44"/>
      <c r="L27" s="45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>
        <f t="shared" si="0"/>
        <v>1</v>
      </c>
      <c r="Y27" s="66">
        <f t="shared" si="1"/>
        <v>0</v>
      </c>
    </row>
    <row r="28" spans="1:25" x14ac:dyDescent="0.25">
      <c r="A28" s="14">
        <v>22</v>
      </c>
      <c r="B28" s="14" t="s">
        <v>189</v>
      </c>
      <c r="C28" s="7" t="s">
        <v>19</v>
      </c>
      <c r="D28" s="31">
        <f>P4a2!G28</f>
        <v>0</v>
      </c>
      <c r="E28" s="45" t="s">
        <v>38</v>
      </c>
      <c r="F28" s="45">
        <v>1</v>
      </c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>
        <f t="shared" si="0"/>
        <v>1</v>
      </c>
      <c r="Y28" s="66">
        <f t="shared" si="1"/>
        <v>0</v>
      </c>
    </row>
    <row r="29" spans="1:25" x14ac:dyDescent="0.25">
      <c r="A29" s="14">
        <v>23</v>
      </c>
      <c r="B29" s="14" t="s">
        <v>190</v>
      </c>
      <c r="C29" s="7" t="s">
        <v>217</v>
      </c>
      <c r="D29" s="31">
        <f>P4a2!G29</f>
        <v>0</v>
      </c>
      <c r="E29" s="45" t="s">
        <v>38</v>
      </c>
      <c r="F29" s="44">
        <v>1</v>
      </c>
      <c r="G29" s="44"/>
      <c r="H29" s="44"/>
      <c r="I29" s="44"/>
      <c r="J29" s="44"/>
      <c r="K29" s="45"/>
      <c r="L29" s="45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>
        <f t="shared" si="0"/>
        <v>1</v>
      </c>
      <c r="Y29" s="66">
        <f t="shared" si="1"/>
        <v>0</v>
      </c>
    </row>
    <row r="30" spans="1:25" x14ac:dyDescent="0.25">
      <c r="A30" s="14">
        <v>24</v>
      </c>
      <c r="B30" s="14" t="s">
        <v>191</v>
      </c>
      <c r="C30" s="7" t="s">
        <v>199</v>
      </c>
      <c r="D30" s="31">
        <f>P4a2!G30</f>
        <v>74.883720930232556</v>
      </c>
      <c r="E30" s="45" t="s">
        <v>535</v>
      </c>
      <c r="F30" s="45">
        <v>154.30000000000001</v>
      </c>
      <c r="G30" s="45">
        <v>110.2</v>
      </c>
      <c r="H30" s="45">
        <v>85.6</v>
      </c>
      <c r="I30" s="44"/>
      <c r="J30" s="44"/>
      <c r="K30" s="45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>
        <f t="shared" si="0"/>
        <v>350.1</v>
      </c>
      <c r="Y30" s="66">
        <f t="shared" si="1"/>
        <v>1.2207559445601264E-2</v>
      </c>
    </row>
    <row r="31" spans="1:25" x14ac:dyDescent="0.25">
      <c r="A31" s="14">
        <v>25</v>
      </c>
      <c r="B31" s="14" t="s">
        <v>192</v>
      </c>
      <c r="C31" s="7" t="s">
        <v>200</v>
      </c>
      <c r="D31" s="31">
        <f>P4a2!G31</f>
        <v>414.75</v>
      </c>
      <c r="E31" s="45" t="s">
        <v>275</v>
      </c>
      <c r="F31" s="45">
        <v>0.3</v>
      </c>
      <c r="G31" s="45">
        <v>0.25</v>
      </c>
      <c r="H31" s="45">
        <v>0.45</v>
      </c>
      <c r="I31" s="45"/>
      <c r="J31" s="45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>
        <f t="shared" si="0"/>
        <v>1</v>
      </c>
      <c r="Y31" s="66">
        <f t="shared" si="1"/>
        <v>6.7612629516370912E-2</v>
      </c>
    </row>
    <row r="32" spans="1:25" x14ac:dyDescent="0.25">
      <c r="A32" s="14">
        <v>26</v>
      </c>
      <c r="B32" s="14" t="s">
        <v>193</v>
      </c>
      <c r="C32" s="7" t="s">
        <v>201</v>
      </c>
      <c r="D32" s="31">
        <f>P4a2!G32</f>
        <v>0</v>
      </c>
      <c r="E32" s="45" t="s">
        <v>38</v>
      </c>
      <c r="F32" s="44">
        <v>1</v>
      </c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>
        <f t="shared" si="0"/>
        <v>1</v>
      </c>
      <c r="Y32" s="66">
        <f t="shared" si="1"/>
        <v>0</v>
      </c>
    </row>
    <row r="33" spans="1:27" x14ac:dyDescent="0.25">
      <c r="A33" s="14">
        <v>27</v>
      </c>
      <c r="B33" s="14" t="s">
        <v>194</v>
      </c>
      <c r="C33" s="7" t="s">
        <v>202</v>
      </c>
      <c r="D33" s="31">
        <f>P4a2!G33</f>
        <v>0</v>
      </c>
      <c r="E33" s="45" t="s">
        <v>38</v>
      </c>
      <c r="F33" s="44">
        <v>1</v>
      </c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>
        <f t="shared" si="0"/>
        <v>1</v>
      </c>
      <c r="Y33" s="66">
        <f t="shared" si="1"/>
        <v>0</v>
      </c>
    </row>
    <row r="34" spans="1:27" x14ac:dyDescent="0.25">
      <c r="A34" s="14">
        <v>28</v>
      </c>
      <c r="B34" s="14" t="s">
        <v>195</v>
      </c>
      <c r="C34" s="7" t="s">
        <v>20</v>
      </c>
      <c r="D34" s="31">
        <f>P4a2!G34</f>
        <v>28.671875000000004</v>
      </c>
      <c r="E34" s="45" t="s">
        <v>535</v>
      </c>
      <c r="F34" s="45">
        <v>154.30000000000001</v>
      </c>
      <c r="G34" s="45">
        <v>110.2</v>
      </c>
      <c r="H34" s="45">
        <v>85.6</v>
      </c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>
        <f t="shared" si="0"/>
        <v>350.1</v>
      </c>
      <c r="Y34" s="66">
        <f t="shared" si="1"/>
        <v>4.6740949051590052E-3</v>
      </c>
    </row>
    <row r="35" spans="1:27" x14ac:dyDescent="0.25">
      <c r="A35" s="14">
        <v>29</v>
      </c>
      <c r="B35" s="14" t="s">
        <v>203</v>
      </c>
      <c r="C35" s="7" t="s">
        <v>210</v>
      </c>
      <c r="D35" s="31">
        <f>P4a2!G35</f>
        <v>227.77777777777777</v>
      </c>
      <c r="E35" s="45" t="s">
        <v>535</v>
      </c>
      <c r="F35" s="45">
        <v>154.30000000000001</v>
      </c>
      <c r="G35" s="45">
        <v>110.2</v>
      </c>
      <c r="H35" s="45">
        <v>85.6</v>
      </c>
      <c r="I35" s="44"/>
      <c r="J35" s="44"/>
      <c r="K35" s="45"/>
      <c r="L35" s="44"/>
      <c r="M35" s="45"/>
      <c r="N35" s="44"/>
      <c r="O35" s="44"/>
      <c r="P35" s="44"/>
      <c r="Q35" s="44"/>
      <c r="R35" s="44"/>
      <c r="S35" s="44"/>
      <c r="T35" s="44"/>
      <c r="U35" s="44"/>
      <c r="V35" s="44"/>
      <c r="W35" s="44">
        <f t="shared" si="0"/>
        <v>350.1</v>
      </c>
      <c r="Y35" s="66">
        <f t="shared" si="1"/>
        <v>3.7132379749128759E-2</v>
      </c>
    </row>
    <row r="36" spans="1:27" x14ac:dyDescent="0.25">
      <c r="A36" s="14">
        <v>30</v>
      </c>
      <c r="B36" s="14" t="s">
        <v>204</v>
      </c>
      <c r="C36" s="7" t="s">
        <v>211</v>
      </c>
      <c r="D36" s="31">
        <f>P4a2!G36</f>
        <v>0</v>
      </c>
      <c r="E36" s="45" t="s">
        <v>38</v>
      </c>
      <c r="F36" s="44">
        <v>1</v>
      </c>
      <c r="G36" s="44"/>
      <c r="H36" s="44"/>
      <c r="I36" s="44"/>
      <c r="J36" s="44"/>
      <c r="K36" s="45"/>
      <c r="L36" s="4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>
        <f t="shared" si="0"/>
        <v>1</v>
      </c>
      <c r="Y36" s="66">
        <f t="shared" si="1"/>
        <v>0</v>
      </c>
    </row>
    <row r="37" spans="1:27" x14ac:dyDescent="0.25">
      <c r="A37" s="14">
        <v>31</v>
      </c>
      <c r="B37" s="14" t="s">
        <v>205</v>
      </c>
      <c r="C37" s="7" t="s">
        <v>212</v>
      </c>
      <c r="D37" s="31">
        <f>P4a2!G37</f>
        <v>0</v>
      </c>
      <c r="E37" s="45" t="s">
        <v>38</v>
      </c>
      <c r="F37" s="44">
        <v>1</v>
      </c>
      <c r="G37" s="44"/>
      <c r="H37" s="44"/>
      <c r="I37" s="45"/>
      <c r="J37" s="45"/>
      <c r="K37" s="44"/>
      <c r="L37" s="45"/>
      <c r="M37" s="44"/>
      <c r="N37" s="45"/>
      <c r="O37" s="45"/>
      <c r="P37" s="45"/>
      <c r="Q37" s="44"/>
      <c r="R37" s="44"/>
      <c r="S37" s="44"/>
      <c r="T37" s="44"/>
      <c r="U37" s="44"/>
      <c r="V37" s="44"/>
      <c r="W37" s="44">
        <f t="shared" si="0"/>
        <v>1</v>
      </c>
      <c r="Y37" s="66">
        <f t="shared" si="1"/>
        <v>0</v>
      </c>
    </row>
    <row r="38" spans="1:27" x14ac:dyDescent="0.25">
      <c r="A38" s="14">
        <v>32</v>
      </c>
      <c r="B38" s="14" t="s">
        <v>206</v>
      </c>
      <c r="C38" s="7" t="s">
        <v>213</v>
      </c>
      <c r="D38" s="31">
        <f>P4a2!G38</f>
        <v>4521.5999999999995</v>
      </c>
      <c r="E38" s="45" t="s">
        <v>535</v>
      </c>
      <c r="F38" s="45">
        <v>154.30000000000001</v>
      </c>
      <c r="G38" s="45">
        <v>110.2</v>
      </c>
      <c r="H38" s="45">
        <v>85.6</v>
      </c>
      <c r="I38" s="14"/>
      <c r="J38" s="14"/>
      <c r="K38" s="45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>
        <f t="shared" si="0"/>
        <v>350.1</v>
      </c>
      <c r="Y38" s="68">
        <f t="shared" si="1"/>
        <v>0.73711215339655856</v>
      </c>
      <c r="AA38" s="65"/>
    </row>
    <row r="39" spans="1:27" x14ac:dyDescent="0.25">
      <c r="A39" s="14">
        <v>33</v>
      </c>
      <c r="B39" s="14" t="s">
        <v>207</v>
      </c>
      <c r="C39" s="7" t="s">
        <v>214</v>
      </c>
      <c r="D39" s="31">
        <f>P4a2!G39</f>
        <v>638.52666666666664</v>
      </c>
      <c r="E39" s="45" t="s">
        <v>535</v>
      </c>
      <c r="F39" s="45">
        <v>154.30000000000001</v>
      </c>
      <c r="G39" s="45">
        <v>110.2</v>
      </c>
      <c r="H39" s="45">
        <v>85.6</v>
      </c>
      <c r="I39" s="14"/>
      <c r="J39" s="1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>
        <f t="shared" si="0"/>
        <v>350.1</v>
      </c>
      <c r="Y39" s="68">
        <f t="shared" si="1"/>
        <v>0.10409274731683327</v>
      </c>
    </row>
    <row r="40" spans="1:27" x14ac:dyDescent="0.25">
      <c r="A40" s="14">
        <v>34</v>
      </c>
      <c r="B40" s="14" t="s">
        <v>208</v>
      </c>
      <c r="C40" s="7" t="s">
        <v>215</v>
      </c>
      <c r="D40" s="31">
        <f>P4a2!G40</f>
        <v>0</v>
      </c>
      <c r="E40" s="45" t="s">
        <v>38</v>
      </c>
      <c r="F40" s="44">
        <v>1</v>
      </c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>
        <f t="shared" si="0"/>
        <v>1</v>
      </c>
      <c r="Y40" s="66">
        <f t="shared" si="1"/>
        <v>0</v>
      </c>
    </row>
    <row r="41" spans="1:27" x14ac:dyDescent="0.25">
      <c r="A41" s="14">
        <v>35</v>
      </c>
      <c r="B41" s="14" t="s">
        <v>209</v>
      </c>
      <c r="C41" s="7" t="s">
        <v>216</v>
      </c>
      <c r="D41" s="31">
        <f>P4a2!G41</f>
        <v>0</v>
      </c>
      <c r="E41" s="45" t="s">
        <v>38</v>
      </c>
      <c r="F41" s="44">
        <v>1</v>
      </c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>
        <f t="shared" si="0"/>
        <v>1</v>
      </c>
      <c r="Y41" s="66">
        <f t="shared" si="1"/>
        <v>0</v>
      </c>
    </row>
    <row r="42" spans="1:27" x14ac:dyDescent="0.25">
      <c r="D42" s="31">
        <f>SUM(D7:D41)</f>
        <v>6134.208992708639</v>
      </c>
      <c r="Y42" s="67">
        <f>SUM(Y7:Y41)</f>
        <v>1</v>
      </c>
    </row>
  </sheetData>
  <mergeCells count="1">
    <mergeCell ref="B4:C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3E932-56ED-4E12-8923-CD5F51ED029E}">
  <dimension ref="A1:AA42"/>
  <sheetViews>
    <sheetView zoomScale="80" zoomScaleNormal="80" workbookViewId="0">
      <pane xSplit="5" ySplit="6" topLeftCell="F25" activePane="bottomRight" state="frozen"/>
      <selection pane="topRight" activeCell="F1" sqref="F1"/>
      <selection pane="bottomLeft" activeCell="A9" sqref="A9"/>
      <selection pane="bottomRight" activeCell="A2" sqref="A2"/>
    </sheetView>
  </sheetViews>
  <sheetFormatPr baseColWidth="10" defaultColWidth="11.54296875" defaultRowHeight="15" x14ac:dyDescent="0.25"/>
  <cols>
    <col min="1" max="1" width="6.08984375" style="24" customWidth="1"/>
    <col min="2" max="2" width="9.08984375" style="24" customWidth="1"/>
    <col min="3" max="3" width="30.54296875" style="24" customWidth="1"/>
    <col min="4" max="4" width="9.453125" style="24" customWidth="1"/>
    <col min="5" max="5" width="15.90625" style="24" customWidth="1"/>
    <col min="6" max="13" width="11.54296875" style="24"/>
    <col min="14" max="14" width="12.90625" style="24" customWidth="1"/>
    <col min="15" max="23" width="11.54296875" style="24"/>
    <col min="24" max="24" width="5.36328125" style="24" customWidth="1"/>
    <col min="25" max="25" width="12" style="24" bestFit="1" customWidth="1"/>
    <col min="26" max="16384" width="11.54296875" style="24"/>
  </cols>
  <sheetData>
    <row r="1" spans="1:25" ht="15.6" x14ac:dyDescent="0.3">
      <c r="A1" s="26" t="s">
        <v>586</v>
      </c>
    </row>
    <row r="2" spans="1:25" ht="15.6" x14ac:dyDescent="0.3">
      <c r="A2" s="26" t="s">
        <v>536</v>
      </c>
      <c r="B2" s="26" t="s">
        <v>537</v>
      </c>
      <c r="E2" s="41" t="s">
        <v>100</v>
      </c>
      <c r="F2" s="41">
        <v>1</v>
      </c>
      <c r="G2" s="41">
        <v>2</v>
      </c>
      <c r="H2" s="41">
        <v>3</v>
      </c>
      <c r="I2" s="41">
        <v>4</v>
      </c>
      <c r="J2" s="41">
        <v>5</v>
      </c>
      <c r="K2" s="41">
        <v>6</v>
      </c>
      <c r="L2" s="41">
        <v>7</v>
      </c>
      <c r="M2" s="41">
        <v>8</v>
      </c>
      <c r="N2" s="41">
        <v>9</v>
      </c>
      <c r="O2" s="41">
        <v>10</v>
      </c>
      <c r="P2" s="41">
        <v>11</v>
      </c>
      <c r="Q2" s="41">
        <v>12</v>
      </c>
      <c r="R2" s="41">
        <v>13</v>
      </c>
      <c r="S2" s="41">
        <v>14</v>
      </c>
      <c r="T2" s="41">
        <v>15</v>
      </c>
      <c r="U2" s="41">
        <v>16</v>
      </c>
      <c r="V2" s="41">
        <v>17</v>
      </c>
    </row>
    <row r="3" spans="1:25" x14ac:dyDescent="0.25">
      <c r="E3" s="41" t="s">
        <v>101</v>
      </c>
      <c r="F3" s="41" t="s">
        <v>433</v>
      </c>
      <c r="G3" s="41" t="s">
        <v>434</v>
      </c>
      <c r="H3" s="41" t="s">
        <v>435</v>
      </c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</row>
    <row r="4" spans="1:25" ht="41.4" x14ac:dyDescent="0.25">
      <c r="B4" s="94" t="s">
        <v>538</v>
      </c>
      <c r="C4" s="95"/>
      <c r="E4" s="41" t="s">
        <v>102</v>
      </c>
      <c r="F4" s="41" t="s">
        <v>459</v>
      </c>
      <c r="G4" s="41" t="s">
        <v>460</v>
      </c>
      <c r="H4" s="41" t="s">
        <v>461</v>
      </c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</row>
    <row r="5" spans="1:25" x14ac:dyDescent="0.25">
      <c r="E5" s="41" t="s">
        <v>103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</row>
    <row r="6" spans="1:25" ht="15.6" x14ac:dyDescent="0.3">
      <c r="A6" s="1" t="s">
        <v>100</v>
      </c>
      <c r="B6" s="1" t="s">
        <v>101</v>
      </c>
      <c r="C6" s="1" t="s">
        <v>102</v>
      </c>
      <c r="D6" s="1" t="s">
        <v>171</v>
      </c>
      <c r="E6" s="1" t="s">
        <v>527</v>
      </c>
      <c r="F6" s="41" t="s">
        <v>427</v>
      </c>
      <c r="G6" s="41" t="s">
        <v>427</v>
      </c>
      <c r="H6" s="41" t="s">
        <v>427</v>
      </c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40"/>
      <c r="W6" s="42" t="s">
        <v>7</v>
      </c>
      <c r="Y6" s="42" t="s">
        <v>528</v>
      </c>
    </row>
    <row r="7" spans="1:25" x14ac:dyDescent="0.25">
      <c r="A7" s="14">
        <v>1</v>
      </c>
      <c r="B7" s="14" t="s">
        <v>160</v>
      </c>
      <c r="C7" s="7" t="s">
        <v>18</v>
      </c>
      <c r="D7" s="31">
        <f>P4a2!G7</f>
        <v>0</v>
      </c>
      <c r="E7" s="45" t="s">
        <v>38</v>
      </c>
      <c r="F7" s="44">
        <f>'P4b1 CA 02'!$D7/'P4b1 CA 02'!$W7*'P4b1 CA 02'!F7</f>
        <v>0</v>
      </c>
      <c r="G7" s="44">
        <f>'P4b1 CA 02'!$D7/'P4b1 CA 02'!$W7*'P4b1 CA 02'!G7</f>
        <v>0</v>
      </c>
      <c r="H7" s="44">
        <f>'P4b1 CA 02'!$D7/'P4b1 CA 02'!$W7*'P4b1 CA 02'!H7</f>
        <v>0</v>
      </c>
      <c r="I7" s="44"/>
      <c r="J7" s="44"/>
      <c r="K7" s="44"/>
      <c r="L7" s="44"/>
      <c r="M7" s="14"/>
      <c r="N7" s="14"/>
      <c r="O7" s="14"/>
      <c r="P7" s="14"/>
      <c r="Q7" s="2"/>
      <c r="R7" s="2"/>
      <c r="S7" s="2"/>
      <c r="T7" s="2"/>
      <c r="U7" s="2"/>
      <c r="V7" s="2"/>
      <c r="W7" s="44">
        <f t="shared" ref="W7:W41" si="0">SUM(F7:V7)</f>
        <v>0</v>
      </c>
      <c r="Y7" s="66">
        <f>D7/$D$42</f>
        <v>0</v>
      </c>
    </row>
    <row r="8" spans="1:25" x14ac:dyDescent="0.25">
      <c r="A8" s="14">
        <v>2</v>
      </c>
      <c r="B8" s="14" t="s">
        <v>161</v>
      </c>
      <c r="C8" s="7" t="s">
        <v>172</v>
      </c>
      <c r="D8" s="31">
        <f>P4a2!G8</f>
        <v>0</v>
      </c>
      <c r="E8" s="45" t="s">
        <v>38</v>
      </c>
      <c r="F8" s="44">
        <f>'P4b1 CA 02'!$D8/'P4b1 CA 02'!$W8*'P4b1 CA 02'!F8</f>
        <v>0</v>
      </c>
      <c r="G8" s="44">
        <f>'P4b1 CA 02'!$D8/'P4b1 CA 02'!$W8*'P4b1 CA 02'!G8</f>
        <v>0</v>
      </c>
      <c r="H8" s="44">
        <f>'P4b1 CA 02'!$D8/'P4b1 CA 02'!$W8*'P4b1 CA 02'!H8</f>
        <v>0</v>
      </c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>
        <f t="shared" si="0"/>
        <v>0</v>
      </c>
      <c r="Y8" s="66">
        <f t="shared" ref="Y8:Y41" si="1">D8/$D$42</f>
        <v>0</v>
      </c>
    </row>
    <row r="9" spans="1:25" x14ac:dyDescent="0.25">
      <c r="A9" s="14">
        <v>3</v>
      </c>
      <c r="B9" s="14" t="s">
        <v>162</v>
      </c>
      <c r="C9" s="7" t="s">
        <v>10</v>
      </c>
      <c r="D9" s="31">
        <f>P4a2!G9</f>
        <v>162.85714285714286</v>
      </c>
      <c r="E9" s="45" t="s">
        <v>535</v>
      </c>
      <c r="F9" s="44">
        <f>'P4b1 CA 02'!$D9/'P4b1 CA 02'!$W9*'P4b1 CA 02'!F9</f>
        <v>71.77622720039173</v>
      </c>
      <c r="G9" s="44">
        <f>'P4b1 CA 02'!$D9/'P4b1 CA 02'!$W9*'P4b1 CA 02'!G9</f>
        <v>51.262088382911003</v>
      </c>
      <c r="H9" s="44">
        <f>'P4b1 CA 02'!$D9/'P4b1 CA 02'!$W9*'P4b1 CA 02'!H9</f>
        <v>39.818827273840121</v>
      </c>
      <c r="I9" s="44"/>
      <c r="J9" s="44"/>
      <c r="K9" s="45"/>
      <c r="L9" s="44"/>
      <c r="M9" s="45"/>
      <c r="N9" s="44"/>
      <c r="O9" s="44"/>
      <c r="P9" s="44"/>
      <c r="Q9" s="44"/>
      <c r="R9" s="44"/>
      <c r="S9" s="44"/>
      <c r="T9" s="44"/>
      <c r="U9" s="44"/>
      <c r="V9" s="44"/>
      <c r="W9" s="44">
        <f t="shared" si="0"/>
        <v>162.85714285714286</v>
      </c>
      <c r="Y9" s="66">
        <f t="shared" si="1"/>
        <v>2.6549004615056521E-2</v>
      </c>
    </row>
    <row r="10" spans="1:25" x14ac:dyDescent="0.25">
      <c r="A10" s="14">
        <v>4</v>
      </c>
      <c r="B10" s="14" t="s">
        <v>163</v>
      </c>
      <c r="C10" s="7" t="s">
        <v>14</v>
      </c>
      <c r="D10" s="31">
        <f>P4a2!G10</f>
        <v>0</v>
      </c>
      <c r="E10" s="45" t="s">
        <v>38</v>
      </c>
      <c r="F10" s="44">
        <f>'P4b1 CA 02'!$D10/'P4b1 CA 02'!$W10*'P4b1 CA 02'!F10</f>
        <v>0</v>
      </c>
      <c r="G10" s="44">
        <f>'P4b1 CA 02'!$D10/'P4b1 CA 02'!$W10*'P4b1 CA 02'!G10</f>
        <v>0</v>
      </c>
      <c r="H10" s="44">
        <f>'P4b1 CA 02'!$D10/'P4b1 CA 02'!$W10*'P4b1 CA 02'!H10</f>
        <v>0</v>
      </c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>
        <f t="shared" si="0"/>
        <v>0</v>
      </c>
      <c r="Y10" s="66">
        <f t="shared" si="1"/>
        <v>0</v>
      </c>
    </row>
    <row r="11" spans="1:25" x14ac:dyDescent="0.25">
      <c r="A11" s="14">
        <v>5</v>
      </c>
      <c r="B11" s="14" t="s">
        <v>164</v>
      </c>
      <c r="C11" s="7" t="s">
        <v>11</v>
      </c>
      <c r="D11" s="31">
        <f>P4a2!G11</f>
        <v>0</v>
      </c>
      <c r="E11" s="45" t="s">
        <v>38</v>
      </c>
      <c r="F11" s="44">
        <f>'P4b1 CA 02'!$D11/'P4b1 CA 02'!$W11*'P4b1 CA 02'!F11</f>
        <v>0</v>
      </c>
      <c r="G11" s="44">
        <f>'P4b1 CA 02'!$D11/'P4b1 CA 02'!$W11*'P4b1 CA 02'!G11</f>
        <v>0</v>
      </c>
      <c r="H11" s="44">
        <f>'P4b1 CA 02'!$D11/'P4b1 CA 02'!$W11*'P4b1 CA 02'!H11</f>
        <v>0</v>
      </c>
      <c r="I11" s="44"/>
      <c r="J11" s="44"/>
      <c r="K11" s="44"/>
      <c r="L11" s="44"/>
      <c r="M11" s="44"/>
      <c r="N11" s="44"/>
      <c r="O11" s="44"/>
      <c r="P11" s="44"/>
      <c r="Q11" s="45"/>
      <c r="R11" s="45"/>
      <c r="S11" s="45"/>
      <c r="T11" s="45"/>
      <c r="U11" s="45"/>
      <c r="V11" s="45"/>
      <c r="W11" s="44">
        <f t="shared" si="0"/>
        <v>0</v>
      </c>
      <c r="Y11" s="66">
        <f t="shared" si="1"/>
        <v>0</v>
      </c>
    </row>
    <row r="12" spans="1:25" x14ac:dyDescent="0.25">
      <c r="A12" s="14">
        <v>6</v>
      </c>
      <c r="B12" s="14" t="s">
        <v>165</v>
      </c>
      <c r="C12" s="7" t="s">
        <v>173</v>
      </c>
      <c r="D12" s="31">
        <f>P4a2!G12</f>
        <v>0</v>
      </c>
      <c r="E12" s="45" t="s">
        <v>38</v>
      </c>
      <c r="F12" s="44">
        <f>'P4b1 CA 02'!$D12/'P4b1 CA 02'!$W12*'P4b1 CA 02'!F12</f>
        <v>0</v>
      </c>
      <c r="G12" s="44">
        <f>'P4b1 CA 02'!$D12/'P4b1 CA 02'!$W12*'P4b1 CA 02'!G12</f>
        <v>0</v>
      </c>
      <c r="H12" s="44">
        <f>'P4b1 CA 02'!$D12/'P4b1 CA 02'!$W12*'P4b1 CA 02'!H12</f>
        <v>0</v>
      </c>
      <c r="I12" s="44"/>
      <c r="J12" s="44"/>
      <c r="K12" s="44"/>
      <c r="L12" s="44"/>
      <c r="M12" s="44"/>
      <c r="N12" s="45"/>
      <c r="O12" s="45"/>
      <c r="P12" s="45"/>
      <c r="Q12" s="45"/>
      <c r="R12" s="45"/>
      <c r="S12" s="45"/>
      <c r="T12" s="45"/>
      <c r="U12" s="45"/>
      <c r="V12" s="45"/>
      <c r="W12" s="44">
        <f t="shared" si="0"/>
        <v>0</v>
      </c>
      <c r="Y12" s="66">
        <f t="shared" si="1"/>
        <v>0</v>
      </c>
    </row>
    <row r="13" spans="1:25" x14ac:dyDescent="0.25">
      <c r="A13" s="14">
        <v>7</v>
      </c>
      <c r="B13" s="14" t="s">
        <v>166</v>
      </c>
      <c r="C13" s="7" t="s">
        <v>12</v>
      </c>
      <c r="D13" s="31">
        <f>P4a2!G13</f>
        <v>0</v>
      </c>
      <c r="E13" s="45" t="s">
        <v>38</v>
      </c>
      <c r="F13" s="44">
        <f>'P4b1 CA 02'!$D13/'P4b1 CA 02'!$W13*'P4b1 CA 02'!F13</f>
        <v>0</v>
      </c>
      <c r="G13" s="44">
        <f>'P4b1 CA 02'!$D13/'P4b1 CA 02'!$W13*'P4b1 CA 02'!G13</f>
        <v>0</v>
      </c>
      <c r="H13" s="44">
        <f>'P4b1 CA 02'!$D13/'P4b1 CA 02'!$W13*'P4b1 CA 02'!H13</f>
        <v>0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>
        <f t="shared" si="0"/>
        <v>0</v>
      </c>
      <c r="Y13" s="66">
        <f t="shared" si="1"/>
        <v>0</v>
      </c>
    </row>
    <row r="14" spans="1:25" x14ac:dyDescent="0.25">
      <c r="A14" s="14">
        <v>8</v>
      </c>
      <c r="B14" s="14" t="s">
        <v>167</v>
      </c>
      <c r="C14" s="7" t="s">
        <v>16</v>
      </c>
      <c r="D14" s="31">
        <f>P4a2!G14</f>
        <v>0</v>
      </c>
      <c r="E14" s="45" t="s">
        <v>38</v>
      </c>
      <c r="F14" s="44">
        <f>'P4b1 CA 02'!$D14/'P4b1 CA 02'!$W14*'P4b1 CA 02'!F14</f>
        <v>0</v>
      </c>
      <c r="G14" s="44">
        <f>'P4b1 CA 02'!$D14/'P4b1 CA 02'!$W14*'P4b1 CA 02'!G14</f>
        <v>0</v>
      </c>
      <c r="H14" s="44">
        <f>'P4b1 CA 02'!$D14/'P4b1 CA 02'!$W14*'P4b1 CA 02'!H14</f>
        <v>0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>
        <f t="shared" si="0"/>
        <v>0</v>
      </c>
      <c r="Y14" s="66">
        <f t="shared" si="1"/>
        <v>0</v>
      </c>
    </row>
    <row r="15" spans="1:25" x14ac:dyDescent="0.25">
      <c r="A15" s="14">
        <v>9</v>
      </c>
      <c r="B15" s="14" t="s">
        <v>168</v>
      </c>
      <c r="C15" s="7" t="s">
        <v>13</v>
      </c>
      <c r="D15" s="31">
        <f>P4a2!G15</f>
        <v>0</v>
      </c>
      <c r="E15" s="45" t="s">
        <v>38</v>
      </c>
      <c r="F15" s="44">
        <f>'P4b1 CA 02'!$D15/'P4b1 CA 02'!$W15*'P4b1 CA 02'!F15</f>
        <v>0</v>
      </c>
      <c r="G15" s="44">
        <f>'P4b1 CA 02'!$D15/'P4b1 CA 02'!$W15*'P4b1 CA 02'!G15</f>
        <v>0</v>
      </c>
      <c r="H15" s="44">
        <f>'P4b1 CA 02'!$D15/'P4b1 CA 02'!$W15*'P4b1 CA 02'!H15</f>
        <v>0</v>
      </c>
      <c r="I15" s="44"/>
      <c r="J15" s="44"/>
      <c r="K15" s="44"/>
      <c r="L15" s="44"/>
      <c r="M15" s="44"/>
      <c r="N15" s="44"/>
      <c r="O15" s="44"/>
      <c r="P15" s="44"/>
      <c r="Q15" s="45"/>
      <c r="R15" s="45"/>
      <c r="S15" s="45"/>
      <c r="T15" s="45"/>
      <c r="U15" s="45"/>
      <c r="V15" s="45"/>
      <c r="W15" s="44">
        <f t="shared" si="0"/>
        <v>0</v>
      </c>
      <c r="Y15" s="66">
        <f t="shared" si="1"/>
        <v>0</v>
      </c>
    </row>
    <row r="16" spans="1:25" x14ac:dyDescent="0.25">
      <c r="A16" s="14">
        <v>10</v>
      </c>
      <c r="B16" s="14" t="s">
        <v>169</v>
      </c>
      <c r="C16" s="7" t="s">
        <v>8</v>
      </c>
      <c r="D16" s="31">
        <f>P4a2!G16</f>
        <v>0</v>
      </c>
      <c r="E16" s="45" t="s">
        <v>38</v>
      </c>
      <c r="F16" s="44">
        <f>'P4b1 CA 02'!$D16/'P4b1 CA 02'!$W16*'P4b1 CA 02'!F16</f>
        <v>0</v>
      </c>
      <c r="G16" s="44">
        <f>'P4b1 CA 02'!$D16/'P4b1 CA 02'!$W16*'P4b1 CA 02'!G16</f>
        <v>0</v>
      </c>
      <c r="H16" s="44">
        <f>'P4b1 CA 02'!$D16/'P4b1 CA 02'!$W16*'P4b1 CA 02'!H16</f>
        <v>0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>
        <f t="shared" si="0"/>
        <v>0</v>
      </c>
      <c r="Y16" s="66">
        <f t="shared" si="1"/>
        <v>0</v>
      </c>
    </row>
    <row r="17" spans="1:25" x14ac:dyDescent="0.25">
      <c r="A17" s="14">
        <v>11</v>
      </c>
      <c r="B17" s="14" t="s">
        <v>170</v>
      </c>
      <c r="C17" s="7" t="s">
        <v>183</v>
      </c>
      <c r="D17" s="31">
        <f>P4a2!G17</f>
        <v>59.977901430842607</v>
      </c>
      <c r="E17" s="45" t="s">
        <v>278</v>
      </c>
      <c r="F17" s="44">
        <f>'P4b1 CA 02'!$D17/'P4b1 CA 02'!$W17*'P4b1 CA 02'!F17</f>
        <v>22.866574920508747</v>
      </c>
      <c r="G17" s="44">
        <f>'P4b1 CA 02'!$D17/'P4b1 CA 02'!$W17*'P4b1 CA 02'!G17</f>
        <v>19.867679848966617</v>
      </c>
      <c r="H17" s="44">
        <f>'P4b1 CA 02'!$D17/'P4b1 CA 02'!$W17*'P4b1 CA 02'!H17</f>
        <v>17.243646661367251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>
        <f t="shared" si="0"/>
        <v>59.977901430842614</v>
      </c>
      <c r="Y17" s="66">
        <f t="shared" si="1"/>
        <v>9.7776097133525589E-3</v>
      </c>
    </row>
    <row r="18" spans="1:25" x14ac:dyDescent="0.25">
      <c r="A18" s="14">
        <v>12</v>
      </c>
      <c r="B18" s="14" t="s">
        <v>174</v>
      </c>
      <c r="C18" s="7" t="s">
        <v>184</v>
      </c>
      <c r="D18" s="31">
        <f>P4a2!G18</f>
        <v>5.1639080459770117</v>
      </c>
      <c r="E18" s="45" t="s">
        <v>279</v>
      </c>
      <c r="F18" s="44">
        <f>'P4b1 CA 02'!$D18/'P4b1 CA 02'!$W18*'P4b1 CA 02'!F18</f>
        <v>2.0655632183908046</v>
      </c>
      <c r="G18" s="44">
        <f>'P4b1 CA 02'!$D18/'P4b1 CA 02'!$W18*'P4b1 CA 02'!G18</f>
        <v>1.0327816091954023</v>
      </c>
      <c r="H18" s="44">
        <f>'P4b1 CA 02'!$D18/'P4b1 CA 02'!$W18*'P4b1 CA 02'!H18</f>
        <v>2.0655632183908046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44">
        <f t="shared" si="0"/>
        <v>5.1639080459770117</v>
      </c>
      <c r="Y18" s="66">
        <f t="shared" si="1"/>
        <v>8.418213419391212E-4</v>
      </c>
    </row>
    <row r="19" spans="1:25" x14ac:dyDescent="0.25">
      <c r="A19" s="14">
        <v>13</v>
      </c>
      <c r="B19" s="14" t="s">
        <v>175</v>
      </c>
      <c r="C19" s="7" t="s">
        <v>185</v>
      </c>
      <c r="D19" s="31">
        <f>P4a2!G19</f>
        <v>0</v>
      </c>
      <c r="E19" s="45" t="s">
        <v>38</v>
      </c>
      <c r="F19" s="44">
        <f>'P4b1 CA 02'!$D19/'P4b1 CA 02'!$W19*'P4b1 CA 02'!F19</f>
        <v>0</v>
      </c>
      <c r="G19" s="44">
        <f>'P4b1 CA 02'!$D19/'P4b1 CA 02'!$W19*'P4b1 CA 02'!G19</f>
        <v>0</v>
      </c>
      <c r="H19" s="44">
        <f>'P4b1 CA 02'!$D19/'P4b1 CA 02'!$W19*'P4b1 CA 02'!H19</f>
        <v>0</v>
      </c>
      <c r="I19" s="44"/>
      <c r="J19" s="44"/>
      <c r="K19" s="44"/>
      <c r="L19" s="44"/>
      <c r="M19" s="44"/>
      <c r="N19" s="44"/>
      <c r="O19" s="44"/>
      <c r="P19" s="44"/>
      <c r="Q19" s="45"/>
      <c r="R19" s="45"/>
      <c r="S19" s="45"/>
      <c r="T19" s="45"/>
      <c r="U19" s="45"/>
      <c r="V19" s="45"/>
      <c r="W19" s="44">
        <f t="shared" si="0"/>
        <v>0</v>
      </c>
      <c r="Y19" s="66">
        <f t="shared" si="1"/>
        <v>0</v>
      </c>
    </row>
    <row r="20" spans="1:25" x14ac:dyDescent="0.25">
      <c r="A20" s="14">
        <v>14</v>
      </c>
      <c r="B20" s="14" t="s">
        <v>176</v>
      </c>
      <c r="C20" s="7" t="s">
        <v>186</v>
      </c>
      <c r="D20" s="31">
        <f>P4a2!G20</f>
        <v>0</v>
      </c>
      <c r="E20" s="45" t="s">
        <v>38</v>
      </c>
      <c r="F20" s="44">
        <f>'P4b1 CA 02'!$D20/'P4b1 CA 02'!$W20*'P4b1 CA 02'!F20</f>
        <v>0</v>
      </c>
      <c r="G20" s="44">
        <f>'P4b1 CA 02'!$D20/'P4b1 CA 02'!$W20*'P4b1 CA 02'!G20</f>
        <v>0</v>
      </c>
      <c r="H20" s="44">
        <f>'P4b1 CA 02'!$D20/'P4b1 CA 02'!$W20*'P4b1 CA 02'!H20</f>
        <v>0</v>
      </c>
      <c r="I20" s="44"/>
      <c r="J20" s="44"/>
      <c r="K20" s="44"/>
      <c r="L20" s="44"/>
      <c r="M20" s="44"/>
      <c r="N20" s="45"/>
      <c r="O20" s="45"/>
      <c r="P20" s="45"/>
      <c r="Q20" s="45"/>
      <c r="R20" s="45"/>
      <c r="S20" s="45"/>
      <c r="T20" s="45"/>
      <c r="U20" s="45"/>
      <c r="V20" s="45"/>
      <c r="W20" s="44">
        <f t="shared" si="0"/>
        <v>0</v>
      </c>
      <c r="Y20" s="66">
        <f t="shared" si="1"/>
        <v>0</v>
      </c>
    </row>
    <row r="21" spans="1:25" x14ac:dyDescent="0.25">
      <c r="A21" s="14">
        <v>15</v>
      </c>
      <c r="B21" s="14" t="s">
        <v>177</v>
      </c>
      <c r="C21" s="7" t="s">
        <v>187</v>
      </c>
      <c r="D21" s="31">
        <f>P4a2!G21</f>
        <v>0</v>
      </c>
      <c r="E21" s="45" t="s">
        <v>38</v>
      </c>
      <c r="F21" s="44">
        <f>'P4b1 CA 02'!$D21/'P4b1 CA 02'!$W21*'P4b1 CA 02'!F21</f>
        <v>0</v>
      </c>
      <c r="G21" s="44">
        <f>'P4b1 CA 02'!$D21/'P4b1 CA 02'!$W21*'P4b1 CA 02'!G21</f>
        <v>0</v>
      </c>
      <c r="H21" s="44">
        <f>'P4b1 CA 02'!$D21/'P4b1 CA 02'!$W21*'P4b1 CA 02'!H21</f>
        <v>0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>
        <f t="shared" si="0"/>
        <v>0</v>
      </c>
      <c r="Y21" s="66">
        <f t="shared" si="1"/>
        <v>0</v>
      </c>
    </row>
    <row r="22" spans="1:25" x14ac:dyDescent="0.25">
      <c r="A22" s="14">
        <v>16</v>
      </c>
      <c r="B22" s="14" t="s">
        <v>178</v>
      </c>
      <c r="C22" s="7" t="s">
        <v>17</v>
      </c>
      <c r="D22" s="31">
        <f>P4a2!G22</f>
        <v>0</v>
      </c>
      <c r="E22" s="45" t="s">
        <v>38</v>
      </c>
      <c r="F22" s="44">
        <f>'P4b1 CA 02'!$D22/'P4b1 CA 02'!$W22*'P4b1 CA 02'!F22</f>
        <v>0</v>
      </c>
      <c r="G22" s="44">
        <f>'P4b1 CA 02'!$D22/'P4b1 CA 02'!$W22*'P4b1 CA 02'!G22</f>
        <v>0</v>
      </c>
      <c r="H22" s="44">
        <f>'P4b1 CA 02'!$D22/'P4b1 CA 02'!$W22*'P4b1 CA 02'!H22</f>
        <v>0</v>
      </c>
      <c r="I22" s="44"/>
      <c r="J22" s="44"/>
      <c r="K22" s="44"/>
      <c r="L22" s="44"/>
      <c r="M22" s="44"/>
      <c r="N22" s="44"/>
      <c r="O22" s="44"/>
      <c r="P22" s="44"/>
      <c r="Q22" s="45"/>
      <c r="R22" s="45"/>
      <c r="S22" s="45"/>
      <c r="T22" s="45"/>
      <c r="U22" s="45"/>
      <c r="V22" s="45"/>
      <c r="W22" s="44">
        <f t="shared" si="0"/>
        <v>0</v>
      </c>
      <c r="Y22" s="66">
        <f t="shared" si="1"/>
        <v>0</v>
      </c>
    </row>
    <row r="23" spans="1:25" x14ac:dyDescent="0.25">
      <c r="A23" s="14">
        <v>17</v>
      </c>
      <c r="B23" s="14" t="s">
        <v>179</v>
      </c>
      <c r="C23" s="7" t="s">
        <v>9</v>
      </c>
      <c r="D23" s="31">
        <f>P4a2!G23</f>
        <v>0</v>
      </c>
      <c r="E23" s="45" t="s">
        <v>38</v>
      </c>
      <c r="F23" s="44">
        <f>'P4b1 CA 02'!$D23/'P4b1 CA 02'!$W23*'P4b1 CA 02'!F23</f>
        <v>0</v>
      </c>
      <c r="G23" s="44">
        <f>'P4b1 CA 02'!$D23/'P4b1 CA 02'!$W23*'P4b1 CA 02'!G23</f>
        <v>0</v>
      </c>
      <c r="H23" s="44">
        <f>'P4b1 CA 02'!$D23/'P4b1 CA 02'!$W23*'P4b1 CA 02'!H23</f>
        <v>0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>
        <f t="shared" si="0"/>
        <v>0</v>
      </c>
      <c r="Y23" s="66">
        <f t="shared" si="1"/>
        <v>0</v>
      </c>
    </row>
    <row r="24" spans="1:25" x14ac:dyDescent="0.25">
      <c r="A24" s="14">
        <v>18</v>
      </c>
      <c r="B24" s="14" t="s">
        <v>180</v>
      </c>
      <c r="C24" s="7" t="s">
        <v>15</v>
      </c>
      <c r="D24" s="31">
        <f>P4a2!G24</f>
        <v>0</v>
      </c>
      <c r="E24" s="45" t="s">
        <v>38</v>
      </c>
      <c r="F24" s="44">
        <f>'P4b1 CA 02'!$D24/'P4b1 CA 02'!$W24*'P4b1 CA 02'!F24</f>
        <v>0</v>
      </c>
      <c r="G24" s="44">
        <f>'P4b1 CA 02'!$D24/'P4b1 CA 02'!$W24*'P4b1 CA 02'!G24</f>
        <v>0</v>
      </c>
      <c r="H24" s="44">
        <f>'P4b1 CA 02'!$D24/'P4b1 CA 02'!$W24*'P4b1 CA 02'!H24</f>
        <v>0</v>
      </c>
      <c r="I24" s="44"/>
      <c r="J24" s="44"/>
      <c r="K24" s="44"/>
      <c r="L24" s="44"/>
      <c r="M24" s="44"/>
      <c r="N24" s="44"/>
      <c r="O24" s="44"/>
      <c r="P24" s="44"/>
      <c r="Q24" s="45"/>
      <c r="R24" s="45"/>
      <c r="S24" s="45"/>
      <c r="T24" s="45"/>
      <c r="U24" s="45"/>
      <c r="V24" s="45"/>
      <c r="W24" s="44">
        <f t="shared" si="0"/>
        <v>0</v>
      </c>
      <c r="Y24" s="66">
        <f t="shared" si="1"/>
        <v>0</v>
      </c>
    </row>
    <row r="25" spans="1:25" x14ac:dyDescent="0.25">
      <c r="A25" s="14">
        <v>19</v>
      </c>
      <c r="B25" s="14" t="s">
        <v>181</v>
      </c>
      <c r="C25" s="7" t="s">
        <v>196</v>
      </c>
      <c r="D25" s="31">
        <f>P4a2!G25</f>
        <v>0</v>
      </c>
      <c r="E25" s="45" t="s">
        <v>38</v>
      </c>
      <c r="F25" s="44">
        <f>'P4b1 CA 02'!$D25/'P4b1 CA 02'!$W25*'P4b1 CA 02'!F25</f>
        <v>0</v>
      </c>
      <c r="G25" s="44">
        <f>'P4b1 CA 02'!$D25/'P4b1 CA 02'!$W25*'P4b1 CA 02'!G25</f>
        <v>0</v>
      </c>
      <c r="H25" s="44">
        <f>'P4b1 CA 02'!$D25/'P4b1 CA 02'!$W25*'P4b1 CA 02'!H25</f>
        <v>0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>
        <f t="shared" si="0"/>
        <v>0</v>
      </c>
      <c r="Y25" s="66">
        <f t="shared" si="1"/>
        <v>0</v>
      </c>
    </row>
    <row r="26" spans="1:25" x14ac:dyDescent="0.25">
      <c r="A26" s="14">
        <v>20</v>
      </c>
      <c r="B26" s="14" t="s">
        <v>182</v>
      </c>
      <c r="C26" s="7" t="s">
        <v>197</v>
      </c>
      <c r="D26" s="31">
        <f>P4a2!G26</f>
        <v>0</v>
      </c>
      <c r="E26" s="45" t="s">
        <v>38</v>
      </c>
      <c r="F26" s="44">
        <f>'P4b1 CA 02'!$D26/'P4b1 CA 02'!$W26*'P4b1 CA 02'!F26</f>
        <v>0</v>
      </c>
      <c r="G26" s="44">
        <f>'P4b1 CA 02'!$D26/'P4b1 CA 02'!$W26*'P4b1 CA 02'!G26</f>
        <v>0</v>
      </c>
      <c r="H26" s="44">
        <f>'P4b1 CA 02'!$D26/'P4b1 CA 02'!$W26*'P4b1 CA 02'!H26</f>
        <v>0</v>
      </c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>
        <f t="shared" si="0"/>
        <v>0</v>
      </c>
      <c r="Y26" s="66">
        <f t="shared" si="1"/>
        <v>0</v>
      </c>
    </row>
    <row r="27" spans="1:25" x14ac:dyDescent="0.25">
      <c r="A27" s="14">
        <v>21</v>
      </c>
      <c r="B27" s="14" t="s">
        <v>188</v>
      </c>
      <c r="C27" s="7" t="s">
        <v>198</v>
      </c>
      <c r="D27" s="31">
        <f>P4a2!G27</f>
        <v>0</v>
      </c>
      <c r="E27" s="45" t="s">
        <v>38</v>
      </c>
      <c r="F27" s="44">
        <f>'P4b1 CA 02'!$D27/'P4b1 CA 02'!$W27*'P4b1 CA 02'!F27</f>
        <v>0</v>
      </c>
      <c r="G27" s="44">
        <f>'P4b1 CA 02'!$D27/'P4b1 CA 02'!$W27*'P4b1 CA 02'!G27</f>
        <v>0</v>
      </c>
      <c r="H27" s="44">
        <f>'P4b1 CA 02'!$D27/'P4b1 CA 02'!$W27*'P4b1 CA 02'!H27</f>
        <v>0</v>
      </c>
      <c r="I27" s="44"/>
      <c r="J27" s="44"/>
      <c r="K27" s="44"/>
      <c r="L27" s="45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>
        <f t="shared" si="0"/>
        <v>0</v>
      </c>
      <c r="Y27" s="66">
        <f t="shared" si="1"/>
        <v>0</v>
      </c>
    </row>
    <row r="28" spans="1:25" x14ac:dyDescent="0.25">
      <c r="A28" s="14">
        <v>22</v>
      </c>
      <c r="B28" s="14" t="s">
        <v>189</v>
      </c>
      <c r="C28" s="7" t="s">
        <v>19</v>
      </c>
      <c r="D28" s="31">
        <f>P4a2!G28</f>
        <v>0</v>
      </c>
      <c r="E28" s="45" t="s">
        <v>38</v>
      </c>
      <c r="F28" s="44">
        <f>'P4b1 CA 02'!$D28/'P4b1 CA 02'!$W28*'P4b1 CA 02'!F28</f>
        <v>0</v>
      </c>
      <c r="G28" s="44">
        <f>'P4b1 CA 02'!$D28/'P4b1 CA 02'!$W28*'P4b1 CA 02'!G28</f>
        <v>0</v>
      </c>
      <c r="H28" s="44">
        <f>'P4b1 CA 02'!$D28/'P4b1 CA 02'!$W28*'P4b1 CA 02'!H28</f>
        <v>0</v>
      </c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>
        <f t="shared" si="0"/>
        <v>0</v>
      </c>
      <c r="Y28" s="66">
        <f t="shared" si="1"/>
        <v>0</v>
      </c>
    </row>
    <row r="29" spans="1:25" x14ac:dyDescent="0.25">
      <c r="A29" s="14">
        <v>23</v>
      </c>
      <c r="B29" s="14" t="s">
        <v>190</v>
      </c>
      <c r="C29" s="7" t="s">
        <v>217</v>
      </c>
      <c r="D29" s="31">
        <f>P4a2!G29</f>
        <v>0</v>
      </c>
      <c r="E29" s="45" t="s">
        <v>38</v>
      </c>
      <c r="F29" s="44">
        <f>'P4b1 CA 02'!$D29/'P4b1 CA 02'!$W29*'P4b1 CA 02'!F29</f>
        <v>0</v>
      </c>
      <c r="G29" s="44">
        <f>'P4b1 CA 02'!$D29/'P4b1 CA 02'!$W29*'P4b1 CA 02'!G29</f>
        <v>0</v>
      </c>
      <c r="H29" s="44">
        <f>'P4b1 CA 02'!$D29/'P4b1 CA 02'!$W29*'P4b1 CA 02'!H29</f>
        <v>0</v>
      </c>
      <c r="I29" s="44"/>
      <c r="J29" s="44"/>
      <c r="K29" s="45"/>
      <c r="L29" s="45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>
        <f t="shared" si="0"/>
        <v>0</v>
      </c>
      <c r="Y29" s="66">
        <f t="shared" si="1"/>
        <v>0</v>
      </c>
    </row>
    <row r="30" spans="1:25" x14ac:dyDescent="0.25">
      <c r="A30" s="14">
        <v>24</v>
      </c>
      <c r="B30" s="14" t="s">
        <v>191</v>
      </c>
      <c r="C30" s="7" t="s">
        <v>199</v>
      </c>
      <c r="D30" s="31">
        <f>P4a2!G30</f>
        <v>74.883720930232556</v>
      </c>
      <c r="E30" s="45" t="s">
        <v>535</v>
      </c>
      <c r="F30" s="44">
        <f>'P4b1 CA 02'!$D30/'P4b1 CA 02'!$W30*'P4b1 CA 02'!F30</f>
        <v>33.003593657626062</v>
      </c>
      <c r="G30" s="44">
        <f>'P4b1 CA 02'!$D30/'P4b1 CA 02'!$W30*'P4b1 CA 02'!G30</f>
        <v>23.57093986435769</v>
      </c>
      <c r="H30" s="44">
        <f>'P4b1 CA 02'!$D30/'P4b1 CA 02'!$W30*'P4b1 CA 02'!H30</f>
        <v>18.309187408248803</v>
      </c>
      <c r="I30" s="44"/>
      <c r="J30" s="44"/>
      <c r="K30" s="45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>
        <f t="shared" si="0"/>
        <v>74.883720930232556</v>
      </c>
      <c r="Y30" s="66">
        <f t="shared" si="1"/>
        <v>1.2207559445601264E-2</v>
      </c>
    </row>
    <row r="31" spans="1:25" x14ac:dyDescent="0.25">
      <c r="A31" s="14">
        <v>25</v>
      </c>
      <c r="B31" s="14" t="s">
        <v>192</v>
      </c>
      <c r="C31" s="7" t="s">
        <v>200</v>
      </c>
      <c r="D31" s="31">
        <f>P4a2!G31</f>
        <v>414.75</v>
      </c>
      <c r="E31" s="45" t="s">
        <v>275</v>
      </c>
      <c r="F31" s="44">
        <f>'P4b1 CA 02'!$D31/'P4b1 CA 02'!$W31*'P4b1 CA 02'!F31</f>
        <v>124.425</v>
      </c>
      <c r="G31" s="44">
        <f>'P4b1 CA 02'!$D31/'P4b1 CA 02'!$W31*'P4b1 CA 02'!G31</f>
        <v>103.6875</v>
      </c>
      <c r="H31" s="44">
        <f>'P4b1 CA 02'!$D31/'P4b1 CA 02'!$W31*'P4b1 CA 02'!H31</f>
        <v>186.63750000000002</v>
      </c>
      <c r="I31" s="45"/>
      <c r="J31" s="45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>
        <f t="shared" si="0"/>
        <v>414.75</v>
      </c>
      <c r="Y31" s="66">
        <f t="shared" si="1"/>
        <v>6.7612629516370912E-2</v>
      </c>
    </row>
    <row r="32" spans="1:25" x14ac:dyDescent="0.25">
      <c r="A32" s="14">
        <v>26</v>
      </c>
      <c r="B32" s="14" t="s">
        <v>193</v>
      </c>
      <c r="C32" s="7" t="s">
        <v>201</v>
      </c>
      <c r="D32" s="31">
        <f>P4a2!G32</f>
        <v>0</v>
      </c>
      <c r="E32" s="45" t="s">
        <v>38</v>
      </c>
      <c r="F32" s="44">
        <f>'P4b1 CA 02'!$D32/'P4b1 CA 02'!$W32*'P4b1 CA 02'!F32</f>
        <v>0</v>
      </c>
      <c r="G32" s="44">
        <f>'P4b1 CA 02'!$D32/'P4b1 CA 02'!$W32*'P4b1 CA 02'!G32</f>
        <v>0</v>
      </c>
      <c r="H32" s="44">
        <f>'P4b1 CA 02'!$D32/'P4b1 CA 02'!$W32*'P4b1 CA 02'!H32</f>
        <v>0</v>
      </c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>
        <f t="shared" si="0"/>
        <v>0</v>
      </c>
      <c r="Y32" s="66">
        <f t="shared" si="1"/>
        <v>0</v>
      </c>
    </row>
    <row r="33" spans="1:27" x14ac:dyDescent="0.25">
      <c r="A33" s="14">
        <v>27</v>
      </c>
      <c r="B33" s="14" t="s">
        <v>194</v>
      </c>
      <c r="C33" s="7" t="s">
        <v>202</v>
      </c>
      <c r="D33" s="31">
        <f>P4a2!G33</f>
        <v>0</v>
      </c>
      <c r="E33" s="45" t="s">
        <v>38</v>
      </c>
      <c r="F33" s="44">
        <f>'P4b1 CA 02'!$D33/'P4b1 CA 02'!$W33*'P4b1 CA 02'!F33</f>
        <v>0</v>
      </c>
      <c r="G33" s="44">
        <f>'P4b1 CA 02'!$D33/'P4b1 CA 02'!$W33*'P4b1 CA 02'!G33</f>
        <v>0</v>
      </c>
      <c r="H33" s="44">
        <f>'P4b1 CA 02'!$D33/'P4b1 CA 02'!$W33*'P4b1 CA 02'!H33</f>
        <v>0</v>
      </c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>
        <f t="shared" si="0"/>
        <v>0</v>
      </c>
      <c r="Y33" s="66">
        <f t="shared" si="1"/>
        <v>0</v>
      </c>
    </row>
    <row r="34" spans="1:27" x14ac:dyDescent="0.25">
      <c r="A34" s="14">
        <v>28</v>
      </c>
      <c r="B34" s="14" t="s">
        <v>195</v>
      </c>
      <c r="C34" s="7" t="s">
        <v>20</v>
      </c>
      <c r="D34" s="31">
        <f>P4a2!G34</f>
        <v>28.671875000000004</v>
      </c>
      <c r="E34" s="45" t="s">
        <v>535</v>
      </c>
      <c r="F34" s="44">
        <f>'P4b1 CA 02'!$D34/'P4b1 CA 02'!$W34*'P4b1 CA 02'!F34</f>
        <v>12.636590438446159</v>
      </c>
      <c r="G34" s="44">
        <f>'P4b1 CA 02'!$D34/'P4b1 CA 02'!$W34*'P4b1 CA 02'!G34</f>
        <v>9.0249660811196808</v>
      </c>
      <c r="H34" s="44">
        <f>'P4b1 CA 02'!$D34/'P4b1 CA 02'!$W34*'P4b1 CA 02'!H34</f>
        <v>7.0103184804341616</v>
      </c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>
        <f t="shared" si="0"/>
        <v>28.671875000000004</v>
      </c>
      <c r="Y34" s="66">
        <f t="shared" si="1"/>
        <v>4.6740949051590052E-3</v>
      </c>
    </row>
    <row r="35" spans="1:27" x14ac:dyDescent="0.25">
      <c r="A35" s="14">
        <v>29</v>
      </c>
      <c r="B35" s="14" t="s">
        <v>203</v>
      </c>
      <c r="C35" s="7" t="s">
        <v>210</v>
      </c>
      <c r="D35" s="31">
        <f>P4a2!G35</f>
        <v>227.77777777777777</v>
      </c>
      <c r="E35" s="45" t="s">
        <v>535</v>
      </c>
      <c r="F35" s="44">
        <f>'P4b1 CA 02'!$D35/'P4b1 CA 02'!$W35*'P4b1 CA 02'!F35</f>
        <v>100.38877780951475</v>
      </c>
      <c r="G35" s="44">
        <f>'P4b1 CA 02'!$D35/'P4b1 CA 02'!$W35*'P4b1 CA 02'!G35</f>
        <v>71.696975467326794</v>
      </c>
      <c r="H35" s="44">
        <f>'P4b1 CA 02'!$D35/'P4b1 CA 02'!$W35*'P4b1 CA 02'!H35</f>
        <v>55.692024500936235</v>
      </c>
      <c r="I35" s="44"/>
      <c r="J35" s="44"/>
      <c r="K35" s="45"/>
      <c r="L35" s="44"/>
      <c r="M35" s="45"/>
      <c r="N35" s="44"/>
      <c r="O35" s="44"/>
      <c r="P35" s="44"/>
      <c r="Q35" s="44"/>
      <c r="R35" s="44"/>
      <c r="S35" s="44"/>
      <c r="T35" s="44"/>
      <c r="U35" s="44"/>
      <c r="V35" s="44"/>
      <c r="W35" s="44">
        <f t="shared" si="0"/>
        <v>227.7777777777778</v>
      </c>
      <c r="Y35" s="66">
        <f t="shared" si="1"/>
        <v>3.7132379749128759E-2</v>
      </c>
    </row>
    <row r="36" spans="1:27" x14ac:dyDescent="0.25">
      <c r="A36" s="14">
        <v>30</v>
      </c>
      <c r="B36" s="14" t="s">
        <v>204</v>
      </c>
      <c r="C36" s="7" t="s">
        <v>211</v>
      </c>
      <c r="D36" s="31">
        <f>P4a2!G36</f>
        <v>0</v>
      </c>
      <c r="E36" s="45" t="s">
        <v>38</v>
      </c>
      <c r="F36" s="44">
        <f>'P4b1 CA 02'!$D36/'P4b1 CA 02'!$W36*'P4b1 CA 02'!F36</f>
        <v>0</v>
      </c>
      <c r="G36" s="44">
        <f>'P4b1 CA 02'!$D36/'P4b1 CA 02'!$W36*'P4b1 CA 02'!G36</f>
        <v>0</v>
      </c>
      <c r="H36" s="44">
        <f>'P4b1 CA 02'!$D36/'P4b1 CA 02'!$W36*'P4b1 CA 02'!H36</f>
        <v>0</v>
      </c>
      <c r="I36" s="44"/>
      <c r="J36" s="44"/>
      <c r="K36" s="45"/>
      <c r="L36" s="4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>
        <f t="shared" si="0"/>
        <v>0</v>
      </c>
      <c r="Y36" s="66">
        <f t="shared" si="1"/>
        <v>0</v>
      </c>
    </row>
    <row r="37" spans="1:27" x14ac:dyDescent="0.25">
      <c r="A37" s="14">
        <v>31</v>
      </c>
      <c r="B37" s="14" t="s">
        <v>205</v>
      </c>
      <c r="C37" s="7" t="s">
        <v>212</v>
      </c>
      <c r="D37" s="31">
        <f>P4a2!G37</f>
        <v>0</v>
      </c>
      <c r="E37" s="45" t="s">
        <v>38</v>
      </c>
      <c r="F37" s="44">
        <f>'P4b1 CA 02'!$D37/'P4b1 CA 02'!$W37*'P4b1 CA 02'!F37</f>
        <v>0</v>
      </c>
      <c r="G37" s="44">
        <f>'P4b1 CA 02'!$D37/'P4b1 CA 02'!$W37*'P4b1 CA 02'!G37</f>
        <v>0</v>
      </c>
      <c r="H37" s="44">
        <f>'P4b1 CA 02'!$D37/'P4b1 CA 02'!$W37*'P4b1 CA 02'!H37</f>
        <v>0</v>
      </c>
      <c r="I37" s="45"/>
      <c r="J37" s="45"/>
      <c r="K37" s="44"/>
      <c r="L37" s="45"/>
      <c r="M37" s="44"/>
      <c r="N37" s="45"/>
      <c r="O37" s="45"/>
      <c r="P37" s="45"/>
      <c r="Q37" s="44"/>
      <c r="R37" s="44"/>
      <c r="S37" s="44"/>
      <c r="T37" s="44"/>
      <c r="U37" s="44"/>
      <c r="V37" s="44"/>
      <c r="W37" s="44">
        <f t="shared" si="0"/>
        <v>0</v>
      </c>
      <c r="Y37" s="66">
        <f t="shared" si="1"/>
        <v>0</v>
      </c>
    </row>
    <row r="38" spans="1:27" x14ac:dyDescent="0.25">
      <c r="A38" s="14">
        <v>32</v>
      </c>
      <c r="B38" s="14" t="s">
        <v>206</v>
      </c>
      <c r="C38" s="7" t="s">
        <v>213</v>
      </c>
      <c r="D38" s="31">
        <f>P4a2!G38</f>
        <v>4521.5999999999995</v>
      </c>
      <c r="E38" s="45" t="s">
        <v>535</v>
      </c>
      <c r="F38" s="44">
        <f>'P4b1 CA 02'!$D38/'P4b1 CA 02'!$W38*'P4b1 CA 02'!F38</f>
        <v>1992.8102827763494</v>
      </c>
      <c r="G38" s="44">
        <f>'P4b1 CA 02'!$D38/'P4b1 CA 02'!$W38*'P4b1 CA 02'!G38</f>
        <v>1423.2514138817478</v>
      </c>
      <c r="H38" s="44">
        <f>'P4b1 CA 02'!$D38/'P4b1 CA 02'!$W38*'P4b1 CA 02'!H38</f>
        <v>1105.5383033419021</v>
      </c>
      <c r="I38" s="14"/>
      <c r="J38" s="14"/>
      <c r="K38" s="45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>
        <f t="shared" si="0"/>
        <v>4521.5999999999995</v>
      </c>
      <c r="Y38" s="68">
        <f t="shared" si="1"/>
        <v>0.73711215339655856</v>
      </c>
      <c r="AA38" s="65"/>
    </row>
    <row r="39" spans="1:27" x14ac:dyDescent="0.25">
      <c r="A39" s="14">
        <v>33</v>
      </c>
      <c r="B39" s="14" t="s">
        <v>207</v>
      </c>
      <c r="C39" s="7" t="s">
        <v>214</v>
      </c>
      <c r="D39" s="31">
        <f>P4a2!G39</f>
        <v>638.52666666666664</v>
      </c>
      <c r="E39" s="45" t="s">
        <v>535</v>
      </c>
      <c r="F39" s="44">
        <f>'P4b1 CA 02'!$D39/'P4b1 CA 02'!$W39*'P4b1 CA 02'!F39</f>
        <v>281.41863658002472</v>
      </c>
      <c r="G39" s="44">
        <f>'P4b1 CA 02'!$D39/'P4b1 CA 02'!$W39*'P4b1 CA 02'!G39</f>
        <v>200.98725697419783</v>
      </c>
      <c r="H39" s="44">
        <f>'P4b1 CA 02'!$D39/'P4b1 CA 02'!$W39*'P4b1 CA 02'!H39</f>
        <v>156.12077311244403</v>
      </c>
      <c r="I39" s="14"/>
      <c r="J39" s="1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>
        <f t="shared" si="0"/>
        <v>638.52666666666653</v>
      </c>
      <c r="Y39" s="68">
        <f t="shared" si="1"/>
        <v>0.10409274731683327</v>
      </c>
    </row>
    <row r="40" spans="1:27" x14ac:dyDescent="0.25">
      <c r="A40" s="14">
        <v>34</v>
      </c>
      <c r="B40" s="14" t="s">
        <v>208</v>
      </c>
      <c r="C40" s="7" t="s">
        <v>215</v>
      </c>
      <c r="D40" s="31">
        <f>P4a2!G40</f>
        <v>0</v>
      </c>
      <c r="E40" s="45" t="s">
        <v>38</v>
      </c>
      <c r="F40" s="44">
        <f>'P4b1 CA 02'!$D40/'P4b1 CA 02'!$W40*'P4b1 CA 02'!F40</f>
        <v>0</v>
      </c>
      <c r="G40" s="44">
        <f>'P4b1 CA 02'!$D40/'P4b1 CA 02'!$W40*'P4b1 CA 02'!G40</f>
        <v>0</v>
      </c>
      <c r="H40" s="44">
        <f>'P4b1 CA 02'!$D40/'P4b1 CA 02'!$W40*'P4b1 CA 02'!H40</f>
        <v>0</v>
      </c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>
        <f t="shared" si="0"/>
        <v>0</v>
      </c>
      <c r="Y40" s="66">
        <f t="shared" si="1"/>
        <v>0</v>
      </c>
    </row>
    <row r="41" spans="1:27" x14ac:dyDescent="0.25">
      <c r="A41" s="14">
        <v>35</v>
      </c>
      <c r="B41" s="14" t="s">
        <v>209</v>
      </c>
      <c r="C41" s="7" t="s">
        <v>216</v>
      </c>
      <c r="D41" s="31">
        <f>P4a2!G41</f>
        <v>0</v>
      </c>
      <c r="E41" s="45" t="s">
        <v>38</v>
      </c>
      <c r="F41" s="44">
        <f>'P4b1 CA 02'!$D41/'P4b1 CA 02'!$W41*'P4b1 CA 02'!F41</f>
        <v>0</v>
      </c>
      <c r="G41" s="44">
        <f>'P4b1 CA 02'!$D41/'P4b1 CA 02'!$W41*'P4b1 CA 02'!G41</f>
        <v>0</v>
      </c>
      <c r="H41" s="44">
        <f>'P4b1 CA 02'!$D41/'P4b1 CA 02'!$W41*'P4b1 CA 02'!H41</f>
        <v>0</v>
      </c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>
        <f t="shared" si="0"/>
        <v>0</v>
      </c>
      <c r="Y41" s="66">
        <f t="shared" si="1"/>
        <v>0</v>
      </c>
    </row>
    <row r="42" spans="1:27" x14ac:dyDescent="0.25">
      <c r="D42" s="77">
        <f>SUM(D7:D41)</f>
        <v>6134.208992708639</v>
      </c>
      <c r="F42" s="77">
        <f t="shared" ref="F42:H42" si="2">SUM(F7:F41)</f>
        <v>2641.3912466012521</v>
      </c>
      <c r="G42" s="77">
        <f t="shared" si="2"/>
        <v>1904.3816021098228</v>
      </c>
      <c r="H42" s="77">
        <f t="shared" si="2"/>
        <v>1588.4361439975635</v>
      </c>
      <c r="W42" s="77">
        <f t="shared" ref="W42" si="3">SUM(W7:W41)</f>
        <v>6134.208992708639</v>
      </c>
      <c r="Y42" s="67">
        <f>SUM(Y7:Y41)</f>
        <v>1</v>
      </c>
    </row>
  </sheetData>
  <mergeCells count="1">
    <mergeCell ref="B4:C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65852-D7AF-45E8-A019-9789D96DB8FB}">
  <dimension ref="A1:AA42"/>
  <sheetViews>
    <sheetView zoomScale="80" zoomScaleNormal="80" workbookViewId="0">
      <pane xSplit="5" ySplit="6" topLeftCell="F22" activePane="bottomRight" state="frozen"/>
      <selection pane="topRight" activeCell="F1" sqref="F1"/>
      <selection pane="bottomLeft" activeCell="A9" sqref="A9"/>
      <selection pane="bottomRight" activeCell="A42" sqref="A42"/>
    </sheetView>
  </sheetViews>
  <sheetFormatPr baseColWidth="10" defaultColWidth="11.54296875" defaultRowHeight="15" x14ac:dyDescent="0.25"/>
  <cols>
    <col min="1" max="1" width="6.08984375" style="24" customWidth="1"/>
    <col min="2" max="2" width="9.08984375" style="24" customWidth="1"/>
    <col min="3" max="3" width="30.54296875" style="24" customWidth="1"/>
    <col min="4" max="4" width="9.453125" style="24" customWidth="1"/>
    <col min="5" max="5" width="15.90625" style="24" customWidth="1"/>
    <col min="6" max="13" width="11.54296875" style="24"/>
    <col min="14" max="14" width="12.90625" style="24" customWidth="1"/>
    <col min="15" max="23" width="11.54296875" style="24"/>
    <col min="24" max="24" width="5.36328125" style="24" customWidth="1"/>
    <col min="25" max="25" width="12" style="24" bestFit="1" customWidth="1"/>
    <col min="26" max="16384" width="11.54296875" style="24"/>
  </cols>
  <sheetData>
    <row r="1" spans="1:25" ht="15.6" x14ac:dyDescent="0.3">
      <c r="A1" s="26" t="s">
        <v>532</v>
      </c>
    </row>
    <row r="2" spans="1:25" ht="15.6" x14ac:dyDescent="0.3">
      <c r="A2" s="26" t="s">
        <v>539</v>
      </c>
      <c r="B2" s="26" t="s">
        <v>540</v>
      </c>
      <c r="E2" s="41" t="s">
        <v>100</v>
      </c>
      <c r="F2" s="41">
        <v>1</v>
      </c>
      <c r="G2" s="41">
        <v>2</v>
      </c>
      <c r="H2" s="41">
        <v>3</v>
      </c>
      <c r="I2" s="41">
        <v>4</v>
      </c>
      <c r="J2" s="41">
        <v>5</v>
      </c>
      <c r="K2" s="41">
        <v>6</v>
      </c>
      <c r="L2" s="41">
        <v>7</v>
      </c>
      <c r="M2" s="41">
        <v>8</v>
      </c>
      <c r="N2" s="41">
        <v>9</v>
      </c>
      <c r="O2" s="41">
        <v>10</v>
      </c>
      <c r="P2" s="41">
        <v>11</v>
      </c>
      <c r="Q2" s="41">
        <v>12</v>
      </c>
      <c r="R2" s="41">
        <v>13</v>
      </c>
      <c r="S2" s="41">
        <v>14</v>
      </c>
      <c r="T2" s="41">
        <v>15</v>
      </c>
      <c r="U2" s="41">
        <v>16</v>
      </c>
      <c r="V2" s="41">
        <v>17</v>
      </c>
    </row>
    <row r="3" spans="1:25" x14ac:dyDescent="0.25">
      <c r="E3" s="41" t="s">
        <v>101</v>
      </c>
      <c r="F3" s="41" t="s">
        <v>436</v>
      </c>
      <c r="G3" s="41" t="s">
        <v>437</v>
      </c>
      <c r="H3" s="41" t="s">
        <v>438</v>
      </c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</row>
    <row r="4" spans="1:25" ht="27.6" x14ac:dyDescent="0.25">
      <c r="B4" s="94" t="s">
        <v>526</v>
      </c>
      <c r="C4" s="95"/>
      <c r="E4" s="41" t="s">
        <v>102</v>
      </c>
      <c r="F4" s="41" t="s">
        <v>464</v>
      </c>
      <c r="G4" s="41" t="s">
        <v>462</v>
      </c>
      <c r="H4" s="41" t="s">
        <v>463</v>
      </c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</row>
    <row r="5" spans="1:25" x14ac:dyDescent="0.25">
      <c r="E5" s="41" t="s">
        <v>103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</row>
    <row r="6" spans="1:25" ht="15.6" x14ac:dyDescent="0.3">
      <c r="A6" s="1" t="s">
        <v>100</v>
      </c>
      <c r="B6" s="1" t="s">
        <v>101</v>
      </c>
      <c r="C6" s="1" t="s">
        <v>102</v>
      </c>
      <c r="D6" s="1" t="s">
        <v>171</v>
      </c>
      <c r="E6" s="1" t="s">
        <v>527</v>
      </c>
      <c r="F6" s="41" t="s">
        <v>429</v>
      </c>
      <c r="G6" s="41" t="s">
        <v>427</v>
      </c>
      <c r="H6" s="41" t="s">
        <v>429</v>
      </c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40"/>
      <c r="W6" s="42" t="s">
        <v>7</v>
      </c>
      <c r="Y6" s="42" t="s">
        <v>528</v>
      </c>
    </row>
    <row r="7" spans="1:25" x14ac:dyDescent="0.25">
      <c r="A7" s="14">
        <v>1</v>
      </c>
      <c r="B7" s="14" t="s">
        <v>160</v>
      </c>
      <c r="C7" s="7" t="s">
        <v>18</v>
      </c>
      <c r="D7" s="31">
        <f>P4a2!H7</f>
        <v>0</v>
      </c>
      <c r="E7" s="45" t="s">
        <v>38</v>
      </c>
      <c r="F7" s="44">
        <v>1</v>
      </c>
      <c r="G7" s="44"/>
      <c r="H7" s="44"/>
      <c r="I7" s="44"/>
      <c r="J7" s="44"/>
      <c r="K7" s="44"/>
      <c r="L7" s="44"/>
      <c r="M7" s="14"/>
      <c r="N7" s="14"/>
      <c r="O7" s="14"/>
      <c r="P7" s="14"/>
      <c r="Q7" s="2"/>
      <c r="R7" s="2"/>
      <c r="S7" s="2"/>
      <c r="T7" s="2"/>
      <c r="U7" s="2"/>
      <c r="V7" s="2"/>
      <c r="W7" s="44">
        <f t="shared" ref="W7:W41" si="0">SUM(F7:V7)</f>
        <v>1</v>
      </c>
      <c r="Y7" s="66">
        <f>D7/$D$42</f>
        <v>0</v>
      </c>
    </row>
    <row r="8" spans="1:25" x14ac:dyDescent="0.25">
      <c r="A8" s="14">
        <v>2</v>
      </c>
      <c r="B8" s="14" t="s">
        <v>161</v>
      </c>
      <c r="C8" s="7" t="s">
        <v>172</v>
      </c>
      <c r="D8" s="31">
        <f>P4a2!H8</f>
        <v>0</v>
      </c>
      <c r="E8" s="45" t="s">
        <v>38</v>
      </c>
      <c r="F8" s="44">
        <v>1</v>
      </c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>
        <f t="shared" si="0"/>
        <v>1</v>
      </c>
      <c r="Y8" s="66">
        <f t="shared" ref="Y8:Y41" si="1">D8/$D$42</f>
        <v>0</v>
      </c>
    </row>
    <row r="9" spans="1:25" x14ac:dyDescent="0.25">
      <c r="A9" s="14">
        <v>3</v>
      </c>
      <c r="B9" s="14" t="s">
        <v>162</v>
      </c>
      <c r="C9" s="7" t="s">
        <v>10</v>
      </c>
      <c r="D9" s="31">
        <f>P4a2!H9</f>
        <v>380</v>
      </c>
      <c r="E9" s="45" t="s">
        <v>535</v>
      </c>
      <c r="F9" s="45">
        <v>85.2</v>
      </c>
      <c r="G9" s="45">
        <v>115.6</v>
      </c>
      <c r="H9" s="45">
        <v>45.6</v>
      </c>
      <c r="I9" s="44"/>
      <c r="J9" s="44"/>
      <c r="K9" s="45"/>
      <c r="L9" s="44"/>
      <c r="M9" s="45"/>
      <c r="N9" s="44"/>
      <c r="O9" s="44"/>
      <c r="P9" s="44"/>
      <c r="Q9" s="44"/>
      <c r="R9" s="44"/>
      <c r="S9" s="44"/>
      <c r="T9" s="44"/>
      <c r="U9" s="44"/>
      <c r="V9" s="44"/>
      <c r="W9" s="44">
        <f t="shared" si="0"/>
        <v>246.4</v>
      </c>
      <c r="Y9" s="66">
        <f t="shared" si="1"/>
        <v>8.9861858182198967E-2</v>
      </c>
    </row>
    <row r="10" spans="1:25" x14ac:dyDescent="0.25">
      <c r="A10" s="14">
        <v>4</v>
      </c>
      <c r="B10" s="14" t="s">
        <v>163</v>
      </c>
      <c r="C10" s="7" t="s">
        <v>14</v>
      </c>
      <c r="D10" s="31">
        <f>P4a2!H10</f>
        <v>0</v>
      </c>
      <c r="E10" s="45" t="s">
        <v>38</v>
      </c>
      <c r="F10" s="44">
        <v>1</v>
      </c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>
        <f t="shared" si="0"/>
        <v>1</v>
      </c>
      <c r="Y10" s="66">
        <f t="shared" si="1"/>
        <v>0</v>
      </c>
    </row>
    <row r="11" spans="1:25" x14ac:dyDescent="0.25">
      <c r="A11" s="14">
        <v>5</v>
      </c>
      <c r="B11" s="14" t="s">
        <v>164</v>
      </c>
      <c r="C11" s="7" t="s">
        <v>11</v>
      </c>
      <c r="D11" s="31">
        <f>P4a2!H11</f>
        <v>0</v>
      </c>
      <c r="E11" s="45" t="s">
        <v>38</v>
      </c>
      <c r="F11" s="44">
        <v>1</v>
      </c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5"/>
      <c r="R11" s="45"/>
      <c r="S11" s="45"/>
      <c r="T11" s="45"/>
      <c r="U11" s="45"/>
      <c r="V11" s="45"/>
      <c r="W11" s="44">
        <f t="shared" si="0"/>
        <v>1</v>
      </c>
      <c r="Y11" s="66">
        <f t="shared" si="1"/>
        <v>0</v>
      </c>
    </row>
    <row r="12" spans="1:25" x14ac:dyDescent="0.25">
      <c r="A12" s="14">
        <v>6</v>
      </c>
      <c r="B12" s="14" t="s">
        <v>165</v>
      </c>
      <c r="C12" s="7" t="s">
        <v>173</v>
      </c>
      <c r="D12" s="31">
        <f>P4a2!H12</f>
        <v>0</v>
      </c>
      <c r="E12" s="45" t="s">
        <v>38</v>
      </c>
      <c r="F12" s="44">
        <v>1</v>
      </c>
      <c r="G12" s="44"/>
      <c r="H12" s="44"/>
      <c r="I12" s="44"/>
      <c r="J12" s="44"/>
      <c r="K12" s="44"/>
      <c r="L12" s="44"/>
      <c r="M12" s="44"/>
      <c r="N12" s="45"/>
      <c r="O12" s="45"/>
      <c r="P12" s="45"/>
      <c r="Q12" s="45"/>
      <c r="R12" s="45"/>
      <c r="S12" s="45"/>
      <c r="T12" s="45"/>
      <c r="U12" s="45"/>
      <c r="V12" s="45"/>
      <c r="W12" s="44">
        <f t="shared" si="0"/>
        <v>1</v>
      </c>
      <c r="Y12" s="66">
        <f t="shared" si="1"/>
        <v>0</v>
      </c>
    </row>
    <row r="13" spans="1:25" x14ac:dyDescent="0.25">
      <c r="A13" s="14">
        <v>7</v>
      </c>
      <c r="B13" s="14" t="s">
        <v>166</v>
      </c>
      <c r="C13" s="7" t="s">
        <v>12</v>
      </c>
      <c r="D13" s="31">
        <f>P4a2!H13</f>
        <v>0</v>
      </c>
      <c r="E13" s="45" t="s">
        <v>38</v>
      </c>
      <c r="F13" s="44">
        <v>1</v>
      </c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>
        <f t="shared" si="0"/>
        <v>1</v>
      </c>
      <c r="Y13" s="66">
        <f t="shared" si="1"/>
        <v>0</v>
      </c>
    </row>
    <row r="14" spans="1:25" x14ac:dyDescent="0.25">
      <c r="A14" s="14">
        <v>8</v>
      </c>
      <c r="B14" s="14" t="s">
        <v>167</v>
      </c>
      <c r="C14" s="7" t="s">
        <v>16</v>
      </c>
      <c r="D14" s="31">
        <f>P4a2!H14</f>
        <v>0</v>
      </c>
      <c r="E14" s="45" t="s">
        <v>38</v>
      </c>
      <c r="F14" s="44">
        <v>1</v>
      </c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>
        <f t="shared" si="0"/>
        <v>1</v>
      </c>
      <c r="Y14" s="66">
        <f t="shared" si="1"/>
        <v>0</v>
      </c>
    </row>
    <row r="15" spans="1:25" x14ac:dyDescent="0.25">
      <c r="A15" s="14">
        <v>9</v>
      </c>
      <c r="B15" s="14" t="s">
        <v>168</v>
      </c>
      <c r="C15" s="7" t="s">
        <v>13</v>
      </c>
      <c r="D15" s="31">
        <f>P4a2!H15</f>
        <v>0</v>
      </c>
      <c r="E15" s="45" t="s">
        <v>38</v>
      </c>
      <c r="F15" s="44">
        <v>1</v>
      </c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5"/>
      <c r="R15" s="45"/>
      <c r="S15" s="45"/>
      <c r="T15" s="45"/>
      <c r="U15" s="45"/>
      <c r="V15" s="45"/>
      <c r="W15" s="44">
        <f t="shared" si="0"/>
        <v>1</v>
      </c>
      <c r="Y15" s="66">
        <f t="shared" si="1"/>
        <v>0</v>
      </c>
    </row>
    <row r="16" spans="1:25" x14ac:dyDescent="0.25">
      <c r="A16" s="14">
        <v>10</v>
      </c>
      <c r="B16" s="14" t="s">
        <v>169</v>
      </c>
      <c r="C16" s="7" t="s">
        <v>8</v>
      </c>
      <c r="D16" s="31">
        <f>P4a2!H16</f>
        <v>0</v>
      </c>
      <c r="E16" s="45" t="s">
        <v>38</v>
      </c>
      <c r="F16" s="44">
        <v>1</v>
      </c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>
        <f t="shared" si="0"/>
        <v>1</v>
      </c>
      <c r="Y16" s="66">
        <f t="shared" si="1"/>
        <v>0</v>
      </c>
    </row>
    <row r="17" spans="1:25" x14ac:dyDescent="0.25">
      <c r="A17" s="14">
        <v>11</v>
      </c>
      <c r="B17" s="14" t="s">
        <v>170</v>
      </c>
      <c r="C17" s="7" t="s">
        <v>183</v>
      </c>
      <c r="D17" s="31">
        <f>P4a2!H17</f>
        <v>71.97348171701114</v>
      </c>
      <c r="E17" s="45" t="s">
        <v>278</v>
      </c>
      <c r="F17" s="44">
        <v>4.2</v>
      </c>
      <c r="G17" s="44">
        <v>6.5</v>
      </c>
      <c r="H17" s="44">
        <v>3.1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>
        <f t="shared" si="0"/>
        <v>13.799999999999999</v>
      </c>
      <c r="Y17" s="66">
        <f t="shared" si="1"/>
        <v>1.7020186334034591E-2</v>
      </c>
    </row>
    <row r="18" spans="1:25" x14ac:dyDescent="0.25">
      <c r="A18" s="14">
        <v>12</v>
      </c>
      <c r="B18" s="14" t="s">
        <v>174</v>
      </c>
      <c r="C18" s="7" t="s">
        <v>184</v>
      </c>
      <c r="D18" s="31">
        <f>P4a2!H18</f>
        <v>5.1639080459770117</v>
      </c>
      <c r="E18" s="45" t="s">
        <v>279</v>
      </c>
      <c r="F18" s="14">
        <v>1</v>
      </c>
      <c r="G18" s="14">
        <v>2</v>
      </c>
      <c r="H18" s="14">
        <v>3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44">
        <f t="shared" si="0"/>
        <v>6</v>
      </c>
      <c r="Y18" s="66">
        <f t="shared" si="1"/>
        <v>1.2211536118250062E-3</v>
      </c>
    </row>
    <row r="19" spans="1:25" x14ac:dyDescent="0.25">
      <c r="A19" s="14">
        <v>13</v>
      </c>
      <c r="B19" s="14" t="s">
        <v>175</v>
      </c>
      <c r="C19" s="7" t="s">
        <v>185</v>
      </c>
      <c r="D19" s="31">
        <f>P4a2!H19</f>
        <v>0</v>
      </c>
      <c r="E19" s="45" t="s">
        <v>38</v>
      </c>
      <c r="F19" s="44">
        <v>1</v>
      </c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5"/>
      <c r="R19" s="45"/>
      <c r="S19" s="45"/>
      <c r="T19" s="45"/>
      <c r="U19" s="45"/>
      <c r="V19" s="45"/>
      <c r="W19" s="44">
        <f t="shared" si="0"/>
        <v>1</v>
      </c>
      <c r="Y19" s="66">
        <f t="shared" si="1"/>
        <v>0</v>
      </c>
    </row>
    <row r="20" spans="1:25" x14ac:dyDescent="0.25">
      <c r="A20" s="14">
        <v>14</v>
      </c>
      <c r="B20" s="14" t="s">
        <v>176</v>
      </c>
      <c r="C20" s="7" t="s">
        <v>186</v>
      </c>
      <c r="D20" s="31">
        <f>P4a2!H20</f>
        <v>0</v>
      </c>
      <c r="E20" s="45" t="s">
        <v>38</v>
      </c>
      <c r="F20" s="44">
        <v>1</v>
      </c>
      <c r="G20" s="44"/>
      <c r="H20" s="44"/>
      <c r="I20" s="44"/>
      <c r="J20" s="44"/>
      <c r="K20" s="44"/>
      <c r="L20" s="44"/>
      <c r="M20" s="44"/>
      <c r="N20" s="45"/>
      <c r="O20" s="45"/>
      <c r="P20" s="45"/>
      <c r="Q20" s="45"/>
      <c r="R20" s="45"/>
      <c r="S20" s="45"/>
      <c r="T20" s="45"/>
      <c r="U20" s="45"/>
      <c r="V20" s="45"/>
      <c r="W20" s="44">
        <f t="shared" si="0"/>
        <v>1</v>
      </c>
      <c r="Y20" s="66">
        <f t="shared" si="1"/>
        <v>0</v>
      </c>
    </row>
    <row r="21" spans="1:25" x14ac:dyDescent="0.25">
      <c r="A21" s="14">
        <v>15</v>
      </c>
      <c r="B21" s="14" t="s">
        <v>177</v>
      </c>
      <c r="C21" s="7" t="s">
        <v>187</v>
      </c>
      <c r="D21" s="31">
        <f>P4a2!H21</f>
        <v>0</v>
      </c>
      <c r="E21" s="45" t="s">
        <v>38</v>
      </c>
      <c r="F21" s="44">
        <v>1</v>
      </c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>
        <f t="shared" si="0"/>
        <v>1</v>
      </c>
      <c r="Y21" s="66">
        <f t="shared" si="1"/>
        <v>0</v>
      </c>
    </row>
    <row r="22" spans="1:25" x14ac:dyDescent="0.25">
      <c r="A22" s="14">
        <v>16</v>
      </c>
      <c r="B22" s="14" t="s">
        <v>178</v>
      </c>
      <c r="C22" s="7" t="s">
        <v>17</v>
      </c>
      <c r="D22" s="31">
        <f>P4a2!H22</f>
        <v>0</v>
      </c>
      <c r="E22" s="45" t="s">
        <v>38</v>
      </c>
      <c r="F22" s="44">
        <v>1</v>
      </c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5"/>
      <c r="R22" s="45"/>
      <c r="S22" s="45"/>
      <c r="T22" s="45"/>
      <c r="U22" s="45"/>
      <c r="V22" s="45"/>
      <c r="W22" s="44">
        <f t="shared" si="0"/>
        <v>1</v>
      </c>
      <c r="Y22" s="66">
        <f t="shared" si="1"/>
        <v>0</v>
      </c>
    </row>
    <row r="23" spans="1:25" x14ac:dyDescent="0.25">
      <c r="A23" s="14">
        <v>17</v>
      </c>
      <c r="B23" s="14" t="s">
        <v>179</v>
      </c>
      <c r="C23" s="7" t="s">
        <v>9</v>
      </c>
      <c r="D23" s="31">
        <f>P4a2!H23</f>
        <v>0</v>
      </c>
      <c r="E23" s="45" t="s">
        <v>38</v>
      </c>
      <c r="F23" s="44">
        <v>1</v>
      </c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>
        <f t="shared" si="0"/>
        <v>1</v>
      </c>
      <c r="Y23" s="66">
        <f t="shared" si="1"/>
        <v>0</v>
      </c>
    </row>
    <row r="24" spans="1:25" x14ac:dyDescent="0.25">
      <c r="A24" s="14">
        <v>18</v>
      </c>
      <c r="B24" s="14" t="s">
        <v>180</v>
      </c>
      <c r="C24" s="7" t="s">
        <v>15</v>
      </c>
      <c r="D24" s="31">
        <f>P4a2!H24</f>
        <v>0</v>
      </c>
      <c r="E24" s="45" t="s">
        <v>38</v>
      </c>
      <c r="F24" s="44">
        <v>1</v>
      </c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5"/>
      <c r="R24" s="45"/>
      <c r="S24" s="45"/>
      <c r="T24" s="45"/>
      <c r="U24" s="45"/>
      <c r="V24" s="45"/>
      <c r="W24" s="44">
        <f t="shared" si="0"/>
        <v>1</v>
      </c>
      <c r="Y24" s="66">
        <f t="shared" si="1"/>
        <v>0</v>
      </c>
    </row>
    <row r="25" spans="1:25" x14ac:dyDescent="0.25">
      <c r="A25" s="14">
        <v>19</v>
      </c>
      <c r="B25" s="14" t="s">
        <v>181</v>
      </c>
      <c r="C25" s="7" t="s">
        <v>196</v>
      </c>
      <c r="D25" s="31">
        <f>P4a2!H25</f>
        <v>0</v>
      </c>
      <c r="E25" s="45" t="s">
        <v>38</v>
      </c>
      <c r="F25" s="44">
        <v>1</v>
      </c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>
        <f t="shared" si="0"/>
        <v>1</v>
      </c>
      <c r="Y25" s="66">
        <f t="shared" si="1"/>
        <v>0</v>
      </c>
    </row>
    <row r="26" spans="1:25" x14ac:dyDescent="0.25">
      <c r="A26" s="14">
        <v>20</v>
      </c>
      <c r="B26" s="14" t="s">
        <v>182</v>
      </c>
      <c r="C26" s="7" t="s">
        <v>197</v>
      </c>
      <c r="D26" s="31">
        <f>P4a2!H26</f>
        <v>0</v>
      </c>
      <c r="E26" s="45" t="s">
        <v>38</v>
      </c>
      <c r="F26" s="44">
        <v>1</v>
      </c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>
        <f t="shared" si="0"/>
        <v>1</v>
      </c>
      <c r="Y26" s="66">
        <f t="shared" si="1"/>
        <v>0</v>
      </c>
    </row>
    <row r="27" spans="1:25" x14ac:dyDescent="0.25">
      <c r="A27" s="14">
        <v>21</v>
      </c>
      <c r="B27" s="14" t="s">
        <v>188</v>
      </c>
      <c r="C27" s="7" t="s">
        <v>198</v>
      </c>
      <c r="D27" s="31">
        <f>P4a2!H27</f>
        <v>0</v>
      </c>
      <c r="E27" s="45" t="s">
        <v>38</v>
      </c>
      <c r="F27" s="44">
        <v>1</v>
      </c>
      <c r="G27" s="44"/>
      <c r="H27" s="44"/>
      <c r="I27" s="44"/>
      <c r="J27" s="44"/>
      <c r="K27" s="44"/>
      <c r="L27" s="45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>
        <f t="shared" si="0"/>
        <v>1</v>
      </c>
      <c r="Y27" s="66">
        <f t="shared" si="1"/>
        <v>0</v>
      </c>
    </row>
    <row r="28" spans="1:25" x14ac:dyDescent="0.25">
      <c r="A28" s="14">
        <v>22</v>
      </c>
      <c r="B28" s="14" t="s">
        <v>189</v>
      </c>
      <c r="C28" s="7" t="s">
        <v>19</v>
      </c>
      <c r="D28" s="31">
        <f>P4a2!H28</f>
        <v>0</v>
      </c>
      <c r="E28" s="45" t="s">
        <v>38</v>
      </c>
      <c r="F28" s="45">
        <v>1</v>
      </c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>
        <f t="shared" si="0"/>
        <v>1</v>
      </c>
      <c r="Y28" s="66">
        <f t="shared" si="1"/>
        <v>0</v>
      </c>
    </row>
    <row r="29" spans="1:25" x14ac:dyDescent="0.25">
      <c r="A29" s="14">
        <v>23</v>
      </c>
      <c r="B29" s="14" t="s">
        <v>190</v>
      </c>
      <c r="C29" s="7" t="s">
        <v>217</v>
      </c>
      <c r="D29" s="31">
        <f>P4a2!H29</f>
        <v>0</v>
      </c>
      <c r="E29" s="45" t="s">
        <v>38</v>
      </c>
      <c r="F29" s="44">
        <v>1</v>
      </c>
      <c r="G29" s="44"/>
      <c r="H29" s="44"/>
      <c r="I29" s="44"/>
      <c r="J29" s="44"/>
      <c r="K29" s="45"/>
      <c r="L29" s="45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>
        <f t="shared" si="0"/>
        <v>1</v>
      </c>
      <c r="Y29" s="66">
        <f t="shared" si="1"/>
        <v>0</v>
      </c>
    </row>
    <row r="30" spans="1:25" x14ac:dyDescent="0.25">
      <c r="A30" s="14">
        <v>24</v>
      </c>
      <c r="B30" s="14" t="s">
        <v>191</v>
      </c>
      <c r="C30" s="7" t="s">
        <v>199</v>
      </c>
      <c r="D30" s="31">
        <f>P4a2!H30</f>
        <v>85.581395348837205</v>
      </c>
      <c r="E30" s="45" t="s">
        <v>535</v>
      </c>
      <c r="F30" s="45">
        <v>85.2</v>
      </c>
      <c r="G30" s="45">
        <v>115.6</v>
      </c>
      <c r="H30" s="45">
        <v>45.6</v>
      </c>
      <c r="I30" s="44"/>
      <c r="J30" s="44"/>
      <c r="K30" s="45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>
        <f t="shared" si="0"/>
        <v>246.4</v>
      </c>
      <c r="Y30" s="66">
        <f t="shared" si="1"/>
        <v>2.0238166347031343E-2</v>
      </c>
    </row>
    <row r="31" spans="1:25" x14ac:dyDescent="0.25">
      <c r="A31" s="14">
        <v>25</v>
      </c>
      <c r="B31" s="14" t="s">
        <v>192</v>
      </c>
      <c r="C31" s="7" t="s">
        <v>200</v>
      </c>
      <c r="D31" s="31">
        <f>P4a2!H31</f>
        <v>553</v>
      </c>
      <c r="E31" s="45" t="s">
        <v>275</v>
      </c>
      <c r="F31" s="45">
        <v>0.25</v>
      </c>
      <c r="G31" s="45">
        <v>0.35</v>
      </c>
      <c r="H31" s="45">
        <v>0.4</v>
      </c>
      <c r="I31" s="45"/>
      <c r="J31" s="45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>
        <f t="shared" si="0"/>
        <v>1</v>
      </c>
      <c r="Y31" s="66">
        <f t="shared" si="1"/>
        <v>0.13077265151251585</v>
      </c>
    </row>
    <row r="32" spans="1:25" x14ac:dyDescent="0.25">
      <c r="A32" s="14">
        <v>26</v>
      </c>
      <c r="B32" s="14" t="s">
        <v>193</v>
      </c>
      <c r="C32" s="7" t="s">
        <v>201</v>
      </c>
      <c r="D32" s="31">
        <f>P4a2!H32</f>
        <v>0</v>
      </c>
      <c r="E32" s="45" t="s">
        <v>38</v>
      </c>
      <c r="F32" s="44">
        <v>1</v>
      </c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>
        <f t="shared" si="0"/>
        <v>1</v>
      </c>
      <c r="Y32" s="66">
        <f t="shared" si="1"/>
        <v>0</v>
      </c>
    </row>
    <row r="33" spans="1:27" x14ac:dyDescent="0.25">
      <c r="A33" s="14">
        <v>27</v>
      </c>
      <c r="B33" s="14" t="s">
        <v>194</v>
      </c>
      <c r="C33" s="7" t="s">
        <v>202</v>
      </c>
      <c r="D33" s="31">
        <f>P4a2!H33</f>
        <v>0</v>
      </c>
      <c r="E33" s="45" t="s">
        <v>38</v>
      </c>
      <c r="F33" s="44">
        <v>1</v>
      </c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>
        <f t="shared" si="0"/>
        <v>1</v>
      </c>
      <c r="Y33" s="66">
        <f t="shared" si="1"/>
        <v>0</v>
      </c>
    </row>
    <row r="34" spans="1:27" x14ac:dyDescent="0.25">
      <c r="A34" s="14">
        <v>28</v>
      </c>
      <c r="B34" s="14" t="s">
        <v>195</v>
      </c>
      <c r="C34" s="7" t="s">
        <v>20</v>
      </c>
      <c r="D34" s="31">
        <f>P4a2!H34</f>
        <v>18.350000000000001</v>
      </c>
      <c r="E34" s="45" t="s">
        <v>535</v>
      </c>
      <c r="F34" s="45">
        <v>85.2</v>
      </c>
      <c r="G34" s="45">
        <v>115.6</v>
      </c>
      <c r="H34" s="45">
        <v>45.6</v>
      </c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>
        <f t="shared" si="0"/>
        <v>246.4</v>
      </c>
      <c r="Y34" s="66">
        <f t="shared" si="1"/>
        <v>4.3393818359035554E-3</v>
      </c>
    </row>
    <row r="35" spans="1:27" x14ac:dyDescent="0.25">
      <c r="A35" s="14">
        <v>29</v>
      </c>
      <c r="B35" s="14" t="s">
        <v>203</v>
      </c>
      <c r="C35" s="7" t="s">
        <v>210</v>
      </c>
      <c r="D35" s="31">
        <f>P4a2!H35</f>
        <v>260.3174603174603</v>
      </c>
      <c r="E35" s="45" t="s">
        <v>535</v>
      </c>
      <c r="F35" s="45">
        <v>85.2</v>
      </c>
      <c r="G35" s="45">
        <v>115.6</v>
      </c>
      <c r="H35" s="45">
        <v>45.6</v>
      </c>
      <c r="I35" s="44"/>
      <c r="J35" s="44"/>
      <c r="K35" s="45"/>
      <c r="L35" s="44"/>
      <c r="M35" s="45"/>
      <c r="N35" s="44"/>
      <c r="O35" s="44"/>
      <c r="P35" s="44"/>
      <c r="Q35" s="44"/>
      <c r="R35" s="44"/>
      <c r="S35" s="44"/>
      <c r="T35" s="44"/>
      <c r="U35" s="44"/>
      <c r="V35" s="44"/>
      <c r="W35" s="44">
        <f t="shared" si="0"/>
        <v>246.4</v>
      </c>
      <c r="Y35" s="66">
        <f t="shared" si="1"/>
        <v>6.1559501845783744E-2</v>
      </c>
    </row>
    <row r="36" spans="1:27" x14ac:dyDescent="0.25">
      <c r="A36" s="14">
        <v>30</v>
      </c>
      <c r="B36" s="14" t="s">
        <v>204</v>
      </c>
      <c r="C36" s="7" t="s">
        <v>211</v>
      </c>
      <c r="D36" s="31">
        <f>P4a2!H36</f>
        <v>0</v>
      </c>
      <c r="E36" s="45" t="s">
        <v>38</v>
      </c>
      <c r="F36" s="44">
        <v>1</v>
      </c>
      <c r="G36" s="44"/>
      <c r="H36" s="44"/>
      <c r="I36" s="44"/>
      <c r="J36" s="44"/>
      <c r="K36" s="45"/>
      <c r="L36" s="4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>
        <f t="shared" si="0"/>
        <v>1</v>
      </c>
      <c r="Y36" s="66">
        <f t="shared" si="1"/>
        <v>0</v>
      </c>
    </row>
    <row r="37" spans="1:27" x14ac:dyDescent="0.25">
      <c r="A37" s="14">
        <v>31</v>
      </c>
      <c r="B37" s="14" t="s">
        <v>205</v>
      </c>
      <c r="C37" s="7" t="s">
        <v>212</v>
      </c>
      <c r="D37" s="31">
        <f>P4a2!H37</f>
        <v>0</v>
      </c>
      <c r="E37" s="45" t="s">
        <v>38</v>
      </c>
      <c r="F37" s="44">
        <v>1</v>
      </c>
      <c r="G37" s="44"/>
      <c r="H37" s="44"/>
      <c r="I37" s="45"/>
      <c r="J37" s="45"/>
      <c r="K37" s="44"/>
      <c r="L37" s="45"/>
      <c r="M37" s="44"/>
      <c r="N37" s="45"/>
      <c r="O37" s="45"/>
      <c r="P37" s="45"/>
      <c r="Q37" s="44"/>
      <c r="R37" s="44"/>
      <c r="S37" s="44"/>
      <c r="T37" s="44"/>
      <c r="U37" s="44"/>
      <c r="V37" s="44"/>
      <c r="W37" s="44">
        <f t="shared" si="0"/>
        <v>1</v>
      </c>
      <c r="Y37" s="66">
        <f t="shared" si="1"/>
        <v>0</v>
      </c>
    </row>
    <row r="38" spans="1:27" x14ac:dyDescent="0.25">
      <c r="A38" s="14">
        <v>32</v>
      </c>
      <c r="B38" s="14" t="s">
        <v>206</v>
      </c>
      <c r="C38" s="7" t="s">
        <v>213</v>
      </c>
      <c r="D38" s="31">
        <f>P4a2!H38</f>
        <v>2215.7999999999997</v>
      </c>
      <c r="E38" s="45" t="s">
        <v>535</v>
      </c>
      <c r="F38" s="45">
        <v>85.2</v>
      </c>
      <c r="G38" s="45">
        <v>115.6</v>
      </c>
      <c r="H38" s="45">
        <v>45.6</v>
      </c>
      <c r="I38" s="14"/>
      <c r="J38" s="14"/>
      <c r="K38" s="45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>
        <f t="shared" si="0"/>
        <v>246.4</v>
      </c>
      <c r="Y38" s="68">
        <f t="shared" si="1"/>
        <v>0.52398922463188535</v>
      </c>
      <c r="AA38" s="65"/>
    </row>
    <row r="39" spans="1:27" x14ac:dyDescent="0.25">
      <c r="A39" s="14">
        <v>33</v>
      </c>
      <c r="B39" s="14" t="s">
        <v>207</v>
      </c>
      <c r="C39" s="7" t="s">
        <v>214</v>
      </c>
      <c r="D39" s="31">
        <f>P4a2!H39</f>
        <v>638.52666666666664</v>
      </c>
      <c r="E39" s="45" t="s">
        <v>535</v>
      </c>
      <c r="F39" s="45">
        <v>85.2</v>
      </c>
      <c r="G39" s="45">
        <v>115.6</v>
      </c>
      <c r="H39" s="45">
        <v>45.6</v>
      </c>
      <c r="I39" s="14"/>
      <c r="J39" s="1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>
        <f t="shared" si="0"/>
        <v>246.4</v>
      </c>
      <c r="Y39" s="68">
        <f t="shared" si="1"/>
        <v>0.15099787569882164</v>
      </c>
    </row>
    <row r="40" spans="1:27" x14ac:dyDescent="0.25">
      <c r="A40" s="14">
        <v>34</v>
      </c>
      <c r="B40" s="14" t="s">
        <v>208</v>
      </c>
      <c r="C40" s="7" t="s">
        <v>215</v>
      </c>
      <c r="D40" s="31">
        <f>P4a2!H40</f>
        <v>0</v>
      </c>
      <c r="E40" s="45" t="s">
        <v>38</v>
      </c>
      <c r="F40" s="44">
        <v>1</v>
      </c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>
        <f t="shared" si="0"/>
        <v>1</v>
      </c>
      <c r="Y40" s="66">
        <f t="shared" si="1"/>
        <v>0</v>
      </c>
    </row>
    <row r="41" spans="1:27" x14ac:dyDescent="0.25">
      <c r="A41" s="14">
        <v>35</v>
      </c>
      <c r="B41" s="14" t="s">
        <v>209</v>
      </c>
      <c r="C41" s="7" t="s">
        <v>216</v>
      </c>
      <c r="D41" s="31">
        <f>P4a2!H41</f>
        <v>0</v>
      </c>
      <c r="E41" s="45" t="s">
        <v>38</v>
      </c>
      <c r="F41" s="44">
        <v>1</v>
      </c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>
        <f t="shared" si="0"/>
        <v>1</v>
      </c>
      <c r="Y41" s="66">
        <f t="shared" si="1"/>
        <v>0</v>
      </c>
    </row>
    <row r="42" spans="1:27" x14ac:dyDescent="0.25">
      <c r="D42" s="31">
        <f>SUM(D7:D41)</f>
        <v>4228.7129120959517</v>
      </c>
      <c r="Y42" s="67">
        <f>SUM(Y7:Y41)</f>
        <v>1</v>
      </c>
    </row>
  </sheetData>
  <mergeCells count="1">
    <mergeCell ref="B4:C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6F5C5-9DA0-48A0-A1AC-BEFF7A56923F}">
  <dimension ref="A1:AA42"/>
  <sheetViews>
    <sheetView zoomScale="80" zoomScaleNormal="80" workbookViewId="0">
      <pane xSplit="5" ySplit="6" topLeftCell="F28" activePane="bottomRight" state="frozen"/>
      <selection pane="topRight" activeCell="F1" sqref="F1"/>
      <selection pane="bottomLeft" activeCell="A9" sqref="A9"/>
      <selection pane="bottomRight" activeCell="A2" sqref="A2"/>
    </sheetView>
  </sheetViews>
  <sheetFormatPr baseColWidth="10" defaultColWidth="11.54296875" defaultRowHeight="15" x14ac:dyDescent="0.25"/>
  <cols>
    <col min="1" max="1" width="6.08984375" style="24" customWidth="1"/>
    <col min="2" max="2" width="9.08984375" style="24" customWidth="1"/>
    <col min="3" max="3" width="30.54296875" style="24" customWidth="1"/>
    <col min="4" max="4" width="9.453125" style="24" customWidth="1"/>
    <col min="5" max="5" width="15.90625" style="24" customWidth="1"/>
    <col min="6" max="13" width="11.54296875" style="24"/>
    <col min="14" max="14" width="12.90625" style="24" customWidth="1"/>
    <col min="15" max="23" width="11.54296875" style="24"/>
    <col min="24" max="24" width="5.36328125" style="24" customWidth="1"/>
    <col min="25" max="25" width="12" style="24" bestFit="1" customWidth="1"/>
    <col min="26" max="16384" width="11.54296875" style="24"/>
  </cols>
  <sheetData>
    <row r="1" spans="1:25" ht="15.6" x14ac:dyDescent="0.3">
      <c r="A1" s="26" t="s">
        <v>586</v>
      </c>
    </row>
    <row r="2" spans="1:25" ht="15.6" x14ac:dyDescent="0.3">
      <c r="A2" s="26" t="s">
        <v>539</v>
      </c>
      <c r="B2" s="26" t="s">
        <v>540</v>
      </c>
      <c r="E2" s="41" t="s">
        <v>100</v>
      </c>
      <c r="F2" s="41">
        <v>1</v>
      </c>
      <c r="G2" s="41">
        <v>2</v>
      </c>
      <c r="H2" s="41">
        <v>3</v>
      </c>
      <c r="I2" s="41">
        <v>4</v>
      </c>
      <c r="J2" s="41">
        <v>5</v>
      </c>
      <c r="K2" s="41">
        <v>6</v>
      </c>
      <c r="L2" s="41">
        <v>7</v>
      </c>
      <c r="M2" s="41">
        <v>8</v>
      </c>
      <c r="N2" s="41">
        <v>9</v>
      </c>
      <c r="O2" s="41">
        <v>10</v>
      </c>
      <c r="P2" s="41">
        <v>11</v>
      </c>
      <c r="Q2" s="41">
        <v>12</v>
      </c>
      <c r="R2" s="41">
        <v>13</v>
      </c>
      <c r="S2" s="41">
        <v>14</v>
      </c>
      <c r="T2" s="41">
        <v>15</v>
      </c>
      <c r="U2" s="41">
        <v>16</v>
      </c>
      <c r="V2" s="41">
        <v>17</v>
      </c>
    </row>
    <row r="3" spans="1:25" x14ac:dyDescent="0.25">
      <c r="E3" s="41" t="s">
        <v>101</v>
      </c>
      <c r="F3" s="41" t="s">
        <v>436</v>
      </c>
      <c r="G3" s="41" t="s">
        <v>437</v>
      </c>
      <c r="H3" s="41" t="s">
        <v>438</v>
      </c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</row>
    <row r="4" spans="1:25" ht="27.6" x14ac:dyDescent="0.25">
      <c r="B4" s="94" t="s">
        <v>538</v>
      </c>
      <c r="C4" s="95"/>
      <c r="E4" s="41" t="s">
        <v>102</v>
      </c>
      <c r="F4" s="41" t="s">
        <v>464</v>
      </c>
      <c r="G4" s="41" t="s">
        <v>462</v>
      </c>
      <c r="H4" s="41" t="s">
        <v>463</v>
      </c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</row>
    <row r="5" spans="1:25" x14ac:dyDescent="0.25">
      <c r="E5" s="41" t="s">
        <v>103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</row>
    <row r="6" spans="1:25" ht="15.6" x14ac:dyDescent="0.3">
      <c r="A6" s="1" t="s">
        <v>100</v>
      </c>
      <c r="B6" s="1" t="s">
        <v>101</v>
      </c>
      <c r="C6" s="1" t="s">
        <v>102</v>
      </c>
      <c r="D6" s="1" t="s">
        <v>171</v>
      </c>
      <c r="E6" s="1" t="s">
        <v>527</v>
      </c>
      <c r="F6" s="41" t="s">
        <v>429</v>
      </c>
      <c r="G6" s="41" t="s">
        <v>427</v>
      </c>
      <c r="H6" s="41" t="s">
        <v>429</v>
      </c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40"/>
      <c r="W6" s="42" t="s">
        <v>7</v>
      </c>
      <c r="Y6" s="42" t="s">
        <v>528</v>
      </c>
    </row>
    <row r="7" spans="1:25" x14ac:dyDescent="0.25">
      <c r="A7" s="14">
        <v>1</v>
      </c>
      <c r="B7" s="14" t="s">
        <v>160</v>
      </c>
      <c r="C7" s="7" t="s">
        <v>18</v>
      </c>
      <c r="D7" s="31">
        <f>P4a2!H7</f>
        <v>0</v>
      </c>
      <c r="E7" s="45" t="s">
        <v>38</v>
      </c>
      <c r="F7" s="44">
        <f>'P4b1 CA 03'!$D7/'P4b1 CA 03'!$W7*'P4b1 CA 03'!F7</f>
        <v>0</v>
      </c>
      <c r="G7" s="44">
        <f>'P4b1 CA 03'!$D7/'P4b1 CA 03'!$W7*'P4b1 CA 03'!G7</f>
        <v>0</v>
      </c>
      <c r="H7" s="44">
        <f>'P4b1 CA 03'!$D7/'P4b1 CA 03'!$W7*'P4b1 CA 03'!H7</f>
        <v>0</v>
      </c>
      <c r="I7" s="44"/>
      <c r="J7" s="44"/>
      <c r="K7" s="44"/>
      <c r="L7" s="44"/>
      <c r="M7" s="14"/>
      <c r="N7" s="14"/>
      <c r="O7" s="14"/>
      <c r="P7" s="14"/>
      <c r="Q7" s="2"/>
      <c r="R7" s="2"/>
      <c r="S7" s="2"/>
      <c r="T7" s="2"/>
      <c r="U7" s="2"/>
      <c r="V7" s="2"/>
      <c r="W7" s="44">
        <f t="shared" ref="W7:W41" si="0">SUM(F7:V7)</f>
        <v>0</v>
      </c>
      <c r="Y7" s="66">
        <f>D7/$D$42</f>
        <v>0</v>
      </c>
    </row>
    <row r="8" spans="1:25" x14ac:dyDescent="0.25">
      <c r="A8" s="14">
        <v>2</v>
      </c>
      <c r="B8" s="14" t="s">
        <v>161</v>
      </c>
      <c r="C8" s="7" t="s">
        <v>172</v>
      </c>
      <c r="D8" s="31">
        <f>P4a2!H8</f>
        <v>0</v>
      </c>
      <c r="E8" s="45" t="s">
        <v>38</v>
      </c>
      <c r="F8" s="44">
        <f>'P4b1 CA 03'!$D8/'P4b1 CA 03'!$W8*'P4b1 CA 03'!F8</f>
        <v>0</v>
      </c>
      <c r="G8" s="44">
        <f>'P4b1 CA 03'!$D8/'P4b1 CA 03'!$W8*'P4b1 CA 03'!G8</f>
        <v>0</v>
      </c>
      <c r="H8" s="44">
        <f>'P4b1 CA 03'!$D8/'P4b1 CA 03'!$W8*'P4b1 CA 03'!H8</f>
        <v>0</v>
      </c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>
        <f t="shared" si="0"/>
        <v>0</v>
      </c>
      <c r="Y8" s="66">
        <f t="shared" ref="Y8:Y41" si="1">D8/$D$42</f>
        <v>0</v>
      </c>
    </row>
    <row r="9" spans="1:25" x14ac:dyDescent="0.25">
      <c r="A9" s="14">
        <v>3</v>
      </c>
      <c r="B9" s="14" t="s">
        <v>162</v>
      </c>
      <c r="C9" s="7" t="s">
        <v>10</v>
      </c>
      <c r="D9" s="31">
        <f>P4a2!H9</f>
        <v>380</v>
      </c>
      <c r="E9" s="45" t="s">
        <v>535</v>
      </c>
      <c r="F9" s="44">
        <f>'P4b1 CA 03'!$D9/'P4b1 CA 03'!$W9*'P4b1 CA 03'!F9</f>
        <v>131.39610389610388</v>
      </c>
      <c r="G9" s="44">
        <f>'P4b1 CA 03'!$D9/'P4b1 CA 03'!$W9*'P4b1 CA 03'!G9</f>
        <v>178.27922077922076</v>
      </c>
      <c r="H9" s="44">
        <f>'P4b1 CA 03'!$D9/'P4b1 CA 03'!$W9*'P4b1 CA 03'!H9</f>
        <v>70.324675324675326</v>
      </c>
      <c r="I9" s="44"/>
      <c r="J9" s="44"/>
      <c r="K9" s="45"/>
      <c r="L9" s="44"/>
      <c r="M9" s="45"/>
      <c r="N9" s="44"/>
      <c r="O9" s="44"/>
      <c r="P9" s="44"/>
      <c r="Q9" s="44"/>
      <c r="R9" s="44"/>
      <c r="S9" s="44"/>
      <c r="T9" s="44"/>
      <c r="U9" s="44"/>
      <c r="V9" s="44"/>
      <c r="W9" s="44">
        <f t="shared" si="0"/>
        <v>380</v>
      </c>
      <c r="Y9" s="66">
        <f t="shared" si="1"/>
        <v>8.9861858182198967E-2</v>
      </c>
    </row>
    <row r="10" spans="1:25" x14ac:dyDescent="0.25">
      <c r="A10" s="14">
        <v>4</v>
      </c>
      <c r="B10" s="14" t="s">
        <v>163</v>
      </c>
      <c r="C10" s="7" t="s">
        <v>14</v>
      </c>
      <c r="D10" s="31">
        <f>P4a2!H10</f>
        <v>0</v>
      </c>
      <c r="E10" s="45" t="s">
        <v>38</v>
      </c>
      <c r="F10" s="44">
        <f>'P4b1 CA 03'!$D10/'P4b1 CA 03'!$W10*'P4b1 CA 03'!F10</f>
        <v>0</v>
      </c>
      <c r="G10" s="44">
        <f>'P4b1 CA 03'!$D10/'P4b1 CA 03'!$W10*'P4b1 CA 03'!G10</f>
        <v>0</v>
      </c>
      <c r="H10" s="44">
        <f>'P4b1 CA 03'!$D10/'P4b1 CA 03'!$W10*'P4b1 CA 03'!H10</f>
        <v>0</v>
      </c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>
        <f t="shared" si="0"/>
        <v>0</v>
      </c>
      <c r="Y10" s="66">
        <f t="shared" si="1"/>
        <v>0</v>
      </c>
    </row>
    <row r="11" spans="1:25" x14ac:dyDescent="0.25">
      <c r="A11" s="14">
        <v>5</v>
      </c>
      <c r="B11" s="14" t="s">
        <v>164</v>
      </c>
      <c r="C11" s="7" t="s">
        <v>11</v>
      </c>
      <c r="D11" s="31">
        <f>P4a2!H11</f>
        <v>0</v>
      </c>
      <c r="E11" s="45" t="s">
        <v>38</v>
      </c>
      <c r="F11" s="44">
        <f>'P4b1 CA 03'!$D11/'P4b1 CA 03'!$W11*'P4b1 CA 03'!F11</f>
        <v>0</v>
      </c>
      <c r="G11" s="44">
        <f>'P4b1 CA 03'!$D11/'P4b1 CA 03'!$W11*'P4b1 CA 03'!G11</f>
        <v>0</v>
      </c>
      <c r="H11" s="44">
        <f>'P4b1 CA 03'!$D11/'P4b1 CA 03'!$W11*'P4b1 CA 03'!H11</f>
        <v>0</v>
      </c>
      <c r="I11" s="44"/>
      <c r="J11" s="44"/>
      <c r="K11" s="44"/>
      <c r="L11" s="44"/>
      <c r="M11" s="44"/>
      <c r="N11" s="44"/>
      <c r="O11" s="44"/>
      <c r="P11" s="44"/>
      <c r="Q11" s="45"/>
      <c r="R11" s="45"/>
      <c r="S11" s="45"/>
      <c r="T11" s="45"/>
      <c r="U11" s="45"/>
      <c r="V11" s="45"/>
      <c r="W11" s="44">
        <f t="shared" si="0"/>
        <v>0</v>
      </c>
      <c r="Y11" s="66">
        <f t="shared" si="1"/>
        <v>0</v>
      </c>
    </row>
    <row r="12" spans="1:25" x14ac:dyDescent="0.25">
      <c r="A12" s="14">
        <v>6</v>
      </c>
      <c r="B12" s="14" t="s">
        <v>165</v>
      </c>
      <c r="C12" s="7" t="s">
        <v>173</v>
      </c>
      <c r="D12" s="31">
        <f>P4a2!H12</f>
        <v>0</v>
      </c>
      <c r="E12" s="45" t="s">
        <v>38</v>
      </c>
      <c r="F12" s="44">
        <f>'P4b1 CA 03'!$D12/'P4b1 CA 03'!$W12*'P4b1 CA 03'!F12</f>
        <v>0</v>
      </c>
      <c r="G12" s="44">
        <f>'P4b1 CA 03'!$D12/'P4b1 CA 03'!$W12*'P4b1 CA 03'!G12</f>
        <v>0</v>
      </c>
      <c r="H12" s="44">
        <f>'P4b1 CA 03'!$D12/'P4b1 CA 03'!$W12*'P4b1 CA 03'!H12</f>
        <v>0</v>
      </c>
      <c r="I12" s="44"/>
      <c r="J12" s="44"/>
      <c r="K12" s="44"/>
      <c r="L12" s="44"/>
      <c r="M12" s="44"/>
      <c r="N12" s="45"/>
      <c r="O12" s="45"/>
      <c r="P12" s="45"/>
      <c r="Q12" s="45"/>
      <c r="R12" s="45"/>
      <c r="S12" s="45"/>
      <c r="T12" s="45"/>
      <c r="U12" s="45"/>
      <c r="V12" s="45"/>
      <c r="W12" s="44">
        <f t="shared" si="0"/>
        <v>0</v>
      </c>
      <c r="Y12" s="66">
        <f t="shared" si="1"/>
        <v>0</v>
      </c>
    </row>
    <row r="13" spans="1:25" x14ac:dyDescent="0.25">
      <c r="A13" s="14">
        <v>7</v>
      </c>
      <c r="B13" s="14" t="s">
        <v>166</v>
      </c>
      <c r="C13" s="7" t="s">
        <v>12</v>
      </c>
      <c r="D13" s="31">
        <f>P4a2!H13</f>
        <v>0</v>
      </c>
      <c r="E13" s="45" t="s">
        <v>38</v>
      </c>
      <c r="F13" s="44">
        <f>'P4b1 CA 03'!$D13/'P4b1 CA 03'!$W13*'P4b1 CA 03'!F13</f>
        <v>0</v>
      </c>
      <c r="G13" s="44">
        <f>'P4b1 CA 03'!$D13/'P4b1 CA 03'!$W13*'P4b1 CA 03'!G13</f>
        <v>0</v>
      </c>
      <c r="H13" s="44">
        <f>'P4b1 CA 03'!$D13/'P4b1 CA 03'!$W13*'P4b1 CA 03'!H13</f>
        <v>0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>
        <f t="shared" si="0"/>
        <v>0</v>
      </c>
      <c r="Y13" s="66">
        <f t="shared" si="1"/>
        <v>0</v>
      </c>
    </row>
    <row r="14" spans="1:25" x14ac:dyDescent="0.25">
      <c r="A14" s="14">
        <v>8</v>
      </c>
      <c r="B14" s="14" t="s">
        <v>167</v>
      </c>
      <c r="C14" s="7" t="s">
        <v>16</v>
      </c>
      <c r="D14" s="31">
        <f>P4a2!H14</f>
        <v>0</v>
      </c>
      <c r="E14" s="45" t="s">
        <v>38</v>
      </c>
      <c r="F14" s="44">
        <f>'P4b1 CA 03'!$D14/'P4b1 CA 03'!$W14*'P4b1 CA 03'!F14</f>
        <v>0</v>
      </c>
      <c r="G14" s="44">
        <f>'P4b1 CA 03'!$D14/'P4b1 CA 03'!$W14*'P4b1 CA 03'!G14</f>
        <v>0</v>
      </c>
      <c r="H14" s="44">
        <f>'P4b1 CA 03'!$D14/'P4b1 CA 03'!$W14*'P4b1 CA 03'!H14</f>
        <v>0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>
        <f t="shared" si="0"/>
        <v>0</v>
      </c>
      <c r="Y14" s="66">
        <f t="shared" si="1"/>
        <v>0</v>
      </c>
    </row>
    <row r="15" spans="1:25" x14ac:dyDescent="0.25">
      <c r="A15" s="14">
        <v>9</v>
      </c>
      <c r="B15" s="14" t="s">
        <v>168</v>
      </c>
      <c r="C15" s="7" t="s">
        <v>13</v>
      </c>
      <c r="D15" s="31">
        <f>P4a2!H15</f>
        <v>0</v>
      </c>
      <c r="E15" s="45" t="s">
        <v>38</v>
      </c>
      <c r="F15" s="44">
        <f>'P4b1 CA 03'!$D15/'P4b1 CA 03'!$W15*'P4b1 CA 03'!F15</f>
        <v>0</v>
      </c>
      <c r="G15" s="44">
        <f>'P4b1 CA 03'!$D15/'P4b1 CA 03'!$W15*'P4b1 CA 03'!G15</f>
        <v>0</v>
      </c>
      <c r="H15" s="44">
        <f>'P4b1 CA 03'!$D15/'P4b1 CA 03'!$W15*'P4b1 CA 03'!H15</f>
        <v>0</v>
      </c>
      <c r="I15" s="44"/>
      <c r="J15" s="44"/>
      <c r="K15" s="44"/>
      <c r="L15" s="44"/>
      <c r="M15" s="44"/>
      <c r="N15" s="44"/>
      <c r="O15" s="44"/>
      <c r="P15" s="44"/>
      <c r="Q15" s="45"/>
      <c r="R15" s="45"/>
      <c r="S15" s="45"/>
      <c r="T15" s="45"/>
      <c r="U15" s="45"/>
      <c r="V15" s="45"/>
      <c r="W15" s="44">
        <f t="shared" si="0"/>
        <v>0</v>
      </c>
      <c r="Y15" s="66">
        <f t="shared" si="1"/>
        <v>0</v>
      </c>
    </row>
    <row r="16" spans="1:25" x14ac:dyDescent="0.25">
      <c r="A16" s="14">
        <v>10</v>
      </c>
      <c r="B16" s="14" t="s">
        <v>169</v>
      </c>
      <c r="C16" s="7" t="s">
        <v>8</v>
      </c>
      <c r="D16" s="31">
        <f>P4a2!H16</f>
        <v>0</v>
      </c>
      <c r="E16" s="45" t="s">
        <v>38</v>
      </c>
      <c r="F16" s="44">
        <f>'P4b1 CA 03'!$D16/'P4b1 CA 03'!$W16*'P4b1 CA 03'!F16</f>
        <v>0</v>
      </c>
      <c r="G16" s="44">
        <f>'P4b1 CA 03'!$D16/'P4b1 CA 03'!$W16*'P4b1 CA 03'!G16</f>
        <v>0</v>
      </c>
      <c r="H16" s="44">
        <f>'P4b1 CA 03'!$D16/'P4b1 CA 03'!$W16*'P4b1 CA 03'!H16</f>
        <v>0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>
        <f t="shared" si="0"/>
        <v>0</v>
      </c>
      <c r="Y16" s="66">
        <f t="shared" si="1"/>
        <v>0</v>
      </c>
    </row>
    <row r="17" spans="1:25" x14ac:dyDescent="0.25">
      <c r="A17" s="14">
        <v>11</v>
      </c>
      <c r="B17" s="14" t="s">
        <v>170</v>
      </c>
      <c r="C17" s="7" t="s">
        <v>183</v>
      </c>
      <c r="D17" s="31">
        <f>P4a2!H17</f>
        <v>71.97348171701114</v>
      </c>
      <c r="E17" s="45" t="s">
        <v>278</v>
      </c>
      <c r="F17" s="44">
        <f>'P4b1 CA 03'!$D17/'P4b1 CA 03'!$W17*'P4b1 CA 03'!F17</f>
        <v>21.904972696481654</v>
      </c>
      <c r="G17" s="44">
        <f>'P4b1 CA 03'!$D17/'P4b1 CA 03'!$W17*'P4b1 CA 03'!G17</f>
        <v>33.900552982650183</v>
      </c>
      <c r="H17" s="44">
        <f>'P4b1 CA 03'!$D17/'P4b1 CA 03'!$W17*'P4b1 CA 03'!H17</f>
        <v>16.167956037879318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>
        <f t="shared" si="0"/>
        <v>71.973481717011154</v>
      </c>
      <c r="Y17" s="66">
        <f t="shared" si="1"/>
        <v>1.7020186334034591E-2</v>
      </c>
    </row>
    <row r="18" spans="1:25" x14ac:dyDescent="0.25">
      <c r="A18" s="14">
        <v>12</v>
      </c>
      <c r="B18" s="14" t="s">
        <v>174</v>
      </c>
      <c r="C18" s="7" t="s">
        <v>184</v>
      </c>
      <c r="D18" s="31">
        <f>P4a2!H18</f>
        <v>5.1639080459770117</v>
      </c>
      <c r="E18" s="45" t="s">
        <v>279</v>
      </c>
      <c r="F18" s="44">
        <f>'P4b1 CA 03'!$D18/'P4b1 CA 03'!$W18*'P4b1 CA 03'!F18</f>
        <v>0.86065134099616858</v>
      </c>
      <c r="G18" s="44">
        <f>'P4b1 CA 03'!$D18/'P4b1 CA 03'!$W18*'P4b1 CA 03'!G18</f>
        <v>1.7213026819923372</v>
      </c>
      <c r="H18" s="44">
        <f>'P4b1 CA 03'!$D18/'P4b1 CA 03'!$W18*'P4b1 CA 03'!H18</f>
        <v>2.5819540229885058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44">
        <f t="shared" si="0"/>
        <v>5.1639080459770117</v>
      </c>
      <c r="Y18" s="66">
        <f t="shared" si="1"/>
        <v>1.2211536118250062E-3</v>
      </c>
    </row>
    <row r="19" spans="1:25" x14ac:dyDescent="0.25">
      <c r="A19" s="14">
        <v>13</v>
      </c>
      <c r="B19" s="14" t="s">
        <v>175</v>
      </c>
      <c r="C19" s="7" t="s">
        <v>185</v>
      </c>
      <c r="D19" s="31">
        <f>P4a2!H19</f>
        <v>0</v>
      </c>
      <c r="E19" s="45" t="s">
        <v>38</v>
      </c>
      <c r="F19" s="44">
        <f>'P4b1 CA 03'!$D19/'P4b1 CA 03'!$W19*'P4b1 CA 03'!F19</f>
        <v>0</v>
      </c>
      <c r="G19" s="44">
        <f>'P4b1 CA 03'!$D19/'P4b1 CA 03'!$W19*'P4b1 CA 03'!G19</f>
        <v>0</v>
      </c>
      <c r="H19" s="44">
        <f>'P4b1 CA 03'!$D19/'P4b1 CA 03'!$W19*'P4b1 CA 03'!H19</f>
        <v>0</v>
      </c>
      <c r="I19" s="44"/>
      <c r="J19" s="44"/>
      <c r="K19" s="44"/>
      <c r="L19" s="44"/>
      <c r="M19" s="44"/>
      <c r="N19" s="44"/>
      <c r="O19" s="44"/>
      <c r="P19" s="44"/>
      <c r="Q19" s="45"/>
      <c r="R19" s="45"/>
      <c r="S19" s="45"/>
      <c r="T19" s="45"/>
      <c r="U19" s="45"/>
      <c r="V19" s="45"/>
      <c r="W19" s="44">
        <f t="shared" si="0"/>
        <v>0</v>
      </c>
      <c r="Y19" s="66">
        <f t="shared" si="1"/>
        <v>0</v>
      </c>
    </row>
    <row r="20" spans="1:25" x14ac:dyDescent="0.25">
      <c r="A20" s="14">
        <v>14</v>
      </c>
      <c r="B20" s="14" t="s">
        <v>176</v>
      </c>
      <c r="C20" s="7" t="s">
        <v>186</v>
      </c>
      <c r="D20" s="31">
        <f>P4a2!H20</f>
        <v>0</v>
      </c>
      <c r="E20" s="45" t="s">
        <v>38</v>
      </c>
      <c r="F20" s="44">
        <f>'P4b1 CA 03'!$D20/'P4b1 CA 03'!$W20*'P4b1 CA 03'!F20</f>
        <v>0</v>
      </c>
      <c r="G20" s="44">
        <f>'P4b1 CA 03'!$D20/'P4b1 CA 03'!$W20*'P4b1 CA 03'!G20</f>
        <v>0</v>
      </c>
      <c r="H20" s="44">
        <f>'P4b1 CA 03'!$D20/'P4b1 CA 03'!$W20*'P4b1 CA 03'!H20</f>
        <v>0</v>
      </c>
      <c r="I20" s="44"/>
      <c r="J20" s="44"/>
      <c r="K20" s="44"/>
      <c r="L20" s="44"/>
      <c r="M20" s="44"/>
      <c r="N20" s="45"/>
      <c r="O20" s="45"/>
      <c r="P20" s="45"/>
      <c r="Q20" s="45"/>
      <c r="R20" s="45"/>
      <c r="S20" s="45"/>
      <c r="T20" s="45"/>
      <c r="U20" s="45"/>
      <c r="V20" s="45"/>
      <c r="W20" s="44">
        <f t="shared" si="0"/>
        <v>0</v>
      </c>
      <c r="Y20" s="66">
        <f t="shared" si="1"/>
        <v>0</v>
      </c>
    </row>
    <row r="21" spans="1:25" x14ac:dyDescent="0.25">
      <c r="A21" s="14">
        <v>15</v>
      </c>
      <c r="B21" s="14" t="s">
        <v>177</v>
      </c>
      <c r="C21" s="7" t="s">
        <v>187</v>
      </c>
      <c r="D21" s="31">
        <f>P4a2!H21</f>
        <v>0</v>
      </c>
      <c r="E21" s="45" t="s">
        <v>38</v>
      </c>
      <c r="F21" s="44">
        <f>'P4b1 CA 03'!$D21/'P4b1 CA 03'!$W21*'P4b1 CA 03'!F21</f>
        <v>0</v>
      </c>
      <c r="G21" s="44">
        <f>'P4b1 CA 03'!$D21/'P4b1 CA 03'!$W21*'P4b1 CA 03'!G21</f>
        <v>0</v>
      </c>
      <c r="H21" s="44">
        <f>'P4b1 CA 03'!$D21/'P4b1 CA 03'!$W21*'P4b1 CA 03'!H21</f>
        <v>0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>
        <f t="shared" si="0"/>
        <v>0</v>
      </c>
      <c r="Y21" s="66">
        <f t="shared" si="1"/>
        <v>0</v>
      </c>
    </row>
    <row r="22" spans="1:25" x14ac:dyDescent="0.25">
      <c r="A22" s="14">
        <v>16</v>
      </c>
      <c r="B22" s="14" t="s">
        <v>178</v>
      </c>
      <c r="C22" s="7" t="s">
        <v>17</v>
      </c>
      <c r="D22" s="31">
        <f>P4a2!H22</f>
        <v>0</v>
      </c>
      <c r="E22" s="45" t="s">
        <v>38</v>
      </c>
      <c r="F22" s="44">
        <f>'P4b1 CA 03'!$D22/'P4b1 CA 03'!$W22*'P4b1 CA 03'!F22</f>
        <v>0</v>
      </c>
      <c r="G22" s="44">
        <f>'P4b1 CA 03'!$D22/'P4b1 CA 03'!$W22*'P4b1 CA 03'!G22</f>
        <v>0</v>
      </c>
      <c r="H22" s="44">
        <f>'P4b1 CA 03'!$D22/'P4b1 CA 03'!$W22*'P4b1 CA 03'!H22</f>
        <v>0</v>
      </c>
      <c r="I22" s="44"/>
      <c r="J22" s="44"/>
      <c r="K22" s="44"/>
      <c r="L22" s="44"/>
      <c r="M22" s="44"/>
      <c r="N22" s="44"/>
      <c r="O22" s="44"/>
      <c r="P22" s="44"/>
      <c r="Q22" s="45"/>
      <c r="R22" s="45"/>
      <c r="S22" s="45"/>
      <c r="T22" s="45"/>
      <c r="U22" s="45"/>
      <c r="V22" s="45"/>
      <c r="W22" s="44">
        <f t="shared" si="0"/>
        <v>0</v>
      </c>
      <c r="Y22" s="66">
        <f t="shared" si="1"/>
        <v>0</v>
      </c>
    </row>
    <row r="23" spans="1:25" x14ac:dyDescent="0.25">
      <c r="A23" s="14">
        <v>17</v>
      </c>
      <c r="B23" s="14" t="s">
        <v>179</v>
      </c>
      <c r="C23" s="7" t="s">
        <v>9</v>
      </c>
      <c r="D23" s="31">
        <f>P4a2!H23</f>
        <v>0</v>
      </c>
      <c r="E23" s="45" t="s">
        <v>38</v>
      </c>
      <c r="F23" s="44">
        <f>'P4b1 CA 03'!$D23/'P4b1 CA 03'!$W23*'P4b1 CA 03'!F23</f>
        <v>0</v>
      </c>
      <c r="G23" s="44">
        <f>'P4b1 CA 03'!$D23/'P4b1 CA 03'!$W23*'P4b1 CA 03'!G23</f>
        <v>0</v>
      </c>
      <c r="H23" s="44">
        <f>'P4b1 CA 03'!$D23/'P4b1 CA 03'!$W23*'P4b1 CA 03'!H23</f>
        <v>0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>
        <f t="shared" si="0"/>
        <v>0</v>
      </c>
      <c r="Y23" s="66">
        <f t="shared" si="1"/>
        <v>0</v>
      </c>
    </row>
    <row r="24" spans="1:25" x14ac:dyDescent="0.25">
      <c r="A24" s="14">
        <v>18</v>
      </c>
      <c r="B24" s="14" t="s">
        <v>180</v>
      </c>
      <c r="C24" s="7" t="s">
        <v>15</v>
      </c>
      <c r="D24" s="31">
        <f>P4a2!H24</f>
        <v>0</v>
      </c>
      <c r="E24" s="45" t="s">
        <v>38</v>
      </c>
      <c r="F24" s="44">
        <f>'P4b1 CA 03'!$D24/'P4b1 CA 03'!$W24*'P4b1 CA 03'!F24</f>
        <v>0</v>
      </c>
      <c r="G24" s="44">
        <f>'P4b1 CA 03'!$D24/'P4b1 CA 03'!$W24*'P4b1 CA 03'!G24</f>
        <v>0</v>
      </c>
      <c r="H24" s="44">
        <f>'P4b1 CA 03'!$D24/'P4b1 CA 03'!$W24*'P4b1 CA 03'!H24</f>
        <v>0</v>
      </c>
      <c r="I24" s="44"/>
      <c r="J24" s="44"/>
      <c r="K24" s="44"/>
      <c r="L24" s="44"/>
      <c r="M24" s="44"/>
      <c r="N24" s="44"/>
      <c r="O24" s="44"/>
      <c r="P24" s="44"/>
      <c r="Q24" s="45"/>
      <c r="R24" s="45"/>
      <c r="S24" s="45"/>
      <c r="T24" s="45"/>
      <c r="U24" s="45"/>
      <c r="V24" s="45"/>
      <c r="W24" s="44">
        <f t="shared" si="0"/>
        <v>0</v>
      </c>
      <c r="Y24" s="66">
        <f t="shared" si="1"/>
        <v>0</v>
      </c>
    </row>
    <row r="25" spans="1:25" x14ac:dyDescent="0.25">
      <c r="A25" s="14">
        <v>19</v>
      </c>
      <c r="B25" s="14" t="s">
        <v>181</v>
      </c>
      <c r="C25" s="7" t="s">
        <v>196</v>
      </c>
      <c r="D25" s="31">
        <f>P4a2!H25</f>
        <v>0</v>
      </c>
      <c r="E25" s="45" t="s">
        <v>38</v>
      </c>
      <c r="F25" s="44">
        <f>'P4b1 CA 03'!$D25/'P4b1 CA 03'!$W25*'P4b1 CA 03'!F25</f>
        <v>0</v>
      </c>
      <c r="G25" s="44">
        <f>'P4b1 CA 03'!$D25/'P4b1 CA 03'!$W25*'P4b1 CA 03'!G25</f>
        <v>0</v>
      </c>
      <c r="H25" s="44">
        <f>'P4b1 CA 03'!$D25/'P4b1 CA 03'!$W25*'P4b1 CA 03'!H25</f>
        <v>0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>
        <f t="shared" si="0"/>
        <v>0</v>
      </c>
      <c r="Y25" s="66">
        <f t="shared" si="1"/>
        <v>0</v>
      </c>
    </row>
    <row r="26" spans="1:25" x14ac:dyDescent="0.25">
      <c r="A26" s="14">
        <v>20</v>
      </c>
      <c r="B26" s="14" t="s">
        <v>182</v>
      </c>
      <c r="C26" s="7" t="s">
        <v>197</v>
      </c>
      <c r="D26" s="31">
        <f>P4a2!H26</f>
        <v>0</v>
      </c>
      <c r="E26" s="45" t="s">
        <v>38</v>
      </c>
      <c r="F26" s="44">
        <f>'P4b1 CA 03'!$D26/'P4b1 CA 03'!$W26*'P4b1 CA 03'!F26</f>
        <v>0</v>
      </c>
      <c r="G26" s="44">
        <f>'P4b1 CA 03'!$D26/'P4b1 CA 03'!$W26*'P4b1 CA 03'!G26</f>
        <v>0</v>
      </c>
      <c r="H26" s="44">
        <f>'P4b1 CA 03'!$D26/'P4b1 CA 03'!$W26*'P4b1 CA 03'!H26</f>
        <v>0</v>
      </c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>
        <f t="shared" si="0"/>
        <v>0</v>
      </c>
      <c r="Y26" s="66">
        <f t="shared" si="1"/>
        <v>0</v>
      </c>
    </row>
    <row r="27" spans="1:25" x14ac:dyDescent="0.25">
      <c r="A27" s="14">
        <v>21</v>
      </c>
      <c r="B27" s="14" t="s">
        <v>188</v>
      </c>
      <c r="C27" s="7" t="s">
        <v>198</v>
      </c>
      <c r="D27" s="31">
        <f>P4a2!H27</f>
        <v>0</v>
      </c>
      <c r="E27" s="45" t="s">
        <v>38</v>
      </c>
      <c r="F27" s="44">
        <f>'P4b1 CA 03'!$D27/'P4b1 CA 03'!$W27*'P4b1 CA 03'!F27</f>
        <v>0</v>
      </c>
      <c r="G27" s="44">
        <f>'P4b1 CA 03'!$D27/'P4b1 CA 03'!$W27*'P4b1 CA 03'!G27</f>
        <v>0</v>
      </c>
      <c r="H27" s="44">
        <f>'P4b1 CA 03'!$D27/'P4b1 CA 03'!$W27*'P4b1 CA 03'!H27</f>
        <v>0</v>
      </c>
      <c r="I27" s="44"/>
      <c r="J27" s="44"/>
      <c r="K27" s="44"/>
      <c r="L27" s="45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>
        <f t="shared" si="0"/>
        <v>0</v>
      </c>
      <c r="Y27" s="66">
        <f t="shared" si="1"/>
        <v>0</v>
      </c>
    </row>
    <row r="28" spans="1:25" x14ac:dyDescent="0.25">
      <c r="A28" s="14">
        <v>22</v>
      </c>
      <c r="B28" s="14" t="s">
        <v>189</v>
      </c>
      <c r="C28" s="7" t="s">
        <v>19</v>
      </c>
      <c r="D28" s="31">
        <f>P4a2!H28</f>
        <v>0</v>
      </c>
      <c r="E28" s="45" t="s">
        <v>38</v>
      </c>
      <c r="F28" s="44">
        <f>'P4b1 CA 03'!$D28/'P4b1 CA 03'!$W28*'P4b1 CA 03'!F28</f>
        <v>0</v>
      </c>
      <c r="G28" s="44">
        <f>'P4b1 CA 03'!$D28/'P4b1 CA 03'!$W28*'P4b1 CA 03'!G28</f>
        <v>0</v>
      </c>
      <c r="H28" s="44">
        <f>'P4b1 CA 03'!$D28/'P4b1 CA 03'!$W28*'P4b1 CA 03'!H28</f>
        <v>0</v>
      </c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>
        <f t="shared" si="0"/>
        <v>0</v>
      </c>
      <c r="Y28" s="66">
        <f t="shared" si="1"/>
        <v>0</v>
      </c>
    </row>
    <row r="29" spans="1:25" x14ac:dyDescent="0.25">
      <c r="A29" s="14">
        <v>23</v>
      </c>
      <c r="B29" s="14" t="s">
        <v>190</v>
      </c>
      <c r="C29" s="7" t="s">
        <v>217</v>
      </c>
      <c r="D29" s="31">
        <f>P4a2!H29</f>
        <v>0</v>
      </c>
      <c r="E29" s="45" t="s">
        <v>38</v>
      </c>
      <c r="F29" s="44">
        <f>'P4b1 CA 03'!$D29/'P4b1 CA 03'!$W29*'P4b1 CA 03'!F29</f>
        <v>0</v>
      </c>
      <c r="G29" s="44">
        <f>'P4b1 CA 03'!$D29/'P4b1 CA 03'!$W29*'P4b1 CA 03'!G29</f>
        <v>0</v>
      </c>
      <c r="H29" s="44">
        <f>'P4b1 CA 03'!$D29/'P4b1 CA 03'!$W29*'P4b1 CA 03'!H29</f>
        <v>0</v>
      </c>
      <c r="I29" s="44"/>
      <c r="J29" s="44"/>
      <c r="K29" s="45"/>
      <c r="L29" s="45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>
        <f t="shared" si="0"/>
        <v>0</v>
      </c>
      <c r="Y29" s="66">
        <f t="shared" si="1"/>
        <v>0</v>
      </c>
    </row>
    <row r="30" spans="1:25" x14ac:dyDescent="0.25">
      <c r="A30" s="14">
        <v>24</v>
      </c>
      <c r="B30" s="14" t="s">
        <v>191</v>
      </c>
      <c r="C30" s="7" t="s">
        <v>199</v>
      </c>
      <c r="D30" s="31">
        <f>P4a2!H30</f>
        <v>85.581395348837205</v>
      </c>
      <c r="E30" s="45" t="s">
        <v>535</v>
      </c>
      <c r="F30" s="44">
        <f>'P4b1 CA 03'!$D30/'P4b1 CA 03'!$W30*'P4b1 CA 03'!F30</f>
        <v>29.59226819691936</v>
      </c>
      <c r="G30" s="44">
        <f>'P4b1 CA 03'!$D30/'P4b1 CA 03'!$W30*'P4b1 CA 03'!G30</f>
        <v>40.15101177891875</v>
      </c>
      <c r="H30" s="44">
        <f>'P4b1 CA 03'!$D30/'P4b1 CA 03'!$W30*'P4b1 CA 03'!H30</f>
        <v>15.838115372999093</v>
      </c>
      <c r="I30" s="44"/>
      <c r="J30" s="44"/>
      <c r="K30" s="45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>
        <f t="shared" si="0"/>
        <v>85.581395348837205</v>
      </c>
      <c r="Y30" s="66">
        <f t="shared" si="1"/>
        <v>2.0238166347031343E-2</v>
      </c>
    </row>
    <row r="31" spans="1:25" x14ac:dyDescent="0.25">
      <c r="A31" s="14">
        <v>25</v>
      </c>
      <c r="B31" s="14" t="s">
        <v>192</v>
      </c>
      <c r="C31" s="7" t="s">
        <v>200</v>
      </c>
      <c r="D31" s="31">
        <f>P4a2!H31</f>
        <v>553</v>
      </c>
      <c r="E31" s="45" t="s">
        <v>275</v>
      </c>
      <c r="F31" s="44">
        <f>'P4b1 CA 03'!$D31/'P4b1 CA 03'!$W31*'P4b1 CA 03'!F31</f>
        <v>138.25</v>
      </c>
      <c r="G31" s="44">
        <f>'P4b1 CA 03'!$D31/'P4b1 CA 03'!$W31*'P4b1 CA 03'!G31</f>
        <v>193.54999999999998</v>
      </c>
      <c r="H31" s="44">
        <f>'P4b1 CA 03'!$D31/'P4b1 CA 03'!$W31*'P4b1 CA 03'!H31</f>
        <v>221.20000000000002</v>
      </c>
      <c r="I31" s="45"/>
      <c r="J31" s="45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>
        <f t="shared" si="0"/>
        <v>553</v>
      </c>
      <c r="Y31" s="66">
        <f t="shared" si="1"/>
        <v>0.13077265151251585</v>
      </c>
    </row>
    <row r="32" spans="1:25" x14ac:dyDescent="0.25">
      <c r="A32" s="14">
        <v>26</v>
      </c>
      <c r="B32" s="14" t="s">
        <v>193</v>
      </c>
      <c r="C32" s="7" t="s">
        <v>201</v>
      </c>
      <c r="D32" s="31">
        <f>P4a2!H32</f>
        <v>0</v>
      </c>
      <c r="E32" s="45" t="s">
        <v>38</v>
      </c>
      <c r="F32" s="44">
        <f>'P4b1 CA 03'!$D32/'P4b1 CA 03'!$W32*'P4b1 CA 03'!F32</f>
        <v>0</v>
      </c>
      <c r="G32" s="44">
        <f>'P4b1 CA 03'!$D32/'P4b1 CA 03'!$W32*'P4b1 CA 03'!G32</f>
        <v>0</v>
      </c>
      <c r="H32" s="44">
        <f>'P4b1 CA 03'!$D32/'P4b1 CA 03'!$W32*'P4b1 CA 03'!H32</f>
        <v>0</v>
      </c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>
        <f t="shared" si="0"/>
        <v>0</v>
      </c>
      <c r="Y32" s="66">
        <f t="shared" si="1"/>
        <v>0</v>
      </c>
    </row>
    <row r="33" spans="1:27" x14ac:dyDescent="0.25">
      <c r="A33" s="14">
        <v>27</v>
      </c>
      <c r="B33" s="14" t="s">
        <v>194</v>
      </c>
      <c r="C33" s="7" t="s">
        <v>202</v>
      </c>
      <c r="D33" s="31">
        <f>P4a2!H33</f>
        <v>0</v>
      </c>
      <c r="E33" s="45" t="s">
        <v>38</v>
      </c>
      <c r="F33" s="44">
        <f>'P4b1 CA 03'!$D33/'P4b1 CA 03'!$W33*'P4b1 CA 03'!F33</f>
        <v>0</v>
      </c>
      <c r="G33" s="44">
        <f>'P4b1 CA 03'!$D33/'P4b1 CA 03'!$W33*'P4b1 CA 03'!G33</f>
        <v>0</v>
      </c>
      <c r="H33" s="44">
        <f>'P4b1 CA 03'!$D33/'P4b1 CA 03'!$W33*'P4b1 CA 03'!H33</f>
        <v>0</v>
      </c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>
        <f t="shared" si="0"/>
        <v>0</v>
      </c>
      <c r="Y33" s="66">
        <f t="shared" si="1"/>
        <v>0</v>
      </c>
    </row>
    <row r="34" spans="1:27" x14ac:dyDescent="0.25">
      <c r="A34" s="14">
        <v>28</v>
      </c>
      <c r="B34" s="14" t="s">
        <v>195</v>
      </c>
      <c r="C34" s="7" t="s">
        <v>20</v>
      </c>
      <c r="D34" s="31">
        <f>P4a2!H34</f>
        <v>18.350000000000001</v>
      </c>
      <c r="E34" s="45" t="s">
        <v>535</v>
      </c>
      <c r="F34" s="44">
        <f>'P4b1 CA 03'!$D34/'P4b1 CA 03'!$W34*'P4b1 CA 03'!F34</f>
        <v>6.345048701298702</v>
      </c>
      <c r="G34" s="44">
        <f>'P4b1 CA 03'!$D34/'P4b1 CA 03'!$W34*'P4b1 CA 03'!G34</f>
        <v>8.6090097402597401</v>
      </c>
      <c r="H34" s="44">
        <f>'P4b1 CA 03'!$D34/'P4b1 CA 03'!$W34*'P4b1 CA 03'!H34</f>
        <v>3.3959415584415589</v>
      </c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>
        <f t="shared" si="0"/>
        <v>18.350000000000001</v>
      </c>
      <c r="Y34" s="66">
        <f t="shared" si="1"/>
        <v>4.3393818359035554E-3</v>
      </c>
    </row>
    <row r="35" spans="1:27" x14ac:dyDescent="0.25">
      <c r="A35" s="14">
        <v>29</v>
      </c>
      <c r="B35" s="14" t="s">
        <v>203</v>
      </c>
      <c r="C35" s="7" t="s">
        <v>210</v>
      </c>
      <c r="D35" s="31">
        <f>P4a2!H35</f>
        <v>260.3174603174603</v>
      </c>
      <c r="E35" s="45" t="s">
        <v>535</v>
      </c>
      <c r="F35" s="44">
        <f>'P4b1 CA 03'!$D35/'P4b1 CA 03'!$W35*'P4b1 CA 03'!F35</f>
        <v>90.012368583797141</v>
      </c>
      <c r="G35" s="44">
        <f>'P4b1 CA 03'!$D35/'P4b1 CA 03'!$W35*'P4b1 CA 03'!G35</f>
        <v>122.12945784374354</v>
      </c>
      <c r="H35" s="44">
        <f>'P4b1 CA 03'!$D35/'P4b1 CA 03'!$W35*'P4b1 CA 03'!H35</f>
        <v>48.175633889919602</v>
      </c>
      <c r="I35" s="44"/>
      <c r="J35" s="44"/>
      <c r="K35" s="45"/>
      <c r="L35" s="44"/>
      <c r="M35" s="45"/>
      <c r="N35" s="44"/>
      <c r="O35" s="44"/>
      <c r="P35" s="44"/>
      <c r="Q35" s="44"/>
      <c r="R35" s="44"/>
      <c r="S35" s="44"/>
      <c r="T35" s="44"/>
      <c r="U35" s="44"/>
      <c r="V35" s="44"/>
      <c r="W35" s="44">
        <f t="shared" si="0"/>
        <v>260.3174603174603</v>
      </c>
      <c r="Y35" s="66">
        <f t="shared" si="1"/>
        <v>6.1559501845783744E-2</v>
      </c>
    </row>
    <row r="36" spans="1:27" x14ac:dyDescent="0.25">
      <c r="A36" s="14">
        <v>30</v>
      </c>
      <c r="B36" s="14" t="s">
        <v>204</v>
      </c>
      <c r="C36" s="7" t="s">
        <v>211</v>
      </c>
      <c r="D36" s="31">
        <f>P4a2!H36</f>
        <v>0</v>
      </c>
      <c r="E36" s="45" t="s">
        <v>38</v>
      </c>
      <c r="F36" s="44">
        <f>'P4b1 CA 03'!$D36/'P4b1 CA 03'!$W36*'P4b1 CA 03'!F36</f>
        <v>0</v>
      </c>
      <c r="G36" s="44">
        <f>'P4b1 CA 03'!$D36/'P4b1 CA 03'!$W36*'P4b1 CA 03'!G36</f>
        <v>0</v>
      </c>
      <c r="H36" s="44">
        <f>'P4b1 CA 03'!$D36/'P4b1 CA 03'!$W36*'P4b1 CA 03'!H36</f>
        <v>0</v>
      </c>
      <c r="I36" s="44"/>
      <c r="J36" s="44"/>
      <c r="K36" s="45"/>
      <c r="L36" s="4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>
        <f t="shared" si="0"/>
        <v>0</v>
      </c>
      <c r="Y36" s="66">
        <f t="shared" si="1"/>
        <v>0</v>
      </c>
    </row>
    <row r="37" spans="1:27" x14ac:dyDescent="0.25">
      <c r="A37" s="14">
        <v>31</v>
      </c>
      <c r="B37" s="14" t="s">
        <v>205</v>
      </c>
      <c r="C37" s="7" t="s">
        <v>212</v>
      </c>
      <c r="D37" s="31">
        <f>P4a2!H37</f>
        <v>0</v>
      </c>
      <c r="E37" s="45" t="s">
        <v>38</v>
      </c>
      <c r="F37" s="44">
        <f>'P4b1 CA 03'!$D37/'P4b1 CA 03'!$W37*'P4b1 CA 03'!F37</f>
        <v>0</v>
      </c>
      <c r="G37" s="44">
        <f>'P4b1 CA 03'!$D37/'P4b1 CA 03'!$W37*'P4b1 CA 03'!G37</f>
        <v>0</v>
      </c>
      <c r="H37" s="44">
        <f>'P4b1 CA 03'!$D37/'P4b1 CA 03'!$W37*'P4b1 CA 03'!H37</f>
        <v>0</v>
      </c>
      <c r="I37" s="45"/>
      <c r="J37" s="45"/>
      <c r="K37" s="44"/>
      <c r="L37" s="45"/>
      <c r="M37" s="44"/>
      <c r="N37" s="45"/>
      <c r="O37" s="45"/>
      <c r="P37" s="45"/>
      <c r="Q37" s="44"/>
      <c r="R37" s="44"/>
      <c r="S37" s="44"/>
      <c r="T37" s="44"/>
      <c r="U37" s="44"/>
      <c r="V37" s="44"/>
      <c r="W37" s="44">
        <f t="shared" si="0"/>
        <v>0</v>
      </c>
      <c r="Y37" s="66">
        <f t="shared" si="1"/>
        <v>0</v>
      </c>
    </row>
    <row r="38" spans="1:27" x14ac:dyDescent="0.25">
      <c r="A38" s="14">
        <v>32</v>
      </c>
      <c r="B38" s="14" t="s">
        <v>206</v>
      </c>
      <c r="C38" s="7" t="s">
        <v>213</v>
      </c>
      <c r="D38" s="31">
        <f>P4a2!H38</f>
        <v>2215.7999999999997</v>
      </c>
      <c r="E38" s="45" t="s">
        <v>535</v>
      </c>
      <c r="F38" s="44">
        <f>'P4b1 CA 03'!$D38/'P4b1 CA 03'!$W38*'P4b1 CA 03'!F38</f>
        <v>766.17759740259726</v>
      </c>
      <c r="G38" s="44">
        <f>'P4b1 CA 03'!$D38/'P4b1 CA 03'!$W38*'P4b1 CA 03'!G38</f>
        <v>1039.5555194805193</v>
      </c>
      <c r="H38" s="44">
        <f>'P4b1 CA 03'!$D38/'P4b1 CA 03'!$W38*'P4b1 CA 03'!H38</f>
        <v>410.06688311688305</v>
      </c>
      <c r="I38" s="14"/>
      <c r="J38" s="14"/>
      <c r="K38" s="45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>
        <f t="shared" si="0"/>
        <v>2215.7999999999997</v>
      </c>
      <c r="Y38" s="68">
        <f t="shared" si="1"/>
        <v>0.52398922463188535</v>
      </c>
      <c r="AA38" s="65"/>
    </row>
    <row r="39" spans="1:27" x14ac:dyDescent="0.25">
      <c r="A39" s="14">
        <v>33</v>
      </c>
      <c r="B39" s="14" t="s">
        <v>207</v>
      </c>
      <c r="C39" s="7" t="s">
        <v>214</v>
      </c>
      <c r="D39" s="31">
        <f>P4a2!H39</f>
        <v>638.52666666666664</v>
      </c>
      <c r="E39" s="45" t="s">
        <v>535</v>
      </c>
      <c r="F39" s="44">
        <f>'P4b1 CA 03'!$D39/'P4b1 CA 03'!$W39*'P4b1 CA 03'!F39</f>
        <v>220.78925324675322</v>
      </c>
      <c r="G39" s="44">
        <f>'P4b1 CA 03'!$D39/'P4b1 CA 03'!$W39*'P4b1 CA 03'!G39</f>
        <v>299.56851731601728</v>
      </c>
      <c r="H39" s="44">
        <f>'P4b1 CA 03'!$D39/'P4b1 CA 03'!$W39*'P4b1 CA 03'!H39</f>
        <v>118.16889610389609</v>
      </c>
      <c r="I39" s="14"/>
      <c r="J39" s="1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>
        <f t="shared" si="0"/>
        <v>638.52666666666664</v>
      </c>
      <c r="Y39" s="68">
        <f t="shared" si="1"/>
        <v>0.15099787569882164</v>
      </c>
    </row>
    <row r="40" spans="1:27" x14ac:dyDescent="0.25">
      <c r="A40" s="14">
        <v>34</v>
      </c>
      <c r="B40" s="14" t="s">
        <v>208</v>
      </c>
      <c r="C40" s="7" t="s">
        <v>215</v>
      </c>
      <c r="D40" s="31">
        <f>P4a2!H40</f>
        <v>0</v>
      </c>
      <c r="E40" s="45" t="s">
        <v>38</v>
      </c>
      <c r="F40" s="44">
        <f>'P4b1 CA 03'!$D40/'P4b1 CA 03'!$W40*'P4b1 CA 03'!F40</f>
        <v>0</v>
      </c>
      <c r="G40" s="44">
        <f>'P4b1 CA 03'!$D40/'P4b1 CA 03'!$W40*'P4b1 CA 03'!G40</f>
        <v>0</v>
      </c>
      <c r="H40" s="44">
        <f>'P4b1 CA 03'!$D40/'P4b1 CA 03'!$W40*'P4b1 CA 03'!H40</f>
        <v>0</v>
      </c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>
        <f t="shared" si="0"/>
        <v>0</v>
      </c>
      <c r="Y40" s="66">
        <f t="shared" si="1"/>
        <v>0</v>
      </c>
    </row>
    <row r="41" spans="1:27" x14ac:dyDescent="0.25">
      <c r="A41" s="14">
        <v>35</v>
      </c>
      <c r="B41" s="14" t="s">
        <v>209</v>
      </c>
      <c r="C41" s="7" t="s">
        <v>216</v>
      </c>
      <c r="D41" s="31">
        <f>P4a2!H41</f>
        <v>0</v>
      </c>
      <c r="E41" s="45" t="s">
        <v>38</v>
      </c>
      <c r="F41" s="44">
        <f>'P4b1 CA 03'!$D41/'P4b1 CA 03'!$W41*'P4b1 CA 03'!F41</f>
        <v>0</v>
      </c>
      <c r="G41" s="44">
        <f>'P4b1 CA 03'!$D41/'P4b1 CA 03'!$W41*'P4b1 CA 03'!G41</f>
        <v>0</v>
      </c>
      <c r="H41" s="44">
        <f>'P4b1 CA 03'!$D41/'P4b1 CA 03'!$W41*'P4b1 CA 03'!H41</f>
        <v>0</v>
      </c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>
        <f t="shared" si="0"/>
        <v>0</v>
      </c>
      <c r="Y41" s="66">
        <f t="shared" si="1"/>
        <v>0</v>
      </c>
    </row>
    <row r="42" spans="1:27" x14ac:dyDescent="0.25">
      <c r="D42" s="77">
        <f>SUM(D7:D41)</f>
        <v>4228.7129120959517</v>
      </c>
      <c r="F42" s="77">
        <f t="shared" ref="F42:H42" si="2">SUM(F7:F41)</f>
        <v>1405.3282640649472</v>
      </c>
      <c r="G42" s="77">
        <f t="shared" si="2"/>
        <v>1917.4645926033218</v>
      </c>
      <c r="H42" s="77">
        <f t="shared" si="2"/>
        <v>905.92005542768243</v>
      </c>
      <c r="W42" s="77">
        <f t="shared" ref="W42" si="3">SUM(W7:W41)</f>
        <v>4228.7129120959517</v>
      </c>
      <c r="Y42" s="67">
        <f>SUM(Y7:Y41)</f>
        <v>1</v>
      </c>
    </row>
  </sheetData>
  <mergeCells count="1">
    <mergeCell ref="B4:C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A8F17-3567-40B7-BD1A-4AB323F08D48}">
  <dimension ref="A1:AA42"/>
  <sheetViews>
    <sheetView zoomScale="80" zoomScaleNormal="80" workbookViewId="0">
      <pane xSplit="5" ySplit="6" topLeftCell="F7" activePane="bottomRight" state="frozen"/>
      <selection pane="topRight" activeCell="F1" sqref="F1"/>
      <selection pane="bottomLeft" activeCell="A9" sqref="A9"/>
      <selection pane="bottomRight" activeCell="F39" sqref="F39"/>
    </sheetView>
  </sheetViews>
  <sheetFormatPr baseColWidth="10" defaultColWidth="11.54296875" defaultRowHeight="15" x14ac:dyDescent="0.25"/>
  <cols>
    <col min="1" max="1" width="6.08984375" style="24" customWidth="1"/>
    <col min="2" max="2" width="9.08984375" style="24" customWidth="1"/>
    <col min="3" max="3" width="30.54296875" style="24" customWidth="1"/>
    <col min="4" max="4" width="9.453125" style="24" customWidth="1"/>
    <col min="5" max="5" width="15.90625" style="24" customWidth="1"/>
    <col min="6" max="13" width="11.54296875" style="24"/>
    <col min="14" max="14" width="12.90625" style="24" customWidth="1"/>
    <col min="15" max="23" width="11.54296875" style="24"/>
    <col min="24" max="24" width="5.36328125" style="24" customWidth="1"/>
    <col min="25" max="25" width="12" style="24" bestFit="1" customWidth="1"/>
    <col min="26" max="16384" width="11.54296875" style="24"/>
  </cols>
  <sheetData>
    <row r="1" spans="1:25" ht="15.6" x14ac:dyDescent="0.3">
      <c r="A1" s="26" t="s">
        <v>532</v>
      </c>
    </row>
    <row r="2" spans="1:25" ht="15.6" x14ac:dyDescent="0.3">
      <c r="A2" s="26" t="s">
        <v>573</v>
      </c>
      <c r="B2" s="26" t="s">
        <v>574</v>
      </c>
      <c r="E2" s="73" t="s">
        <v>100</v>
      </c>
      <c r="F2" s="73">
        <v>1</v>
      </c>
      <c r="G2" s="73">
        <v>2</v>
      </c>
      <c r="H2" s="73">
        <v>3</v>
      </c>
      <c r="I2" s="73">
        <v>4</v>
      </c>
      <c r="J2" s="73">
        <v>5</v>
      </c>
      <c r="K2" s="73">
        <v>6</v>
      </c>
      <c r="L2" s="73">
        <v>7</v>
      </c>
      <c r="M2" s="73">
        <v>8</v>
      </c>
      <c r="N2" s="73">
        <v>9</v>
      </c>
      <c r="O2" s="73">
        <v>10</v>
      </c>
      <c r="P2" s="73">
        <v>11</v>
      </c>
      <c r="Q2" s="73">
        <v>12</v>
      </c>
      <c r="R2" s="73">
        <v>13</v>
      </c>
      <c r="S2" s="73">
        <v>14</v>
      </c>
      <c r="T2" s="73">
        <v>15</v>
      </c>
      <c r="U2" s="73">
        <v>16</v>
      </c>
      <c r="V2" s="73">
        <v>17</v>
      </c>
    </row>
    <row r="3" spans="1:25" x14ac:dyDescent="0.25">
      <c r="E3" s="73" t="s">
        <v>101</v>
      </c>
      <c r="F3" s="73" t="s">
        <v>439</v>
      </c>
      <c r="G3" s="73" t="s">
        <v>440</v>
      </c>
      <c r="H3" s="73" t="s">
        <v>441</v>
      </c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</row>
    <row r="4" spans="1:25" ht="27.6" x14ac:dyDescent="0.25">
      <c r="B4" s="94" t="s">
        <v>526</v>
      </c>
      <c r="C4" s="95"/>
      <c r="E4" s="73" t="s">
        <v>102</v>
      </c>
      <c r="F4" s="73" t="s">
        <v>465</v>
      </c>
      <c r="G4" s="73" t="s">
        <v>466</v>
      </c>
      <c r="H4" s="73" t="s">
        <v>467</v>
      </c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</row>
    <row r="5" spans="1:25" x14ac:dyDescent="0.25">
      <c r="E5" s="73" t="s">
        <v>103</v>
      </c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</row>
    <row r="6" spans="1:25" ht="15.6" x14ac:dyDescent="0.3">
      <c r="A6" s="1" t="s">
        <v>100</v>
      </c>
      <c r="B6" s="1" t="s">
        <v>101</v>
      </c>
      <c r="C6" s="1" t="s">
        <v>102</v>
      </c>
      <c r="D6" s="1" t="s">
        <v>171</v>
      </c>
      <c r="E6" s="1" t="s">
        <v>527</v>
      </c>
      <c r="F6" s="73" t="s">
        <v>429</v>
      </c>
      <c r="G6" s="73" t="s">
        <v>429</v>
      </c>
      <c r="H6" s="73" t="s">
        <v>429</v>
      </c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40"/>
      <c r="W6" s="42" t="s">
        <v>7</v>
      </c>
      <c r="Y6" s="42" t="s">
        <v>528</v>
      </c>
    </row>
    <row r="7" spans="1:25" x14ac:dyDescent="0.25">
      <c r="A7" s="14">
        <v>1</v>
      </c>
      <c r="B7" s="14" t="s">
        <v>160</v>
      </c>
      <c r="C7" s="7" t="s">
        <v>18</v>
      </c>
      <c r="D7" s="31">
        <f>P4a2!I7</f>
        <v>0</v>
      </c>
      <c r="E7" s="45" t="s">
        <v>38</v>
      </c>
      <c r="F7" s="44">
        <v>1</v>
      </c>
      <c r="G7" s="44"/>
      <c r="H7" s="44"/>
      <c r="I7" s="44"/>
      <c r="J7" s="44"/>
      <c r="K7" s="44"/>
      <c r="L7" s="44"/>
      <c r="M7" s="14"/>
      <c r="N7" s="14"/>
      <c r="O7" s="14"/>
      <c r="P7" s="14"/>
      <c r="Q7" s="2"/>
      <c r="R7" s="2"/>
      <c r="S7" s="2"/>
      <c r="T7" s="2"/>
      <c r="U7" s="2"/>
      <c r="V7" s="2"/>
      <c r="W7" s="44">
        <f t="shared" ref="W7:W41" si="0">SUM(F7:V7)</f>
        <v>1</v>
      </c>
      <c r="Y7" s="66">
        <f>D7/$D$42</f>
        <v>0</v>
      </c>
    </row>
    <row r="8" spans="1:25" x14ac:dyDescent="0.25">
      <c r="A8" s="14">
        <v>2</v>
      </c>
      <c r="B8" s="14" t="s">
        <v>161</v>
      </c>
      <c r="C8" s="7" t="s">
        <v>172</v>
      </c>
      <c r="D8" s="31">
        <f>P4a2!I8</f>
        <v>0</v>
      </c>
      <c r="E8" s="45" t="s">
        <v>38</v>
      </c>
      <c r="F8" s="44">
        <v>1</v>
      </c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>
        <f t="shared" si="0"/>
        <v>1</v>
      </c>
      <c r="Y8" s="66">
        <f t="shared" ref="Y8:Y41" si="1">D8/$D$42</f>
        <v>0</v>
      </c>
    </row>
    <row r="9" spans="1:25" x14ac:dyDescent="0.25">
      <c r="A9" s="14">
        <v>3</v>
      </c>
      <c r="B9" s="14" t="s">
        <v>162</v>
      </c>
      <c r="C9" s="7" t="s">
        <v>10</v>
      </c>
      <c r="D9" s="31">
        <f>P4a2!I9</f>
        <v>0</v>
      </c>
      <c r="E9" s="45" t="s">
        <v>38</v>
      </c>
      <c r="F9" s="44">
        <v>1</v>
      </c>
      <c r="G9" s="45"/>
      <c r="H9" s="45"/>
      <c r="I9" s="44"/>
      <c r="J9" s="44"/>
      <c r="K9" s="45"/>
      <c r="L9" s="44"/>
      <c r="M9" s="45"/>
      <c r="N9" s="44"/>
      <c r="O9" s="44"/>
      <c r="P9" s="44"/>
      <c r="Q9" s="44"/>
      <c r="R9" s="44"/>
      <c r="S9" s="44"/>
      <c r="T9" s="44"/>
      <c r="U9" s="44"/>
      <c r="V9" s="44"/>
      <c r="W9" s="44">
        <f t="shared" si="0"/>
        <v>1</v>
      </c>
      <c r="Y9" s="66">
        <f t="shared" si="1"/>
        <v>0</v>
      </c>
    </row>
    <row r="10" spans="1:25" x14ac:dyDescent="0.25">
      <c r="A10" s="14">
        <v>4</v>
      </c>
      <c r="B10" s="14" t="s">
        <v>163</v>
      </c>
      <c r="C10" s="7" t="s">
        <v>14</v>
      </c>
      <c r="D10" s="31">
        <f>P4a2!I10</f>
        <v>0</v>
      </c>
      <c r="E10" s="45" t="s">
        <v>38</v>
      </c>
      <c r="F10" s="44">
        <v>1</v>
      </c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>
        <f t="shared" si="0"/>
        <v>1</v>
      </c>
      <c r="Y10" s="66">
        <f t="shared" si="1"/>
        <v>0</v>
      </c>
    </row>
    <row r="11" spans="1:25" x14ac:dyDescent="0.25">
      <c r="A11" s="14">
        <v>5</v>
      </c>
      <c r="B11" s="14" t="s">
        <v>164</v>
      </c>
      <c r="C11" s="7" t="s">
        <v>11</v>
      </c>
      <c r="D11" s="31">
        <f>P4a2!I11</f>
        <v>0</v>
      </c>
      <c r="E11" s="45" t="s">
        <v>38</v>
      </c>
      <c r="F11" s="44">
        <v>1</v>
      </c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5"/>
      <c r="R11" s="45"/>
      <c r="S11" s="45"/>
      <c r="T11" s="45"/>
      <c r="U11" s="45"/>
      <c r="V11" s="45"/>
      <c r="W11" s="44">
        <f t="shared" si="0"/>
        <v>1</v>
      </c>
      <c r="Y11" s="66">
        <f t="shared" si="1"/>
        <v>0</v>
      </c>
    </row>
    <row r="12" spans="1:25" x14ac:dyDescent="0.25">
      <c r="A12" s="14">
        <v>6</v>
      </c>
      <c r="B12" s="14" t="s">
        <v>165</v>
      </c>
      <c r="C12" s="7" t="s">
        <v>173</v>
      </c>
      <c r="D12" s="31">
        <f>P4a2!I12</f>
        <v>0</v>
      </c>
      <c r="E12" s="45" t="s">
        <v>38</v>
      </c>
      <c r="F12" s="44">
        <v>1</v>
      </c>
      <c r="G12" s="44"/>
      <c r="H12" s="44"/>
      <c r="I12" s="44"/>
      <c r="J12" s="44"/>
      <c r="K12" s="44"/>
      <c r="L12" s="44"/>
      <c r="M12" s="44"/>
      <c r="N12" s="45"/>
      <c r="O12" s="45"/>
      <c r="P12" s="45"/>
      <c r="Q12" s="45"/>
      <c r="R12" s="45"/>
      <c r="S12" s="45"/>
      <c r="T12" s="45"/>
      <c r="U12" s="45"/>
      <c r="V12" s="45"/>
      <c r="W12" s="44">
        <f t="shared" si="0"/>
        <v>1</v>
      </c>
      <c r="Y12" s="66">
        <f t="shared" si="1"/>
        <v>0</v>
      </c>
    </row>
    <row r="13" spans="1:25" x14ac:dyDescent="0.25">
      <c r="A13" s="14">
        <v>7</v>
      </c>
      <c r="B13" s="14" t="s">
        <v>166</v>
      </c>
      <c r="C13" s="7" t="s">
        <v>12</v>
      </c>
      <c r="D13" s="31">
        <f>P4a2!I13</f>
        <v>0</v>
      </c>
      <c r="E13" s="45" t="s">
        <v>38</v>
      </c>
      <c r="F13" s="44">
        <v>1</v>
      </c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>
        <f t="shared" si="0"/>
        <v>1</v>
      </c>
      <c r="Y13" s="66">
        <f t="shared" si="1"/>
        <v>0</v>
      </c>
    </row>
    <row r="14" spans="1:25" x14ac:dyDescent="0.25">
      <c r="A14" s="14">
        <v>8</v>
      </c>
      <c r="B14" s="14" t="s">
        <v>167</v>
      </c>
      <c r="C14" s="7" t="s">
        <v>16</v>
      </c>
      <c r="D14" s="31">
        <f>P4a2!I14</f>
        <v>0</v>
      </c>
      <c r="E14" s="45" t="s">
        <v>38</v>
      </c>
      <c r="F14" s="44">
        <v>1</v>
      </c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>
        <f t="shared" si="0"/>
        <v>1</v>
      </c>
      <c r="Y14" s="66">
        <f t="shared" si="1"/>
        <v>0</v>
      </c>
    </row>
    <row r="15" spans="1:25" x14ac:dyDescent="0.25">
      <c r="A15" s="14">
        <v>9</v>
      </c>
      <c r="B15" s="14" t="s">
        <v>168</v>
      </c>
      <c r="C15" s="7" t="s">
        <v>13</v>
      </c>
      <c r="D15" s="31">
        <f>P4a2!I15</f>
        <v>0</v>
      </c>
      <c r="E15" s="45" t="s">
        <v>38</v>
      </c>
      <c r="F15" s="44">
        <v>1</v>
      </c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5"/>
      <c r="R15" s="45"/>
      <c r="S15" s="45"/>
      <c r="T15" s="45"/>
      <c r="U15" s="45"/>
      <c r="V15" s="45"/>
      <c r="W15" s="44">
        <f t="shared" si="0"/>
        <v>1</v>
      </c>
      <c r="Y15" s="66">
        <f t="shared" si="1"/>
        <v>0</v>
      </c>
    </row>
    <row r="16" spans="1:25" x14ac:dyDescent="0.25">
      <c r="A16" s="14">
        <v>10</v>
      </c>
      <c r="B16" s="14" t="s">
        <v>169</v>
      </c>
      <c r="C16" s="7" t="s">
        <v>8</v>
      </c>
      <c r="D16" s="31">
        <f>P4a2!I16</f>
        <v>0</v>
      </c>
      <c r="E16" s="45" t="s">
        <v>38</v>
      </c>
      <c r="F16" s="44">
        <v>1</v>
      </c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>
        <f t="shared" si="0"/>
        <v>1</v>
      </c>
      <c r="Y16" s="66">
        <f t="shared" si="1"/>
        <v>0</v>
      </c>
    </row>
    <row r="17" spans="1:26" x14ac:dyDescent="0.25">
      <c r="A17" s="14">
        <v>11</v>
      </c>
      <c r="B17" s="14" t="s">
        <v>170</v>
      </c>
      <c r="C17" s="7" t="s">
        <v>183</v>
      </c>
      <c r="D17" s="31">
        <f>P4a2!I17</f>
        <v>47.982321144674088</v>
      </c>
      <c r="E17" s="45" t="s">
        <v>278</v>
      </c>
      <c r="F17" s="44">
        <v>0.25</v>
      </c>
      <c r="G17" s="44">
        <v>0.46</v>
      </c>
      <c r="H17" s="44">
        <v>0.9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>
        <f t="shared" si="0"/>
        <v>1.6099999999999999</v>
      </c>
      <c r="Y17" s="66">
        <f t="shared" si="1"/>
        <v>1.5173409381126799E-2</v>
      </c>
    </row>
    <row r="18" spans="1:26" x14ac:dyDescent="0.25">
      <c r="A18" s="14">
        <v>12</v>
      </c>
      <c r="B18" s="14" t="s">
        <v>174</v>
      </c>
      <c r="C18" s="7" t="s">
        <v>184</v>
      </c>
      <c r="D18" s="31">
        <f>P4a2!I18</f>
        <v>7.7458620689655175</v>
      </c>
      <c r="E18" s="45" t="s">
        <v>279</v>
      </c>
      <c r="F18" s="14">
        <v>1</v>
      </c>
      <c r="G18" s="14">
        <v>2</v>
      </c>
      <c r="H18" s="14">
        <v>2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44">
        <f t="shared" si="0"/>
        <v>5</v>
      </c>
      <c r="Y18" s="66">
        <f t="shared" si="1"/>
        <v>2.449467499243756E-3</v>
      </c>
    </row>
    <row r="19" spans="1:26" x14ac:dyDescent="0.25">
      <c r="A19" s="14">
        <v>13</v>
      </c>
      <c r="B19" s="14" t="s">
        <v>175</v>
      </c>
      <c r="C19" s="7" t="s">
        <v>185</v>
      </c>
      <c r="D19" s="31">
        <f>P4a2!I19</f>
        <v>0</v>
      </c>
      <c r="E19" s="45" t="s">
        <v>38</v>
      </c>
      <c r="F19" s="44">
        <v>1</v>
      </c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5"/>
      <c r="R19" s="45"/>
      <c r="S19" s="45"/>
      <c r="T19" s="45"/>
      <c r="U19" s="45"/>
      <c r="V19" s="45"/>
      <c r="W19" s="44">
        <f t="shared" si="0"/>
        <v>1</v>
      </c>
      <c r="Y19" s="66">
        <f t="shared" si="1"/>
        <v>0</v>
      </c>
    </row>
    <row r="20" spans="1:26" x14ac:dyDescent="0.25">
      <c r="A20" s="14">
        <v>14</v>
      </c>
      <c r="B20" s="14" t="s">
        <v>176</v>
      </c>
      <c r="C20" s="7" t="s">
        <v>186</v>
      </c>
      <c r="D20" s="31">
        <f>P4a2!I20</f>
        <v>0</v>
      </c>
      <c r="E20" s="45" t="s">
        <v>38</v>
      </c>
      <c r="F20" s="44">
        <v>1</v>
      </c>
      <c r="G20" s="44"/>
      <c r="H20" s="44"/>
      <c r="I20" s="44"/>
      <c r="J20" s="44"/>
      <c r="K20" s="44"/>
      <c r="L20" s="44"/>
      <c r="M20" s="44"/>
      <c r="N20" s="45"/>
      <c r="O20" s="45"/>
      <c r="P20" s="45"/>
      <c r="Q20" s="45"/>
      <c r="R20" s="45"/>
      <c r="S20" s="45"/>
      <c r="T20" s="45"/>
      <c r="U20" s="45"/>
      <c r="V20" s="45"/>
      <c r="W20" s="44">
        <f t="shared" si="0"/>
        <v>1</v>
      </c>
      <c r="Y20" s="66">
        <f t="shared" si="1"/>
        <v>0</v>
      </c>
    </row>
    <row r="21" spans="1:26" x14ac:dyDescent="0.25">
      <c r="A21" s="14">
        <v>15</v>
      </c>
      <c r="B21" s="14" t="s">
        <v>177</v>
      </c>
      <c r="C21" s="7" t="s">
        <v>187</v>
      </c>
      <c r="D21" s="31">
        <f>P4a2!I21</f>
        <v>0</v>
      </c>
      <c r="E21" s="45" t="s">
        <v>38</v>
      </c>
      <c r="F21" s="44">
        <v>1</v>
      </c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>
        <f t="shared" si="0"/>
        <v>1</v>
      </c>
      <c r="Y21" s="66">
        <f t="shared" si="1"/>
        <v>0</v>
      </c>
    </row>
    <row r="22" spans="1:26" x14ac:dyDescent="0.25">
      <c r="A22" s="14">
        <v>16</v>
      </c>
      <c r="B22" s="14" t="s">
        <v>178</v>
      </c>
      <c r="C22" s="7" t="s">
        <v>17</v>
      </c>
      <c r="D22" s="31">
        <f>P4a2!I22</f>
        <v>0</v>
      </c>
      <c r="E22" s="45" t="s">
        <v>38</v>
      </c>
      <c r="F22" s="44">
        <v>1</v>
      </c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5"/>
      <c r="R22" s="45"/>
      <c r="S22" s="45"/>
      <c r="T22" s="45"/>
      <c r="U22" s="45"/>
      <c r="V22" s="45"/>
      <c r="W22" s="44">
        <f t="shared" si="0"/>
        <v>1</v>
      </c>
      <c r="Y22" s="66">
        <f t="shared" si="1"/>
        <v>0</v>
      </c>
    </row>
    <row r="23" spans="1:26" x14ac:dyDescent="0.25">
      <c r="A23" s="14">
        <v>17</v>
      </c>
      <c r="B23" s="14" t="s">
        <v>179</v>
      </c>
      <c r="C23" s="7" t="s">
        <v>9</v>
      </c>
      <c r="D23" s="31">
        <f>P4a2!I23</f>
        <v>0</v>
      </c>
      <c r="E23" s="45" t="s">
        <v>38</v>
      </c>
      <c r="F23" s="44">
        <v>1</v>
      </c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>
        <f t="shared" si="0"/>
        <v>1</v>
      </c>
      <c r="Y23" s="66">
        <f t="shared" si="1"/>
        <v>0</v>
      </c>
    </row>
    <row r="24" spans="1:26" x14ac:dyDescent="0.25">
      <c r="A24" s="14">
        <v>18</v>
      </c>
      <c r="B24" s="14" t="s">
        <v>180</v>
      </c>
      <c r="C24" s="7" t="s">
        <v>15</v>
      </c>
      <c r="D24" s="31">
        <f>P4a2!I24</f>
        <v>0</v>
      </c>
      <c r="E24" s="45" t="s">
        <v>38</v>
      </c>
      <c r="F24" s="44">
        <v>1</v>
      </c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5"/>
      <c r="R24" s="45"/>
      <c r="S24" s="45"/>
      <c r="T24" s="45"/>
      <c r="U24" s="45"/>
      <c r="V24" s="45"/>
      <c r="W24" s="44">
        <f t="shared" si="0"/>
        <v>1</v>
      </c>
      <c r="Y24" s="66">
        <f t="shared" si="1"/>
        <v>0</v>
      </c>
    </row>
    <row r="25" spans="1:26" x14ac:dyDescent="0.25">
      <c r="A25" s="14">
        <v>19</v>
      </c>
      <c r="B25" s="14" t="s">
        <v>181</v>
      </c>
      <c r="C25" s="7" t="s">
        <v>196</v>
      </c>
      <c r="D25" s="31">
        <f>P4a2!I25</f>
        <v>0</v>
      </c>
      <c r="E25" s="45" t="s">
        <v>38</v>
      </c>
      <c r="F25" s="44">
        <v>1</v>
      </c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>
        <f t="shared" si="0"/>
        <v>1</v>
      </c>
      <c r="Y25" s="66">
        <f t="shared" si="1"/>
        <v>0</v>
      </c>
    </row>
    <row r="26" spans="1:26" x14ac:dyDescent="0.25">
      <c r="A26" s="14">
        <v>20</v>
      </c>
      <c r="B26" s="14" t="s">
        <v>182</v>
      </c>
      <c r="C26" s="7" t="s">
        <v>197</v>
      </c>
      <c r="D26" s="31">
        <f>P4a2!I26</f>
        <v>0</v>
      </c>
      <c r="E26" s="45" t="s">
        <v>38</v>
      </c>
      <c r="F26" s="44">
        <v>1</v>
      </c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>
        <f t="shared" si="0"/>
        <v>1</v>
      </c>
      <c r="Y26" s="66">
        <f t="shared" si="1"/>
        <v>0</v>
      </c>
    </row>
    <row r="27" spans="1:26" x14ac:dyDescent="0.25">
      <c r="A27" s="14">
        <v>21</v>
      </c>
      <c r="B27" s="14" t="s">
        <v>188</v>
      </c>
      <c r="C27" s="7" t="s">
        <v>198</v>
      </c>
      <c r="D27" s="31">
        <f>P4a2!I27</f>
        <v>0</v>
      </c>
      <c r="E27" s="45" t="s">
        <v>38</v>
      </c>
      <c r="F27" s="44">
        <v>1</v>
      </c>
      <c r="G27" s="44"/>
      <c r="H27" s="44"/>
      <c r="I27" s="44"/>
      <c r="J27" s="44"/>
      <c r="K27" s="44"/>
      <c r="L27" s="45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>
        <f t="shared" si="0"/>
        <v>1</v>
      </c>
      <c r="Y27" s="66">
        <f t="shared" si="1"/>
        <v>0</v>
      </c>
    </row>
    <row r="28" spans="1:26" x14ac:dyDescent="0.25">
      <c r="A28" s="14">
        <v>22</v>
      </c>
      <c r="B28" s="14" t="s">
        <v>189</v>
      </c>
      <c r="C28" s="7" t="s">
        <v>19</v>
      </c>
      <c r="D28" s="31">
        <f>P4a2!I28</f>
        <v>0</v>
      </c>
      <c r="E28" s="45" t="s">
        <v>38</v>
      </c>
      <c r="F28" s="45">
        <v>1</v>
      </c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>
        <f t="shared" si="0"/>
        <v>1</v>
      </c>
      <c r="Y28" s="66">
        <f t="shared" si="1"/>
        <v>0</v>
      </c>
    </row>
    <row r="29" spans="1:26" x14ac:dyDescent="0.25">
      <c r="A29" s="14">
        <v>23</v>
      </c>
      <c r="B29" s="14" t="s">
        <v>190</v>
      </c>
      <c r="C29" s="7" t="s">
        <v>217</v>
      </c>
      <c r="D29" s="31">
        <f>P4a2!I29</f>
        <v>0</v>
      </c>
      <c r="E29" s="45" t="s">
        <v>38</v>
      </c>
      <c r="F29" s="44">
        <v>1</v>
      </c>
      <c r="G29" s="44"/>
      <c r="H29" s="44"/>
      <c r="I29" s="44"/>
      <c r="J29" s="44"/>
      <c r="K29" s="45"/>
      <c r="L29" s="45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>
        <f t="shared" si="0"/>
        <v>1</v>
      </c>
      <c r="Y29" s="66">
        <f t="shared" si="1"/>
        <v>0</v>
      </c>
    </row>
    <row r="30" spans="1:26" x14ac:dyDescent="0.25">
      <c r="A30" s="14">
        <v>24</v>
      </c>
      <c r="B30" s="14" t="s">
        <v>191</v>
      </c>
      <c r="C30" s="7" t="s">
        <v>199</v>
      </c>
      <c r="D30" s="31">
        <f>P4a2!I30</f>
        <v>0</v>
      </c>
      <c r="E30" s="45" t="s">
        <v>38</v>
      </c>
      <c r="F30" s="44">
        <v>1</v>
      </c>
      <c r="G30" s="44"/>
      <c r="H30" s="44"/>
      <c r="I30" s="44"/>
      <c r="J30" s="44"/>
      <c r="K30" s="45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>
        <f t="shared" si="0"/>
        <v>1</v>
      </c>
      <c r="Y30" s="66">
        <f t="shared" si="1"/>
        <v>0</v>
      </c>
    </row>
    <row r="31" spans="1:26" x14ac:dyDescent="0.25">
      <c r="A31" s="14">
        <v>25</v>
      </c>
      <c r="B31" s="14" t="s">
        <v>192</v>
      </c>
      <c r="C31" s="75" t="s">
        <v>200</v>
      </c>
      <c r="D31" s="31">
        <f>P4a2!I31</f>
        <v>829.5</v>
      </c>
      <c r="E31" s="45" t="s">
        <v>275</v>
      </c>
      <c r="F31" s="45">
        <v>0.3</v>
      </c>
      <c r="G31" s="45">
        <v>0.4</v>
      </c>
      <c r="H31" s="45">
        <v>0.3</v>
      </c>
      <c r="I31" s="45"/>
      <c r="J31" s="45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>
        <f t="shared" si="0"/>
        <v>1</v>
      </c>
      <c r="Y31" s="68">
        <f t="shared" si="1"/>
        <v>0.26231209289969354</v>
      </c>
      <c r="Z31" s="25" t="s">
        <v>575</v>
      </c>
    </row>
    <row r="32" spans="1:26" x14ac:dyDescent="0.25">
      <c r="A32" s="14">
        <v>26</v>
      </c>
      <c r="B32" s="14" t="s">
        <v>193</v>
      </c>
      <c r="C32" s="7" t="s">
        <v>201</v>
      </c>
      <c r="D32" s="31">
        <f>P4a2!I32</f>
        <v>13.67</v>
      </c>
      <c r="E32" s="45" t="s">
        <v>38</v>
      </c>
      <c r="F32" s="44">
        <v>1</v>
      </c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>
        <f t="shared" si="0"/>
        <v>1</v>
      </c>
      <c r="Y32" s="66">
        <f t="shared" si="1"/>
        <v>4.3228526943204469E-3</v>
      </c>
    </row>
    <row r="33" spans="1:27" x14ac:dyDescent="0.25">
      <c r="A33" s="14">
        <v>27</v>
      </c>
      <c r="B33" s="14" t="s">
        <v>194</v>
      </c>
      <c r="C33" s="7" t="s">
        <v>202</v>
      </c>
      <c r="D33" s="31">
        <f>P4a2!I33</f>
        <v>0</v>
      </c>
      <c r="E33" s="45" t="s">
        <v>38</v>
      </c>
      <c r="F33" s="44">
        <v>1</v>
      </c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>
        <f t="shared" si="0"/>
        <v>1</v>
      </c>
      <c r="Y33" s="66">
        <f t="shared" si="1"/>
        <v>0</v>
      </c>
    </row>
    <row r="34" spans="1:27" x14ac:dyDescent="0.25">
      <c r="A34" s="14">
        <v>28</v>
      </c>
      <c r="B34" s="14" t="s">
        <v>195</v>
      </c>
      <c r="C34" s="7" t="s">
        <v>20</v>
      </c>
      <c r="D34" s="31">
        <f>P4a2!I34</f>
        <v>34.40625</v>
      </c>
      <c r="E34" s="45" t="s">
        <v>535</v>
      </c>
      <c r="F34" s="45">
        <v>110.1</v>
      </c>
      <c r="G34" s="45">
        <v>125.3</v>
      </c>
      <c r="H34" s="45">
        <v>12.8</v>
      </c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>
        <f t="shared" si="0"/>
        <v>248.2</v>
      </c>
      <c r="Y34" s="66">
        <f t="shared" si="1"/>
        <v>1.0880259730355734E-2</v>
      </c>
    </row>
    <row r="35" spans="1:27" x14ac:dyDescent="0.25">
      <c r="A35" s="14">
        <v>29</v>
      </c>
      <c r="B35" s="14" t="s">
        <v>203</v>
      </c>
      <c r="C35" s="7" t="s">
        <v>210</v>
      </c>
      <c r="D35" s="31">
        <f>P4a2!I35</f>
        <v>0</v>
      </c>
      <c r="E35" s="45" t="s">
        <v>38</v>
      </c>
      <c r="F35" s="44">
        <v>1</v>
      </c>
      <c r="G35" s="45"/>
      <c r="H35" s="45"/>
      <c r="I35" s="44"/>
      <c r="J35" s="44"/>
      <c r="K35" s="45"/>
      <c r="L35" s="44"/>
      <c r="M35" s="45"/>
      <c r="N35" s="44"/>
      <c r="O35" s="44"/>
      <c r="P35" s="44"/>
      <c r="Q35" s="44"/>
      <c r="R35" s="44"/>
      <c r="S35" s="44"/>
      <c r="T35" s="44"/>
      <c r="U35" s="44"/>
      <c r="V35" s="44"/>
      <c r="W35" s="44">
        <f t="shared" si="0"/>
        <v>1</v>
      </c>
      <c r="Y35" s="66">
        <f t="shared" si="1"/>
        <v>0</v>
      </c>
    </row>
    <row r="36" spans="1:27" x14ac:dyDescent="0.25">
      <c r="A36" s="14">
        <v>30</v>
      </c>
      <c r="B36" s="14" t="s">
        <v>204</v>
      </c>
      <c r="C36" s="7" t="s">
        <v>211</v>
      </c>
      <c r="D36" s="31">
        <f>P4a2!I36</f>
        <v>0</v>
      </c>
      <c r="E36" s="45" t="s">
        <v>38</v>
      </c>
      <c r="F36" s="44">
        <v>1</v>
      </c>
      <c r="G36" s="44"/>
      <c r="H36" s="44"/>
      <c r="I36" s="44"/>
      <c r="J36" s="44"/>
      <c r="K36" s="45"/>
      <c r="L36" s="4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>
        <f t="shared" si="0"/>
        <v>1</v>
      </c>
      <c r="Y36" s="66">
        <f t="shared" si="1"/>
        <v>0</v>
      </c>
    </row>
    <row r="37" spans="1:27" x14ac:dyDescent="0.25">
      <c r="A37" s="14">
        <v>31</v>
      </c>
      <c r="B37" s="14" t="s">
        <v>205</v>
      </c>
      <c r="C37" s="7" t="s">
        <v>212</v>
      </c>
      <c r="D37" s="31">
        <f>P4a2!I37</f>
        <v>12.76923076923077</v>
      </c>
      <c r="E37" s="45" t="s">
        <v>284</v>
      </c>
      <c r="F37" s="44">
        <v>2</v>
      </c>
      <c r="G37" s="44"/>
      <c r="H37" s="44">
        <v>1</v>
      </c>
      <c r="I37" s="45"/>
      <c r="J37" s="45"/>
      <c r="K37" s="44"/>
      <c r="L37" s="45"/>
      <c r="M37" s="44"/>
      <c r="N37" s="45"/>
      <c r="O37" s="45"/>
      <c r="P37" s="45"/>
      <c r="Q37" s="44"/>
      <c r="R37" s="44"/>
      <c r="S37" s="44"/>
      <c r="T37" s="44"/>
      <c r="U37" s="44"/>
      <c r="V37" s="44"/>
      <c r="W37" s="44">
        <f t="shared" si="0"/>
        <v>3</v>
      </c>
      <c r="Y37" s="66">
        <f t="shared" si="1"/>
        <v>4.0380031920386828E-3</v>
      </c>
    </row>
    <row r="38" spans="1:27" x14ac:dyDescent="0.25">
      <c r="A38" s="14">
        <v>32</v>
      </c>
      <c r="B38" s="14" t="s">
        <v>206</v>
      </c>
      <c r="C38" s="75" t="s">
        <v>213</v>
      </c>
      <c r="D38" s="31">
        <f>P4a2!I38</f>
        <v>1258.3999999999999</v>
      </c>
      <c r="E38" s="45" t="s">
        <v>535</v>
      </c>
      <c r="F38" s="45">
        <v>110.1</v>
      </c>
      <c r="G38" s="45">
        <v>125.3</v>
      </c>
      <c r="H38" s="45">
        <v>12.8</v>
      </c>
      <c r="I38" s="14"/>
      <c r="J38" s="14"/>
      <c r="K38" s="45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>
        <f t="shared" si="0"/>
        <v>248.2</v>
      </c>
      <c r="Y38" s="68">
        <f t="shared" si="1"/>
        <v>0.39794278204336869</v>
      </c>
      <c r="Z38" s="25" t="s">
        <v>575</v>
      </c>
      <c r="AA38" s="65"/>
    </row>
    <row r="39" spans="1:27" x14ac:dyDescent="0.25">
      <c r="A39" s="14">
        <v>33</v>
      </c>
      <c r="B39" s="14" t="s">
        <v>207</v>
      </c>
      <c r="C39" s="75" t="s">
        <v>214</v>
      </c>
      <c r="D39" s="31">
        <f>P4a2!I39</f>
        <v>957.79</v>
      </c>
      <c r="E39" s="45" t="s">
        <v>535</v>
      </c>
      <c r="F39" s="45">
        <v>110.1</v>
      </c>
      <c r="G39" s="45">
        <v>125.3</v>
      </c>
      <c r="H39" s="45">
        <v>12.8</v>
      </c>
      <c r="I39" s="14"/>
      <c r="J39" s="1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>
        <f t="shared" si="0"/>
        <v>248.2</v>
      </c>
      <c r="Y39" s="68">
        <f t="shared" si="1"/>
        <v>0.30288113255985233</v>
      </c>
      <c r="Z39" s="25" t="s">
        <v>575</v>
      </c>
    </row>
    <row r="40" spans="1:27" x14ac:dyDescent="0.25">
      <c r="A40" s="14">
        <v>34</v>
      </c>
      <c r="B40" s="14" t="s">
        <v>208</v>
      </c>
      <c r="C40" s="7" t="s">
        <v>215</v>
      </c>
      <c r="D40" s="31">
        <f>P4a2!I40</f>
        <v>0</v>
      </c>
      <c r="E40" s="45" t="s">
        <v>38</v>
      </c>
      <c r="F40" s="44">
        <v>1</v>
      </c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>
        <f t="shared" si="0"/>
        <v>1</v>
      </c>
      <c r="Y40" s="66">
        <f t="shared" si="1"/>
        <v>0</v>
      </c>
    </row>
    <row r="41" spans="1:27" x14ac:dyDescent="0.25">
      <c r="A41" s="14">
        <v>35</v>
      </c>
      <c r="B41" s="14" t="s">
        <v>209</v>
      </c>
      <c r="C41" s="7" t="s">
        <v>216</v>
      </c>
      <c r="D41" s="31">
        <f>P4a2!I41</f>
        <v>0</v>
      </c>
      <c r="E41" s="45" t="s">
        <v>38</v>
      </c>
      <c r="F41" s="44">
        <v>1</v>
      </c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>
        <f t="shared" si="0"/>
        <v>1</v>
      </c>
      <c r="Y41" s="66">
        <f t="shared" si="1"/>
        <v>0</v>
      </c>
    </row>
    <row r="42" spans="1:27" x14ac:dyDescent="0.25">
      <c r="D42" s="31">
        <f>SUM(D7:D41)</f>
        <v>3162.2636639828702</v>
      </c>
      <c r="Y42" s="67">
        <f>SUM(Y7:Y41)</f>
        <v>1</v>
      </c>
    </row>
  </sheetData>
  <mergeCells count="1">
    <mergeCell ref="B4:C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6011-028A-4408-B733-6468102C3F81}">
  <dimension ref="A1:AA42"/>
  <sheetViews>
    <sheetView zoomScale="80" zoomScaleNormal="80" workbookViewId="0">
      <pane xSplit="5" ySplit="6" topLeftCell="F25" activePane="bottomRight" state="frozen"/>
      <selection pane="topRight" activeCell="F1" sqref="F1"/>
      <selection pane="bottomLeft" activeCell="A9" sqref="A9"/>
      <selection pane="bottomRight" activeCell="A2" sqref="A2"/>
    </sheetView>
  </sheetViews>
  <sheetFormatPr baseColWidth="10" defaultColWidth="11.54296875" defaultRowHeight="15" x14ac:dyDescent="0.25"/>
  <cols>
    <col min="1" max="1" width="6.08984375" style="24" customWidth="1"/>
    <col min="2" max="2" width="9.08984375" style="24" customWidth="1"/>
    <col min="3" max="3" width="30.54296875" style="24" customWidth="1"/>
    <col min="4" max="4" width="9.453125" style="24" customWidth="1"/>
    <col min="5" max="5" width="15.90625" style="24" customWidth="1"/>
    <col min="6" max="13" width="11.54296875" style="24"/>
    <col min="14" max="14" width="12.90625" style="24" customWidth="1"/>
    <col min="15" max="23" width="11.54296875" style="24"/>
    <col min="24" max="24" width="5.36328125" style="24" customWidth="1"/>
    <col min="25" max="25" width="12" style="24" bestFit="1" customWidth="1"/>
    <col min="26" max="16384" width="11.54296875" style="24"/>
  </cols>
  <sheetData>
    <row r="1" spans="1:25" ht="15.6" x14ac:dyDescent="0.3">
      <c r="A1" s="26" t="s">
        <v>586</v>
      </c>
    </row>
    <row r="2" spans="1:25" ht="15.6" x14ac:dyDescent="0.3">
      <c r="A2" s="26" t="s">
        <v>573</v>
      </c>
      <c r="B2" s="26" t="s">
        <v>574</v>
      </c>
      <c r="E2" s="73" t="s">
        <v>100</v>
      </c>
      <c r="F2" s="73">
        <v>1</v>
      </c>
      <c r="G2" s="73">
        <v>2</v>
      </c>
      <c r="H2" s="73">
        <v>3</v>
      </c>
      <c r="I2" s="73">
        <v>4</v>
      </c>
      <c r="J2" s="73">
        <v>5</v>
      </c>
      <c r="K2" s="73">
        <v>6</v>
      </c>
      <c r="L2" s="73">
        <v>7</v>
      </c>
      <c r="M2" s="73">
        <v>8</v>
      </c>
      <c r="N2" s="73">
        <v>9</v>
      </c>
      <c r="O2" s="73">
        <v>10</v>
      </c>
      <c r="P2" s="73">
        <v>11</v>
      </c>
      <c r="Q2" s="73">
        <v>12</v>
      </c>
      <c r="R2" s="73">
        <v>13</v>
      </c>
      <c r="S2" s="73">
        <v>14</v>
      </c>
      <c r="T2" s="73">
        <v>15</v>
      </c>
      <c r="U2" s="73">
        <v>16</v>
      </c>
      <c r="V2" s="73">
        <v>17</v>
      </c>
    </row>
    <row r="3" spans="1:25" x14ac:dyDescent="0.25">
      <c r="E3" s="73" t="s">
        <v>101</v>
      </c>
      <c r="F3" s="73" t="s">
        <v>439</v>
      </c>
      <c r="G3" s="73" t="s">
        <v>440</v>
      </c>
      <c r="H3" s="73" t="s">
        <v>441</v>
      </c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</row>
    <row r="4" spans="1:25" ht="27.6" x14ac:dyDescent="0.25">
      <c r="B4" s="94" t="s">
        <v>538</v>
      </c>
      <c r="C4" s="95"/>
      <c r="E4" s="73" t="s">
        <v>102</v>
      </c>
      <c r="F4" s="73" t="s">
        <v>465</v>
      </c>
      <c r="G4" s="73" t="s">
        <v>466</v>
      </c>
      <c r="H4" s="73" t="s">
        <v>467</v>
      </c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</row>
    <row r="5" spans="1:25" x14ac:dyDescent="0.25">
      <c r="E5" s="73" t="s">
        <v>103</v>
      </c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</row>
    <row r="6" spans="1:25" ht="15.6" x14ac:dyDescent="0.3">
      <c r="A6" s="1" t="s">
        <v>100</v>
      </c>
      <c r="B6" s="1" t="s">
        <v>101</v>
      </c>
      <c r="C6" s="1" t="s">
        <v>102</v>
      </c>
      <c r="D6" s="1" t="s">
        <v>171</v>
      </c>
      <c r="E6" s="1" t="s">
        <v>527</v>
      </c>
      <c r="F6" s="73" t="s">
        <v>429</v>
      </c>
      <c r="G6" s="73" t="s">
        <v>429</v>
      </c>
      <c r="H6" s="73" t="s">
        <v>429</v>
      </c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40"/>
      <c r="W6" s="42" t="s">
        <v>7</v>
      </c>
      <c r="Y6" s="42" t="s">
        <v>528</v>
      </c>
    </row>
    <row r="7" spans="1:25" x14ac:dyDescent="0.25">
      <c r="A7" s="14">
        <v>1</v>
      </c>
      <c r="B7" s="14" t="s">
        <v>160</v>
      </c>
      <c r="C7" s="7" t="s">
        <v>18</v>
      </c>
      <c r="D7" s="31">
        <f>P4a2!I7</f>
        <v>0</v>
      </c>
      <c r="E7" s="45" t="s">
        <v>38</v>
      </c>
      <c r="F7" s="44">
        <f>'P4b1 CA 04'!$D7/'P4b1 CA 04'!$W7*'P4b1 CA 04'!F7</f>
        <v>0</v>
      </c>
      <c r="G7" s="44">
        <f>'P4b1 CA 04'!$D7/'P4b1 CA 04'!$W7*'P4b1 CA 04'!G7</f>
        <v>0</v>
      </c>
      <c r="H7" s="44">
        <f>'P4b1 CA 04'!$D7/'P4b1 CA 04'!$W7*'P4b1 CA 04'!H7</f>
        <v>0</v>
      </c>
      <c r="I7" s="44"/>
      <c r="J7" s="44"/>
      <c r="K7" s="44"/>
      <c r="L7" s="44"/>
      <c r="M7" s="14"/>
      <c r="N7" s="14"/>
      <c r="O7" s="14"/>
      <c r="P7" s="14"/>
      <c r="Q7" s="2"/>
      <c r="R7" s="2"/>
      <c r="S7" s="2"/>
      <c r="T7" s="2"/>
      <c r="U7" s="2"/>
      <c r="V7" s="2"/>
      <c r="W7" s="44">
        <f t="shared" ref="W7:W41" si="0">SUM(F7:V7)</f>
        <v>0</v>
      </c>
      <c r="Y7" s="66">
        <f>D7/$D$42</f>
        <v>0</v>
      </c>
    </row>
    <row r="8" spans="1:25" x14ac:dyDescent="0.25">
      <c r="A8" s="14">
        <v>2</v>
      </c>
      <c r="B8" s="14" t="s">
        <v>161</v>
      </c>
      <c r="C8" s="7" t="s">
        <v>172</v>
      </c>
      <c r="D8" s="31">
        <f>P4a2!I8</f>
        <v>0</v>
      </c>
      <c r="E8" s="45" t="s">
        <v>38</v>
      </c>
      <c r="F8" s="44">
        <f>'P4b1 CA 04'!$D8/'P4b1 CA 04'!$W8*'P4b1 CA 04'!F8</f>
        <v>0</v>
      </c>
      <c r="G8" s="44">
        <f>'P4b1 CA 04'!$D8/'P4b1 CA 04'!$W8*'P4b1 CA 04'!G8</f>
        <v>0</v>
      </c>
      <c r="H8" s="44">
        <f>'P4b1 CA 04'!$D8/'P4b1 CA 04'!$W8*'P4b1 CA 04'!H8</f>
        <v>0</v>
      </c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>
        <f t="shared" si="0"/>
        <v>0</v>
      </c>
      <c r="Y8" s="66">
        <f t="shared" ref="Y8:Y41" si="1">D8/$D$42</f>
        <v>0</v>
      </c>
    </row>
    <row r="9" spans="1:25" x14ac:dyDescent="0.25">
      <c r="A9" s="14">
        <v>3</v>
      </c>
      <c r="B9" s="14" t="s">
        <v>162</v>
      </c>
      <c r="C9" s="7" t="s">
        <v>10</v>
      </c>
      <c r="D9" s="31">
        <f>P4a2!I9</f>
        <v>0</v>
      </c>
      <c r="E9" s="45" t="s">
        <v>38</v>
      </c>
      <c r="F9" s="44">
        <f>'P4b1 CA 04'!$D9/'P4b1 CA 04'!$W9*'P4b1 CA 04'!F9</f>
        <v>0</v>
      </c>
      <c r="G9" s="44">
        <f>'P4b1 CA 04'!$D9/'P4b1 CA 04'!$W9*'P4b1 CA 04'!G9</f>
        <v>0</v>
      </c>
      <c r="H9" s="44">
        <f>'P4b1 CA 04'!$D9/'P4b1 CA 04'!$W9*'P4b1 CA 04'!H9</f>
        <v>0</v>
      </c>
      <c r="I9" s="44"/>
      <c r="J9" s="44"/>
      <c r="K9" s="45"/>
      <c r="L9" s="44"/>
      <c r="M9" s="45"/>
      <c r="N9" s="44"/>
      <c r="O9" s="44"/>
      <c r="P9" s="44"/>
      <c r="Q9" s="44"/>
      <c r="R9" s="44"/>
      <c r="S9" s="44"/>
      <c r="T9" s="44"/>
      <c r="U9" s="44"/>
      <c r="V9" s="44"/>
      <c r="W9" s="44">
        <f t="shared" si="0"/>
        <v>0</v>
      </c>
      <c r="Y9" s="66">
        <f t="shared" si="1"/>
        <v>0</v>
      </c>
    </row>
    <row r="10" spans="1:25" x14ac:dyDescent="0.25">
      <c r="A10" s="14">
        <v>4</v>
      </c>
      <c r="B10" s="14" t="s">
        <v>163</v>
      </c>
      <c r="C10" s="7" t="s">
        <v>14</v>
      </c>
      <c r="D10" s="31">
        <f>P4a2!I10</f>
        <v>0</v>
      </c>
      <c r="E10" s="45" t="s">
        <v>38</v>
      </c>
      <c r="F10" s="44">
        <f>'P4b1 CA 04'!$D10/'P4b1 CA 04'!$W10*'P4b1 CA 04'!F10</f>
        <v>0</v>
      </c>
      <c r="G10" s="44">
        <f>'P4b1 CA 04'!$D10/'P4b1 CA 04'!$W10*'P4b1 CA 04'!G10</f>
        <v>0</v>
      </c>
      <c r="H10" s="44">
        <f>'P4b1 CA 04'!$D10/'P4b1 CA 04'!$W10*'P4b1 CA 04'!H10</f>
        <v>0</v>
      </c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>
        <f t="shared" si="0"/>
        <v>0</v>
      </c>
      <c r="Y10" s="66">
        <f t="shared" si="1"/>
        <v>0</v>
      </c>
    </row>
    <row r="11" spans="1:25" x14ac:dyDescent="0.25">
      <c r="A11" s="14">
        <v>5</v>
      </c>
      <c r="B11" s="14" t="s">
        <v>164</v>
      </c>
      <c r="C11" s="7" t="s">
        <v>11</v>
      </c>
      <c r="D11" s="31">
        <f>P4a2!I11</f>
        <v>0</v>
      </c>
      <c r="E11" s="45" t="s">
        <v>38</v>
      </c>
      <c r="F11" s="44">
        <f>'P4b1 CA 04'!$D11/'P4b1 CA 04'!$W11*'P4b1 CA 04'!F11</f>
        <v>0</v>
      </c>
      <c r="G11" s="44">
        <f>'P4b1 CA 04'!$D11/'P4b1 CA 04'!$W11*'P4b1 CA 04'!G11</f>
        <v>0</v>
      </c>
      <c r="H11" s="44">
        <f>'P4b1 CA 04'!$D11/'P4b1 CA 04'!$W11*'P4b1 CA 04'!H11</f>
        <v>0</v>
      </c>
      <c r="I11" s="44"/>
      <c r="J11" s="44"/>
      <c r="K11" s="44"/>
      <c r="L11" s="44"/>
      <c r="M11" s="44"/>
      <c r="N11" s="44"/>
      <c r="O11" s="44"/>
      <c r="P11" s="44"/>
      <c r="Q11" s="45"/>
      <c r="R11" s="45"/>
      <c r="S11" s="45"/>
      <c r="T11" s="45"/>
      <c r="U11" s="45"/>
      <c r="V11" s="45"/>
      <c r="W11" s="44">
        <f t="shared" si="0"/>
        <v>0</v>
      </c>
      <c r="Y11" s="66">
        <f t="shared" si="1"/>
        <v>0</v>
      </c>
    </row>
    <row r="12" spans="1:25" x14ac:dyDescent="0.25">
      <c r="A12" s="14">
        <v>6</v>
      </c>
      <c r="B12" s="14" t="s">
        <v>165</v>
      </c>
      <c r="C12" s="7" t="s">
        <v>173</v>
      </c>
      <c r="D12" s="31">
        <f>P4a2!I12</f>
        <v>0</v>
      </c>
      <c r="E12" s="45" t="s">
        <v>38</v>
      </c>
      <c r="F12" s="44">
        <f>'P4b1 CA 04'!$D12/'P4b1 CA 04'!$W12*'P4b1 CA 04'!F12</f>
        <v>0</v>
      </c>
      <c r="G12" s="44">
        <f>'P4b1 CA 04'!$D12/'P4b1 CA 04'!$W12*'P4b1 CA 04'!G12</f>
        <v>0</v>
      </c>
      <c r="H12" s="44">
        <f>'P4b1 CA 04'!$D12/'P4b1 CA 04'!$W12*'P4b1 CA 04'!H12</f>
        <v>0</v>
      </c>
      <c r="I12" s="44"/>
      <c r="J12" s="44"/>
      <c r="K12" s="44"/>
      <c r="L12" s="44"/>
      <c r="M12" s="44"/>
      <c r="N12" s="45"/>
      <c r="O12" s="45"/>
      <c r="P12" s="45"/>
      <c r="Q12" s="45"/>
      <c r="R12" s="45"/>
      <c r="S12" s="45"/>
      <c r="T12" s="45"/>
      <c r="U12" s="45"/>
      <c r="V12" s="45"/>
      <c r="W12" s="44">
        <f t="shared" si="0"/>
        <v>0</v>
      </c>
      <c r="Y12" s="66">
        <f t="shared" si="1"/>
        <v>0</v>
      </c>
    </row>
    <row r="13" spans="1:25" x14ac:dyDescent="0.25">
      <c r="A13" s="14">
        <v>7</v>
      </c>
      <c r="B13" s="14" t="s">
        <v>166</v>
      </c>
      <c r="C13" s="7" t="s">
        <v>12</v>
      </c>
      <c r="D13" s="31">
        <f>P4a2!I13</f>
        <v>0</v>
      </c>
      <c r="E13" s="45" t="s">
        <v>38</v>
      </c>
      <c r="F13" s="44">
        <f>'P4b1 CA 04'!$D13/'P4b1 CA 04'!$W13*'P4b1 CA 04'!F13</f>
        <v>0</v>
      </c>
      <c r="G13" s="44">
        <f>'P4b1 CA 04'!$D13/'P4b1 CA 04'!$W13*'P4b1 CA 04'!G13</f>
        <v>0</v>
      </c>
      <c r="H13" s="44">
        <f>'P4b1 CA 04'!$D13/'P4b1 CA 04'!$W13*'P4b1 CA 04'!H13</f>
        <v>0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>
        <f t="shared" si="0"/>
        <v>0</v>
      </c>
      <c r="Y13" s="66">
        <f t="shared" si="1"/>
        <v>0</v>
      </c>
    </row>
    <row r="14" spans="1:25" x14ac:dyDescent="0.25">
      <c r="A14" s="14">
        <v>8</v>
      </c>
      <c r="B14" s="14" t="s">
        <v>167</v>
      </c>
      <c r="C14" s="7" t="s">
        <v>16</v>
      </c>
      <c r="D14" s="31">
        <f>P4a2!I14</f>
        <v>0</v>
      </c>
      <c r="E14" s="45" t="s">
        <v>38</v>
      </c>
      <c r="F14" s="44">
        <f>'P4b1 CA 04'!$D14/'P4b1 CA 04'!$W14*'P4b1 CA 04'!F14</f>
        <v>0</v>
      </c>
      <c r="G14" s="44">
        <f>'P4b1 CA 04'!$D14/'P4b1 CA 04'!$W14*'P4b1 CA 04'!G14</f>
        <v>0</v>
      </c>
      <c r="H14" s="44">
        <f>'P4b1 CA 04'!$D14/'P4b1 CA 04'!$W14*'P4b1 CA 04'!H14</f>
        <v>0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>
        <f t="shared" si="0"/>
        <v>0</v>
      </c>
      <c r="Y14" s="66">
        <f t="shared" si="1"/>
        <v>0</v>
      </c>
    </row>
    <row r="15" spans="1:25" x14ac:dyDescent="0.25">
      <c r="A15" s="14">
        <v>9</v>
      </c>
      <c r="B15" s="14" t="s">
        <v>168</v>
      </c>
      <c r="C15" s="7" t="s">
        <v>13</v>
      </c>
      <c r="D15" s="31">
        <f>P4a2!I15</f>
        <v>0</v>
      </c>
      <c r="E15" s="45" t="s">
        <v>38</v>
      </c>
      <c r="F15" s="44">
        <f>'P4b1 CA 04'!$D15/'P4b1 CA 04'!$W15*'P4b1 CA 04'!F15</f>
        <v>0</v>
      </c>
      <c r="G15" s="44">
        <f>'P4b1 CA 04'!$D15/'P4b1 CA 04'!$W15*'P4b1 CA 04'!G15</f>
        <v>0</v>
      </c>
      <c r="H15" s="44">
        <f>'P4b1 CA 04'!$D15/'P4b1 CA 04'!$W15*'P4b1 CA 04'!H15</f>
        <v>0</v>
      </c>
      <c r="I15" s="44"/>
      <c r="J15" s="44"/>
      <c r="K15" s="44"/>
      <c r="L15" s="44"/>
      <c r="M15" s="44"/>
      <c r="N15" s="44"/>
      <c r="O15" s="44"/>
      <c r="P15" s="44"/>
      <c r="Q15" s="45"/>
      <c r="R15" s="45"/>
      <c r="S15" s="45"/>
      <c r="T15" s="45"/>
      <c r="U15" s="45"/>
      <c r="V15" s="45"/>
      <c r="W15" s="44">
        <f t="shared" si="0"/>
        <v>0</v>
      </c>
      <c r="Y15" s="66">
        <f t="shared" si="1"/>
        <v>0</v>
      </c>
    </row>
    <row r="16" spans="1:25" x14ac:dyDescent="0.25">
      <c r="A16" s="14">
        <v>10</v>
      </c>
      <c r="B16" s="14" t="s">
        <v>169</v>
      </c>
      <c r="C16" s="7" t="s">
        <v>8</v>
      </c>
      <c r="D16" s="31">
        <f>P4a2!I16</f>
        <v>0</v>
      </c>
      <c r="E16" s="45" t="s">
        <v>38</v>
      </c>
      <c r="F16" s="44">
        <f>'P4b1 CA 04'!$D16/'P4b1 CA 04'!$W16*'P4b1 CA 04'!F16</f>
        <v>0</v>
      </c>
      <c r="G16" s="44">
        <f>'P4b1 CA 04'!$D16/'P4b1 CA 04'!$W16*'P4b1 CA 04'!G16</f>
        <v>0</v>
      </c>
      <c r="H16" s="44">
        <f>'P4b1 CA 04'!$D16/'P4b1 CA 04'!$W16*'P4b1 CA 04'!H16</f>
        <v>0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>
        <f t="shared" si="0"/>
        <v>0</v>
      </c>
      <c r="Y16" s="66">
        <f t="shared" si="1"/>
        <v>0</v>
      </c>
    </row>
    <row r="17" spans="1:26" x14ac:dyDescent="0.25">
      <c r="A17" s="14">
        <v>11</v>
      </c>
      <c r="B17" s="14" t="s">
        <v>170</v>
      </c>
      <c r="C17" s="7" t="s">
        <v>183</v>
      </c>
      <c r="D17" s="31">
        <f>P4a2!I17</f>
        <v>47.982321144674088</v>
      </c>
      <c r="E17" s="45" t="s">
        <v>278</v>
      </c>
      <c r="F17" s="44">
        <f>'P4b1 CA 04'!$D17/'P4b1 CA 04'!$W17*'P4b1 CA 04'!F17</f>
        <v>7.4506709851978403</v>
      </c>
      <c r="G17" s="44">
        <f>'P4b1 CA 04'!$D17/'P4b1 CA 04'!$W17*'P4b1 CA 04'!G17</f>
        <v>13.709234612764027</v>
      </c>
      <c r="H17" s="44">
        <f>'P4b1 CA 04'!$D17/'P4b1 CA 04'!$W17*'P4b1 CA 04'!H17</f>
        <v>26.822415546712225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>
        <f t="shared" si="0"/>
        <v>47.982321144674088</v>
      </c>
      <c r="Y17" s="66">
        <f t="shared" si="1"/>
        <v>1.5173409381126799E-2</v>
      </c>
    </row>
    <row r="18" spans="1:26" x14ac:dyDescent="0.25">
      <c r="A18" s="14">
        <v>12</v>
      </c>
      <c r="B18" s="14" t="s">
        <v>174</v>
      </c>
      <c r="C18" s="7" t="s">
        <v>184</v>
      </c>
      <c r="D18" s="31">
        <f>P4a2!I18</f>
        <v>7.7458620689655175</v>
      </c>
      <c r="E18" s="45" t="s">
        <v>279</v>
      </c>
      <c r="F18" s="44">
        <f>'P4b1 CA 04'!$D18/'P4b1 CA 04'!$W18*'P4b1 CA 04'!F18</f>
        <v>1.5491724137931036</v>
      </c>
      <c r="G18" s="44">
        <f>'P4b1 CA 04'!$D18/'P4b1 CA 04'!$W18*'P4b1 CA 04'!G18</f>
        <v>3.0983448275862071</v>
      </c>
      <c r="H18" s="44">
        <f>'P4b1 CA 04'!$D18/'P4b1 CA 04'!$W18*'P4b1 CA 04'!H18</f>
        <v>3.0983448275862071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44">
        <f t="shared" si="0"/>
        <v>7.7458620689655184</v>
      </c>
      <c r="Y18" s="66">
        <f t="shared" si="1"/>
        <v>2.449467499243756E-3</v>
      </c>
    </row>
    <row r="19" spans="1:26" x14ac:dyDescent="0.25">
      <c r="A19" s="14">
        <v>13</v>
      </c>
      <c r="B19" s="14" t="s">
        <v>175</v>
      </c>
      <c r="C19" s="7" t="s">
        <v>185</v>
      </c>
      <c r="D19" s="31">
        <f>P4a2!I19</f>
        <v>0</v>
      </c>
      <c r="E19" s="45" t="s">
        <v>38</v>
      </c>
      <c r="F19" s="44">
        <f>'P4b1 CA 04'!$D19/'P4b1 CA 04'!$W19*'P4b1 CA 04'!F19</f>
        <v>0</v>
      </c>
      <c r="G19" s="44">
        <f>'P4b1 CA 04'!$D19/'P4b1 CA 04'!$W19*'P4b1 CA 04'!G19</f>
        <v>0</v>
      </c>
      <c r="H19" s="44">
        <f>'P4b1 CA 04'!$D19/'P4b1 CA 04'!$W19*'P4b1 CA 04'!H19</f>
        <v>0</v>
      </c>
      <c r="I19" s="44"/>
      <c r="J19" s="44"/>
      <c r="K19" s="44"/>
      <c r="L19" s="44"/>
      <c r="M19" s="44"/>
      <c r="N19" s="44"/>
      <c r="O19" s="44"/>
      <c r="P19" s="44"/>
      <c r="Q19" s="45"/>
      <c r="R19" s="45"/>
      <c r="S19" s="45"/>
      <c r="T19" s="45"/>
      <c r="U19" s="45"/>
      <c r="V19" s="45"/>
      <c r="W19" s="44">
        <f t="shared" si="0"/>
        <v>0</v>
      </c>
      <c r="Y19" s="66">
        <f t="shared" si="1"/>
        <v>0</v>
      </c>
    </row>
    <row r="20" spans="1:26" x14ac:dyDescent="0.25">
      <c r="A20" s="14">
        <v>14</v>
      </c>
      <c r="B20" s="14" t="s">
        <v>176</v>
      </c>
      <c r="C20" s="7" t="s">
        <v>186</v>
      </c>
      <c r="D20" s="31">
        <f>P4a2!I20</f>
        <v>0</v>
      </c>
      <c r="E20" s="45" t="s">
        <v>38</v>
      </c>
      <c r="F20" s="44">
        <f>'P4b1 CA 04'!$D20/'P4b1 CA 04'!$W20*'P4b1 CA 04'!F20</f>
        <v>0</v>
      </c>
      <c r="G20" s="44">
        <f>'P4b1 CA 04'!$D20/'P4b1 CA 04'!$W20*'P4b1 CA 04'!G20</f>
        <v>0</v>
      </c>
      <c r="H20" s="44">
        <f>'P4b1 CA 04'!$D20/'P4b1 CA 04'!$W20*'P4b1 CA 04'!H20</f>
        <v>0</v>
      </c>
      <c r="I20" s="44"/>
      <c r="J20" s="44"/>
      <c r="K20" s="44"/>
      <c r="L20" s="44"/>
      <c r="M20" s="44"/>
      <c r="N20" s="45"/>
      <c r="O20" s="45"/>
      <c r="P20" s="45"/>
      <c r="Q20" s="45"/>
      <c r="R20" s="45"/>
      <c r="S20" s="45"/>
      <c r="T20" s="45"/>
      <c r="U20" s="45"/>
      <c r="V20" s="45"/>
      <c r="W20" s="44">
        <f t="shared" si="0"/>
        <v>0</v>
      </c>
      <c r="Y20" s="66">
        <f t="shared" si="1"/>
        <v>0</v>
      </c>
    </row>
    <row r="21" spans="1:26" x14ac:dyDescent="0.25">
      <c r="A21" s="14">
        <v>15</v>
      </c>
      <c r="B21" s="14" t="s">
        <v>177</v>
      </c>
      <c r="C21" s="7" t="s">
        <v>187</v>
      </c>
      <c r="D21" s="31">
        <f>P4a2!I21</f>
        <v>0</v>
      </c>
      <c r="E21" s="45" t="s">
        <v>38</v>
      </c>
      <c r="F21" s="44">
        <f>'P4b1 CA 04'!$D21/'P4b1 CA 04'!$W21*'P4b1 CA 04'!F21</f>
        <v>0</v>
      </c>
      <c r="G21" s="44">
        <f>'P4b1 CA 04'!$D21/'P4b1 CA 04'!$W21*'P4b1 CA 04'!G21</f>
        <v>0</v>
      </c>
      <c r="H21" s="44">
        <f>'P4b1 CA 04'!$D21/'P4b1 CA 04'!$W21*'P4b1 CA 04'!H21</f>
        <v>0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>
        <f t="shared" si="0"/>
        <v>0</v>
      </c>
      <c r="Y21" s="66">
        <f t="shared" si="1"/>
        <v>0</v>
      </c>
    </row>
    <row r="22" spans="1:26" x14ac:dyDescent="0.25">
      <c r="A22" s="14">
        <v>16</v>
      </c>
      <c r="B22" s="14" t="s">
        <v>178</v>
      </c>
      <c r="C22" s="7" t="s">
        <v>17</v>
      </c>
      <c r="D22" s="31">
        <f>P4a2!I22</f>
        <v>0</v>
      </c>
      <c r="E22" s="45" t="s">
        <v>38</v>
      </c>
      <c r="F22" s="44">
        <f>'P4b1 CA 04'!$D22/'P4b1 CA 04'!$W22*'P4b1 CA 04'!F22</f>
        <v>0</v>
      </c>
      <c r="G22" s="44">
        <f>'P4b1 CA 04'!$D22/'P4b1 CA 04'!$W22*'P4b1 CA 04'!G22</f>
        <v>0</v>
      </c>
      <c r="H22" s="44">
        <f>'P4b1 CA 04'!$D22/'P4b1 CA 04'!$W22*'P4b1 CA 04'!H22</f>
        <v>0</v>
      </c>
      <c r="I22" s="44"/>
      <c r="J22" s="44"/>
      <c r="K22" s="44"/>
      <c r="L22" s="44"/>
      <c r="M22" s="44"/>
      <c r="N22" s="44"/>
      <c r="O22" s="44"/>
      <c r="P22" s="44"/>
      <c r="Q22" s="45"/>
      <c r="R22" s="45"/>
      <c r="S22" s="45"/>
      <c r="T22" s="45"/>
      <c r="U22" s="45"/>
      <c r="V22" s="45"/>
      <c r="W22" s="44">
        <f t="shared" si="0"/>
        <v>0</v>
      </c>
      <c r="Y22" s="66">
        <f t="shared" si="1"/>
        <v>0</v>
      </c>
    </row>
    <row r="23" spans="1:26" x14ac:dyDescent="0.25">
      <c r="A23" s="14">
        <v>17</v>
      </c>
      <c r="B23" s="14" t="s">
        <v>179</v>
      </c>
      <c r="C23" s="7" t="s">
        <v>9</v>
      </c>
      <c r="D23" s="31">
        <f>P4a2!I23</f>
        <v>0</v>
      </c>
      <c r="E23" s="45" t="s">
        <v>38</v>
      </c>
      <c r="F23" s="44">
        <f>'P4b1 CA 04'!$D23/'P4b1 CA 04'!$W23*'P4b1 CA 04'!F23</f>
        <v>0</v>
      </c>
      <c r="G23" s="44">
        <f>'P4b1 CA 04'!$D23/'P4b1 CA 04'!$W23*'P4b1 CA 04'!G23</f>
        <v>0</v>
      </c>
      <c r="H23" s="44">
        <f>'P4b1 CA 04'!$D23/'P4b1 CA 04'!$W23*'P4b1 CA 04'!H23</f>
        <v>0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>
        <f t="shared" si="0"/>
        <v>0</v>
      </c>
      <c r="Y23" s="66">
        <f t="shared" si="1"/>
        <v>0</v>
      </c>
    </row>
    <row r="24" spans="1:26" x14ac:dyDescent="0.25">
      <c r="A24" s="14">
        <v>18</v>
      </c>
      <c r="B24" s="14" t="s">
        <v>180</v>
      </c>
      <c r="C24" s="7" t="s">
        <v>15</v>
      </c>
      <c r="D24" s="31">
        <f>P4a2!I24</f>
        <v>0</v>
      </c>
      <c r="E24" s="45" t="s">
        <v>38</v>
      </c>
      <c r="F24" s="44">
        <f>'P4b1 CA 04'!$D24/'P4b1 CA 04'!$W24*'P4b1 CA 04'!F24</f>
        <v>0</v>
      </c>
      <c r="G24" s="44">
        <f>'P4b1 CA 04'!$D24/'P4b1 CA 04'!$W24*'P4b1 CA 04'!G24</f>
        <v>0</v>
      </c>
      <c r="H24" s="44">
        <f>'P4b1 CA 04'!$D24/'P4b1 CA 04'!$W24*'P4b1 CA 04'!H24</f>
        <v>0</v>
      </c>
      <c r="I24" s="44"/>
      <c r="J24" s="44"/>
      <c r="K24" s="44"/>
      <c r="L24" s="44"/>
      <c r="M24" s="44"/>
      <c r="N24" s="44"/>
      <c r="O24" s="44"/>
      <c r="P24" s="44"/>
      <c r="Q24" s="45"/>
      <c r="R24" s="45"/>
      <c r="S24" s="45"/>
      <c r="T24" s="45"/>
      <c r="U24" s="45"/>
      <c r="V24" s="45"/>
      <c r="W24" s="44">
        <f t="shared" si="0"/>
        <v>0</v>
      </c>
      <c r="Y24" s="66">
        <f t="shared" si="1"/>
        <v>0</v>
      </c>
    </row>
    <row r="25" spans="1:26" x14ac:dyDescent="0.25">
      <c r="A25" s="14">
        <v>19</v>
      </c>
      <c r="B25" s="14" t="s">
        <v>181</v>
      </c>
      <c r="C25" s="7" t="s">
        <v>196</v>
      </c>
      <c r="D25" s="31">
        <f>P4a2!I25</f>
        <v>0</v>
      </c>
      <c r="E25" s="45" t="s">
        <v>38</v>
      </c>
      <c r="F25" s="44">
        <f>'P4b1 CA 04'!$D25/'P4b1 CA 04'!$W25*'P4b1 CA 04'!F25</f>
        <v>0</v>
      </c>
      <c r="G25" s="44">
        <f>'P4b1 CA 04'!$D25/'P4b1 CA 04'!$W25*'P4b1 CA 04'!G25</f>
        <v>0</v>
      </c>
      <c r="H25" s="44">
        <f>'P4b1 CA 04'!$D25/'P4b1 CA 04'!$W25*'P4b1 CA 04'!H25</f>
        <v>0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>
        <f t="shared" si="0"/>
        <v>0</v>
      </c>
      <c r="Y25" s="66">
        <f t="shared" si="1"/>
        <v>0</v>
      </c>
    </row>
    <row r="26" spans="1:26" x14ac:dyDescent="0.25">
      <c r="A26" s="14">
        <v>20</v>
      </c>
      <c r="B26" s="14" t="s">
        <v>182</v>
      </c>
      <c r="C26" s="7" t="s">
        <v>197</v>
      </c>
      <c r="D26" s="31">
        <f>P4a2!I26</f>
        <v>0</v>
      </c>
      <c r="E26" s="45" t="s">
        <v>38</v>
      </c>
      <c r="F26" s="44">
        <f>'P4b1 CA 04'!$D26/'P4b1 CA 04'!$W26*'P4b1 CA 04'!F26</f>
        <v>0</v>
      </c>
      <c r="G26" s="44">
        <f>'P4b1 CA 04'!$D26/'P4b1 CA 04'!$W26*'P4b1 CA 04'!G26</f>
        <v>0</v>
      </c>
      <c r="H26" s="44">
        <f>'P4b1 CA 04'!$D26/'P4b1 CA 04'!$W26*'P4b1 CA 04'!H26</f>
        <v>0</v>
      </c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>
        <f t="shared" si="0"/>
        <v>0</v>
      </c>
      <c r="Y26" s="66">
        <f t="shared" si="1"/>
        <v>0</v>
      </c>
    </row>
    <row r="27" spans="1:26" x14ac:dyDescent="0.25">
      <c r="A27" s="14">
        <v>21</v>
      </c>
      <c r="B27" s="14" t="s">
        <v>188</v>
      </c>
      <c r="C27" s="7" t="s">
        <v>198</v>
      </c>
      <c r="D27" s="31">
        <f>P4a2!I27</f>
        <v>0</v>
      </c>
      <c r="E27" s="45" t="s">
        <v>38</v>
      </c>
      <c r="F27" s="44">
        <f>'P4b1 CA 04'!$D27/'P4b1 CA 04'!$W27*'P4b1 CA 04'!F27</f>
        <v>0</v>
      </c>
      <c r="G27" s="44">
        <f>'P4b1 CA 04'!$D27/'P4b1 CA 04'!$W27*'P4b1 CA 04'!G27</f>
        <v>0</v>
      </c>
      <c r="H27" s="44">
        <f>'P4b1 CA 04'!$D27/'P4b1 CA 04'!$W27*'P4b1 CA 04'!H27</f>
        <v>0</v>
      </c>
      <c r="I27" s="44"/>
      <c r="J27" s="44"/>
      <c r="K27" s="44"/>
      <c r="L27" s="45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>
        <f t="shared" si="0"/>
        <v>0</v>
      </c>
      <c r="Y27" s="66">
        <f t="shared" si="1"/>
        <v>0</v>
      </c>
    </row>
    <row r="28" spans="1:26" x14ac:dyDescent="0.25">
      <c r="A28" s="14">
        <v>22</v>
      </c>
      <c r="B28" s="14" t="s">
        <v>189</v>
      </c>
      <c r="C28" s="7" t="s">
        <v>19</v>
      </c>
      <c r="D28" s="31">
        <f>P4a2!I28</f>
        <v>0</v>
      </c>
      <c r="E28" s="45" t="s">
        <v>38</v>
      </c>
      <c r="F28" s="44">
        <f>'P4b1 CA 04'!$D28/'P4b1 CA 04'!$W28*'P4b1 CA 04'!F28</f>
        <v>0</v>
      </c>
      <c r="G28" s="44">
        <f>'P4b1 CA 04'!$D28/'P4b1 CA 04'!$W28*'P4b1 CA 04'!G28</f>
        <v>0</v>
      </c>
      <c r="H28" s="44">
        <f>'P4b1 CA 04'!$D28/'P4b1 CA 04'!$W28*'P4b1 CA 04'!H28</f>
        <v>0</v>
      </c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>
        <f t="shared" si="0"/>
        <v>0</v>
      </c>
      <c r="Y28" s="66">
        <f t="shared" si="1"/>
        <v>0</v>
      </c>
    </row>
    <row r="29" spans="1:26" x14ac:dyDescent="0.25">
      <c r="A29" s="14">
        <v>23</v>
      </c>
      <c r="B29" s="14" t="s">
        <v>190</v>
      </c>
      <c r="C29" s="7" t="s">
        <v>217</v>
      </c>
      <c r="D29" s="31">
        <f>P4a2!I29</f>
        <v>0</v>
      </c>
      <c r="E29" s="45" t="s">
        <v>38</v>
      </c>
      <c r="F29" s="44">
        <f>'P4b1 CA 04'!$D29/'P4b1 CA 04'!$W29*'P4b1 CA 04'!F29</f>
        <v>0</v>
      </c>
      <c r="G29" s="44">
        <f>'P4b1 CA 04'!$D29/'P4b1 CA 04'!$W29*'P4b1 CA 04'!G29</f>
        <v>0</v>
      </c>
      <c r="H29" s="44">
        <f>'P4b1 CA 04'!$D29/'P4b1 CA 04'!$W29*'P4b1 CA 04'!H29</f>
        <v>0</v>
      </c>
      <c r="I29" s="44"/>
      <c r="J29" s="44"/>
      <c r="K29" s="45"/>
      <c r="L29" s="45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>
        <f t="shared" si="0"/>
        <v>0</v>
      </c>
      <c r="Y29" s="66">
        <f t="shared" si="1"/>
        <v>0</v>
      </c>
    </row>
    <row r="30" spans="1:26" x14ac:dyDescent="0.25">
      <c r="A30" s="14">
        <v>24</v>
      </c>
      <c r="B30" s="14" t="s">
        <v>191</v>
      </c>
      <c r="C30" s="7" t="s">
        <v>199</v>
      </c>
      <c r="D30" s="31">
        <f>P4a2!I30</f>
        <v>0</v>
      </c>
      <c r="E30" s="45" t="s">
        <v>38</v>
      </c>
      <c r="F30" s="44">
        <f>'P4b1 CA 04'!$D30/'P4b1 CA 04'!$W30*'P4b1 CA 04'!F30</f>
        <v>0</v>
      </c>
      <c r="G30" s="44">
        <f>'P4b1 CA 04'!$D30/'P4b1 CA 04'!$W30*'P4b1 CA 04'!G30</f>
        <v>0</v>
      </c>
      <c r="H30" s="44">
        <f>'P4b1 CA 04'!$D30/'P4b1 CA 04'!$W30*'P4b1 CA 04'!H30</f>
        <v>0</v>
      </c>
      <c r="I30" s="44"/>
      <c r="J30" s="44"/>
      <c r="K30" s="45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>
        <f t="shared" si="0"/>
        <v>0</v>
      </c>
      <c r="Y30" s="66">
        <f t="shared" si="1"/>
        <v>0</v>
      </c>
    </row>
    <row r="31" spans="1:26" x14ac:dyDescent="0.25">
      <c r="A31" s="14">
        <v>25</v>
      </c>
      <c r="B31" s="14" t="s">
        <v>192</v>
      </c>
      <c r="C31" s="75" t="s">
        <v>200</v>
      </c>
      <c r="D31" s="31">
        <f>P4a2!I31</f>
        <v>829.5</v>
      </c>
      <c r="E31" s="45" t="s">
        <v>275</v>
      </c>
      <c r="F31" s="44">
        <f>'P4b1 CA 04'!$D31/'P4b1 CA 04'!$W31*'P4b1 CA 04'!F31</f>
        <v>248.85</v>
      </c>
      <c r="G31" s="44">
        <f>'P4b1 CA 04'!$D31/'P4b1 CA 04'!$W31*'P4b1 CA 04'!G31</f>
        <v>331.8</v>
      </c>
      <c r="H31" s="44">
        <f>'P4b1 CA 04'!$D31/'P4b1 CA 04'!$W31*'P4b1 CA 04'!H31</f>
        <v>248.85</v>
      </c>
      <c r="I31" s="45"/>
      <c r="J31" s="45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>
        <f t="shared" si="0"/>
        <v>829.5</v>
      </c>
      <c r="Y31" s="68">
        <f t="shared" si="1"/>
        <v>0.26231209289969354</v>
      </c>
      <c r="Z31" s="25" t="s">
        <v>575</v>
      </c>
    </row>
    <row r="32" spans="1:26" x14ac:dyDescent="0.25">
      <c r="A32" s="14">
        <v>26</v>
      </c>
      <c r="B32" s="14" t="s">
        <v>193</v>
      </c>
      <c r="C32" s="7" t="s">
        <v>201</v>
      </c>
      <c r="D32" s="31">
        <f>P4a2!I32</f>
        <v>13.67</v>
      </c>
      <c r="E32" s="45" t="s">
        <v>38</v>
      </c>
      <c r="F32" s="44">
        <f>'P4b1 CA 04'!$D32/'P4b1 CA 04'!$W32*'P4b1 CA 04'!F32</f>
        <v>13.67</v>
      </c>
      <c r="G32" s="44">
        <f>'P4b1 CA 04'!$D32/'P4b1 CA 04'!$W32*'P4b1 CA 04'!G32</f>
        <v>0</v>
      </c>
      <c r="H32" s="44">
        <f>'P4b1 CA 04'!$D32/'P4b1 CA 04'!$W32*'P4b1 CA 04'!H32</f>
        <v>0</v>
      </c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>
        <f t="shared" si="0"/>
        <v>13.67</v>
      </c>
      <c r="Y32" s="66">
        <f t="shared" si="1"/>
        <v>4.3228526943204469E-3</v>
      </c>
    </row>
    <row r="33" spans="1:27" x14ac:dyDescent="0.25">
      <c r="A33" s="14">
        <v>27</v>
      </c>
      <c r="B33" s="14" t="s">
        <v>194</v>
      </c>
      <c r="C33" s="7" t="s">
        <v>202</v>
      </c>
      <c r="D33" s="31">
        <f>P4a2!I33</f>
        <v>0</v>
      </c>
      <c r="E33" s="45" t="s">
        <v>38</v>
      </c>
      <c r="F33" s="44">
        <f>'P4b1 CA 04'!$D33/'P4b1 CA 04'!$W33*'P4b1 CA 04'!F33</f>
        <v>0</v>
      </c>
      <c r="G33" s="44">
        <f>'P4b1 CA 04'!$D33/'P4b1 CA 04'!$W33*'P4b1 CA 04'!G33</f>
        <v>0</v>
      </c>
      <c r="H33" s="44">
        <f>'P4b1 CA 04'!$D33/'P4b1 CA 04'!$W33*'P4b1 CA 04'!H33</f>
        <v>0</v>
      </c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>
        <f t="shared" si="0"/>
        <v>0</v>
      </c>
      <c r="Y33" s="66">
        <f t="shared" si="1"/>
        <v>0</v>
      </c>
    </row>
    <row r="34" spans="1:27" x14ac:dyDescent="0.25">
      <c r="A34" s="14">
        <v>28</v>
      </c>
      <c r="B34" s="14" t="s">
        <v>195</v>
      </c>
      <c r="C34" s="7" t="s">
        <v>20</v>
      </c>
      <c r="D34" s="31">
        <f>P4a2!I34</f>
        <v>34.40625</v>
      </c>
      <c r="E34" s="45" t="s">
        <v>535</v>
      </c>
      <c r="F34" s="44">
        <f>'P4b1 CA 04'!$D34/'P4b1 CA 04'!$W34*'P4b1 CA 04'!F34</f>
        <v>15.262401792908944</v>
      </c>
      <c r="G34" s="44">
        <f>'P4b1 CA 04'!$D34/'P4b1 CA 04'!$W34*'P4b1 CA 04'!G34</f>
        <v>17.36947270346495</v>
      </c>
      <c r="H34" s="44">
        <f>'P4b1 CA 04'!$D34/'P4b1 CA 04'!$W34*'P4b1 CA 04'!H34</f>
        <v>1.7743755036261082</v>
      </c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>
        <f t="shared" si="0"/>
        <v>34.406250000000007</v>
      </c>
      <c r="Y34" s="66">
        <f t="shared" si="1"/>
        <v>1.0880259730355734E-2</v>
      </c>
    </row>
    <row r="35" spans="1:27" x14ac:dyDescent="0.25">
      <c r="A35" s="14">
        <v>29</v>
      </c>
      <c r="B35" s="14" t="s">
        <v>203</v>
      </c>
      <c r="C35" s="7" t="s">
        <v>210</v>
      </c>
      <c r="D35" s="31">
        <f>P4a2!I35</f>
        <v>0</v>
      </c>
      <c r="E35" s="45" t="s">
        <v>38</v>
      </c>
      <c r="F35" s="44">
        <f>'P4b1 CA 04'!$D35/'P4b1 CA 04'!$W35*'P4b1 CA 04'!F35</f>
        <v>0</v>
      </c>
      <c r="G35" s="44">
        <f>'P4b1 CA 04'!$D35/'P4b1 CA 04'!$W35*'P4b1 CA 04'!G35</f>
        <v>0</v>
      </c>
      <c r="H35" s="44">
        <f>'P4b1 CA 04'!$D35/'P4b1 CA 04'!$W35*'P4b1 CA 04'!H35</f>
        <v>0</v>
      </c>
      <c r="I35" s="44"/>
      <c r="J35" s="44"/>
      <c r="K35" s="45"/>
      <c r="L35" s="44"/>
      <c r="M35" s="45"/>
      <c r="N35" s="44"/>
      <c r="O35" s="44"/>
      <c r="P35" s="44"/>
      <c r="Q35" s="44"/>
      <c r="R35" s="44"/>
      <c r="S35" s="44"/>
      <c r="T35" s="44"/>
      <c r="U35" s="44"/>
      <c r="V35" s="44"/>
      <c r="W35" s="44">
        <f t="shared" si="0"/>
        <v>0</v>
      </c>
      <c r="Y35" s="66">
        <f t="shared" si="1"/>
        <v>0</v>
      </c>
    </row>
    <row r="36" spans="1:27" x14ac:dyDescent="0.25">
      <c r="A36" s="14">
        <v>30</v>
      </c>
      <c r="B36" s="14" t="s">
        <v>204</v>
      </c>
      <c r="C36" s="7" t="s">
        <v>211</v>
      </c>
      <c r="D36" s="31">
        <f>P4a2!I36</f>
        <v>0</v>
      </c>
      <c r="E36" s="45" t="s">
        <v>38</v>
      </c>
      <c r="F36" s="44">
        <f>'P4b1 CA 04'!$D36/'P4b1 CA 04'!$W36*'P4b1 CA 04'!F36</f>
        <v>0</v>
      </c>
      <c r="G36" s="44">
        <f>'P4b1 CA 04'!$D36/'P4b1 CA 04'!$W36*'P4b1 CA 04'!G36</f>
        <v>0</v>
      </c>
      <c r="H36" s="44">
        <f>'P4b1 CA 04'!$D36/'P4b1 CA 04'!$W36*'P4b1 CA 04'!H36</f>
        <v>0</v>
      </c>
      <c r="I36" s="44"/>
      <c r="J36" s="44"/>
      <c r="K36" s="45"/>
      <c r="L36" s="4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>
        <f t="shared" si="0"/>
        <v>0</v>
      </c>
      <c r="Y36" s="66">
        <f t="shared" si="1"/>
        <v>0</v>
      </c>
    </row>
    <row r="37" spans="1:27" x14ac:dyDescent="0.25">
      <c r="A37" s="14">
        <v>31</v>
      </c>
      <c r="B37" s="14" t="s">
        <v>205</v>
      </c>
      <c r="C37" s="7" t="s">
        <v>212</v>
      </c>
      <c r="D37" s="31">
        <f>P4a2!I37</f>
        <v>12.76923076923077</v>
      </c>
      <c r="E37" s="45" t="s">
        <v>284</v>
      </c>
      <c r="F37" s="44">
        <f>'P4b1 CA 04'!$D37/'P4b1 CA 04'!$W37*'P4b1 CA 04'!F37</f>
        <v>8.5128205128205128</v>
      </c>
      <c r="G37" s="44">
        <f>'P4b1 CA 04'!$D37/'P4b1 CA 04'!$W37*'P4b1 CA 04'!G37</f>
        <v>0</v>
      </c>
      <c r="H37" s="44">
        <f>'P4b1 CA 04'!$D37/'P4b1 CA 04'!$W37*'P4b1 CA 04'!H37</f>
        <v>4.2564102564102564</v>
      </c>
      <c r="I37" s="45"/>
      <c r="J37" s="45"/>
      <c r="K37" s="44"/>
      <c r="L37" s="45"/>
      <c r="M37" s="44"/>
      <c r="N37" s="45"/>
      <c r="O37" s="45"/>
      <c r="P37" s="45"/>
      <c r="Q37" s="44"/>
      <c r="R37" s="44"/>
      <c r="S37" s="44"/>
      <c r="T37" s="44"/>
      <c r="U37" s="44"/>
      <c r="V37" s="44"/>
      <c r="W37" s="44">
        <f t="shared" si="0"/>
        <v>12.76923076923077</v>
      </c>
      <c r="Y37" s="66">
        <f t="shared" si="1"/>
        <v>4.0380031920386828E-3</v>
      </c>
    </row>
    <row r="38" spans="1:27" x14ac:dyDescent="0.25">
      <c r="A38" s="14">
        <v>32</v>
      </c>
      <c r="B38" s="14" t="s">
        <v>206</v>
      </c>
      <c r="C38" s="75" t="s">
        <v>213</v>
      </c>
      <c r="D38" s="31">
        <f>P4a2!I38</f>
        <v>1258.3999999999999</v>
      </c>
      <c r="E38" s="45" t="s">
        <v>535</v>
      </c>
      <c r="F38" s="44">
        <f>'P4b1 CA 04'!$D38/'P4b1 CA 04'!$W38*'P4b1 CA 04'!F38</f>
        <v>558.21853344077351</v>
      </c>
      <c r="G38" s="44">
        <f>'P4b1 CA 04'!$D38/'P4b1 CA 04'!$W38*'P4b1 CA 04'!G38</f>
        <v>635.28412570507646</v>
      </c>
      <c r="H38" s="44">
        <f>'P4b1 CA 04'!$D38/'P4b1 CA 04'!$W38*'P4b1 CA 04'!H38</f>
        <v>64.897340854149874</v>
      </c>
      <c r="I38" s="14"/>
      <c r="J38" s="14"/>
      <c r="K38" s="45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>
        <f t="shared" si="0"/>
        <v>1258.3999999999999</v>
      </c>
      <c r="Y38" s="68">
        <f t="shared" si="1"/>
        <v>0.39794278204336869</v>
      </c>
      <c r="Z38" s="25" t="s">
        <v>575</v>
      </c>
      <c r="AA38" s="65"/>
    </row>
    <row r="39" spans="1:27" x14ac:dyDescent="0.25">
      <c r="A39" s="14">
        <v>33</v>
      </c>
      <c r="B39" s="14" t="s">
        <v>207</v>
      </c>
      <c r="C39" s="75" t="s">
        <v>214</v>
      </c>
      <c r="D39" s="31">
        <f>P4a2!I39</f>
        <v>957.79</v>
      </c>
      <c r="E39" s="45" t="s">
        <v>535</v>
      </c>
      <c r="F39" s="44">
        <f>'P4b1 CA 04'!$D39/'P4b1 CA 04'!$W39*'P4b1 CA 04'!F39</f>
        <v>424.86977840451243</v>
      </c>
      <c r="G39" s="44">
        <f>'P4b1 CA 04'!$D39/'P4b1 CA 04'!$W39*'P4b1 CA 04'!G39</f>
        <v>483.52573327961318</v>
      </c>
      <c r="H39" s="44">
        <f>'P4b1 CA 04'!$D39/'P4b1 CA 04'!$W39*'P4b1 CA 04'!H39</f>
        <v>49.394488315874298</v>
      </c>
      <c r="I39" s="14"/>
      <c r="J39" s="1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>
        <f t="shared" si="0"/>
        <v>957.79</v>
      </c>
      <c r="Y39" s="68">
        <f t="shared" si="1"/>
        <v>0.30288113255985233</v>
      </c>
      <c r="Z39" s="25" t="s">
        <v>575</v>
      </c>
    </row>
    <row r="40" spans="1:27" x14ac:dyDescent="0.25">
      <c r="A40" s="14">
        <v>34</v>
      </c>
      <c r="B40" s="14" t="s">
        <v>208</v>
      </c>
      <c r="C40" s="7" t="s">
        <v>215</v>
      </c>
      <c r="D40" s="31">
        <f>P4a2!I40</f>
        <v>0</v>
      </c>
      <c r="E40" s="45" t="s">
        <v>38</v>
      </c>
      <c r="F40" s="44">
        <f>'P4b1 CA 04'!$D40/'P4b1 CA 04'!$W40*'P4b1 CA 04'!F40</f>
        <v>0</v>
      </c>
      <c r="G40" s="44">
        <f>'P4b1 CA 04'!$D40/'P4b1 CA 04'!$W40*'P4b1 CA 04'!G40</f>
        <v>0</v>
      </c>
      <c r="H40" s="44">
        <f>'P4b1 CA 04'!$D40/'P4b1 CA 04'!$W40*'P4b1 CA 04'!H40</f>
        <v>0</v>
      </c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>
        <f t="shared" si="0"/>
        <v>0</v>
      </c>
      <c r="Y40" s="66">
        <f t="shared" si="1"/>
        <v>0</v>
      </c>
    </row>
    <row r="41" spans="1:27" x14ac:dyDescent="0.25">
      <c r="A41" s="14">
        <v>35</v>
      </c>
      <c r="B41" s="14" t="s">
        <v>209</v>
      </c>
      <c r="C41" s="7" t="s">
        <v>216</v>
      </c>
      <c r="D41" s="31">
        <f>P4a2!I41</f>
        <v>0</v>
      </c>
      <c r="E41" s="45" t="s">
        <v>38</v>
      </c>
      <c r="F41" s="44">
        <f>'P4b1 CA 04'!$D41/'P4b1 CA 04'!$W41*'P4b1 CA 04'!F41</f>
        <v>0</v>
      </c>
      <c r="G41" s="44">
        <f>'P4b1 CA 04'!$D41/'P4b1 CA 04'!$W41*'P4b1 CA 04'!G41</f>
        <v>0</v>
      </c>
      <c r="H41" s="44">
        <f>'P4b1 CA 04'!$D41/'P4b1 CA 04'!$W41*'P4b1 CA 04'!H41</f>
        <v>0</v>
      </c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>
        <f t="shared" si="0"/>
        <v>0</v>
      </c>
      <c r="Y41" s="66">
        <f t="shared" si="1"/>
        <v>0</v>
      </c>
    </row>
    <row r="42" spans="1:27" x14ac:dyDescent="0.25">
      <c r="D42" s="77">
        <f>SUM(D7:D41)</f>
        <v>3162.2636639828702</v>
      </c>
      <c r="F42" s="77">
        <f t="shared" ref="F42:H42" si="2">SUM(F7:F41)</f>
        <v>1278.3833775500061</v>
      </c>
      <c r="G42" s="77">
        <f t="shared" si="2"/>
        <v>1484.7869111285049</v>
      </c>
      <c r="H42" s="77">
        <f t="shared" si="2"/>
        <v>399.09337530435903</v>
      </c>
      <c r="W42" s="77">
        <f t="shared" ref="W42" si="3">SUM(W7:W41)</f>
        <v>3162.2636639828702</v>
      </c>
      <c r="Y42" s="67">
        <f>SUM(Y7:Y41)</f>
        <v>1</v>
      </c>
    </row>
  </sheetData>
  <mergeCells count="1">
    <mergeCell ref="B4:C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9AD00-F66A-454E-9499-0D970975B56E}">
  <dimension ref="A1:AA42"/>
  <sheetViews>
    <sheetView zoomScale="80" zoomScaleNormal="80" workbookViewId="0">
      <pane xSplit="5" ySplit="6" topLeftCell="F7" activePane="bottomRight" state="frozen"/>
      <selection pane="topRight" activeCell="F1" sqref="F1"/>
      <selection pane="bottomLeft" activeCell="A9" sqref="A9"/>
      <selection pane="bottomRight" activeCell="F41" sqref="F41"/>
    </sheetView>
  </sheetViews>
  <sheetFormatPr baseColWidth="10" defaultColWidth="11.54296875" defaultRowHeight="15" x14ac:dyDescent="0.25"/>
  <cols>
    <col min="1" max="1" width="6.08984375" style="24" customWidth="1"/>
    <col min="2" max="2" width="9.08984375" style="24" customWidth="1"/>
    <col min="3" max="3" width="30.54296875" style="24" customWidth="1"/>
    <col min="4" max="4" width="9.453125" style="24" customWidth="1"/>
    <col min="5" max="5" width="15.90625" style="24" customWidth="1"/>
    <col min="6" max="13" width="11.54296875" style="24"/>
    <col min="14" max="14" width="12.90625" style="24" customWidth="1"/>
    <col min="15" max="23" width="11.54296875" style="24"/>
    <col min="24" max="24" width="5.36328125" style="24" customWidth="1"/>
    <col min="25" max="25" width="12" style="24" bestFit="1" customWidth="1"/>
    <col min="26" max="16384" width="11.54296875" style="24"/>
  </cols>
  <sheetData>
    <row r="1" spans="1:25" ht="15.6" x14ac:dyDescent="0.3">
      <c r="A1" s="26" t="s">
        <v>532</v>
      </c>
    </row>
    <row r="2" spans="1:25" ht="15.6" x14ac:dyDescent="0.3">
      <c r="A2" s="26" t="s">
        <v>576</v>
      </c>
      <c r="B2" s="26" t="s">
        <v>577</v>
      </c>
      <c r="E2" s="73" t="s">
        <v>100</v>
      </c>
      <c r="F2" s="73">
        <v>1</v>
      </c>
      <c r="G2" s="73">
        <v>2</v>
      </c>
      <c r="H2" s="73">
        <v>3</v>
      </c>
      <c r="I2" s="73">
        <v>4</v>
      </c>
      <c r="J2" s="73">
        <v>5</v>
      </c>
      <c r="K2" s="73">
        <v>6</v>
      </c>
      <c r="L2" s="73">
        <v>7</v>
      </c>
      <c r="M2" s="73">
        <v>8</v>
      </c>
      <c r="N2" s="73">
        <v>9</v>
      </c>
      <c r="O2" s="73">
        <v>10</v>
      </c>
      <c r="P2" s="73">
        <v>11</v>
      </c>
      <c r="Q2" s="73">
        <v>12</v>
      </c>
      <c r="R2" s="73">
        <v>13</v>
      </c>
      <c r="S2" s="73">
        <v>14</v>
      </c>
      <c r="T2" s="73">
        <v>15</v>
      </c>
      <c r="U2" s="73">
        <v>16</v>
      </c>
      <c r="V2" s="73">
        <v>17</v>
      </c>
    </row>
    <row r="3" spans="1:25" x14ac:dyDescent="0.25">
      <c r="E3" s="73" t="s">
        <v>101</v>
      </c>
      <c r="F3" s="73" t="s">
        <v>442</v>
      </c>
      <c r="G3" s="73" t="s">
        <v>443</v>
      </c>
      <c r="H3" s="73" t="s">
        <v>444</v>
      </c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</row>
    <row r="4" spans="1:25" ht="41.4" x14ac:dyDescent="0.25">
      <c r="B4" s="94" t="s">
        <v>526</v>
      </c>
      <c r="C4" s="95"/>
      <c r="E4" s="73" t="s">
        <v>102</v>
      </c>
      <c r="F4" s="73" t="s">
        <v>468</v>
      </c>
      <c r="G4" s="73" t="s">
        <v>469</v>
      </c>
      <c r="H4" s="73" t="s">
        <v>470</v>
      </c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</row>
    <row r="5" spans="1:25" x14ac:dyDescent="0.25">
      <c r="E5" s="73" t="s">
        <v>103</v>
      </c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</row>
    <row r="6" spans="1:25" ht="15.6" x14ac:dyDescent="0.3">
      <c r="A6" s="1" t="s">
        <v>100</v>
      </c>
      <c r="B6" s="1" t="s">
        <v>101</v>
      </c>
      <c r="C6" s="1" t="s">
        <v>102</v>
      </c>
      <c r="D6" s="1" t="s">
        <v>171</v>
      </c>
      <c r="E6" s="1" t="s">
        <v>527</v>
      </c>
      <c r="F6" s="73" t="s">
        <v>429</v>
      </c>
      <c r="G6" s="73" t="s">
        <v>429</v>
      </c>
      <c r="H6" s="73" t="s">
        <v>429</v>
      </c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40"/>
      <c r="W6" s="42" t="s">
        <v>7</v>
      </c>
      <c r="Y6" s="42" t="s">
        <v>528</v>
      </c>
    </row>
    <row r="7" spans="1:25" x14ac:dyDescent="0.25">
      <c r="A7" s="14">
        <v>1</v>
      </c>
      <c r="B7" s="14" t="s">
        <v>160</v>
      </c>
      <c r="C7" s="7" t="s">
        <v>18</v>
      </c>
      <c r="D7" s="31">
        <f>P4a2!J7</f>
        <v>0</v>
      </c>
      <c r="E7" s="45" t="s">
        <v>38</v>
      </c>
      <c r="F7" s="44">
        <v>1</v>
      </c>
      <c r="G7" s="44"/>
      <c r="H7" s="44"/>
      <c r="I7" s="44"/>
      <c r="J7" s="44"/>
      <c r="K7" s="44"/>
      <c r="L7" s="44"/>
      <c r="M7" s="14"/>
      <c r="N7" s="14"/>
      <c r="O7" s="14"/>
      <c r="P7" s="14"/>
      <c r="Q7" s="2"/>
      <c r="R7" s="2"/>
      <c r="S7" s="2"/>
      <c r="T7" s="2"/>
      <c r="U7" s="2"/>
      <c r="V7" s="2"/>
      <c r="W7" s="44">
        <f t="shared" ref="W7:W41" si="0">SUM(F7:V7)</f>
        <v>1</v>
      </c>
      <c r="Y7" s="66">
        <f>D7/$D$42</f>
        <v>0</v>
      </c>
    </row>
    <row r="8" spans="1:25" x14ac:dyDescent="0.25">
      <c r="A8" s="14">
        <v>2</v>
      </c>
      <c r="B8" s="14" t="s">
        <v>161</v>
      </c>
      <c r="C8" s="7" t="s">
        <v>172</v>
      </c>
      <c r="D8" s="31">
        <f>P4a2!J8</f>
        <v>0</v>
      </c>
      <c r="E8" s="45" t="s">
        <v>38</v>
      </c>
      <c r="F8" s="44">
        <v>1</v>
      </c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>
        <f t="shared" si="0"/>
        <v>1</v>
      </c>
      <c r="Y8" s="66">
        <f t="shared" ref="Y8:Y41" si="1">D8/$D$42</f>
        <v>0</v>
      </c>
    </row>
    <row r="9" spans="1:25" x14ac:dyDescent="0.25">
      <c r="A9" s="14">
        <v>3</v>
      </c>
      <c r="B9" s="14" t="s">
        <v>162</v>
      </c>
      <c r="C9" s="7" t="s">
        <v>10</v>
      </c>
      <c r="D9" s="31">
        <f>P4a2!J9</f>
        <v>0</v>
      </c>
      <c r="E9" s="45" t="s">
        <v>38</v>
      </c>
      <c r="F9" s="44">
        <v>1</v>
      </c>
      <c r="G9" s="45"/>
      <c r="H9" s="45"/>
      <c r="I9" s="44"/>
      <c r="J9" s="44"/>
      <c r="K9" s="45"/>
      <c r="L9" s="44"/>
      <c r="M9" s="45"/>
      <c r="N9" s="44"/>
      <c r="O9" s="44"/>
      <c r="P9" s="44"/>
      <c r="Q9" s="44"/>
      <c r="R9" s="44"/>
      <c r="S9" s="44"/>
      <c r="T9" s="44"/>
      <c r="U9" s="44"/>
      <c r="V9" s="44"/>
      <c r="W9" s="44">
        <f t="shared" si="0"/>
        <v>1</v>
      </c>
      <c r="Y9" s="66">
        <f t="shared" si="1"/>
        <v>0</v>
      </c>
    </row>
    <row r="10" spans="1:25" x14ac:dyDescent="0.25">
      <c r="A10" s="14">
        <v>4</v>
      </c>
      <c r="B10" s="14" t="s">
        <v>163</v>
      </c>
      <c r="C10" s="7" t="s">
        <v>14</v>
      </c>
      <c r="D10" s="31">
        <f>P4a2!J10</f>
        <v>0</v>
      </c>
      <c r="E10" s="45" t="s">
        <v>38</v>
      </c>
      <c r="F10" s="44">
        <v>1</v>
      </c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>
        <f t="shared" si="0"/>
        <v>1</v>
      </c>
      <c r="Y10" s="66">
        <f t="shared" si="1"/>
        <v>0</v>
      </c>
    </row>
    <row r="11" spans="1:25" x14ac:dyDescent="0.25">
      <c r="A11" s="14">
        <v>5</v>
      </c>
      <c r="B11" s="14" t="s">
        <v>164</v>
      </c>
      <c r="C11" s="7" t="s">
        <v>11</v>
      </c>
      <c r="D11" s="31">
        <f>P4a2!J11</f>
        <v>0</v>
      </c>
      <c r="E11" s="45" t="s">
        <v>38</v>
      </c>
      <c r="F11" s="44">
        <v>1</v>
      </c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5"/>
      <c r="R11" s="45"/>
      <c r="S11" s="45"/>
      <c r="T11" s="45"/>
      <c r="U11" s="45"/>
      <c r="V11" s="45"/>
      <c r="W11" s="44">
        <f t="shared" si="0"/>
        <v>1</v>
      </c>
      <c r="Y11" s="66">
        <f t="shared" si="1"/>
        <v>0</v>
      </c>
    </row>
    <row r="12" spans="1:25" x14ac:dyDescent="0.25">
      <c r="A12" s="14">
        <v>6</v>
      </c>
      <c r="B12" s="14" t="s">
        <v>165</v>
      </c>
      <c r="C12" s="7" t="s">
        <v>173</v>
      </c>
      <c r="D12" s="31">
        <f>P4a2!J12</f>
        <v>0</v>
      </c>
      <c r="E12" s="45" t="s">
        <v>38</v>
      </c>
      <c r="F12" s="44">
        <v>1</v>
      </c>
      <c r="G12" s="44"/>
      <c r="H12" s="44"/>
      <c r="I12" s="44"/>
      <c r="J12" s="44"/>
      <c r="K12" s="44"/>
      <c r="L12" s="44"/>
      <c r="M12" s="44"/>
      <c r="N12" s="45"/>
      <c r="O12" s="45"/>
      <c r="P12" s="45"/>
      <c r="Q12" s="45"/>
      <c r="R12" s="45"/>
      <c r="S12" s="45"/>
      <c r="T12" s="45"/>
      <c r="U12" s="45"/>
      <c r="V12" s="45"/>
      <c r="W12" s="44">
        <f t="shared" si="0"/>
        <v>1</v>
      </c>
      <c r="Y12" s="66">
        <f t="shared" si="1"/>
        <v>0</v>
      </c>
    </row>
    <row r="13" spans="1:25" x14ac:dyDescent="0.25">
      <c r="A13" s="14">
        <v>7</v>
      </c>
      <c r="B13" s="14" t="s">
        <v>166</v>
      </c>
      <c r="C13" s="7" t="s">
        <v>12</v>
      </c>
      <c r="D13" s="31">
        <f>P4a2!J13</f>
        <v>0</v>
      </c>
      <c r="E13" s="45" t="s">
        <v>38</v>
      </c>
      <c r="F13" s="44">
        <v>1</v>
      </c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>
        <f t="shared" si="0"/>
        <v>1</v>
      </c>
      <c r="Y13" s="66">
        <f t="shared" si="1"/>
        <v>0</v>
      </c>
    </row>
    <row r="14" spans="1:25" x14ac:dyDescent="0.25">
      <c r="A14" s="14">
        <v>8</v>
      </c>
      <c r="B14" s="14" t="s">
        <v>167</v>
      </c>
      <c r="C14" s="7" t="s">
        <v>16</v>
      </c>
      <c r="D14" s="31">
        <f>P4a2!J14</f>
        <v>0</v>
      </c>
      <c r="E14" s="45" t="s">
        <v>38</v>
      </c>
      <c r="F14" s="44">
        <v>1</v>
      </c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>
        <f t="shared" si="0"/>
        <v>1</v>
      </c>
      <c r="Y14" s="66">
        <f t="shared" si="1"/>
        <v>0</v>
      </c>
    </row>
    <row r="15" spans="1:25" x14ac:dyDescent="0.25">
      <c r="A15" s="14">
        <v>9</v>
      </c>
      <c r="B15" s="14" t="s">
        <v>168</v>
      </c>
      <c r="C15" s="7" t="s">
        <v>13</v>
      </c>
      <c r="D15" s="31">
        <f>P4a2!J15</f>
        <v>0</v>
      </c>
      <c r="E15" s="45" t="s">
        <v>38</v>
      </c>
      <c r="F15" s="44">
        <v>1</v>
      </c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5"/>
      <c r="R15" s="45"/>
      <c r="S15" s="45"/>
      <c r="T15" s="45"/>
      <c r="U15" s="45"/>
      <c r="V15" s="45"/>
      <c r="W15" s="44">
        <f t="shared" si="0"/>
        <v>1</v>
      </c>
      <c r="Y15" s="66">
        <f t="shared" si="1"/>
        <v>0</v>
      </c>
    </row>
    <row r="16" spans="1:25" x14ac:dyDescent="0.25">
      <c r="A16" s="14">
        <v>10</v>
      </c>
      <c r="B16" s="14" t="s">
        <v>169</v>
      </c>
      <c r="C16" s="7" t="s">
        <v>8</v>
      </c>
      <c r="D16" s="31">
        <f>P4a2!J16</f>
        <v>0</v>
      </c>
      <c r="E16" s="45" t="s">
        <v>38</v>
      </c>
      <c r="F16" s="44">
        <v>1</v>
      </c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>
        <f t="shared" si="0"/>
        <v>1</v>
      </c>
      <c r="Y16" s="66">
        <f t="shared" si="1"/>
        <v>0</v>
      </c>
    </row>
    <row r="17" spans="1:26" x14ac:dyDescent="0.25">
      <c r="A17" s="14">
        <v>11</v>
      </c>
      <c r="B17" s="14" t="s">
        <v>170</v>
      </c>
      <c r="C17" s="7" t="s">
        <v>183</v>
      </c>
      <c r="D17" s="31">
        <f>P4a2!J17</f>
        <v>23.991160572337044</v>
      </c>
      <c r="E17" s="45" t="s">
        <v>278</v>
      </c>
      <c r="F17" s="44">
        <v>0.11</v>
      </c>
      <c r="G17" s="44">
        <v>0.18</v>
      </c>
      <c r="H17" s="44">
        <v>0.21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>
        <f t="shared" si="0"/>
        <v>0.5</v>
      </c>
      <c r="Y17" s="66">
        <f t="shared" si="1"/>
        <v>2.2927757713742348E-3</v>
      </c>
    </row>
    <row r="18" spans="1:26" x14ac:dyDescent="0.25">
      <c r="A18" s="14">
        <v>12</v>
      </c>
      <c r="B18" s="14" t="s">
        <v>174</v>
      </c>
      <c r="C18" s="7" t="s">
        <v>184</v>
      </c>
      <c r="D18" s="31">
        <f>P4a2!J18</f>
        <v>7.7458620689655175</v>
      </c>
      <c r="E18" s="45" t="s">
        <v>279</v>
      </c>
      <c r="F18" s="14">
        <v>3</v>
      </c>
      <c r="G18" s="14">
        <v>2</v>
      </c>
      <c r="H18" s="14">
        <v>1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44">
        <f t="shared" si="0"/>
        <v>6</v>
      </c>
      <c r="Y18" s="66">
        <f t="shared" si="1"/>
        <v>7.4025284548378308E-4</v>
      </c>
    </row>
    <row r="19" spans="1:26" x14ac:dyDescent="0.25">
      <c r="A19" s="14">
        <v>13</v>
      </c>
      <c r="B19" s="14" t="s">
        <v>175</v>
      </c>
      <c r="C19" s="7" t="s">
        <v>185</v>
      </c>
      <c r="D19" s="31">
        <f>P4a2!J19</f>
        <v>0</v>
      </c>
      <c r="E19" s="45" t="s">
        <v>38</v>
      </c>
      <c r="F19" s="44">
        <v>1</v>
      </c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5"/>
      <c r="R19" s="45"/>
      <c r="S19" s="45"/>
      <c r="T19" s="45"/>
      <c r="U19" s="45"/>
      <c r="V19" s="45"/>
      <c r="W19" s="44">
        <f t="shared" si="0"/>
        <v>1</v>
      </c>
      <c r="Y19" s="66">
        <f t="shared" si="1"/>
        <v>0</v>
      </c>
    </row>
    <row r="20" spans="1:26" x14ac:dyDescent="0.25">
      <c r="A20" s="14">
        <v>14</v>
      </c>
      <c r="B20" s="14" t="s">
        <v>176</v>
      </c>
      <c r="C20" s="7" t="s">
        <v>186</v>
      </c>
      <c r="D20" s="31">
        <f>P4a2!J20</f>
        <v>0</v>
      </c>
      <c r="E20" s="45" t="s">
        <v>38</v>
      </c>
      <c r="F20" s="44">
        <v>1</v>
      </c>
      <c r="G20" s="44"/>
      <c r="H20" s="44"/>
      <c r="I20" s="44"/>
      <c r="J20" s="44"/>
      <c r="K20" s="44"/>
      <c r="L20" s="44"/>
      <c r="M20" s="44"/>
      <c r="N20" s="45"/>
      <c r="O20" s="45"/>
      <c r="P20" s="45"/>
      <c r="Q20" s="45"/>
      <c r="R20" s="45"/>
      <c r="S20" s="45"/>
      <c r="T20" s="45"/>
      <c r="U20" s="45"/>
      <c r="V20" s="45"/>
      <c r="W20" s="44">
        <f t="shared" si="0"/>
        <v>1</v>
      </c>
      <c r="Y20" s="66">
        <f t="shared" si="1"/>
        <v>0</v>
      </c>
    </row>
    <row r="21" spans="1:26" x14ac:dyDescent="0.25">
      <c r="A21" s="14">
        <v>15</v>
      </c>
      <c r="B21" s="14" t="s">
        <v>177</v>
      </c>
      <c r="C21" s="7" t="s">
        <v>187</v>
      </c>
      <c r="D21" s="31">
        <f>P4a2!J21</f>
        <v>0</v>
      </c>
      <c r="E21" s="45" t="s">
        <v>38</v>
      </c>
      <c r="F21" s="44">
        <v>1</v>
      </c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>
        <f t="shared" si="0"/>
        <v>1</v>
      </c>
      <c r="Y21" s="66">
        <f t="shared" si="1"/>
        <v>0</v>
      </c>
    </row>
    <row r="22" spans="1:26" x14ac:dyDescent="0.25">
      <c r="A22" s="14">
        <v>16</v>
      </c>
      <c r="B22" s="14" t="s">
        <v>178</v>
      </c>
      <c r="C22" s="7" t="s">
        <v>17</v>
      </c>
      <c r="D22" s="31">
        <f>P4a2!J22</f>
        <v>0</v>
      </c>
      <c r="E22" s="45" t="s">
        <v>38</v>
      </c>
      <c r="F22" s="44">
        <v>1</v>
      </c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5"/>
      <c r="R22" s="45"/>
      <c r="S22" s="45"/>
      <c r="T22" s="45"/>
      <c r="U22" s="45"/>
      <c r="V22" s="45"/>
      <c r="W22" s="44">
        <f t="shared" si="0"/>
        <v>1</v>
      </c>
      <c r="Y22" s="66">
        <f t="shared" si="1"/>
        <v>0</v>
      </c>
    </row>
    <row r="23" spans="1:26" x14ac:dyDescent="0.25">
      <c r="A23" s="14">
        <v>17</v>
      </c>
      <c r="B23" s="14" t="s">
        <v>179</v>
      </c>
      <c r="C23" s="7" t="s">
        <v>9</v>
      </c>
      <c r="D23" s="31">
        <f>P4a2!J23</f>
        <v>0</v>
      </c>
      <c r="E23" s="45" t="s">
        <v>38</v>
      </c>
      <c r="F23" s="44">
        <v>1</v>
      </c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>
        <f t="shared" si="0"/>
        <v>1</v>
      </c>
      <c r="Y23" s="66">
        <f t="shared" si="1"/>
        <v>0</v>
      </c>
    </row>
    <row r="24" spans="1:26" x14ac:dyDescent="0.25">
      <c r="A24" s="14">
        <v>18</v>
      </c>
      <c r="B24" s="14" t="s">
        <v>180</v>
      </c>
      <c r="C24" s="7" t="s">
        <v>15</v>
      </c>
      <c r="D24" s="31">
        <f>P4a2!J24</f>
        <v>0</v>
      </c>
      <c r="E24" s="45" t="s">
        <v>38</v>
      </c>
      <c r="F24" s="44">
        <v>1</v>
      </c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5"/>
      <c r="R24" s="45"/>
      <c r="S24" s="45"/>
      <c r="T24" s="45"/>
      <c r="U24" s="45"/>
      <c r="V24" s="45"/>
      <c r="W24" s="44">
        <f t="shared" si="0"/>
        <v>1</v>
      </c>
      <c r="Y24" s="66">
        <f t="shared" si="1"/>
        <v>0</v>
      </c>
    </row>
    <row r="25" spans="1:26" x14ac:dyDescent="0.25">
      <c r="A25" s="14">
        <v>19</v>
      </c>
      <c r="B25" s="14" t="s">
        <v>181</v>
      </c>
      <c r="C25" s="7" t="s">
        <v>196</v>
      </c>
      <c r="D25" s="31">
        <f>P4a2!J25</f>
        <v>0</v>
      </c>
      <c r="E25" s="45" t="s">
        <v>38</v>
      </c>
      <c r="F25" s="44">
        <v>1</v>
      </c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>
        <f t="shared" si="0"/>
        <v>1</v>
      </c>
      <c r="Y25" s="66">
        <f t="shared" si="1"/>
        <v>0</v>
      </c>
    </row>
    <row r="26" spans="1:26" x14ac:dyDescent="0.25">
      <c r="A26" s="14">
        <v>20</v>
      </c>
      <c r="B26" s="14" t="s">
        <v>182</v>
      </c>
      <c r="C26" s="7" t="s">
        <v>197</v>
      </c>
      <c r="D26" s="31">
        <f>P4a2!J26</f>
        <v>0</v>
      </c>
      <c r="E26" s="45" t="s">
        <v>38</v>
      </c>
      <c r="F26" s="44">
        <v>1</v>
      </c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>
        <f t="shared" si="0"/>
        <v>1</v>
      </c>
      <c r="Y26" s="66">
        <f t="shared" si="1"/>
        <v>0</v>
      </c>
    </row>
    <row r="27" spans="1:26" x14ac:dyDescent="0.25">
      <c r="A27" s="14">
        <v>21</v>
      </c>
      <c r="B27" s="14" t="s">
        <v>188</v>
      </c>
      <c r="C27" s="7" t="s">
        <v>198</v>
      </c>
      <c r="D27" s="31">
        <f>P4a2!J27</f>
        <v>0</v>
      </c>
      <c r="E27" s="45" t="s">
        <v>38</v>
      </c>
      <c r="F27" s="44">
        <v>1</v>
      </c>
      <c r="G27" s="44"/>
      <c r="H27" s="44"/>
      <c r="I27" s="44"/>
      <c r="J27" s="44"/>
      <c r="K27" s="44"/>
      <c r="L27" s="45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>
        <f t="shared" si="0"/>
        <v>1</v>
      </c>
      <c r="Y27" s="66">
        <f t="shared" si="1"/>
        <v>0</v>
      </c>
    </row>
    <row r="28" spans="1:26" x14ac:dyDescent="0.25">
      <c r="A28" s="14">
        <v>22</v>
      </c>
      <c r="B28" s="14" t="s">
        <v>189</v>
      </c>
      <c r="C28" s="7" t="s">
        <v>19</v>
      </c>
      <c r="D28" s="31">
        <f>P4a2!J28</f>
        <v>0</v>
      </c>
      <c r="E28" s="45" t="s">
        <v>38</v>
      </c>
      <c r="F28" s="45">
        <v>1</v>
      </c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>
        <f t="shared" si="0"/>
        <v>1</v>
      </c>
      <c r="Y28" s="66">
        <f t="shared" si="1"/>
        <v>0</v>
      </c>
    </row>
    <row r="29" spans="1:26" x14ac:dyDescent="0.25">
      <c r="A29" s="14">
        <v>23</v>
      </c>
      <c r="B29" s="14" t="s">
        <v>190</v>
      </c>
      <c r="C29" s="7" t="s">
        <v>217</v>
      </c>
      <c r="D29" s="31">
        <f>P4a2!J29</f>
        <v>0</v>
      </c>
      <c r="E29" s="45" t="s">
        <v>38</v>
      </c>
      <c r="F29" s="44">
        <v>1</v>
      </c>
      <c r="G29" s="44"/>
      <c r="H29" s="44"/>
      <c r="I29" s="44"/>
      <c r="J29" s="44"/>
      <c r="K29" s="45"/>
      <c r="L29" s="45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>
        <f t="shared" si="0"/>
        <v>1</v>
      </c>
      <c r="Y29" s="66">
        <f t="shared" si="1"/>
        <v>0</v>
      </c>
    </row>
    <row r="30" spans="1:26" x14ac:dyDescent="0.25">
      <c r="A30" s="14">
        <v>24</v>
      </c>
      <c r="B30" s="14" t="s">
        <v>191</v>
      </c>
      <c r="C30" s="7" t="s">
        <v>199</v>
      </c>
      <c r="D30" s="31">
        <f>P4a2!J30</f>
        <v>0</v>
      </c>
      <c r="E30" s="45" t="s">
        <v>38</v>
      </c>
      <c r="F30" s="44">
        <v>1</v>
      </c>
      <c r="G30" s="44"/>
      <c r="H30" s="44"/>
      <c r="I30" s="44"/>
      <c r="J30" s="44"/>
      <c r="K30" s="45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>
        <f t="shared" si="0"/>
        <v>1</v>
      </c>
      <c r="Y30" s="66">
        <f t="shared" si="1"/>
        <v>0</v>
      </c>
    </row>
    <row r="31" spans="1:26" x14ac:dyDescent="0.25">
      <c r="A31" s="14">
        <v>25</v>
      </c>
      <c r="B31" s="14" t="s">
        <v>192</v>
      </c>
      <c r="C31" s="79" t="s">
        <v>200</v>
      </c>
      <c r="D31" s="31">
        <f>P4a2!J31</f>
        <v>414.75</v>
      </c>
      <c r="E31" s="45" t="s">
        <v>275</v>
      </c>
      <c r="F31" s="45">
        <v>0.6</v>
      </c>
      <c r="G31" s="45">
        <v>0.3</v>
      </c>
      <c r="H31" s="45">
        <v>0.1</v>
      </c>
      <c r="I31" s="45"/>
      <c r="J31" s="45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>
        <f t="shared" si="0"/>
        <v>0.99999999999999989</v>
      </c>
      <c r="Y31" s="78">
        <f t="shared" si="1"/>
        <v>3.9636629845824563E-2</v>
      </c>
      <c r="Z31" s="25"/>
    </row>
    <row r="32" spans="1:26" x14ac:dyDescent="0.25">
      <c r="A32" s="14">
        <v>26</v>
      </c>
      <c r="B32" s="14" t="s">
        <v>193</v>
      </c>
      <c r="C32" s="7" t="s">
        <v>201</v>
      </c>
      <c r="D32" s="31">
        <f>P4a2!J32</f>
        <v>0</v>
      </c>
      <c r="E32" s="45" t="s">
        <v>38</v>
      </c>
      <c r="F32" s="44">
        <v>1</v>
      </c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>
        <f t="shared" si="0"/>
        <v>1</v>
      </c>
      <c r="Y32" s="66">
        <f t="shared" si="1"/>
        <v>0</v>
      </c>
    </row>
    <row r="33" spans="1:27" x14ac:dyDescent="0.25">
      <c r="A33" s="14">
        <v>27</v>
      </c>
      <c r="B33" s="14" t="s">
        <v>194</v>
      </c>
      <c r="C33" s="7" t="s">
        <v>202</v>
      </c>
      <c r="D33" s="31">
        <f>P4a2!J33</f>
        <v>169</v>
      </c>
      <c r="E33" s="45" t="s">
        <v>38</v>
      </c>
      <c r="F33" s="44"/>
      <c r="G33" s="44"/>
      <c r="H33" s="44">
        <v>1</v>
      </c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>
        <f t="shared" si="0"/>
        <v>1</v>
      </c>
      <c r="Y33" s="66">
        <f t="shared" si="1"/>
        <v>1.6150911257249791E-2</v>
      </c>
    </row>
    <row r="34" spans="1:27" x14ac:dyDescent="0.25">
      <c r="A34" s="14">
        <v>28</v>
      </c>
      <c r="B34" s="14" t="s">
        <v>195</v>
      </c>
      <c r="C34" s="7" t="s">
        <v>20</v>
      </c>
      <c r="D34" s="31">
        <f>P4a2!J34</f>
        <v>45.875</v>
      </c>
      <c r="E34" s="45" t="s">
        <v>38</v>
      </c>
      <c r="F34" s="45"/>
      <c r="G34" s="45"/>
      <c r="H34" s="45">
        <v>1</v>
      </c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>
        <f t="shared" si="0"/>
        <v>1</v>
      </c>
      <c r="Y34" s="66">
        <f t="shared" si="1"/>
        <v>4.3841600824043444E-3</v>
      </c>
    </row>
    <row r="35" spans="1:27" x14ac:dyDescent="0.25">
      <c r="A35" s="14">
        <v>29</v>
      </c>
      <c r="B35" s="14" t="s">
        <v>203</v>
      </c>
      <c r="C35" s="7" t="s">
        <v>210</v>
      </c>
      <c r="D35" s="31">
        <f>P4a2!J35</f>
        <v>0</v>
      </c>
      <c r="E35" s="45" t="s">
        <v>38</v>
      </c>
      <c r="F35" s="44">
        <v>1</v>
      </c>
      <c r="G35" s="45"/>
      <c r="H35" s="45"/>
      <c r="I35" s="44"/>
      <c r="J35" s="44"/>
      <c r="K35" s="45"/>
      <c r="L35" s="44"/>
      <c r="M35" s="45"/>
      <c r="N35" s="44"/>
      <c r="O35" s="44"/>
      <c r="P35" s="44"/>
      <c r="Q35" s="44"/>
      <c r="R35" s="44"/>
      <c r="S35" s="44"/>
      <c r="T35" s="44"/>
      <c r="U35" s="44"/>
      <c r="V35" s="44"/>
      <c r="W35" s="44">
        <f t="shared" si="0"/>
        <v>1</v>
      </c>
      <c r="Y35" s="66">
        <f t="shared" si="1"/>
        <v>0</v>
      </c>
    </row>
    <row r="36" spans="1:27" x14ac:dyDescent="0.25">
      <c r="A36" s="14">
        <v>30</v>
      </c>
      <c r="B36" s="14" t="s">
        <v>204</v>
      </c>
      <c r="C36" s="7" t="s">
        <v>211</v>
      </c>
      <c r="D36" s="31">
        <f>P4a2!J36</f>
        <v>0</v>
      </c>
      <c r="E36" s="45" t="s">
        <v>38</v>
      </c>
      <c r="F36" s="44">
        <v>1</v>
      </c>
      <c r="G36" s="44"/>
      <c r="H36" s="44"/>
      <c r="I36" s="44"/>
      <c r="J36" s="44"/>
      <c r="K36" s="45"/>
      <c r="L36" s="4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>
        <f t="shared" si="0"/>
        <v>1</v>
      </c>
      <c r="Y36" s="66">
        <f t="shared" si="1"/>
        <v>0</v>
      </c>
    </row>
    <row r="37" spans="1:27" x14ac:dyDescent="0.25">
      <c r="A37" s="14">
        <v>31</v>
      </c>
      <c r="B37" s="14" t="s">
        <v>205</v>
      </c>
      <c r="C37" s="7" t="s">
        <v>212</v>
      </c>
      <c r="D37" s="31">
        <f>P4a2!J37</f>
        <v>19.153846153846153</v>
      </c>
      <c r="E37" s="45" t="s">
        <v>284</v>
      </c>
      <c r="F37" s="44"/>
      <c r="G37" s="44">
        <v>2</v>
      </c>
      <c r="H37" s="44"/>
      <c r="I37" s="45"/>
      <c r="J37" s="45"/>
      <c r="K37" s="44"/>
      <c r="L37" s="45"/>
      <c r="M37" s="44"/>
      <c r="N37" s="45"/>
      <c r="O37" s="45"/>
      <c r="P37" s="45"/>
      <c r="Q37" s="44"/>
      <c r="R37" s="44"/>
      <c r="S37" s="44"/>
      <c r="T37" s="44"/>
      <c r="U37" s="44"/>
      <c r="V37" s="44"/>
      <c r="W37" s="44">
        <f t="shared" si="0"/>
        <v>2</v>
      </c>
      <c r="Y37" s="66">
        <f t="shared" si="1"/>
        <v>1.8304856181407365E-3</v>
      </c>
    </row>
    <row r="38" spans="1:27" x14ac:dyDescent="0.25">
      <c r="A38" s="14">
        <v>32</v>
      </c>
      <c r="B38" s="14" t="s">
        <v>206</v>
      </c>
      <c r="C38" s="75" t="s">
        <v>213</v>
      </c>
      <c r="D38" s="31">
        <f>P4a2!J38</f>
        <v>1345.1999999999998</v>
      </c>
      <c r="E38" s="45" t="s">
        <v>535</v>
      </c>
      <c r="F38" s="45">
        <v>182.1</v>
      </c>
      <c r="G38" s="45">
        <v>85.2</v>
      </c>
      <c r="H38" s="45">
        <v>45.8</v>
      </c>
      <c r="I38" s="14"/>
      <c r="J38" s="14"/>
      <c r="K38" s="45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>
        <f t="shared" si="0"/>
        <v>313.10000000000002</v>
      </c>
      <c r="Y38" s="68">
        <f t="shared" si="1"/>
        <v>0.12855743090681904</v>
      </c>
      <c r="Z38" s="25" t="s">
        <v>575</v>
      </c>
      <c r="AA38" s="65"/>
    </row>
    <row r="39" spans="1:27" x14ac:dyDescent="0.25">
      <c r="A39" s="14">
        <v>33</v>
      </c>
      <c r="B39" s="14" t="s">
        <v>207</v>
      </c>
      <c r="C39" s="79" t="s">
        <v>214</v>
      </c>
      <c r="D39" s="31">
        <f>P4a2!J39</f>
        <v>957.79</v>
      </c>
      <c r="E39" s="45" t="s">
        <v>535</v>
      </c>
      <c r="F39" s="45">
        <v>182.1</v>
      </c>
      <c r="G39" s="45">
        <v>85.2</v>
      </c>
      <c r="H39" s="45">
        <v>45.8</v>
      </c>
      <c r="I39" s="14"/>
      <c r="J39" s="1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>
        <f t="shared" si="0"/>
        <v>313.10000000000002</v>
      </c>
      <c r="Y39" s="78">
        <f t="shared" si="1"/>
        <v>9.1533617118824129E-2</v>
      </c>
      <c r="Z39" s="25"/>
    </row>
    <row r="40" spans="1:27" x14ac:dyDescent="0.25">
      <c r="A40" s="14">
        <v>34</v>
      </c>
      <c r="B40" s="14" t="s">
        <v>208</v>
      </c>
      <c r="C40" s="7" t="s">
        <v>215</v>
      </c>
      <c r="D40" s="31">
        <f>P4a2!J40</f>
        <v>0</v>
      </c>
      <c r="E40" s="45" t="s">
        <v>38</v>
      </c>
      <c r="F40" s="44">
        <v>1</v>
      </c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>
        <f t="shared" si="0"/>
        <v>1</v>
      </c>
      <c r="Y40" s="66">
        <f t="shared" si="1"/>
        <v>0</v>
      </c>
    </row>
    <row r="41" spans="1:27" x14ac:dyDescent="0.25">
      <c r="A41" s="14">
        <v>35</v>
      </c>
      <c r="B41" s="14" t="s">
        <v>209</v>
      </c>
      <c r="C41" s="75" t="s">
        <v>216</v>
      </c>
      <c r="D41" s="31">
        <f>P4a2!J41</f>
        <v>7480.3</v>
      </c>
      <c r="E41" s="45" t="s">
        <v>38</v>
      </c>
      <c r="F41" s="44">
        <v>1</v>
      </c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>
        <f t="shared" si="0"/>
        <v>1</v>
      </c>
      <c r="Y41" s="68">
        <f t="shared" si="1"/>
        <v>0.71487373655387942</v>
      </c>
    </row>
    <row r="42" spans="1:27" x14ac:dyDescent="0.25">
      <c r="D42" s="31">
        <f>SUM(D7:D41)</f>
        <v>10463.805868795149</v>
      </c>
      <c r="Y42" s="67">
        <f>SUM(Y7:Y41)</f>
        <v>1</v>
      </c>
    </row>
  </sheetData>
  <mergeCells count="1">
    <mergeCell ref="B4:C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4F636-DB92-4B1C-B505-B72A1011DDE4}">
  <dimension ref="A1:AA42"/>
  <sheetViews>
    <sheetView zoomScale="80" zoomScaleNormal="80" workbookViewId="0">
      <pane xSplit="5" ySplit="6" topLeftCell="F20" activePane="bottomRight" state="frozen"/>
      <selection pane="topRight" activeCell="F1" sqref="F1"/>
      <selection pane="bottomLeft" activeCell="A9" sqref="A9"/>
      <selection pane="bottomRight" activeCell="A2" sqref="A2"/>
    </sheetView>
  </sheetViews>
  <sheetFormatPr baseColWidth="10" defaultColWidth="11.54296875" defaultRowHeight="15" x14ac:dyDescent="0.25"/>
  <cols>
    <col min="1" max="1" width="6.08984375" style="24" customWidth="1"/>
    <col min="2" max="2" width="9.08984375" style="24" customWidth="1"/>
    <col min="3" max="3" width="30.54296875" style="24" customWidth="1"/>
    <col min="4" max="4" width="9.453125" style="24" customWidth="1"/>
    <col min="5" max="5" width="15.90625" style="24" customWidth="1"/>
    <col min="6" max="13" width="11.54296875" style="24"/>
    <col min="14" max="14" width="12.90625" style="24" customWidth="1"/>
    <col min="15" max="23" width="11.54296875" style="24"/>
    <col min="24" max="24" width="5.36328125" style="24" customWidth="1"/>
    <col min="25" max="25" width="12" style="24" bestFit="1" customWidth="1"/>
    <col min="26" max="16384" width="11.54296875" style="24"/>
  </cols>
  <sheetData>
    <row r="1" spans="1:25" ht="15.6" x14ac:dyDescent="0.3">
      <c r="A1" s="26" t="s">
        <v>586</v>
      </c>
    </row>
    <row r="2" spans="1:25" ht="15.6" x14ac:dyDescent="0.3">
      <c r="A2" s="26" t="s">
        <v>576</v>
      </c>
      <c r="B2" s="26" t="s">
        <v>577</v>
      </c>
      <c r="E2" s="73" t="s">
        <v>100</v>
      </c>
      <c r="F2" s="73">
        <v>1</v>
      </c>
      <c r="G2" s="73">
        <v>2</v>
      </c>
      <c r="H2" s="73">
        <v>3</v>
      </c>
      <c r="I2" s="73">
        <v>4</v>
      </c>
      <c r="J2" s="73">
        <v>5</v>
      </c>
      <c r="K2" s="73">
        <v>6</v>
      </c>
      <c r="L2" s="73">
        <v>7</v>
      </c>
      <c r="M2" s="73">
        <v>8</v>
      </c>
      <c r="N2" s="73">
        <v>9</v>
      </c>
      <c r="O2" s="73">
        <v>10</v>
      </c>
      <c r="P2" s="73">
        <v>11</v>
      </c>
      <c r="Q2" s="73">
        <v>12</v>
      </c>
      <c r="R2" s="73">
        <v>13</v>
      </c>
      <c r="S2" s="73">
        <v>14</v>
      </c>
      <c r="T2" s="73">
        <v>15</v>
      </c>
      <c r="U2" s="73">
        <v>16</v>
      </c>
      <c r="V2" s="73">
        <v>17</v>
      </c>
    </row>
    <row r="3" spans="1:25" x14ac:dyDescent="0.25">
      <c r="E3" s="73" t="s">
        <v>101</v>
      </c>
      <c r="F3" s="73" t="s">
        <v>442</v>
      </c>
      <c r="G3" s="73" t="s">
        <v>443</v>
      </c>
      <c r="H3" s="73" t="s">
        <v>444</v>
      </c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</row>
    <row r="4" spans="1:25" ht="41.4" x14ac:dyDescent="0.25">
      <c r="B4" s="94" t="s">
        <v>538</v>
      </c>
      <c r="C4" s="95"/>
      <c r="E4" s="73" t="s">
        <v>102</v>
      </c>
      <c r="F4" s="73" t="s">
        <v>468</v>
      </c>
      <c r="G4" s="73" t="s">
        <v>469</v>
      </c>
      <c r="H4" s="73" t="s">
        <v>470</v>
      </c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</row>
    <row r="5" spans="1:25" x14ac:dyDescent="0.25">
      <c r="E5" s="73" t="s">
        <v>103</v>
      </c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</row>
    <row r="6" spans="1:25" ht="15.6" x14ac:dyDescent="0.3">
      <c r="A6" s="1" t="s">
        <v>100</v>
      </c>
      <c r="B6" s="1" t="s">
        <v>101</v>
      </c>
      <c r="C6" s="1" t="s">
        <v>102</v>
      </c>
      <c r="D6" s="1" t="s">
        <v>171</v>
      </c>
      <c r="E6" s="1" t="s">
        <v>527</v>
      </c>
      <c r="F6" s="73" t="s">
        <v>429</v>
      </c>
      <c r="G6" s="73" t="s">
        <v>429</v>
      </c>
      <c r="H6" s="73" t="s">
        <v>429</v>
      </c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40"/>
      <c r="W6" s="42" t="s">
        <v>7</v>
      </c>
      <c r="Y6" s="42" t="s">
        <v>528</v>
      </c>
    </row>
    <row r="7" spans="1:25" x14ac:dyDescent="0.25">
      <c r="A7" s="14">
        <v>1</v>
      </c>
      <c r="B7" s="14" t="s">
        <v>160</v>
      </c>
      <c r="C7" s="7" t="s">
        <v>18</v>
      </c>
      <c r="D7" s="31">
        <f>P4a2!J7</f>
        <v>0</v>
      </c>
      <c r="E7" s="45" t="s">
        <v>38</v>
      </c>
      <c r="F7" s="44">
        <f>'P4b1 CA 05'!$D7/'P4b1 CA 05'!$W7*'P4b1 CA 05'!F7</f>
        <v>0</v>
      </c>
      <c r="G7" s="44">
        <f>'P4b1 CA 05'!$D7/'P4b1 CA 05'!$W7*'P4b1 CA 05'!G7</f>
        <v>0</v>
      </c>
      <c r="H7" s="44">
        <f>'P4b1 CA 05'!$D7/'P4b1 CA 05'!$W7*'P4b1 CA 05'!H7</f>
        <v>0</v>
      </c>
      <c r="I7" s="44"/>
      <c r="J7" s="44"/>
      <c r="K7" s="44"/>
      <c r="L7" s="44"/>
      <c r="M7" s="14"/>
      <c r="N7" s="14"/>
      <c r="O7" s="14"/>
      <c r="P7" s="14"/>
      <c r="Q7" s="2"/>
      <c r="R7" s="2"/>
      <c r="S7" s="2"/>
      <c r="T7" s="2"/>
      <c r="U7" s="2"/>
      <c r="V7" s="2"/>
      <c r="W7" s="44">
        <f t="shared" ref="W7:W41" si="0">SUM(F7:V7)</f>
        <v>0</v>
      </c>
      <c r="Y7" s="66">
        <f>D7/$D$42</f>
        <v>0</v>
      </c>
    </row>
    <row r="8" spans="1:25" x14ac:dyDescent="0.25">
      <c r="A8" s="14">
        <v>2</v>
      </c>
      <c r="B8" s="14" t="s">
        <v>161</v>
      </c>
      <c r="C8" s="7" t="s">
        <v>172</v>
      </c>
      <c r="D8" s="31">
        <f>P4a2!J8</f>
        <v>0</v>
      </c>
      <c r="E8" s="45" t="s">
        <v>38</v>
      </c>
      <c r="F8" s="44">
        <f>'P4b1 CA 05'!$D8/'P4b1 CA 05'!$W8*'P4b1 CA 05'!F8</f>
        <v>0</v>
      </c>
      <c r="G8" s="44">
        <f>'P4b1 CA 05'!$D8/'P4b1 CA 05'!$W8*'P4b1 CA 05'!G8</f>
        <v>0</v>
      </c>
      <c r="H8" s="44">
        <f>'P4b1 CA 05'!$D8/'P4b1 CA 05'!$W8*'P4b1 CA 05'!H8</f>
        <v>0</v>
      </c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>
        <f t="shared" si="0"/>
        <v>0</v>
      </c>
      <c r="Y8" s="66">
        <f t="shared" ref="Y8:Y41" si="1">D8/$D$42</f>
        <v>0</v>
      </c>
    </row>
    <row r="9" spans="1:25" x14ac:dyDescent="0.25">
      <c r="A9" s="14">
        <v>3</v>
      </c>
      <c r="B9" s="14" t="s">
        <v>162</v>
      </c>
      <c r="C9" s="7" t="s">
        <v>10</v>
      </c>
      <c r="D9" s="31">
        <f>P4a2!J9</f>
        <v>0</v>
      </c>
      <c r="E9" s="45" t="s">
        <v>38</v>
      </c>
      <c r="F9" s="44">
        <f>'P4b1 CA 05'!$D9/'P4b1 CA 05'!$W9*'P4b1 CA 05'!F9</f>
        <v>0</v>
      </c>
      <c r="G9" s="44">
        <f>'P4b1 CA 05'!$D9/'P4b1 CA 05'!$W9*'P4b1 CA 05'!G9</f>
        <v>0</v>
      </c>
      <c r="H9" s="44">
        <f>'P4b1 CA 05'!$D9/'P4b1 CA 05'!$W9*'P4b1 CA 05'!H9</f>
        <v>0</v>
      </c>
      <c r="I9" s="44"/>
      <c r="J9" s="44"/>
      <c r="K9" s="45"/>
      <c r="L9" s="44"/>
      <c r="M9" s="45"/>
      <c r="N9" s="44"/>
      <c r="O9" s="44"/>
      <c r="P9" s="44"/>
      <c r="Q9" s="44"/>
      <c r="R9" s="44"/>
      <c r="S9" s="44"/>
      <c r="T9" s="44"/>
      <c r="U9" s="44"/>
      <c r="V9" s="44"/>
      <c r="W9" s="44">
        <f t="shared" si="0"/>
        <v>0</v>
      </c>
      <c r="Y9" s="66">
        <f t="shared" si="1"/>
        <v>0</v>
      </c>
    </row>
    <row r="10" spans="1:25" x14ac:dyDescent="0.25">
      <c r="A10" s="14">
        <v>4</v>
      </c>
      <c r="B10" s="14" t="s">
        <v>163</v>
      </c>
      <c r="C10" s="7" t="s">
        <v>14</v>
      </c>
      <c r="D10" s="31">
        <f>P4a2!J10</f>
        <v>0</v>
      </c>
      <c r="E10" s="45" t="s">
        <v>38</v>
      </c>
      <c r="F10" s="44">
        <f>'P4b1 CA 05'!$D10/'P4b1 CA 05'!$W10*'P4b1 CA 05'!F10</f>
        <v>0</v>
      </c>
      <c r="G10" s="44">
        <f>'P4b1 CA 05'!$D10/'P4b1 CA 05'!$W10*'P4b1 CA 05'!G10</f>
        <v>0</v>
      </c>
      <c r="H10" s="44">
        <f>'P4b1 CA 05'!$D10/'P4b1 CA 05'!$W10*'P4b1 CA 05'!H10</f>
        <v>0</v>
      </c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>
        <f t="shared" si="0"/>
        <v>0</v>
      </c>
      <c r="Y10" s="66">
        <f t="shared" si="1"/>
        <v>0</v>
      </c>
    </row>
    <row r="11" spans="1:25" x14ac:dyDescent="0.25">
      <c r="A11" s="14">
        <v>5</v>
      </c>
      <c r="B11" s="14" t="s">
        <v>164</v>
      </c>
      <c r="C11" s="7" t="s">
        <v>11</v>
      </c>
      <c r="D11" s="31">
        <f>P4a2!J11</f>
        <v>0</v>
      </c>
      <c r="E11" s="45" t="s">
        <v>38</v>
      </c>
      <c r="F11" s="44">
        <f>'P4b1 CA 05'!$D11/'P4b1 CA 05'!$W11*'P4b1 CA 05'!F11</f>
        <v>0</v>
      </c>
      <c r="G11" s="44">
        <f>'P4b1 CA 05'!$D11/'P4b1 CA 05'!$W11*'P4b1 CA 05'!G11</f>
        <v>0</v>
      </c>
      <c r="H11" s="44">
        <f>'P4b1 CA 05'!$D11/'P4b1 CA 05'!$W11*'P4b1 CA 05'!H11</f>
        <v>0</v>
      </c>
      <c r="I11" s="44"/>
      <c r="J11" s="44"/>
      <c r="K11" s="44"/>
      <c r="L11" s="44"/>
      <c r="M11" s="44"/>
      <c r="N11" s="44"/>
      <c r="O11" s="44"/>
      <c r="P11" s="44"/>
      <c r="Q11" s="45"/>
      <c r="R11" s="45"/>
      <c r="S11" s="45"/>
      <c r="T11" s="45"/>
      <c r="U11" s="45"/>
      <c r="V11" s="45"/>
      <c r="W11" s="44">
        <f t="shared" si="0"/>
        <v>0</v>
      </c>
      <c r="Y11" s="66">
        <f t="shared" si="1"/>
        <v>0</v>
      </c>
    </row>
    <row r="12" spans="1:25" x14ac:dyDescent="0.25">
      <c r="A12" s="14">
        <v>6</v>
      </c>
      <c r="B12" s="14" t="s">
        <v>165</v>
      </c>
      <c r="C12" s="7" t="s">
        <v>173</v>
      </c>
      <c r="D12" s="31">
        <f>P4a2!J12</f>
        <v>0</v>
      </c>
      <c r="E12" s="45" t="s">
        <v>38</v>
      </c>
      <c r="F12" s="44">
        <f>'P4b1 CA 05'!$D12/'P4b1 CA 05'!$W12*'P4b1 CA 05'!F12</f>
        <v>0</v>
      </c>
      <c r="G12" s="44">
        <f>'P4b1 CA 05'!$D12/'P4b1 CA 05'!$W12*'P4b1 CA 05'!G12</f>
        <v>0</v>
      </c>
      <c r="H12" s="44">
        <f>'P4b1 CA 05'!$D12/'P4b1 CA 05'!$W12*'P4b1 CA 05'!H12</f>
        <v>0</v>
      </c>
      <c r="I12" s="44"/>
      <c r="J12" s="44"/>
      <c r="K12" s="44"/>
      <c r="L12" s="44"/>
      <c r="M12" s="44"/>
      <c r="N12" s="45"/>
      <c r="O12" s="45"/>
      <c r="P12" s="45"/>
      <c r="Q12" s="45"/>
      <c r="R12" s="45"/>
      <c r="S12" s="45"/>
      <c r="T12" s="45"/>
      <c r="U12" s="45"/>
      <c r="V12" s="45"/>
      <c r="W12" s="44">
        <f t="shared" si="0"/>
        <v>0</v>
      </c>
      <c r="Y12" s="66">
        <f t="shared" si="1"/>
        <v>0</v>
      </c>
    </row>
    <row r="13" spans="1:25" x14ac:dyDescent="0.25">
      <c r="A13" s="14">
        <v>7</v>
      </c>
      <c r="B13" s="14" t="s">
        <v>166</v>
      </c>
      <c r="C13" s="7" t="s">
        <v>12</v>
      </c>
      <c r="D13" s="31">
        <f>P4a2!J13</f>
        <v>0</v>
      </c>
      <c r="E13" s="45" t="s">
        <v>38</v>
      </c>
      <c r="F13" s="44">
        <f>'P4b1 CA 05'!$D13/'P4b1 CA 05'!$W13*'P4b1 CA 05'!F13</f>
        <v>0</v>
      </c>
      <c r="G13" s="44">
        <f>'P4b1 CA 05'!$D13/'P4b1 CA 05'!$W13*'P4b1 CA 05'!G13</f>
        <v>0</v>
      </c>
      <c r="H13" s="44">
        <f>'P4b1 CA 05'!$D13/'P4b1 CA 05'!$W13*'P4b1 CA 05'!H13</f>
        <v>0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>
        <f t="shared" si="0"/>
        <v>0</v>
      </c>
      <c r="Y13" s="66">
        <f t="shared" si="1"/>
        <v>0</v>
      </c>
    </row>
    <row r="14" spans="1:25" x14ac:dyDescent="0.25">
      <c r="A14" s="14">
        <v>8</v>
      </c>
      <c r="B14" s="14" t="s">
        <v>167</v>
      </c>
      <c r="C14" s="7" t="s">
        <v>16</v>
      </c>
      <c r="D14" s="31">
        <f>P4a2!J14</f>
        <v>0</v>
      </c>
      <c r="E14" s="45" t="s">
        <v>38</v>
      </c>
      <c r="F14" s="44">
        <f>'P4b1 CA 05'!$D14/'P4b1 CA 05'!$W14*'P4b1 CA 05'!F14</f>
        <v>0</v>
      </c>
      <c r="G14" s="44">
        <f>'P4b1 CA 05'!$D14/'P4b1 CA 05'!$W14*'P4b1 CA 05'!G14</f>
        <v>0</v>
      </c>
      <c r="H14" s="44">
        <f>'P4b1 CA 05'!$D14/'P4b1 CA 05'!$W14*'P4b1 CA 05'!H14</f>
        <v>0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>
        <f t="shared" si="0"/>
        <v>0</v>
      </c>
      <c r="Y14" s="66">
        <f t="shared" si="1"/>
        <v>0</v>
      </c>
    </row>
    <row r="15" spans="1:25" x14ac:dyDescent="0.25">
      <c r="A15" s="14">
        <v>9</v>
      </c>
      <c r="B15" s="14" t="s">
        <v>168</v>
      </c>
      <c r="C15" s="7" t="s">
        <v>13</v>
      </c>
      <c r="D15" s="31">
        <f>P4a2!J15</f>
        <v>0</v>
      </c>
      <c r="E15" s="45" t="s">
        <v>38</v>
      </c>
      <c r="F15" s="44">
        <f>'P4b1 CA 05'!$D15/'P4b1 CA 05'!$W15*'P4b1 CA 05'!F15</f>
        <v>0</v>
      </c>
      <c r="G15" s="44">
        <f>'P4b1 CA 05'!$D15/'P4b1 CA 05'!$W15*'P4b1 CA 05'!G15</f>
        <v>0</v>
      </c>
      <c r="H15" s="44">
        <f>'P4b1 CA 05'!$D15/'P4b1 CA 05'!$W15*'P4b1 CA 05'!H15</f>
        <v>0</v>
      </c>
      <c r="I15" s="44"/>
      <c r="J15" s="44"/>
      <c r="K15" s="44"/>
      <c r="L15" s="44"/>
      <c r="M15" s="44"/>
      <c r="N15" s="44"/>
      <c r="O15" s="44"/>
      <c r="P15" s="44"/>
      <c r="Q15" s="45"/>
      <c r="R15" s="45"/>
      <c r="S15" s="45"/>
      <c r="T15" s="45"/>
      <c r="U15" s="45"/>
      <c r="V15" s="45"/>
      <c r="W15" s="44">
        <f t="shared" si="0"/>
        <v>0</v>
      </c>
      <c r="Y15" s="66">
        <f t="shared" si="1"/>
        <v>0</v>
      </c>
    </row>
    <row r="16" spans="1:25" x14ac:dyDescent="0.25">
      <c r="A16" s="14">
        <v>10</v>
      </c>
      <c r="B16" s="14" t="s">
        <v>169</v>
      </c>
      <c r="C16" s="7" t="s">
        <v>8</v>
      </c>
      <c r="D16" s="31">
        <f>P4a2!J16</f>
        <v>0</v>
      </c>
      <c r="E16" s="45" t="s">
        <v>38</v>
      </c>
      <c r="F16" s="44">
        <f>'P4b1 CA 05'!$D16/'P4b1 CA 05'!$W16*'P4b1 CA 05'!F16</f>
        <v>0</v>
      </c>
      <c r="G16" s="44">
        <f>'P4b1 CA 05'!$D16/'P4b1 CA 05'!$W16*'P4b1 CA 05'!G16</f>
        <v>0</v>
      </c>
      <c r="H16" s="44">
        <f>'P4b1 CA 05'!$D16/'P4b1 CA 05'!$W16*'P4b1 CA 05'!H16</f>
        <v>0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>
        <f t="shared" si="0"/>
        <v>0</v>
      </c>
      <c r="Y16" s="66">
        <f t="shared" si="1"/>
        <v>0</v>
      </c>
    </row>
    <row r="17" spans="1:26" x14ac:dyDescent="0.25">
      <c r="A17" s="14">
        <v>11</v>
      </c>
      <c r="B17" s="14" t="s">
        <v>170</v>
      </c>
      <c r="C17" s="7" t="s">
        <v>183</v>
      </c>
      <c r="D17" s="31">
        <f>P4a2!J17</f>
        <v>23.991160572337044</v>
      </c>
      <c r="E17" s="45" t="s">
        <v>278</v>
      </c>
      <c r="F17" s="44">
        <f>'P4b1 CA 05'!$D17/'P4b1 CA 05'!$W17*'P4b1 CA 05'!F17</f>
        <v>5.2780553259141501</v>
      </c>
      <c r="G17" s="44">
        <f>'P4b1 CA 05'!$D17/'P4b1 CA 05'!$W17*'P4b1 CA 05'!G17</f>
        <v>8.6368178060413356</v>
      </c>
      <c r="H17" s="44">
        <f>'P4b1 CA 05'!$D17/'P4b1 CA 05'!$W17*'P4b1 CA 05'!H17</f>
        <v>10.076287440381558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>
        <f t="shared" si="0"/>
        <v>23.991160572337044</v>
      </c>
      <c r="Y17" s="66">
        <f t="shared" si="1"/>
        <v>2.2927757713742348E-3</v>
      </c>
    </row>
    <row r="18" spans="1:26" x14ac:dyDescent="0.25">
      <c r="A18" s="14">
        <v>12</v>
      </c>
      <c r="B18" s="14" t="s">
        <v>174</v>
      </c>
      <c r="C18" s="7" t="s">
        <v>184</v>
      </c>
      <c r="D18" s="31">
        <f>P4a2!J18</f>
        <v>7.7458620689655175</v>
      </c>
      <c r="E18" s="45" t="s">
        <v>279</v>
      </c>
      <c r="F18" s="44">
        <f>'P4b1 CA 05'!$D18/'P4b1 CA 05'!$W18*'P4b1 CA 05'!F18</f>
        <v>3.8729310344827588</v>
      </c>
      <c r="G18" s="44">
        <f>'P4b1 CA 05'!$D18/'P4b1 CA 05'!$W18*'P4b1 CA 05'!G18</f>
        <v>2.5819540229885058</v>
      </c>
      <c r="H18" s="44">
        <f>'P4b1 CA 05'!$D18/'P4b1 CA 05'!$W18*'P4b1 CA 05'!H18</f>
        <v>1.2909770114942529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44">
        <f t="shared" si="0"/>
        <v>7.7458620689655167</v>
      </c>
      <c r="Y18" s="66">
        <f t="shared" si="1"/>
        <v>7.4025284548378308E-4</v>
      </c>
    </row>
    <row r="19" spans="1:26" x14ac:dyDescent="0.25">
      <c r="A19" s="14">
        <v>13</v>
      </c>
      <c r="B19" s="14" t="s">
        <v>175</v>
      </c>
      <c r="C19" s="7" t="s">
        <v>185</v>
      </c>
      <c r="D19" s="31">
        <f>P4a2!J19</f>
        <v>0</v>
      </c>
      <c r="E19" s="45" t="s">
        <v>38</v>
      </c>
      <c r="F19" s="44">
        <f>'P4b1 CA 05'!$D19/'P4b1 CA 05'!$W19*'P4b1 CA 05'!F19</f>
        <v>0</v>
      </c>
      <c r="G19" s="44">
        <f>'P4b1 CA 05'!$D19/'P4b1 CA 05'!$W19*'P4b1 CA 05'!G19</f>
        <v>0</v>
      </c>
      <c r="H19" s="44">
        <f>'P4b1 CA 05'!$D19/'P4b1 CA 05'!$W19*'P4b1 CA 05'!H19</f>
        <v>0</v>
      </c>
      <c r="I19" s="44"/>
      <c r="J19" s="44"/>
      <c r="K19" s="44"/>
      <c r="L19" s="44"/>
      <c r="M19" s="44"/>
      <c r="N19" s="44"/>
      <c r="O19" s="44"/>
      <c r="P19" s="44"/>
      <c r="Q19" s="45"/>
      <c r="R19" s="45"/>
      <c r="S19" s="45"/>
      <c r="T19" s="45"/>
      <c r="U19" s="45"/>
      <c r="V19" s="45"/>
      <c r="W19" s="44">
        <f t="shared" si="0"/>
        <v>0</v>
      </c>
      <c r="Y19" s="66">
        <f t="shared" si="1"/>
        <v>0</v>
      </c>
    </row>
    <row r="20" spans="1:26" x14ac:dyDescent="0.25">
      <c r="A20" s="14">
        <v>14</v>
      </c>
      <c r="B20" s="14" t="s">
        <v>176</v>
      </c>
      <c r="C20" s="7" t="s">
        <v>186</v>
      </c>
      <c r="D20" s="31">
        <f>P4a2!J20</f>
        <v>0</v>
      </c>
      <c r="E20" s="45" t="s">
        <v>38</v>
      </c>
      <c r="F20" s="44">
        <f>'P4b1 CA 05'!$D20/'P4b1 CA 05'!$W20*'P4b1 CA 05'!F20</f>
        <v>0</v>
      </c>
      <c r="G20" s="44">
        <f>'P4b1 CA 05'!$D20/'P4b1 CA 05'!$W20*'P4b1 CA 05'!G20</f>
        <v>0</v>
      </c>
      <c r="H20" s="44">
        <f>'P4b1 CA 05'!$D20/'P4b1 CA 05'!$W20*'P4b1 CA 05'!H20</f>
        <v>0</v>
      </c>
      <c r="I20" s="44"/>
      <c r="J20" s="44"/>
      <c r="K20" s="44"/>
      <c r="L20" s="44"/>
      <c r="M20" s="44"/>
      <c r="N20" s="45"/>
      <c r="O20" s="45"/>
      <c r="P20" s="45"/>
      <c r="Q20" s="45"/>
      <c r="R20" s="45"/>
      <c r="S20" s="45"/>
      <c r="T20" s="45"/>
      <c r="U20" s="45"/>
      <c r="V20" s="45"/>
      <c r="W20" s="44">
        <f t="shared" si="0"/>
        <v>0</v>
      </c>
      <c r="Y20" s="66">
        <f t="shared" si="1"/>
        <v>0</v>
      </c>
    </row>
    <row r="21" spans="1:26" x14ac:dyDescent="0.25">
      <c r="A21" s="14">
        <v>15</v>
      </c>
      <c r="B21" s="14" t="s">
        <v>177</v>
      </c>
      <c r="C21" s="7" t="s">
        <v>187</v>
      </c>
      <c r="D21" s="31">
        <f>P4a2!J21</f>
        <v>0</v>
      </c>
      <c r="E21" s="45" t="s">
        <v>38</v>
      </c>
      <c r="F21" s="44">
        <f>'P4b1 CA 05'!$D21/'P4b1 CA 05'!$W21*'P4b1 CA 05'!F21</f>
        <v>0</v>
      </c>
      <c r="G21" s="44">
        <f>'P4b1 CA 05'!$D21/'P4b1 CA 05'!$W21*'P4b1 CA 05'!G21</f>
        <v>0</v>
      </c>
      <c r="H21" s="44">
        <f>'P4b1 CA 05'!$D21/'P4b1 CA 05'!$W21*'P4b1 CA 05'!H21</f>
        <v>0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>
        <f t="shared" si="0"/>
        <v>0</v>
      </c>
      <c r="Y21" s="66">
        <f t="shared" si="1"/>
        <v>0</v>
      </c>
    </row>
    <row r="22" spans="1:26" x14ac:dyDescent="0.25">
      <c r="A22" s="14">
        <v>16</v>
      </c>
      <c r="B22" s="14" t="s">
        <v>178</v>
      </c>
      <c r="C22" s="7" t="s">
        <v>17</v>
      </c>
      <c r="D22" s="31">
        <f>P4a2!J22</f>
        <v>0</v>
      </c>
      <c r="E22" s="45" t="s">
        <v>38</v>
      </c>
      <c r="F22" s="44">
        <f>'P4b1 CA 05'!$D22/'P4b1 CA 05'!$W22*'P4b1 CA 05'!F22</f>
        <v>0</v>
      </c>
      <c r="G22" s="44">
        <f>'P4b1 CA 05'!$D22/'P4b1 CA 05'!$W22*'P4b1 CA 05'!G22</f>
        <v>0</v>
      </c>
      <c r="H22" s="44">
        <f>'P4b1 CA 05'!$D22/'P4b1 CA 05'!$W22*'P4b1 CA 05'!H22</f>
        <v>0</v>
      </c>
      <c r="I22" s="44"/>
      <c r="J22" s="44"/>
      <c r="K22" s="44"/>
      <c r="L22" s="44"/>
      <c r="M22" s="44"/>
      <c r="N22" s="44"/>
      <c r="O22" s="44"/>
      <c r="P22" s="44"/>
      <c r="Q22" s="45"/>
      <c r="R22" s="45"/>
      <c r="S22" s="45"/>
      <c r="T22" s="45"/>
      <c r="U22" s="45"/>
      <c r="V22" s="45"/>
      <c r="W22" s="44">
        <f t="shared" si="0"/>
        <v>0</v>
      </c>
      <c r="Y22" s="66">
        <f t="shared" si="1"/>
        <v>0</v>
      </c>
    </row>
    <row r="23" spans="1:26" x14ac:dyDescent="0.25">
      <c r="A23" s="14">
        <v>17</v>
      </c>
      <c r="B23" s="14" t="s">
        <v>179</v>
      </c>
      <c r="C23" s="7" t="s">
        <v>9</v>
      </c>
      <c r="D23" s="31">
        <f>P4a2!J23</f>
        <v>0</v>
      </c>
      <c r="E23" s="45" t="s">
        <v>38</v>
      </c>
      <c r="F23" s="44">
        <f>'P4b1 CA 05'!$D23/'P4b1 CA 05'!$W23*'P4b1 CA 05'!F23</f>
        <v>0</v>
      </c>
      <c r="G23" s="44">
        <f>'P4b1 CA 05'!$D23/'P4b1 CA 05'!$W23*'P4b1 CA 05'!G23</f>
        <v>0</v>
      </c>
      <c r="H23" s="44">
        <f>'P4b1 CA 05'!$D23/'P4b1 CA 05'!$W23*'P4b1 CA 05'!H23</f>
        <v>0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>
        <f t="shared" si="0"/>
        <v>0</v>
      </c>
      <c r="Y23" s="66">
        <f t="shared" si="1"/>
        <v>0</v>
      </c>
    </row>
    <row r="24" spans="1:26" x14ac:dyDescent="0.25">
      <c r="A24" s="14">
        <v>18</v>
      </c>
      <c r="B24" s="14" t="s">
        <v>180</v>
      </c>
      <c r="C24" s="7" t="s">
        <v>15</v>
      </c>
      <c r="D24" s="31">
        <f>P4a2!J24</f>
        <v>0</v>
      </c>
      <c r="E24" s="45" t="s">
        <v>38</v>
      </c>
      <c r="F24" s="44">
        <f>'P4b1 CA 05'!$D24/'P4b1 CA 05'!$W24*'P4b1 CA 05'!F24</f>
        <v>0</v>
      </c>
      <c r="G24" s="44">
        <f>'P4b1 CA 05'!$D24/'P4b1 CA 05'!$W24*'P4b1 CA 05'!G24</f>
        <v>0</v>
      </c>
      <c r="H24" s="44">
        <f>'P4b1 CA 05'!$D24/'P4b1 CA 05'!$W24*'P4b1 CA 05'!H24</f>
        <v>0</v>
      </c>
      <c r="I24" s="44"/>
      <c r="J24" s="44"/>
      <c r="K24" s="44"/>
      <c r="L24" s="44"/>
      <c r="M24" s="44"/>
      <c r="N24" s="44"/>
      <c r="O24" s="44"/>
      <c r="P24" s="44"/>
      <c r="Q24" s="45"/>
      <c r="R24" s="45"/>
      <c r="S24" s="45"/>
      <c r="T24" s="45"/>
      <c r="U24" s="45"/>
      <c r="V24" s="45"/>
      <c r="W24" s="44">
        <f t="shared" si="0"/>
        <v>0</v>
      </c>
      <c r="Y24" s="66">
        <f t="shared" si="1"/>
        <v>0</v>
      </c>
    </row>
    <row r="25" spans="1:26" x14ac:dyDescent="0.25">
      <c r="A25" s="14">
        <v>19</v>
      </c>
      <c r="B25" s="14" t="s">
        <v>181</v>
      </c>
      <c r="C25" s="7" t="s">
        <v>196</v>
      </c>
      <c r="D25" s="31">
        <f>P4a2!J25</f>
        <v>0</v>
      </c>
      <c r="E25" s="45" t="s">
        <v>38</v>
      </c>
      <c r="F25" s="44">
        <f>'P4b1 CA 05'!$D25/'P4b1 CA 05'!$W25*'P4b1 CA 05'!F25</f>
        <v>0</v>
      </c>
      <c r="G25" s="44">
        <f>'P4b1 CA 05'!$D25/'P4b1 CA 05'!$W25*'P4b1 CA 05'!G25</f>
        <v>0</v>
      </c>
      <c r="H25" s="44">
        <f>'P4b1 CA 05'!$D25/'P4b1 CA 05'!$W25*'P4b1 CA 05'!H25</f>
        <v>0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>
        <f t="shared" si="0"/>
        <v>0</v>
      </c>
      <c r="Y25" s="66">
        <f t="shared" si="1"/>
        <v>0</v>
      </c>
    </row>
    <row r="26" spans="1:26" x14ac:dyDescent="0.25">
      <c r="A26" s="14">
        <v>20</v>
      </c>
      <c r="B26" s="14" t="s">
        <v>182</v>
      </c>
      <c r="C26" s="7" t="s">
        <v>197</v>
      </c>
      <c r="D26" s="31">
        <f>P4a2!J26</f>
        <v>0</v>
      </c>
      <c r="E26" s="45" t="s">
        <v>38</v>
      </c>
      <c r="F26" s="44">
        <f>'P4b1 CA 05'!$D26/'P4b1 CA 05'!$W26*'P4b1 CA 05'!F26</f>
        <v>0</v>
      </c>
      <c r="G26" s="44">
        <f>'P4b1 CA 05'!$D26/'P4b1 CA 05'!$W26*'P4b1 CA 05'!G26</f>
        <v>0</v>
      </c>
      <c r="H26" s="44">
        <f>'P4b1 CA 05'!$D26/'P4b1 CA 05'!$W26*'P4b1 CA 05'!H26</f>
        <v>0</v>
      </c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>
        <f t="shared" si="0"/>
        <v>0</v>
      </c>
      <c r="Y26" s="66">
        <f t="shared" si="1"/>
        <v>0</v>
      </c>
    </row>
    <row r="27" spans="1:26" x14ac:dyDescent="0.25">
      <c r="A27" s="14">
        <v>21</v>
      </c>
      <c r="B27" s="14" t="s">
        <v>188</v>
      </c>
      <c r="C27" s="7" t="s">
        <v>198</v>
      </c>
      <c r="D27" s="31">
        <f>P4a2!J27</f>
        <v>0</v>
      </c>
      <c r="E27" s="45" t="s">
        <v>38</v>
      </c>
      <c r="F27" s="44">
        <f>'P4b1 CA 05'!$D27/'P4b1 CA 05'!$W27*'P4b1 CA 05'!F27</f>
        <v>0</v>
      </c>
      <c r="G27" s="44">
        <f>'P4b1 CA 05'!$D27/'P4b1 CA 05'!$W27*'P4b1 CA 05'!G27</f>
        <v>0</v>
      </c>
      <c r="H27" s="44">
        <f>'P4b1 CA 05'!$D27/'P4b1 CA 05'!$W27*'P4b1 CA 05'!H27</f>
        <v>0</v>
      </c>
      <c r="I27" s="44"/>
      <c r="J27" s="44"/>
      <c r="K27" s="44"/>
      <c r="L27" s="45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>
        <f t="shared" si="0"/>
        <v>0</v>
      </c>
      <c r="Y27" s="66">
        <f t="shared" si="1"/>
        <v>0</v>
      </c>
    </row>
    <row r="28" spans="1:26" x14ac:dyDescent="0.25">
      <c r="A28" s="14">
        <v>22</v>
      </c>
      <c r="B28" s="14" t="s">
        <v>189</v>
      </c>
      <c r="C28" s="7" t="s">
        <v>19</v>
      </c>
      <c r="D28" s="31">
        <f>P4a2!J28</f>
        <v>0</v>
      </c>
      <c r="E28" s="45" t="s">
        <v>38</v>
      </c>
      <c r="F28" s="44">
        <f>'P4b1 CA 05'!$D28/'P4b1 CA 05'!$W28*'P4b1 CA 05'!F28</f>
        <v>0</v>
      </c>
      <c r="G28" s="44">
        <f>'P4b1 CA 05'!$D28/'P4b1 CA 05'!$W28*'P4b1 CA 05'!G28</f>
        <v>0</v>
      </c>
      <c r="H28" s="44">
        <f>'P4b1 CA 05'!$D28/'P4b1 CA 05'!$W28*'P4b1 CA 05'!H28</f>
        <v>0</v>
      </c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>
        <f t="shared" si="0"/>
        <v>0</v>
      </c>
      <c r="Y28" s="66">
        <f t="shared" si="1"/>
        <v>0</v>
      </c>
    </row>
    <row r="29" spans="1:26" x14ac:dyDescent="0.25">
      <c r="A29" s="14">
        <v>23</v>
      </c>
      <c r="B29" s="14" t="s">
        <v>190</v>
      </c>
      <c r="C29" s="7" t="s">
        <v>217</v>
      </c>
      <c r="D29" s="31">
        <f>P4a2!J29</f>
        <v>0</v>
      </c>
      <c r="E29" s="45" t="s">
        <v>38</v>
      </c>
      <c r="F29" s="44">
        <f>'P4b1 CA 05'!$D29/'P4b1 CA 05'!$W29*'P4b1 CA 05'!F29</f>
        <v>0</v>
      </c>
      <c r="G29" s="44">
        <f>'P4b1 CA 05'!$D29/'P4b1 CA 05'!$W29*'P4b1 CA 05'!G29</f>
        <v>0</v>
      </c>
      <c r="H29" s="44">
        <f>'P4b1 CA 05'!$D29/'P4b1 CA 05'!$W29*'P4b1 CA 05'!H29</f>
        <v>0</v>
      </c>
      <c r="I29" s="44"/>
      <c r="J29" s="44"/>
      <c r="K29" s="45"/>
      <c r="L29" s="45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>
        <f t="shared" si="0"/>
        <v>0</v>
      </c>
      <c r="Y29" s="66">
        <f t="shared" si="1"/>
        <v>0</v>
      </c>
    </row>
    <row r="30" spans="1:26" x14ac:dyDescent="0.25">
      <c r="A30" s="14">
        <v>24</v>
      </c>
      <c r="B30" s="14" t="s">
        <v>191</v>
      </c>
      <c r="C30" s="7" t="s">
        <v>199</v>
      </c>
      <c r="D30" s="31">
        <f>P4a2!J30</f>
        <v>0</v>
      </c>
      <c r="E30" s="45" t="s">
        <v>38</v>
      </c>
      <c r="F30" s="44">
        <f>'P4b1 CA 05'!$D30/'P4b1 CA 05'!$W30*'P4b1 CA 05'!F30</f>
        <v>0</v>
      </c>
      <c r="G30" s="44">
        <f>'P4b1 CA 05'!$D30/'P4b1 CA 05'!$W30*'P4b1 CA 05'!G30</f>
        <v>0</v>
      </c>
      <c r="H30" s="44">
        <f>'P4b1 CA 05'!$D30/'P4b1 CA 05'!$W30*'P4b1 CA 05'!H30</f>
        <v>0</v>
      </c>
      <c r="I30" s="44"/>
      <c r="J30" s="44"/>
      <c r="K30" s="45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>
        <f t="shared" si="0"/>
        <v>0</v>
      </c>
      <c r="Y30" s="66">
        <f t="shared" si="1"/>
        <v>0</v>
      </c>
    </row>
    <row r="31" spans="1:26" x14ac:dyDescent="0.25">
      <c r="A31" s="14">
        <v>25</v>
      </c>
      <c r="B31" s="14" t="s">
        <v>192</v>
      </c>
      <c r="C31" s="79" t="s">
        <v>200</v>
      </c>
      <c r="D31" s="31">
        <f>P4a2!J31</f>
        <v>414.75</v>
      </c>
      <c r="E31" s="45" t="s">
        <v>275</v>
      </c>
      <c r="F31" s="44">
        <f>'P4b1 CA 05'!$D31/'P4b1 CA 05'!$W31*'P4b1 CA 05'!F31</f>
        <v>248.85000000000002</v>
      </c>
      <c r="G31" s="44">
        <f>'P4b1 CA 05'!$D31/'P4b1 CA 05'!$W31*'P4b1 CA 05'!G31</f>
        <v>124.42500000000001</v>
      </c>
      <c r="H31" s="44">
        <f>'P4b1 CA 05'!$D31/'P4b1 CA 05'!$W31*'P4b1 CA 05'!H31</f>
        <v>41.475000000000009</v>
      </c>
      <c r="I31" s="45"/>
      <c r="J31" s="45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>
        <f t="shared" si="0"/>
        <v>414.75000000000006</v>
      </c>
      <c r="Y31" s="78">
        <f t="shared" si="1"/>
        <v>3.9636629845824563E-2</v>
      </c>
      <c r="Z31" s="25"/>
    </row>
    <row r="32" spans="1:26" x14ac:dyDescent="0.25">
      <c r="A32" s="14">
        <v>26</v>
      </c>
      <c r="B32" s="14" t="s">
        <v>193</v>
      </c>
      <c r="C32" s="7" t="s">
        <v>201</v>
      </c>
      <c r="D32" s="31">
        <f>P4a2!J32</f>
        <v>0</v>
      </c>
      <c r="E32" s="45" t="s">
        <v>38</v>
      </c>
      <c r="F32" s="44">
        <f>'P4b1 CA 05'!$D32/'P4b1 CA 05'!$W32*'P4b1 CA 05'!F32</f>
        <v>0</v>
      </c>
      <c r="G32" s="44">
        <f>'P4b1 CA 05'!$D32/'P4b1 CA 05'!$W32*'P4b1 CA 05'!G32</f>
        <v>0</v>
      </c>
      <c r="H32" s="44">
        <f>'P4b1 CA 05'!$D32/'P4b1 CA 05'!$W32*'P4b1 CA 05'!H32</f>
        <v>0</v>
      </c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>
        <f t="shared" si="0"/>
        <v>0</v>
      </c>
      <c r="Y32" s="66">
        <f t="shared" si="1"/>
        <v>0</v>
      </c>
    </row>
    <row r="33" spans="1:27" x14ac:dyDescent="0.25">
      <c r="A33" s="14">
        <v>27</v>
      </c>
      <c r="B33" s="14" t="s">
        <v>194</v>
      </c>
      <c r="C33" s="7" t="s">
        <v>202</v>
      </c>
      <c r="D33" s="31">
        <f>P4a2!J33</f>
        <v>169</v>
      </c>
      <c r="E33" s="45" t="s">
        <v>38</v>
      </c>
      <c r="F33" s="44">
        <f>'P4b1 CA 05'!$D33/'P4b1 CA 05'!$W33*'P4b1 CA 05'!F33</f>
        <v>0</v>
      </c>
      <c r="G33" s="44">
        <f>'P4b1 CA 05'!$D33/'P4b1 CA 05'!$W33*'P4b1 CA 05'!G33</f>
        <v>0</v>
      </c>
      <c r="H33" s="44">
        <f>'P4b1 CA 05'!$D33/'P4b1 CA 05'!$W33*'P4b1 CA 05'!H33</f>
        <v>169</v>
      </c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>
        <f t="shared" si="0"/>
        <v>169</v>
      </c>
      <c r="Y33" s="66">
        <f t="shared" si="1"/>
        <v>1.6150911257249791E-2</v>
      </c>
    </row>
    <row r="34" spans="1:27" x14ac:dyDescent="0.25">
      <c r="A34" s="14">
        <v>28</v>
      </c>
      <c r="B34" s="14" t="s">
        <v>195</v>
      </c>
      <c r="C34" s="7" t="s">
        <v>20</v>
      </c>
      <c r="D34" s="31">
        <f>P4a2!J34</f>
        <v>45.875</v>
      </c>
      <c r="E34" s="45" t="s">
        <v>38</v>
      </c>
      <c r="F34" s="44">
        <f>'P4b1 CA 05'!$D34/'P4b1 CA 05'!$W34*'P4b1 CA 05'!F34</f>
        <v>0</v>
      </c>
      <c r="G34" s="44">
        <f>'P4b1 CA 05'!$D34/'P4b1 CA 05'!$W34*'P4b1 CA 05'!G34</f>
        <v>0</v>
      </c>
      <c r="H34" s="44">
        <f>'P4b1 CA 05'!$D34/'P4b1 CA 05'!$W34*'P4b1 CA 05'!H34</f>
        <v>45.875</v>
      </c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>
        <f t="shared" si="0"/>
        <v>45.875</v>
      </c>
      <c r="Y34" s="66">
        <f t="shared" si="1"/>
        <v>4.3841600824043444E-3</v>
      </c>
    </row>
    <row r="35" spans="1:27" x14ac:dyDescent="0.25">
      <c r="A35" s="14">
        <v>29</v>
      </c>
      <c r="B35" s="14" t="s">
        <v>203</v>
      </c>
      <c r="C35" s="7" t="s">
        <v>210</v>
      </c>
      <c r="D35" s="31">
        <f>P4a2!J35</f>
        <v>0</v>
      </c>
      <c r="E35" s="45" t="s">
        <v>38</v>
      </c>
      <c r="F35" s="44">
        <f>'P4b1 CA 05'!$D35/'P4b1 CA 05'!$W35*'P4b1 CA 05'!F35</f>
        <v>0</v>
      </c>
      <c r="G35" s="44">
        <f>'P4b1 CA 05'!$D35/'P4b1 CA 05'!$W35*'P4b1 CA 05'!G35</f>
        <v>0</v>
      </c>
      <c r="H35" s="44">
        <f>'P4b1 CA 05'!$D35/'P4b1 CA 05'!$W35*'P4b1 CA 05'!H35</f>
        <v>0</v>
      </c>
      <c r="I35" s="44"/>
      <c r="J35" s="44"/>
      <c r="K35" s="45"/>
      <c r="L35" s="44"/>
      <c r="M35" s="45"/>
      <c r="N35" s="44"/>
      <c r="O35" s="44"/>
      <c r="P35" s="44"/>
      <c r="Q35" s="44"/>
      <c r="R35" s="44"/>
      <c r="S35" s="44"/>
      <c r="T35" s="44"/>
      <c r="U35" s="44"/>
      <c r="V35" s="44"/>
      <c r="W35" s="44">
        <f t="shared" si="0"/>
        <v>0</v>
      </c>
      <c r="Y35" s="66">
        <f t="shared" si="1"/>
        <v>0</v>
      </c>
    </row>
    <row r="36" spans="1:27" x14ac:dyDescent="0.25">
      <c r="A36" s="14">
        <v>30</v>
      </c>
      <c r="B36" s="14" t="s">
        <v>204</v>
      </c>
      <c r="C36" s="7" t="s">
        <v>211</v>
      </c>
      <c r="D36" s="31">
        <f>P4a2!J36</f>
        <v>0</v>
      </c>
      <c r="E36" s="45" t="s">
        <v>38</v>
      </c>
      <c r="F36" s="44">
        <f>'P4b1 CA 05'!$D36/'P4b1 CA 05'!$W36*'P4b1 CA 05'!F36</f>
        <v>0</v>
      </c>
      <c r="G36" s="44">
        <f>'P4b1 CA 05'!$D36/'P4b1 CA 05'!$W36*'P4b1 CA 05'!G36</f>
        <v>0</v>
      </c>
      <c r="H36" s="44">
        <f>'P4b1 CA 05'!$D36/'P4b1 CA 05'!$W36*'P4b1 CA 05'!H36</f>
        <v>0</v>
      </c>
      <c r="I36" s="44"/>
      <c r="J36" s="44"/>
      <c r="K36" s="45"/>
      <c r="L36" s="4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>
        <f t="shared" si="0"/>
        <v>0</v>
      </c>
      <c r="Y36" s="66">
        <f t="shared" si="1"/>
        <v>0</v>
      </c>
    </row>
    <row r="37" spans="1:27" x14ac:dyDescent="0.25">
      <c r="A37" s="14">
        <v>31</v>
      </c>
      <c r="B37" s="14" t="s">
        <v>205</v>
      </c>
      <c r="C37" s="7" t="s">
        <v>212</v>
      </c>
      <c r="D37" s="31">
        <f>P4a2!J37</f>
        <v>19.153846153846153</v>
      </c>
      <c r="E37" s="45" t="s">
        <v>284</v>
      </c>
      <c r="F37" s="44">
        <f>'P4b1 CA 05'!$D37/'P4b1 CA 05'!$W37*'P4b1 CA 05'!F37</f>
        <v>0</v>
      </c>
      <c r="G37" s="44">
        <f>'P4b1 CA 05'!$D37/'P4b1 CA 05'!$W37*'P4b1 CA 05'!G37</f>
        <v>19.153846153846153</v>
      </c>
      <c r="H37" s="44">
        <f>'P4b1 CA 05'!$D37/'P4b1 CA 05'!$W37*'P4b1 CA 05'!H37</f>
        <v>0</v>
      </c>
      <c r="I37" s="45"/>
      <c r="J37" s="45"/>
      <c r="K37" s="44"/>
      <c r="L37" s="45"/>
      <c r="M37" s="44"/>
      <c r="N37" s="45"/>
      <c r="O37" s="45"/>
      <c r="P37" s="45"/>
      <c r="Q37" s="44"/>
      <c r="R37" s="44"/>
      <c r="S37" s="44"/>
      <c r="T37" s="44"/>
      <c r="U37" s="44"/>
      <c r="V37" s="44"/>
      <c r="W37" s="44">
        <f t="shared" si="0"/>
        <v>19.153846153846153</v>
      </c>
      <c r="Y37" s="66">
        <f t="shared" si="1"/>
        <v>1.8304856181407365E-3</v>
      </c>
    </row>
    <row r="38" spans="1:27" x14ac:dyDescent="0.25">
      <c r="A38" s="14">
        <v>32</v>
      </c>
      <c r="B38" s="14" t="s">
        <v>206</v>
      </c>
      <c r="C38" s="75" t="s">
        <v>213</v>
      </c>
      <c r="D38" s="31">
        <f>P4a2!J38</f>
        <v>1345.1999999999998</v>
      </c>
      <c r="E38" s="45" t="s">
        <v>535</v>
      </c>
      <c r="F38" s="44">
        <f>'P4b1 CA 05'!$D38/'P4b1 CA 05'!$W38*'P4b1 CA 05'!F38</f>
        <v>782.37278824656642</v>
      </c>
      <c r="G38" s="44">
        <f>'P4b1 CA 05'!$D38/'P4b1 CA 05'!$W38*'P4b1 CA 05'!G38</f>
        <v>366.05250718620243</v>
      </c>
      <c r="H38" s="44">
        <f>'P4b1 CA 05'!$D38/'P4b1 CA 05'!$W38*'P4b1 CA 05'!H38</f>
        <v>196.77470456723086</v>
      </c>
      <c r="I38" s="14"/>
      <c r="J38" s="14"/>
      <c r="K38" s="45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>
        <f t="shared" si="0"/>
        <v>1345.1999999999998</v>
      </c>
      <c r="Y38" s="68">
        <f t="shared" si="1"/>
        <v>0.12855743090681904</v>
      </c>
      <c r="Z38" s="25" t="s">
        <v>575</v>
      </c>
      <c r="AA38" s="65"/>
    </row>
    <row r="39" spans="1:27" x14ac:dyDescent="0.25">
      <c r="A39" s="14">
        <v>33</v>
      </c>
      <c r="B39" s="14" t="s">
        <v>207</v>
      </c>
      <c r="C39" s="79" t="s">
        <v>214</v>
      </c>
      <c r="D39" s="31">
        <f>P4a2!J39</f>
        <v>957.79</v>
      </c>
      <c r="E39" s="45" t="s">
        <v>535</v>
      </c>
      <c r="F39" s="44">
        <f>'P4b1 CA 05'!$D39/'P4b1 CA 05'!$W39*'P4b1 CA 05'!F39</f>
        <v>557.05384541679962</v>
      </c>
      <c r="G39" s="44">
        <f>'P4b1 CA 05'!$D39/'P4b1 CA 05'!$W39*'P4b1 CA 05'!G39</f>
        <v>260.6314532098371</v>
      </c>
      <c r="H39" s="44">
        <f>'P4b1 CA 05'!$D39/'P4b1 CA 05'!$W39*'P4b1 CA 05'!H39</f>
        <v>140.10470137336313</v>
      </c>
      <c r="I39" s="14"/>
      <c r="J39" s="1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>
        <f t="shared" si="0"/>
        <v>957.78999999999985</v>
      </c>
      <c r="Y39" s="78">
        <f t="shared" si="1"/>
        <v>9.1533617118824129E-2</v>
      </c>
      <c r="Z39" s="25"/>
    </row>
    <row r="40" spans="1:27" x14ac:dyDescent="0.25">
      <c r="A40" s="14">
        <v>34</v>
      </c>
      <c r="B40" s="14" t="s">
        <v>208</v>
      </c>
      <c r="C40" s="7" t="s">
        <v>215</v>
      </c>
      <c r="D40" s="31">
        <f>P4a2!J40</f>
        <v>0</v>
      </c>
      <c r="E40" s="45" t="s">
        <v>38</v>
      </c>
      <c r="F40" s="44">
        <f>'P4b1 CA 05'!$D40/'P4b1 CA 05'!$W40*'P4b1 CA 05'!F40</f>
        <v>0</v>
      </c>
      <c r="G40" s="44">
        <f>'P4b1 CA 05'!$D40/'P4b1 CA 05'!$W40*'P4b1 CA 05'!G40</f>
        <v>0</v>
      </c>
      <c r="H40" s="44">
        <f>'P4b1 CA 05'!$D40/'P4b1 CA 05'!$W40*'P4b1 CA 05'!H40</f>
        <v>0</v>
      </c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>
        <f t="shared" si="0"/>
        <v>0</v>
      </c>
      <c r="Y40" s="66">
        <f t="shared" si="1"/>
        <v>0</v>
      </c>
    </row>
    <row r="41" spans="1:27" x14ac:dyDescent="0.25">
      <c r="A41" s="14">
        <v>35</v>
      </c>
      <c r="B41" s="14" t="s">
        <v>209</v>
      </c>
      <c r="C41" s="75" t="s">
        <v>216</v>
      </c>
      <c r="D41" s="31">
        <f>P4a2!J41</f>
        <v>7480.3</v>
      </c>
      <c r="E41" s="45" t="s">
        <v>38</v>
      </c>
      <c r="F41" s="44">
        <f>'P4b1 CA 05'!$D41/'P4b1 CA 05'!$W41*'P4b1 CA 05'!F41</f>
        <v>7480.3</v>
      </c>
      <c r="G41" s="44">
        <f>'P4b1 CA 05'!$D41/'P4b1 CA 05'!$W41*'P4b1 CA 05'!G41</f>
        <v>0</v>
      </c>
      <c r="H41" s="44">
        <f>'P4b1 CA 05'!$D41/'P4b1 CA 05'!$W41*'P4b1 CA 05'!H41</f>
        <v>0</v>
      </c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>
        <f t="shared" si="0"/>
        <v>7480.3</v>
      </c>
      <c r="Y41" s="68">
        <f t="shared" si="1"/>
        <v>0.71487373655387942</v>
      </c>
    </row>
    <row r="42" spans="1:27" x14ac:dyDescent="0.25">
      <c r="D42" s="77">
        <f>SUM(D7:D41)</f>
        <v>10463.805868795149</v>
      </c>
      <c r="F42" s="77">
        <f t="shared" ref="F42:H42" si="2">SUM(F7:F41)</f>
        <v>9077.7276200237629</v>
      </c>
      <c r="G42" s="77">
        <f t="shared" si="2"/>
        <v>781.48157837891551</v>
      </c>
      <c r="H42" s="77">
        <f t="shared" si="2"/>
        <v>604.59667039246983</v>
      </c>
      <c r="W42" s="77">
        <f t="shared" ref="W42" si="3">SUM(W7:W41)</f>
        <v>10463.805868795149</v>
      </c>
      <c r="Y42" s="67">
        <f>SUM(Y7:Y41)</f>
        <v>1</v>
      </c>
    </row>
  </sheetData>
  <mergeCells count="1">
    <mergeCell ref="B4:C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4D33C-872E-4D67-B72E-EB3F48EC701F}">
  <dimension ref="A1:AA42"/>
  <sheetViews>
    <sheetView zoomScale="80" zoomScaleNormal="80" workbookViewId="0">
      <pane xSplit="5" ySplit="6" topLeftCell="F7" activePane="bottomRight" state="frozen"/>
      <selection pane="topRight" activeCell="F1" sqref="F1"/>
      <selection pane="bottomLeft" activeCell="A9" sqref="A9"/>
      <selection pane="bottomRight" activeCell="Q7" sqref="Q7:V7"/>
    </sheetView>
  </sheetViews>
  <sheetFormatPr baseColWidth="10" defaultColWidth="11.54296875" defaultRowHeight="15" x14ac:dyDescent="0.25"/>
  <cols>
    <col min="1" max="1" width="6.08984375" style="24" customWidth="1"/>
    <col min="2" max="2" width="9.08984375" style="24" customWidth="1"/>
    <col min="3" max="3" width="30.54296875" style="24" customWidth="1"/>
    <col min="4" max="4" width="9.453125" style="24" customWidth="1"/>
    <col min="5" max="5" width="15.90625" style="24" customWidth="1"/>
    <col min="6" max="13" width="11.54296875" style="24"/>
    <col min="14" max="14" width="12.90625" style="24" customWidth="1"/>
    <col min="15" max="23" width="11.54296875" style="24"/>
    <col min="24" max="24" width="5.36328125" style="24" customWidth="1"/>
    <col min="25" max="25" width="12" style="24" bestFit="1" customWidth="1"/>
    <col min="26" max="16384" width="11.54296875" style="24"/>
  </cols>
  <sheetData>
    <row r="1" spans="1:25" ht="15.6" x14ac:dyDescent="0.3">
      <c r="A1" s="26" t="s">
        <v>532</v>
      </c>
    </row>
    <row r="2" spans="1:25" ht="15.6" x14ac:dyDescent="0.3">
      <c r="A2" s="26" t="s">
        <v>541</v>
      </c>
      <c r="B2" s="26" t="s">
        <v>542</v>
      </c>
      <c r="E2" s="41" t="s">
        <v>100</v>
      </c>
      <c r="F2" s="41">
        <v>1</v>
      </c>
      <c r="G2" s="41">
        <v>2</v>
      </c>
      <c r="H2" s="41">
        <v>3</v>
      </c>
      <c r="I2" s="41">
        <v>4</v>
      </c>
      <c r="J2" s="41">
        <v>5</v>
      </c>
      <c r="K2" s="41">
        <v>6</v>
      </c>
      <c r="L2" s="41">
        <v>7</v>
      </c>
      <c r="M2" s="41">
        <v>8</v>
      </c>
      <c r="N2" s="41">
        <v>9</v>
      </c>
      <c r="O2" s="41">
        <v>10</v>
      </c>
      <c r="P2" s="41">
        <v>11</v>
      </c>
      <c r="Q2" s="41">
        <v>12</v>
      </c>
      <c r="R2" s="41">
        <v>13</v>
      </c>
      <c r="S2" s="41">
        <v>14</v>
      </c>
      <c r="T2" s="41">
        <v>15</v>
      </c>
      <c r="U2" s="41">
        <v>16</v>
      </c>
      <c r="V2" s="41">
        <v>17</v>
      </c>
    </row>
    <row r="3" spans="1:25" x14ac:dyDescent="0.25">
      <c r="E3" s="41" t="s">
        <v>101</v>
      </c>
      <c r="F3" s="41" t="s">
        <v>445</v>
      </c>
      <c r="G3" s="41" t="s">
        <v>446</v>
      </c>
      <c r="H3" s="41" t="s">
        <v>447</v>
      </c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</row>
    <row r="4" spans="1:25" ht="27.6" x14ac:dyDescent="0.25">
      <c r="B4" s="94" t="s">
        <v>526</v>
      </c>
      <c r="C4" s="95"/>
      <c r="E4" s="41" t="s">
        <v>102</v>
      </c>
      <c r="F4" s="41" t="s">
        <v>471</v>
      </c>
      <c r="G4" s="41" t="s">
        <v>472</v>
      </c>
      <c r="H4" s="41" t="s">
        <v>473</v>
      </c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</row>
    <row r="5" spans="1:25" x14ac:dyDescent="0.25">
      <c r="E5" s="41" t="s">
        <v>103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</row>
    <row r="6" spans="1:25" ht="15.6" x14ac:dyDescent="0.3">
      <c r="A6" s="1" t="s">
        <v>100</v>
      </c>
      <c r="B6" s="1" t="s">
        <v>101</v>
      </c>
      <c r="C6" s="1" t="s">
        <v>102</v>
      </c>
      <c r="D6" s="1" t="s">
        <v>171</v>
      </c>
      <c r="E6" s="1" t="s">
        <v>527</v>
      </c>
      <c r="F6" s="41" t="s">
        <v>429</v>
      </c>
      <c r="G6" s="41" t="s">
        <v>429</v>
      </c>
      <c r="H6" s="41" t="s">
        <v>427</v>
      </c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40"/>
      <c r="W6" s="42" t="s">
        <v>7</v>
      </c>
      <c r="Y6" s="42" t="s">
        <v>528</v>
      </c>
    </row>
    <row r="7" spans="1:25" x14ac:dyDescent="0.25">
      <c r="A7" s="14">
        <v>1</v>
      </c>
      <c r="B7" s="14" t="s">
        <v>160</v>
      </c>
      <c r="C7" s="7" t="s">
        <v>18</v>
      </c>
      <c r="D7" s="31">
        <f>P4a2!K7</f>
        <v>0</v>
      </c>
      <c r="E7" s="45" t="s">
        <v>38</v>
      </c>
      <c r="F7" s="44">
        <v>1</v>
      </c>
      <c r="G7" s="44"/>
      <c r="H7" s="44"/>
      <c r="I7" s="44"/>
      <c r="J7" s="44"/>
      <c r="K7" s="44"/>
      <c r="L7" s="44"/>
      <c r="M7" s="14"/>
      <c r="N7" s="14"/>
      <c r="O7" s="14"/>
      <c r="P7" s="14"/>
      <c r="Q7" s="7"/>
      <c r="R7" s="7"/>
      <c r="S7" s="7"/>
      <c r="T7" s="7"/>
      <c r="U7" s="7"/>
      <c r="V7" s="7"/>
      <c r="W7" s="44">
        <f t="shared" ref="W7:W41" si="0">SUM(F7:V7)</f>
        <v>1</v>
      </c>
      <c r="Y7" s="66">
        <f>D7/$D$42</f>
        <v>0</v>
      </c>
    </row>
    <row r="8" spans="1:25" x14ac:dyDescent="0.25">
      <c r="A8" s="14">
        <v>2</v>
      </c>
      <c r="B8" s="14" t="s">
        <v>161</v>
      </c>
      <c r="C8" s="7" t="s">
        <v>172</v>
      </c>
      <c r="D8" s="31">
        <f>P4a2!K8</f>
        <v>0</v>
      </c>
      <c r="E8" s="45" t="s">
        <v>38</v>
      </c>
      <c r="F8" s="44">
        <v>1</v>
      </c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>
        <f t="shared" si="0"/>
        <v>1</v>
      </c>
      <c r="Y8" s="66">
        <f t="shared" ref="Y8:Y41" si="1">D8/$D$42</f>
        <v>0</v>
      </c>
    </row>
    <row r="9" spans="1:25" x14ac:dyDescent="0.25">
      <c r="A9" s="14">
        <v>3</v>
      </c>
      <c r="B9" s="14" t="s">
        <v>162</v>
      </c>
      <c r="C9" s="7" t="s">
        <v>10</v>
      </c>
      <c r="D9" s="31">
        <f>P4a2!K9</f>
        <v>0</v>
      </c>
      <c r="E9" s="45" t="s">
        <v>38</v>
      </c>
      <c r="F9" s="45"/>
      <c r="G9" s="45">
        <v>1</v>
      </c>
      <c r="H9" s="45"/>
      <c r="I9" s="44"/>
      <c r="J9" s="44"/>
      <c r="K9" s="45"/>
      <c r="L9" s="44"/>
      <c r="M9" s="45"/>
      <c r="N9" s="44"/>
      <c r="O9" s="44"/>
      <c r="P9" s="44"/>
      <c r="Q9" s="44"/>
      <c r="R9" s="44"/>
      <c r="S9" s="44"/>
      <c r="T9" s="44"/>
      <c r="U9" s="44"/>
      <c r="V9" s="44"/>
      <c r="W9" s="44">
        <f t="shared" si="0"/>
        <v>1</v>
      </c>
      <c r="Y9" s="66">
        <f t="shared" si="1"/>
        <v>0</v>
      </c>
    </row>
    <row r="10" spans="1:25" x14ac:dyDescent="0.25">
      <c r="A10" s="14">
        <v>4</v>
      </c>
      <c r="B10" s="14" t="s">
        <v>163</v>
      </c>
      <c r="C10" s="7" t="s">
        <v>14</v>
      </c>
      <c r="D10" s="31">
        <f>P4a2!K10</f>
        <v>0</v>
      </c>
      <c r="E10" s="45" t="s">
        <v>38</v>
      </c>
      <c r="F10" s="44">
        <v>1</v>
      </c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>
        <f t="shared" si="0"/>
        <v>1</v>
      </c>
      <c r="Y10" s="66">
        <f t="shared" si="1"/>
        <v>0</v>
      </c>
    </row>
    <row r="11" spans="1:25" x14ac:dyDescent="0.25">
      <c r="A11" s="14">
        <v>5</v>
      </c>
      <c r="B11" s="14" t="s">
        <v>164</v>
      </c>
      <c r="C11" s="7" t="s">
        <v>11</v>
      </c>
      <c r="D11" s="31">
        <f>P4a2!K11</f>
        <v>0</v>
      </c>
      <c r="E11" s="45" t="s">
        <v>38</v>
      </c>
      <c r="F11" s="44">
        <v>1</v>
      </c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5"/>
      <c r="R11" s="45"/>
      <c r="S11" s="45"/>
      <c r="T11" s="45"/>
      <c r="U11" s="45"/>
      <c r="V11" s="45"/>
      <c r="W11" s="44">
        <f t="shared" si="0"/>
        <v>1</v>
      </c>
      <c r="Y11" s="66">
        <f t="shared" si="1"/>
        <v>0</v>
      </c>
    </row>
    <row r="12" spans="1:25" x14ac:dyDescent="0.25">
      <c r="A12" s="14">
        <v>6</v>
      </c>
      <c r="B12" s="14" t="s">
        <v>165</v>
      </c>
      <c r="C12" s="7" t="s">
        <v>173</v>
      </c>
      <c r="D12" s="31">
        <f>P4a2!K12</f>
        <v>0</v>
      </c>
      <c r="E12" s="45" t="s">
        <v>38</v>
      </c>
      <c r="F12" s="44">
        <v>1</v>
      </c>
      <c r="G12" s="44"/>
      <c r="H12" s="44"/>
      <c r="I12" s="44"/>
      <c r="J12" s="44"/>
      <c r="K12" s="44"/>
      <c r="L12" s="44"/>
      <c r="M12" s="44"/>
      <c r="N12" s="45"/>
      <c r="O12" s="45"/>
      <c r="P12" s="45"/>
      <c r="Q12" s="45"/>
      <c r="R12" s="45"/>
      <c r="S12" s="45"/>
      <c r="T12" s="45"/>
      <c r="U12" s="45"/>
      <c r="V12" s="45"/>
      <c r="W12" s="44">
        <f t="shared" si="0"/>
        <v>1</v>
      </c>
      <c r="Y12" s="66">
        <f t="shared" si="1"/>
        <v>0</v>
      </c>
    </row>
    <row r="13" spans="1:25" x14ac:dyDescent="0.25">
      <c r="A13" s="14">
        <v>7</v>
      </c>
      <c r="B13" s="14" t="s">
        <v>166</v>
      </c>
      <c r="C13" s="7" t="s">
        <v>12</v>
      </c>
      <c r="D13" s="31">
        <f>P4a2!K13</f>
        <v>0</v>
      </c>
      <c r="E13" s="45" t="s">
        <v>38</v>
      </c>
      <c r="F13" s="44">
        <v>1</v>
      </c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>
        <f t="shared" si="0"/>
        <v>1</v>
      </c>
      <c r="Y13" s="66">
        <f t="shared" si="1"/>
        <v>0</v>
      </c>
    </row>
    <row r="14" spans="1:25" x14ac:dyDescent="0.25">
      <c r="A14" s="14">
        <v>8</v>
      </c>
      <c r="B14" s="14" t="s">
        <v>167</v>
      </c>
      <c r="C14" s="7" t="s">
        <v>16</v>
      </c>
      <c r="D14" s="31">
        <f>P4a2!K14</f>
        <v>0</v>
      </c>
      <c r="E14" s="45" t="s">
        <v>38</v>
      </c>
      <c r="F14" s="44">
        <v>1</v>
      </c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>
        <f t="shared" si="0"/>
        <v>1</v>
      </c>
      <c r="Y14" s="66">
        <f t="shared" si="1"/>
        <v>0</v>
      </c>
    </row>
    <row r="15" spans="1:25" x14ac:dyDescent="0.25">
      <c r="A15" s="14">
        <v>9</v>
      </c>
      <c r="B15" s="14" t="s">
        <v>168</v>
      </c>
      <c r="C15" s="7" t="s">
        <v>13</v>
      </c>
      <c r="D15" s="31">
        <f>P4a2!K15</f>
        <v>0</v>
      </c>
      <c r="E15" s="45" t="s">
        <v>38</v>
      </c>
      <c r="F15" s="44">
        <v>1</v>
      </c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5"/>
      <c r="R15" s="45"/>
      <c r="S15" s="45"/>
      <c r="T15" s="45"/>
      <c r="U15" s="45"/>
      <c r="V15" s="45"/>
      <c r="W15" s="44">
        <f t="shared" si="0"/>
        <v>1</v>
      </c>
      <c r="Y15" s="66">
        <f t="shared" si="1"/>
        <v>0</v>
      </c>
    </row>
    <row r="16" spans="1:25" x14ac:dyDescent="0.25">
      <c r="A16" s="14">
        <v>10</v>
      </c>
      <c r="B16" s="14" t="s">
        <v>169</v>
      </c>
      <c r="C16" s="7" t="s">
        <v>8</v>
      </c>
      <c r="D16" s="31">
        <f>P4a2!K16</f>
        <v>0</v>
      </c>
      <c r="E16" s="45" t="s">
        <v>38</v>
      </c>
      <c r="F16" s="44">
        <v>1</v>
      </c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>
        <f t="shared" si="0"/>
        <v>1</v>
      </c>
      <c r="Y16" s="66">
        <f t="shared" si="1"/>
        <v>0</v>
      </c>
    </row>
    <row r="17" spans="1:27" x14ac:dyDescent="0.25">
      <c r="A17" s="14">
        <v>11</v>
      </c>
      <c r="B17" s="14" t="s">
        <v>170</v>
      </c>
      <c r="C17" s="7" t="s">
        <v>183</v>
      </c>
      <c r="D17" s="31">
        <f>P4a2!K17</f>
        <v>35.98674085850557</v>
      </c>
      <c r="E17" s="45" t="s">
        <v>278</v>
      </c>
      <c r="F17" s="44">
        <v>3.2</v>
      </c>
      <c r="G17" s="44">
        <v>1.2</v>
      </c>
      <c r="H17" s="44">
        <v>4.3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>
        <f t="shared" si="0"/>
        <v>8.6999999999999993</v>
      </c>
      <c r="Y17" s="66">
        <f t="shared" si="1"/>
        <v>4.4440195455297295E-3</v>
      </c>
    </row>
    <row r="18" spans="1:27" x14ac:dyDescent="0.25">
      <c r="A18" s="14">
        <v>12</v>
      </c>
      <c r="B18" s="14" t="s">
        <v>174</v>
      </c>
      <c r="C18" s="7" t="s">
        <v>184</v>
      </c>
      <c r="D18" s="31">
        <f>P4a2!K18</f>
        <v>5.1639080459770117</v>
      </c>
      <c r="E18" s="45" t="s">
        <v>279</v>
      </c>
      <c r="F18" s="14">
        <v>3</v>
      </c>
      <c r="G18" s="14">
        <v>2</v>
      </c>
      <c r="H18" s="14">
        <v>3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44">
        <f t="shared" si="0"/>
        <v>8</v>
      </c>
      <c r="Y18" s="66">
        <f t="shared" si="1"/>
        <v>6.3769343208572684E-4</v>
      </c>
    </row>
    <row r="19" spans="1:27" x14ac:dyDescent="0.25">
      <c r="A19" s="14">
        <v>13</v>
      </c>
      <c r="B19" s="14" t="s">
        <v>175</v>
      </c>
      <c r="C19" s="7" t="s">
        <v>185</v>
      </c>
      <c r="D19" s="31">
        <f>P4a2!K19</f>
        <v>0</v>
      </c>
      <c r="E19" s="45" t="s">
        <v>38</v>
      </c>
      <c r="F19" s="44">
        <v>1</v>
      </c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5"/>
      <c r="R19" s="45"/>
      <c r="S19" s="45"/>
      <c r="T19" s="45"/>
      <c r="U19" s="45"/>
      <c r="V19" s="45"/>
      <c r="W19" s="44">
        <f t="shared" si="0"/>
        <v>1</v>
      </c>
      <c r="Y19" s="66">
        <f t="shared" si="1"/>
        <v>0</v>
      </c>
    </row>
    <row r="20" spans="1:27" x14ac:dyDescent="0.25">
      <c r="A20" s="14">
        <v>14</v>
      </c>
      <c r="B20" s="14" t="s">
        <v>176</v>
      </c>
      <c r="C20" s="7" t="s">
        <v>186</v>
      </c>
      <c r="D20" s="31">
        <f>P4a2!K20</f>
        <v>0</v>
      </c>
      <c r="E20" s="45" t="s">
        <v>38</v>
      </c>
      <c r="F20" s="44">
        <v>1</v>
      </c>
      <c r="G20" s="44"/>
      <c r="H20" s="44"/>
      <c r="I20" s="44"/>
      <c r="J20" s="44"/>
      <c r="K20" s="44"/>
      <c r="L20" s="44"/>
      <c r="M20" s="44"/>
      <c r="N20" s="45"/>
      <c r="O20" s="45"/>
      <c r="P20" s="45"/>
      <c r="Q20" s="45"/>
      <c r="R20" s="45"/>
      <c r="S20" s="45"/>
      <c r="T20" s="45"/>
      <c r="U20" s="45"/>
      <c r="V20" s="45"/>
      <c r="W20" s="44">
        <f t="shared" si="0"/>
        <v>1</v>
      </c>
      <c r="Y20" s="66">
        <f t="shared" si="1"/>
        <v>0</v>
      </c>
    </row>
    <row r="21" spans="1:27" x14ac:dyDescent="0.25">
      <c r="A21" s="14">
        <v>15</v>
      </c>
      <c r="B21" s="14" t="s">
        <v>177</v>
      </c>
      <c r="C21" s="7" t="s">
        <v>187</v>
      </c>
      <c r="D21" s="31">
        <f>P4a2!K21</f>
        <v>0</v>
      </c>
      <c r="E21" s="45" t="s">
        <v>38</v>
      </c>
      <c r="F21" s="44">
        <v>1</v>
      </c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>
        <f t="shared" si="0"/>
        <v>1</v>
      </c>
      <c r="Y21" s="66">
        <f t="shared" si="1"/>
        <v>0</v>
      </c>
    </row>
    <row r="22" spans="1:27" x14ac:dyDescent="0.25">
      <c r="A22" s="14">
        <v>16</v>
      </c>
      <c r="B22" s="14" t="s">
        <v>178</v>
      </c>
      <c r="C22" s="7" t="s">
        <v>17</v>
      </c>
      <c r="D22" s="31">
        <f>P4a2!K22</f>
        <v>0</v>
      </c>
      <c r="E22" s="45" t="s">
        <v>38</v>
      </c>
      <c r="F22" s="44">
        <v>1</v>
      </c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5"/>
      <c r="R22" s="45"/>
      <c r="S22" s="45"/>
      <c r="T22" s="45"/>
      <c r="U22" s="45"/>
      <c r="V22" s="45"/>
      <c r="W22" s="44">
        <f t="shared" si="0"/>
        <v>1</v>
      </c>
      <c r="Y22" s="66">
        <f t="shared" si="1"/>
        <v>0</v>
      </c>
    </row>
    <row r="23" spans="1:27" x14ac:dyDescent="0.25">
      <c r="A23" s="14">
        <v>17</v>
      </c>
      <c r="B23" s="14" t="s">
        <v>179</v>
      </c>
      <c r="C23" s="7" t="s">
        <v>9</v>
      </c>
      <c r="D23" s="31">
        <f>P4a2!K23</f>
        <v>0</v>
      </c>
      <c r="E23" s="45" t="s">
        <v>38</v>
      </c>
      <c r="F23" s="44">
        <v>1</v>
      </c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>
        <f t="shared" si="0"/>
        <v>1</v>
      </c>
      <c r="Y23" s="66">
        <f t="shared" si="1"/>
        <v>0</v>
      </c>
    </row>
    <row r="24" spans="1:27" x14ac:dyDescent="0.25">
      <c r="A24" s="14">
        <v>18</v>
      </c>
      <c r="B24" s="14" t="s">
        <v>180</v>
      </c>
      <c r="C24" s="7" t="s">
        <v>15</v>
      </c>
      <c r="D24" s="31">
        <f>P4a2!K24</f>
        <v>0</v>
      </c>
      <c r="E24" s="45" t="s">
        <v>38</v>
      </c>
      <c r="F24" s="44">
        <v>1</v>
      </c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5"/>
      <c r="R24" s="45"/>
      <c r="S24" s="45"/>
      <c r="T24" s="45"/>
      <c r="U24" s="45"/>
      <c r="V24" s="45"/>
      <c r="W24" s="44">
        <f t="shared" si="0"/>
        <v>1</v>
      </c>
      <c r="Y24" s="66">
        <f t="shared" si="1"/>
        <v>0</v>
      </c>
    </row>
    <row r="25" spans="1:27" x14ac:dyDescent="0.25">
      <c r="A25" s="14">
        <v>19</v>
      </c>
      <c r="B25" s="14" t="s">
        <v>181</v>
      </c>
      <c r="C25" s="7" t="s">
        <v>196</v>
      </c>
      <c r="D25" s="31">
        <f>P4a2!K25</f>
        <v>1606.2280000000001</v>
      </c>
      <c r="E25" s="45" t="s">
        <v>531</v>
      </c>
      <c r="F25" s="44">
        <v>542.29999999999995</v>
      </c>
      <c r="G25" s="44">
        <v>650.45000000000005</v>
      </c>
      <c r="H25" s="44">
        <v>413.48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>
        <f t="shared" si="0"/>
        <v>1606.23</v>
      </c>
      <c r="Y25" s="68">
        <f t="shared" si="1"/>
        <v>0.19835385078751896</v>
      </c>
      <c r="AA25" s="65">
        <f>W25-D25</f>
        <v>1.9999999999527063E-3</v>
      </c>
    </row>
    <row r="26" spans="1:27" x14ac:dyDescent="0.25">
      <c r="A26" s="14">
        <v>20</v>
      </c>
      <c r="B26" s="14" t="s">
        <v>182</v>
      </c>
      <c r="C26" s="7" t="s">
        <v>197</v>
      </c>
      <c r="D26" s="31">
        <f>P4a2!K26</f>
        <v>861.9559999999999</v>
      </c>
      <c r="E26" s="45" t="s">
        <v>543</v>
      </c>
      <c r="F26" s="44">
        <v>321.2</v>
      </c>
      <c r="G26" s="44">
        <v>390.5</v>
      </c>
      <c r="H26" s="44">
        <v>150.26</v>
      </c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>
        <f t="shared" si="0"/>
        <v>861.96</v>
      </c>
      <c r="Y26" s="68">
        <f t="shared" si="1"/>
        <v>0.10644335163464133</v>
      </c>
      <c r="AA26" s="65">
        <f>W26-D26</f>
        <v>4.0000000001327862E-3</v>
      </c>
    </row>
    <row r="27" spans="1:27" x14ac:dyDescent="0.25">
      <c r="A27" s="14">
        <v>21</v>
      </c>
      <c r="B27" s="14" t="s">
        <v>188</v>
      </c>
      <c r="C27" s="7" t="s">
        <v>198</v>
      </c>
      <c r="D27" s="31">
        <f>P4a2!K27</f>
        <v>0</v>
      </c>
      <c r="E27" s="45" t="s">
        <v>38</v>
      </c>
      <c r="F27" s="44">
        <v>1</v>
      </c>
      <c r="G27" s="44"/>
      <c r="H27" s="44"/>
      <c r="I27" s="44"/>
      <c r="J27" s="44"/>
      <c r="K27" s="44"/>
      <c r="L27" s="45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>
        <f t="shared" si="0"/>
        <v>1</v>
      </c>
      <c r="Y27" s="66">
        <f t="shared" si="1"/>
        <v>0</v>
      </c>
    </row>
    <row r="28" spans="1:27" x14ac:dyDescent="0.25">
      <c r="A28" s="14">
        <v>22</v>
      </c>
      <c r="B28" s="14" t="s">
        <v>189</v>
      </c>
      <c r="C28" s="7" t="s">
        <v>19</v>
      </c>
      <c r="D28" s="31">
        <f>P4a2!K28</f>
        <v>0</v>
      </c>
      <c r="E28" s="45" t="s">
        <v>38</v>
      </c>
      <c r="F28" s="45">
        <v>1</v>
      </c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>
        <f t="shared" si="0"/>
        <v>1</v>
      </c>
      <c r="Y28" s="66">
        <f t="shared" si="1"/>
        <v>0</v>
      </c>
    </row>
    <row r="29" spans="1:27" x14ac:dyDescent="0.25">
      <c r="A29" s="14">
        <v>23</v>
      </c>
      <c r="B29" s="14" t="s">
        <v>190</v>
      </c>
      <c r="C29" s="7" t="s">
        <v>217</v>
      </c>
      <c r="D29" s="31">
        <f>P4a2!K29</f>
        <v>3504.1709999999998</v>
      </c>
      <c r="E29" s="45" t="s">
        <v>535</v>
      </c>
      <c r="F29" s="44">
        <v>44.6</v>
      </c>
      <c r="G29" s="44">
        <v>110.3</v>
      </c>
      <c r="H29" s="44">
        <v>85.6</v>
      </c>
      <c r="I29" s="44"/>
      <c r="J29" s="44"/>
      <c r="K29" s="45"/>
      <c r="L29" s="45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>
        <f t="shared" si="0"/>
        <v>240.5</v>
      </c>
      <c r="Y29" s="68">
        <f t="shared" si="1"/>
        <v>0.43273172405657917</v>
      </c>
    </row>
    <row r="30" spans="1:27" x14ac:dyDescent="0.25">
      <c r="A30" s="14">
        <v>24</v>
      </c>
      <c r="B30" s="14" t="s">
        <v>191</v>
      </c>
      <c r="C30" s="7" t="s">
        <v>199</v>
      </c>
      <c r="D30" s="31">
        <f>P4a2!K30</f>
        <v>171.16279069767441</v>
      </c>
      <c r="E30" s="45" t="s">
        <v>535</v>
      </c>
      <c r="F30" s="44">
        <v>44.6</v>
      </c>
      <c r="G30" s="44">
        <v>110.3</v>
      </c>
      <c r="H30" s="44">
        <v>85.6</v>
      </c>
      <c r="I30" s="44"/>
      <c r="J30" s="44"/>
      <c r="K30" s="45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>
        <f t="shared" si="0"/>
        <v>240.5</v>
      </c>
      <c r="Y30" s="66">
        <f t="shared" si="1"/>
        <v>2.1136973484724365E-2</v>
      </c>
    </row>
    <row r="31" spans="1:27" x14ac:dyDescent="0.25">
      <c r="A31" s="14">
        <v>25</v>
      </c>
      <c r="B31" s="14" t="s">
        <v>192</v>
      </c>
      <c r="C31" s="7" t="s">
        <v>200</v>
      </c>
      <c r="D31" s="31">
        <f>P4a2!K31</f>
        <v>0</v>
      </c>
      <c r="E31" s="45" t="s">
        <v>38</v>
      </c>
      <c r="F31" s="44">
        <v>1</v>
      </c>
      <c r="G31" s="44"/>
      <c r="H31" s="44"/>
      <c r="I31" s="45"/>
      <c r="J31" s="45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>
        <f t="shared" si="0"/>
        <v>1</v>
      </c>
      <c r="Y31" s="66">
        <f t="shared" si="1"/>
        <v>0</v>
      </c>
    </row>
    <row r="32" spans="1:27" x14ac:dyDescent="0.25">
      <c r="A32" s="14">
        <v>26</v>
      </c>
      <c r="B32" s="14" t="s">
        <v>193</v>
      </c>
      <c r="C32" s="7" t="s">
        <v>201</v>
      </c>
      <c r="D32" s="31">
        <f>P4a2!K32</f>
        <v>0</v>
      </c>
      <c r="E32" s="45" t="s">
        <v>38</v>
      </c>
      <c r="F32" s="44">
        <v>1</v>
      </c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>
        <f t="shared" si="0"/>
        <v>1</v>
      </c>
      <c r="Y32" s="66">
        <f t="shared" si="1"/>
        <v>0</v>
      </c>
    </row>
    <row r="33" spans="1:27" x14ac:dyDescent="0.25">
      <c r="A33" s="14">
        <v>27</v>
      </c>
      <c r="B33" s="14" t="s">
        <v>194</v>
      </c>
      <c r="C33" s="7" t="s">
        <v>202</v>
      </c>
      <c r="D33" s="31">
        <f>P4a2!K33</f>
        <v>0</v>
      </c>
      <c r="E33" s="45" t="s">
        <v>38</v>
      </c>
      <c r="F33" s="44">
        <v>1</v>
      </c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>
        <f t="shared" si="0"/>
        <v>1</v>
      </c>
      <c r="Y33" s="66">
        <f t="shared" si="1"/>
        <v>0</v>
      </c>
    </row>
    <row r="34" spans="1:27" x14ac:dyDescent="0.25">
      <c r="A34" s="14">
        <v>28</v>
      </c>
      <c r="B34" s="14" t="s">
        <v>195</v>
      </c>
      <c r="C34" s="7" t="s">
        <v>20</v>
      </c>
      <c r="D34" s="31">
        <f>P4a2!K34</f>
        <v>41.287500000000001</v>
      </c>
      <c r="E34" s="45" t="s">
        <v>535</v>
      </c>
      <c r="F34" s="44">
        <v>44.6</v>
      </c>
      <c r="G34" s="44">
        <v>110.3</v>
      </c>
      <c r="H34" s="44">
        <v>85.6</v>
      </c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>
        <f t="shared" si="0"/>
        <v>240.5</v>
      </c>
      <c r="Y34" s="66">
        <f t="shared" si="1"/>
        <v>5.0986127837328752E-3</v>
      </c>
    </row>
    <row r="35" spans="1:27" x14ac:dyDescent="0.25">
      <c r="A35" s="14">
        <v>29</v>
      </c>
      <c r="B35" s="14" t="s">
        <v>203</v>
      </c>
      <c r="C35" s="7" t="s">
        <v>210</v>
      </c>
      <c r="D35" s="31">
        <f>P4a2!K35</f>
        <v>520.6349206349206</v>
      </c>
      <c r="E35" s="45" t="s">
        <v>535</v>
      </c>
      <c r="F35" s="44">
        <v>44.6</v>
      </c>
      <c r="G35" s="44">
        <v>110.3</v>
      </c>
      <c r="H35" s="44">
        <v>85.6</v>
      </c>
      <c r="I35" s="44"/>
      <c r="J35" s="44"/>
      <c r="K35" s="45"/>
      <c r="L35" s="44"/>
      <c r="M35" s="45"/>
      <c r="N35" s="44"/>
      <c r="O35" s="44"/>
      <c r="P35" s="44"/>
      <c r="Q35" s="44"/>
      <c r="R35" s="44"/>
      <c r="S35" s="44"/>
      <c r="T35" s="44"/>
      <c r="U35" s="44"/>
      <c r="V35" s="44"/>
      <c r="W35" s="44">
        <f t="shared" si="0"/>
        <v>240.5</v>
      </c>
      <c r="Y35" s="66">
        <f t="shared" si="1"/>
        <v>6.4293451093114309E-2</v>
      </c>
    </row>
    <row r="36" spans="1:27" x14ac:dyDescent="0.25">
      <c r="A36" s="14">
        <v>30</v>
      </c>
      <c r="B36" s="14" t="s">
        <v>204</v>
      </c>
      <c r="C36" s="7" t="s">
        <v>211</v>
      </c>
      <c r="D36" s="31">
        <f>P4a2!K36</f>
        <v>1351.2</v>
      </c>
      <c r="E36" s="45" t="s">
        <v>38</v>
      </c>
      <c r="F36" s="44">
        <v>44.6</v>
      </c>
      <c r="G36" s="44">
        <v>110.3</v>
      </c>
      <c r="H36" s="44">
        <v>85.6</v>
      </c>
      <c r="I36" s="44"/>
      <c r="J36" s="44"/>
      <c r="K36" s="45"/>
      <c r="L36" s="4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>
        <f t="shared" si="0"/>
        <v>240.5</v>
      </c>
      <c r="Y36" s="66">
        <f t="shared" si="1"/>
        <v>0.16686032318207356</v>
      </c>
    </row>
    <row r="37" spans="1:27" x14ac:dyDescent="0.25">
      <c r="A37" s="14">
        <v>31</v>
      </c>
      <c r="B37" s="14" t="s">
        <v>205</v>
      </c>
      <c r="C37" s="7" t="s">
        <v>212</v>
      </c>
      <c r="D37" s="31">
        <f>P4a2!K37</f>
        <v>0</v>
      </c>
      <c r="E37" s="45" t="s">
        <v>38</v>
      </c>
      <c r="F37" s="44">
        <v>1</v>
      </c>
      <c r="G37" s="44"/>
      <c r="H37" s="44"/>
      <c r="I37" s="45"/>
      <c r="J37" s="45"/>
      <c r="K37" s="44"/>
      <c r="L37" s="45"/>
      <c r="M37" s="44"/>
      <c r="N37" s="45"/>
      <c r="O37" s="45"/>
      <c r="P37" s="45"/>
      <c r="Q37" s="44"/>
      <c r="R37" s="44"/>
      <c r="S37" s="44"/>
      <c r="T37" s="44"/>
      <c r="U37" s="44"/>
      <c r="V37" s="44"/>
      <c r="W37" s="44">
        <f t="shared" si="0"/>
        <v>1</v>
      </c>
      <c r="Y37" s="66">
        <f t="shared" si="1"/>
        <v>0</v>
      </c>
    </row>
    <row r="38" spans="1:27" x14ac:dyDescent="0.25">
      <c r="A38" s="14">
        <v>32</v>
      </c>
      <c r="B38" s="14" t="s">
        <v>206</v>
      </c>
      <c r="C38" s="7" t="s">
        <v>213</v>
      </c>
      <c r="D38" s="31">
        <f>P4a2!K38</f>
        <v>0</v>
      </c>
      <c r="E38" s="45" t="s">
        <v>38</v>
      </c>
      <c r="F38" s="44">
        <v>1</v>
      </c>
      <c r="G38" s="44"/>
      <c r="H38" s="44"/>
      <c r="I38" s="14"/>
      <c r="J38" s="14"/>
      <c r="K38" s="45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>
        <f t="shared" si="0"/>
        <v>1</v>
      </c>
      <c r="Y38" s="66">
        <f t="shared" si="1"/>
        <v>0</v>
      </c>
      <c r="AA38" s="65"/>
    </row>
    <row r="39" spans="1:27" x14ac:dyDescent="0.25">
      <c r="A39" s="14">
        <v>33</v>
      </c>
      <c r="B39" s="14" t="s">
        <v>207</v>
      </c>
      <c r="C39" s="7" t="s">
        <v>214</v>
      </c>
      <c r="D39" s="31">
        <f>P4a2!K39</f>
        <v>0</v>
      </c>
      <c r="E39" s="45" t="s">
        <v>38</v>
      </c>
      <c r="F39" s="44">
        <v>1</v>
      </c>
      <c r="G39" s="44"/>
      <c r="H39" s="44"/>
      <c r="I39" s="14"/>
      <c r="J39" s="1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>
        <f t="shared" si="0"/>
        <v>1</v>
      </c>
      <c r="Y39" s="66">
        <f t="shared" si="1"/>
        <v>0</v>
      </c>
    </row>
    <row r="40" spans="1:27" x14ac:dyDescent="0.25">
      <c r="A40" s="14">
        <v>34</v>
      </c>
      <c r="B40" s="14" t="s">
        <v>208</v>
      </c>
      <c r="C40" s="7" t="s">
        <v>215</v>
      </c>
      <c r="D40" s="31">
        <f>P4a2!K40</f>
        <v>0</v>
      </c>
      <c r="E40" s="45" t="s">
        <v>38</v>
      </c>
      <c r="F40" s="44">
        <v>1</v>
      </c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>
        <f t="shared" si="0"/>
        <v>1</v>
      </c>
      <c r="Y40" s="66">
        <f t="shared" si="1"/>
        <v>0</v>
      </c>
    </row>
    <row r="41" spans="1:27" x14ac:dyDescent="0.25">
      <c r="A41" s="14">
        <v>35</v>
      </c>
      <c r="B41" s="14" t="s">
        <v>209</v>
      </c>
      <c r="C41" s="7" t="s">
        <v>216</v>
      </c>
      <c r="D41" s="31">
        <f>P4a2!K41</f>
        <v>0</v>
      </c>
      <c r="E41" s="45" t="s">
        <v>38</v>
      </c>
      <c r="F41" s="44">
        <v>1</v>
      </c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>
        <f t="shared" si="0"/>
        <v>1</v>
      </c>
      <c r="Y41" s="66">
        <f t="shared" si="1"/>
        <v>0</v>
      </c>
    </row>
    <row r="42" spans="1:27" x14ac:dyDescent="0.25">
      <c r="D42" s="31">
        <f>SUM(D7:D41)</f>
        <v>8097.7908602370771</v>
      </c>
      <c r="Y42" s="67">
        <f>SUM(Y7:Y41)</f>
        <v>1</v>
      </c>
    </row>
  </sheetData>
  <mergeCells count="1">
    <mergeCell ref="B4:C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5DB27-912B-4A06-9C70-3ACEBC2C5536}">
  <dimension ref="A1:AA42"/>
  <sheetViews>
    <sheetView zoomScale="80" zoomScaleNormal="80" workbookViewId="0">
      <pane xSplit="5" ySplit="6" topLeftCell="F18" activePane="bottomRight" state="frozen"/>
      <selection pane="topRight" activeCell="F1" sqref="F1"/>
      <selection pane="bottomLeft" activeCell="A9" sqref="A9"/>
      <selection pane="bottomRight" activeCell="B5" sqref="B5"/>
    </sheetView>
  </sheetViews>
  <sheetFormatPr baseColWidth="10" defaultColWidth="11.54296875" defaultRowHeight="15" x14ac:dyDescent="0.25"/>
  <cols>
    <col min="1" max="1" width="6.08984375" style="24" customWidth="1"/>
    <col min="2" max="2" width="9.08984375" style="24" customWidth="1"/>
    <col min="3" max="3" width="30.54296875" style="24" customWidth="1"/>
    <col min="4" max="4" width="9.453125" style="24" customWidth="1"/>
    <col min="5" max="5" width="15.90625" style="24" customWidth="1"/>
    <col min="6" max="13" width="11.54296875" style="24"/>
    <col min="14" max="14" width="12.90625" style="24" customWidth="1"/>
    <col min="15" max="23" width="11.54296875" style="24"/>
    <col min="24" max="24" width="5.36328125" style="24" customWidth="1"/>
    <col min="25" max="25" width="12" style="24" bestFit="1" customWidth="1"/>
    <col min="26" max="16384" width="11.54296875" style="24"/>
  </cols>
  <sheetData>
    <row r="1" spans="1:25" ht="15.6" x14ac:dyDescent="0.3">
      <c r="A1" s="26" t="s">
        <v>586</v>
      </c>
    </row>
    <row r="2" spans="1:25" ht="15.6" x14ac:dyDescent="0.3">
      <c r="A2" s="26" t="s">
        <v>541</v>
      </c>
      <c r="B2" s="26" t="s">
        <v>542</v>
      </c>
      <c r="E2" s="41" t="s">
        <v>100</v>
      </c>
      <c r="F2" s="41">
        <v>1</v>
      </c>
      <c r="G2" s="41">
        <v>2</v>
      </c>
      <c r="H2" s="41">
        <v>3</v>
      </c>
      <c r="I2" s="41">
        <v>4</v>
      </c>
      <c r="J2" s="41">
        <v>5</v>
      </c>
      <c r="K2" s="41">
        <v>6</v>
      </c>
      <c r="L2" s="41">
        <v>7</v>
      </c>
      <c r="M2" s="41">
        <v>8</v>
      </c>
      <c r="N2" s="41">
        <v>9</v>
      </c>
      <c r="O2" s="41">
        <v>10</v>
      </c>
      <c r="P2" s="41">
        <v>11</v>
      </c>
      <c r="Q2" s="41">
        <v>12</v>
      </c>
      <c r="R2" s="41">
        <v>13</v>
      </c>
      <c r="S2" s="41">
        <v>14</v>
      </c>
      <c r="T2" s="41">
        <v>15</v>
      </c>
      <c r="U2" s="41">
        <v>16</v>
      </c>
      <c r="V2" s="41">
        <v>17</v>
      </c>
    </row>
    <row r="3" spans="1:25" x14ac:dyDescent="0.25">
      <c r="E3" s="41" t="s">
        <v>101</v>
      </c>
      <c r="F3" s="41" t="s">
        <v>445</v>
      </c>
      <c r="G3" s="41" t="s">
        <v>446</v>
      </c>
      <c r="H3" s="41" t="s">
        <v>447</v>
      </c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</row>
    <row r="4" spans="1:25" ht="27.6" x14ac:dyDescent="0.25">
      <c r="B4" s="94" t="s">
        <v>538</v>
      </c>
      <c r="C4" s="95"/>
      <c r="E4" s="41" t="s">
        <v>102</v>
      </c>
      <c r="F4" s="41" t="s">
        <v>471</v>
      </c>
      <c r="G4" s="41" t="s">
        <v>472</v>
      </c>
      <c r="H4" s="41" t="s">
        <v>473</v>
      </c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</row>
    <row r="5" spans="1:25" x14ac:dyDescent="0.25">
      <c r="E5" s="41" t="s">
        <v>103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</row>
    <row r="6" spans="1:25" ht="15.6" x14ac:dyDescent="0.3">
      <c r="A6" s="1" t="s">
        <v>100</v>
      </c>
      <c r="B6" s="1" t="s">
        <v>101</v>
      </c>
      <c r="C6" s="1" t="s">
        <v>102</v>
      </c>
      <c r="D6" s="1" t="s">
        <v>171</v>
      </c>
      <c r="E6" s="1" t="s">
        <v>527</v>
      </c>
      <c r="F6" s="41" t="s">
        <v>429</v>
      </c>
      <c r="G6" s="41" t="s">
        <v>429</v>
      </c>
      <c r="H6" s="41" t="s">
        <v>427</v>
      </c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40"/>
      <c r="W6" s="42" t="s">
        <v>7</v>
      </c>
      <c r="Y6" s="42" t="s">
        <v>528</v>
      </c>
    </row>
    <row r="7" spans="1:25" x14ac:dyDescent="0.25">
      <c r="A7" s="14">
        <v>1</v>
      </c>
      <c r="B7" s="14" t="s">
        <v>160</v>
      </c>
      <c r="C7" s="7" t="s">
        <v>18</v>
      </c>
      <c r="D7" s="31">
        <f>P4a2!K7</f>
        <v>0</v>
      </c>
      <c r="E7" s="45" t="s">
        <v>38</v>
      </c>
      <c r="F7" s="44">
        <f>'P4b1 CA 06'!$D7/'P4b1 CA 06'!$W7*'P4b1 CA 06'!F7</f>
        <v>0</v>
      </c>
      <c r="G7" s="44">
        <f>'P4b1 CA 06'!$D7/'P4b1 CA 06'!$W7*'P4b1 CA 06'!G7</f>
        <v>0</v>
      </c>
      <c r="H7" s="44">
        <f>'P4b1 CA 06'!$D7/'P4b1 CA 06'!$W7*'P4b1 CA 06'!H7</f>
        <v>0</v>
      </c>
      <c r="I7" s="44"/>
      <c r="J7" s="44"/>
      <c r="K7" s="44"/>
      <c r="L7" s="44"/>
      <c r="M7" s="14"/>
      <c r="N7" s="14"/>
      <c r="O7" s="14"/>
      <c r="P7" s="14"/>
      <c r="Q7" s="7"/>
      <c r="R7" s="7"/>
      <c r="S7" s="7"/>
      <c r="T7" s="7"/>
      <c r="U7" s="7"/>
      <c r="V7" s="7"/>
      <c r="W7" s="44">
        <f t="shared" ref="W7:W41" si="0">SUM(F7:V7)</f>
        <v>0</v>
      </c>
      <c r="Y7" s="66">
        <f>D7/$D$42</f>
        <v>0</v>
      </c>
    </row>
    <row r="8" spans="1:25" x14ac:dyDescent="0.25">
      <c r="A8" s="14">
        <v>2</v>
      </c>
      <c r="B8" s="14" t="s">
        <v>161</v>
      </c>
      <c r="C8" s="7" t="s">
        <v>172</v>
      </c>
      <c r="D8" s="31">
        <f>P4a2!K8</f>
        <v>0</v>
      </c>
      <c r="E8" s="45" t="s">
        <v>38</v>
      </c>
      <c r="F8" s="44">
        <f>'P4b1 CA 06'!$D8/'P4b1 CA 06'!$W8*'P4b1 CA 06'!F8</f>
        <v>0</v>
      </c>
      <c r="G8" s="44">
        <f>'P4b1 CA 06'!$D8/'P4b1 CA 06'!$W8*'P4b1 CA 06'!G8</f>
        <v>0</v>
      </c>
      <c r="H8" s="44">
        <f>'P4b1 CA 06'!$D8/'P4b1 CA 06'!$W8*'P4b1 CA 06'!H8</f>
        <v>0</v>
      </c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>
        <f t="shared" si="0"/>
        <v>0</v>
      </c>
      <c r="Y8" s="66">
        <f t="shared" ref="Y8:Y41" si="1">D8/$D$42</f>
        <v>0</v>
      </c>
    </row>
    <row r="9" spans="1:25" x14ac:dyDescent="0.25">
      <c r="A9" s="14">
        <v>3</v>
      </c>
      <c r="B9" s="14" t="s">
        <v>162</v>
      </c>
      <c r="C9" s="7" t="s">
        <v>10</v>
      </c>
      <c r="D9" s="31">
        <f>P4a2!K9</f>
        <v>0</v>
      </c>
      <c r="E9" s="45" t="s">
        <v>38</v>
      </c>
      <c r="F9" s="44">
        <f>'P4b1 CA 06'!$D9/'P4b1 CA 06'!$W9*'P4b1 CA 06'!F9</f>
        <v>0</v>
      </c>
      <c r="G9" s="44">
        <f>'P4b1 CA 06'!$D9/'P4b1 CA 06'!$W9*'P4b1 CA 06'!G9</f>
        <v>0</v>
      </c>
      <c r="H9" s="44">
        <f>'P4b1 CA 06'!$D9/'P4b1 CA 06'!$W9*'P4b1 CA 06'!H9</f>
        <v>0</v>
      </c>
      <c r="I9" s="44"/>
      <c r="J9" s="44"/>
      <c r="K9" s="45"/>
      <c r="L9" s="44"/>
      <c r="M9" s="45"/>
      <c r="N9" s="44"/>
      <c r="O9" s="44"/>
      <c r="P9" s="44"/>
      <c r="Q9" s="44"/>
      <c r="R9" s="44"/>
      <c r="S9" s="44"/>
      <c r="T9" s="44"/>
      <c r="U9" s="44"/>
      <c r="V9" s="44"/>
      <c r="W9" s="44">
        <f t="shared" si="0"/>
        <v>0</v>
      </c>
      <c r="Y9" s="66">
        <f t="shared" si="1"/>
        <v>0</v>
      </c>
    </row>
    <row r="10" spans="1:25" x14ac:dyDescent="0.25">
      <c r="A10" s="14">
        <v>4</v>
      </c>
      <c r="B10" s="14" t="s">
        <v>163</v>
      </c>
      <c r="C10" s="7" t="s">
        <v>14</v>
      </c>
      <c r="D10" s="31">
        <f>P4a2!K10</f>
        <v>0</v>
      </c>
      <c r="E10" s="45" t="s">
        <v>38</v>
      </c>
      <c r="F10" s="44">
        <f>'P4b1 CA 06'!$D10/'P4b1 CA 06'!$W10*'P4b1 CA 06'!F10</f>
        <v>0</v>
      </c>
      <c r="G10" s="44">
        <f>'P4b1 CA 06'!$D10/'P4b1 CA 06'!$W10*'P4b1 CA 06'!G10</f>
        <v>0</v>
      </c>
      <c r="H10" s="44">
        <f>'P4b1 CA 06'!$D10/'P4b1 CA 06'!$W10*'P4b1 CA 06'!H10</f>
        <v>0</v>
      </c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>
        <f t="shared" si="0"/>
        <v>0</v>
      </c>
      <c r="Y10" s="66">
        <f t="shared" si="1"/>
        <v>0</v>
      </c>
    </row>
    <row r="11" spans="1:25" x14ac:dyDescent="0.25">
      <c r="A11" s="14">
        <v>5</v>
      </c>
      <c r="B11" s="14" t="s">
        <v>164</v>
      </c>
      <c r="C11" s="7" t="s">
        <v>11</v>
      </c>
      <c r="D11" s="31">
        <f>P4a2!K11</f>
        <v>0</v>
      </c>
      <c r="E11" s="45" t="s">
        <v>38</v>
      </c>
      <c r="F11" s="44">
        <f>'P4b1 CA 06'!$D11/'P4b1 CA 06'!$W11*'P4b1 CA 06'!F11</f>
        <v>0</v>
      </c>
      <c r="G11" s="44">
        <f>'P4b1 CA 06'!$D11/'P4b1 CA 06'!$W11*'P4b1 CA 06'!G11</f>
        <v>0</v>
      </c>
      <c r="H11" s="44">
        <f>'P4b1 CA 06'!$D11/'P4b1 CA 06'!$W11*'P4b1 CA 06'!H11</f>
        <v>0</v>
      </c>
      <c r="I11" s="44"/>
      <c r="J11" s="44"/>
      <c r="K11" s="44"/>
      <c r="L11" s="44"/>
      <c r="M11" s="44"/>
      <c r="N11" s="44"/>
      <c r="O11" s="44"/>
      <c r="P11" s="44"/>
      <c r="Q11" s="45"/>
      <c r="R11" s="45"/>
      <c r="S11" s="45"/>
      <c r="T11" s="45"/>
      <c r="U11" s="45"/>
      <c r="V11" s="45"/>
      <c r="W11" s="44">
        <f t="shared" si="0"/>
        <v>0</v>
      </c>
      <c r="Y11" s="66">
        <f t="shared" si="1"/>
        <v>0</v>
      </c>
    </row>
    <row r="12" spans="1:25" x14ac:dyDescent="0.25">
      <c r="A12" s="14">
        <v>6</v>
      </c>
      <c r="B12" s="14" t="s">
        <v>165</v>
      </c>
      <c r="C12" s="7" t="s">
        <v>173</v>
      </c>
      <c r="D12" s="31">
        <f>P4a2!K12</f>
        <v>0</v>
      </c>
      <c r="E12" s="45" t="s">
        <v>38</v>
      </c>
      <c r="F12" s="44">
        <f>'P4b1 CA 06'!$D12/'P4b1 CA 06'!$W12*'P4b1 CA 06'!F12</f>
        <v>0</v>
      </c>
      <c r="G12" s="44">
        <f>'P4b1 CA 06'!$D12/'P4b1 CA 06'!$W12*'P4b1 CA 06'!G12</f>
        <v>0</v>
      </c>
      <c r="H12" s="44">
        <f>'P4b1 CA 06'!$D12/'P4b1 CA 06'!$W12*'P4b1 CA 06'!H12</f>
        <v>0</v>
      </c>
      <c r="I12" s="44"/>
      <c r="J12" s="44"/>
      <c r="K12" s="44"/>
      <c r="L12" s="44"/>
      <c r="M12" s="44"/>
      <c r="N12" s="45"/>
      <c r="O12" s="45"/>
      <c r="P12" s="45"/>
      <c r="Q12" s="45"/>
      <c r="R12" s="45"/>
      <c r="S12" s="45"/>
      <c r="T12" s="45"/>
      <c r="U12" s="45"/>
      <c r="V12" s="45"/>
      <c r="W12" s="44">
        <f t="shared" si="0"/>
        <v>0</v>
      </c>
      <c r="Y12" s="66">
        <f t="shared" si="1"/>
        <v>0</v>
      </c>
    </row>
    <row r="13" spans="1:25" x14ac:dyDescent="0.25">
      <c r="A13" s="14">
        <v>7</v>
      </c>
      <c r="B13" s="14" t="s">
        <v>166</v>
      </c>
      <c r="C13" s="7" t="s">
        <v>12</v>
      </c>
      <c r="D13" s="31">
        <f>P4a2!K13</f>
        <v>0</v>
      </c>
      <c r="E13" s="45" t="s">
        <v>38</v>
      </c>
      <c r="F13" s="44">
        <f>'P4b1 CA 06'!$D13/'P4b1 CA 06'!$W13*'P4b1 CA 06'!F13</f>
        <v>0</v>
      </c>
      <c r="G13" s="44">
        <f>'P4b1 CA 06'!$D13/'P4b1 CA 06'!$W13*'P4b1 CA 06'!G13</f>
        <v>0</v>
      </c>
      <c r="H13" s="44">
        <f>'P4b1 CA 06'!$D13/'P4b1 CA 06'!$W13*'P4b1 CA 06'!H13</f>
        <v>0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>
        <f t="shared" si="0"/>
        <v>0</v>
      </c>
      <c r="Y13" s="66">
        <f t="shared" si="1"/>
        <v>0</v>
      </c>
    </row>
    <row r="14" spans="1:25" x14ac:dyDescent="0.25">
      <c r="A14" s="14">
        <v>8</v>
      </c>
      <c r="B14" s="14" t="s">
        <v>167</v>
      </c>
      <c r="C14" s="7" t="s">
        <v>16</v>
      </c>
      <c r="D14" s="31">
        <f>P4a2!K14</f>
        <v>0</v>
      </c>
      <c r="E14" s="45" t="s">
        <v>38</v>
      </c>
      <c r="F14" s="44">
        <f>'P4b1 CA 06'!$D14/'P4b1 CA 06'!$W14*'P4b1 CA 06'!F14</f>
        <v>0</v>
      </c>
      <c r="G14" s="44">
        <f>'P4b1 CA 06'!$D14/'P4b1 CA 06'!$W14*'P4b1 CA 06'!G14</f>
        <v>0</v>
      </c>
      <c r="H14" s="44">
        <f>'P4b1 CA 06'!$D14/'P4b1 CA 06'!$W14*'P4b1 CA 06'!H14</f>
        <v>0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>
        <f t="shared" si="0"/>
        <v>0</v>
      </c>
      <c r="Y14" s="66">
        <f t="shared" si="1"/>
        <v>0</v>
      </c>
    </row>
    <row r="15" spans="1:25" x14ac:dyDescent="0.25">
      <c r="A15" s="14">
        <v>9</v>
      </c>
      <c r="B15" s="14" t="s">
        <v>168</v>
      </c>
      <c r="C15" s="7" t="s">
        <v>13</v>
      </c>
      <c r="D15" s="31">
        <f>P4a2!K15</f>
        <v>0</v>
      </c>
      <c r="E15" s="45" t="s">
        <v>38</v>
      </c>
      <c r="F15" s="44">
        <f>'P4b1 CA 06'!$D15/'P4b1 CA 06'!$W15*'P4b1 CA 06'!F15</f>
        <v>0</v>
      </c>
      <c r="G15" s="44">
        <f>'P4b1 CA 06'!$D15/'P4b1 CA 06'!$W15*'P4b1 CA 06'!G15</f>
        <v>0</v>
      </c>
      <c r="H15" s="44">
        <f>'P4b1 CA 06'!$D15/'P4b1 CA 06'!$W15*'P4b1 CA 06'!H15</f>
        <v>0</v>
      </c>
      <c r="I15" s="44"/>
      <c r="J15" s="44"/>
      <c r="K15" s="44"/>
      <c r="L15" s="44"/>
      <c r="M15" s="44"/>
      <c r="N15" s="44"/>
      <c r="O15" s="44"/>
      <c r="P15" s="44"/>
      <c r="Q15" s="45"/>
      <c r="R15" s="45"/>
      <c r="S15" s="45"/>
      <c r="T15" s="45"/>
      <c r="U15" s="45"/>
      <c r="V15" s="45"/>
      <c r="W15" s="44">
        <f t="shared" si="0"/>
        <v>0</v>
      </c>
      <c r="Y15" s="66">
        <f t="shared" si="1"/>
        <v>0</v>
      </c>
    </row>
    <row r="16" spans="1:25" x14ac:dyDescent="0.25">
      <c r="A16" s="14">
        <v>10</v>
      </c>
      <c r="B16" s="14" t="s">
        <v>169</v>
      </c>
      <c r="C16" s="7" t="s">
        <v>8</v>
      </c>
      <c r="D16" s="31">
        <f>P4a2!K16</f>
        <v>0</v>
      </c>
      <c r="E16" s="45" t="s">
        <v>38</v>
      </c>
      <c r="F16" s="44">
        <f>'P4b1 CA 06'!$D16/'P4b1 CA 06'!$W16*'P4b1 CA 06'!F16</f>
        <v>0</v>
      </c>
      <c r="G16" s="44">
        <f>'P4b1 CA 06'!$D16/'P4b1 CA 06'!$W16*'P4b1 CA 06'!G16</f>
        <v>0</v>
      </c>
      <c r="H16" s="44">
        <f>'P4b1 CA 06'!$D16/'P4b1 CA 06'!$W16*'P4b1 CA 06'!H16</f>
        <v>0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>
        <f t="shared" si="0"/>
        <v>0</v>
      </c>
      <c r="Y16" s="66">
        <f t="shared" si="1"/>
        <v>0</v>
      </c>
    </row>
    <row r="17" spans="1:27" x14ac:dyDescent="0.25">
      <c r="A17" s="14">
        <v>11</v>
      </c>
      <c r="B17" s="14" t="s">
        <v>170</v>
      </c>
      <c r="C17" s="7" t="s">
        <v>183</v>
      </c>
      <c r="D17" s="31">
        <f>P4a2!K17</f>
        <v>35.98674085850557</v>
      </c>
      <c r="E17" s="45" t="s">
        <v>278</v>
      </c>
      <c r="F17" s="44">
        <f>'P4b1 CA 06'!$D17/'P4b1 CA 06'!$W17*'P4b1 CA 06'!F17</f>
        <v>13.236502384737683</v>
      </c>
      <c r="G17" s="44">
        <f>'P4b1 CA 06'!$D17/'P4b1 CA 06'!$W17*'P4b1 CA 06'!G17</f>
        <v>4.9636883942766303</v>
      </c>
      <c r="H17" s="44">
        <f>'P4b1 CA 06'!$D17/'P4b1 CA 06'!$W17*'P4b1 CA 06'!H17</f>
        <v>17.78655007949126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>
        <f t="shared" si="0"/>
        <v>35.98674085850557</v>
      </c>
      <c r="Y17" s="66">
        <f t="shared" si="1"/>
        <v>4.4440195455297295E-3</v>
      </c>
    </row>
    <row r="18" spans="1:27" x14ac:dyDescent="0.25">
      <c r="A18" s="14">
        <v>12</v>
      </c>
      <c r="B18" s="14" t="s">
        <v>174</v>
      </c>
      <c r="C18" s="7" t="s">
        <v>184</v>
      </c>
      <c r="D18" s="31">
        <f>P4a2!K18</f>
        <v>5.1639080459770117</v>
      </c>
      <c r="E18" s="45" t="s">
        <v>279</v>
      </c>
      <c r="F18" s="44">
        <f>'P4b1 CA 06'!$D18/'P4b1 CA 06'!$W18*'P4b1 CA 06'!F18</f>
        <v>1.9364655172413794</v>
      </c>
      <c r="G18" s="44">
        <f>'P4b1 CA 06'!$D18/'P4b1 CA 06'!$W18*'P4b1 CA 06'!G18</f>
        <v>1.2909770114942529</v>
      </c>
      <c r="H18" s="44">
        <f>'P4b1 CA 06'!$D18/'P4b1 CA 06'!$W18*'P4b1 CA 06'!H18</f>
        <v>1.9364655172413794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44">
        <f t="shared" si="0"/>
        <v>5.1639080459770117</v>
      </c>
      <c r="Y18" s="66">
        <f t="shared" si="1"/>
        <v>6.3769343208572684E-4</v>
      </c>
    </row>
    <row r="19" spans="1:27" x14ac:dyDescent="0.25">
      <c r="A19" s="14">
        <v>13</v>
      </c>
      <c r="B19" s="14" t="s">
        <v>175</v>
      </c>
      <c r="C19" s="7" t="s">
        <v>185</v>
      </c>
      <c r="D19" s="31">
        <f>P4a2!K19</f>
        <v>0</v>
      </c>
      <c r="E19" s="45" t="s">
        <v>38</v>
      </c>
      <c r="F19" s="44">
        <f>'P4b1 CA 06'!$D19/'P4b1 CA 06'!$W19*'P4b1 CA 06'!F19</f>
        <v>0</v>
      </c>
      <c r="G19" s="44">
        <f>'P4b1 CA 06'!$D19/'P4b1 CA 06'!$W19*'P4b1 CA 06'!G19</f>
        <v>0</v>
      </c>
      <c r="H19" s="44">
        <f>'P4b1 CA 06'!$D19/'P4b1 CA 06'!$W19*'P4b1 CA 06'!H19</f>
        <v>0</v>
      </c>
      <c r="I19" s="44"/>
      <c r="J19" s="44"/>
      <c r="K19" s="44"/>
      <c r="L19" s="44"/>
      <c r="M19" s="44"/>
      <c r="N19" s="44"/>
      <c r="O19" s="44"/>
      <c r="P19" s="44"/>
      <c r="Q19" s="45"/>
      <c r="R19" s="45"/>
      <c r="S19" s="45"/>
      <c r="T19" s="45"/>
      <c r="U19" s="45"/>
      <c r="V19" s="45"/>
      <c r="W19" s="44">
        <f t="shared" si="0"/>
        <v>0</v>
      </c>
      <c r="Y19" s="66">
        <f t="shared" si="1"/>
        <v>0</v>
      </c>
    </row>
    <row r="20" spans="1:27" x14ac:dyDescent="0.25">
      <c r="A20" s="14">
        <v>14</v>
      </c>
      <c r="B20" s="14" t="s">
        <v>176</v>
      </c>
      <c r="C20" s="7" t="s">
        <v>186</v>
      </c>
      <c r="D20" s="31">
        <f>P4a2!K20</f>
        <v>0</v>
      </c>
      <c r="E20" s="45" t="s">
        <v>38</v>
      </c>
      <c r="F20" s="44">
        <f>'P4b1 CA 06'!$D20/'P4b1 CA 06'!$W20*'P4b1 CA 06'!F20</f>
        <v>0</v>
      </c>
      <c r="G20" s="44">
        <f>'P4b1 CA 06'!$D20/'P4b1 CA 06'!$W20*'P4b1 CA 06'!G20</f>
        <v>0</v>
      </c>
      <c r="H20" s="44">
        <f>'P4b1 CA 06'!$D20/'P4b1 CA 06'!$W20*'P4b1 CA 06'!H20</f>
        <v>0</v>
      </c>
      <c r="I20" s="44"/>
      <c r="J20" s="44"/>
      <c r="K20" s="44"/>
      <c r="L20" s="44"/>
      <c r="M20" s="44"/>
      <c r="N20" s="45"/>
      <c r="O20" s="45"/>
      <c r="P20" s="45"/>
      <c r="Q20" s="45"/>
      <c r="R20" s="45"/>
      <c r="S20" s="45"/>
      <c r="T20" s="45"/>
      <c r="U20" s="45"/>
      <c r="V20" s="45"/>
      <c r="W20" s="44">
        <f t="shared" si="0"/>
        <v>0</v>
      </c>
      <c r="Y20" s="66">
        <f t="shared" si="1"/>
        <v>0</v>
      </c>
    </row>
    <row r="21" spans="1:27" x14ac:dyDescent="0.25">
      <c r="A21" s="14">
        <v>15</v>
      </c>
      <c r="B21" s="14" t="s">
        <v>177</v>
      </c>
      <c r="C21" s="7" t="s">
        <v>187</v>
      </c>
      <c r="D21" s="31">
        <f>P4a2!K21</f>
        <v>0</v>
      </c>
      <c r="E21" s="45" t="s">
        <v>38</v>
      </c>
      <c r="F21" s="44">
        <f>'P4b1 CA 06'!$D21/'P4b1 CA 06'!$W21*'P4b1 CA 06'!F21</f>
        <v>0</v>
      </c>
      <c r="G21" s="44">
        <f>'P4b1 CA 06'!$D21/'P4b1 CA 06'!$W21*'P4b1 CA 06'!G21</f>
        <v>0</v>
      </c>
      <c r="H21" s="44">
        <f>'P4b1 CA 06'!$D21/'P4b1 CA 06'!$W21*'P4b1 CA 06'!H21</f>
        <v>0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>
        <f t="shared" si="0"/>
        <v>0</v>
      </c>
      <c r="Y21" s="66">
        <f t="shared" si="1"/>
        <v>0</v>
      </c>
    </row>
    <row r="22" spans="1:27" x14ac:dyDescent="0.25">
      <c r="A22" s="14">
        <v>16</v>
      </c>
      <c r="B22" s="14" t="s">
        <v>178</v>
      </c>
      <c r="C22" s="7" t="s">
        <v>17</v>
      </c>
      <c r="D22" s="31">
        <f>P4a2!K22</f>
        <v>0</v>
      </c>
      <c r="E22" s="45" t="s">
        <v>38</v>
      </c>
      <c r="F22" s="44">
        <f>'P4b1 CA 06'!$D22/'P4b1 CA 06'!$W22*'P4b1 CA 06'!F22</f>
        <v>0</v>
      </c>
      <c r="G22" s="44">
        <f>'P4b1 CA 06'!$D22/'P4b1 CA 06'!$W22*'P4b1 CA 06'!G22</f>
        <v>0</v>
      </c>
      <c r="H22" s="44">
        <f>'P4b1 CA 06'!$D22/'P4b1 CA 06'!$W22*'P4b1 CA 06'!H22</f>
        <v>0</v>
      </c>
      <c r="I22" s="44"/>
      <c r="J22" s="44"/>
      <c r="K22" s="44"/>
      <c r="L22" s="44"/>
      <c r="M22" s="44"/>
      <c r="N22" s="44"/>
      <c r="O22" s="44"/>
      <c r="P22" s="44"/>
      <c r="Q22" s="45"/>
      <c r="R22" s="45"/>
      <c r="S22" s="45"/>
      <c r="T22" s="45"/>
      <c r="U22" s="45"/>
      <c r="V22" s="45"/>
      <c r="W22" s="44">
        <f t="shared" si="0"/>
        <v>0</v>
      </c>
      <c r="Y22" s="66">
        <f t="shared" si="1"/>
        <v>0</v>
      </c>
    </row>
    <row r="23" spans="1:27" x14ac:dyDescent="0.25">
      <c r="A23" s="14">
        <v>17</v>
      </c>
      <c r="B23" s="14" t="s">
        <v>179</v>
      </c>
      <c r="C23" s="7" t="s">
        <v>9</v>
      </c>
      <c r="D23" s="31">
        <f>P4a2!K23</f>
        <v>0</v>
      </c>
      <c r="E23" s="45" t="s">
        <v>38</v>
      </c>
      <c r="F23" s="44">
        <f>'P4b1 CA 06'!$D23/'P4b1 CA 06'!$W23*'P4b1 CA 06'!F23</f>
        <v>0</v>
      </c>
      <c r="G23" s="44">
        <f>'P4b1 CA 06'!$D23/'P4b1 CA 06'!$W23*'P4b1 CA 06'!G23</f>
        <v>0</v>
      </c>
      <c r="H23" s="44">
        <f>'P4b1 CA 06'!$D23/'P4b1 CA 06'!$W23*'P4b1 CA 06'!H23</f>
        <v>0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>
        <f t="shared" si="0"/>
        <v>0</v>
      </c>
      <c r="Y23" s="66">
        <f t="shared" si="1"/>
        <v>0</v>
      </c>
    </row>
    <row r="24" spans="1:27" x14ac:dyDescent="0.25">
      <c r="A24" s="14">
        <v>18</v>
      </c>
      <c r="B24" s="14" t="s">
        <v>180</v>
      </c>
      <c r="C24" s="7" t="s">
        <v>15</v>
      </c>
      <c r="D24" s="31">
        <f>P4a2!K24</f>
        <v>0</v>
      </c>
      <c r="E24" s="45" t="s">
        <v>38</v>
      </c>
      <c r="F24" s="44">
        <f>'P4b1 CA 06'!$D24/'P4b1 CA 06'!$W24*'P4b1 CA 06'!F24</f>
        <v>0</v>
      </c>
      <c r="G24" s="44">
        <f>'P4b1 CA 06'!$D24/'P4b1 CA 06'!$W24*'P4b1 CA 06'!G24</f>
        <v>0</v>
      </c>
      <c r="H24" s="44">
        <f>'P4b1 CA 06'!$D24/'P4b1 CA 06'!$W24*'P4b1 CA 06'!H24</f>
        <v>0</v>
      </c>
      <c r="I24" s="44"/>
      <c r="J24" s="44"/>
      <c r="K24" s="44"/>
      <c r="L24" s="44"/>
      <c r="M24" s="44"/>
      <c r="N24" s="44"/>
      <c r="O24" s="44"/>
      <c r="P24" s="44"/>
      <c r="Q24" s="45"/>
      <c r="R24" s="45"/>
      <c r="S24" s="45"/>
      <c r="T24" s="45"/>
      <c r="U24" s="45"/>
      <c r="V24" s="45"/>
      <c r="W24" s="44">
        <f t="shared" si="0"/>
        <v>0</v>
      </c>
      <c r="Y24" s="66">
        <f t="shared" si="1"/>
        <v>0</v>
      </c>
    </row>
    <row r="25" spans="1:27" x14ac:dyDescent="0.25">
      <c r="A25" s="14">
        <v>19</v>
      </c>
      <c r="B25" s="14" t="s">
        <v>181</v>
      </c>
      <c r="C25" s="7" t="s">
        <v>196</v>
      </c>
      <c r="D25" s="31">
        <f>P4a2!K25</f>
        <v>1606.2280000000001</v>
      </c>
      <c r="E25" s="45" t="s">
        <v>531</v>
      </c>
      <c r="F25" s="44">
        <f>'P4b1 CA 06'!$D25/'P4b1 CA 06'!$W25*'P4b1 CA 06'!F25</f>
        <v>542.29932475423823</v>
      </c>
      <c r="G25" s="44">
        <f>'P4b1 CA 06'!$D25/'P4b1 CA 06'!$W25*'P4b1 CA 06'!G25</f>
        <v>650.44919009108298</v>
      </c>
      <c r="H25" s="44">
        <f>'P4b1 CA 06'!$D25/'P4b1 CA 06'!$W25*'P4b1 CA 06'!H25</f>
        <v>413.47948515467903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>
        <f t="shared" si="0"/>
        <v>1606.2280000000001</v>
      </c>
      <c r="Y25" s="68">
        <f t="shared" si="1"/>
        <v>0.19835385078751896</v>
      </c>
      <c r="AA25" s="65">
        <f>W25-D25</f>
        <v>0</v>
      </c>
    </row>
    <row r="26" spans="1:27" x14ac:dyDescent="0.25">
      <c r="A26" s="14">
        <v>20</v>
      </c>
      <c r="B26" s="14" t="s">
        <v>182</v>
      </c>
      <c r="C26" s="7" t="s">
        <v>197</v>
      </c>
      <c r="D26" s="31">
        <f>P4a2!K26</f>
        <v>861.9559999999999</v>
      </c>
      <c r="E26" s="45" t="s">
        <v>543</v>
      </c>
      <c r="F26" s="44">
        <f>'P4b1 CA 06'!$D26/'P4b1 CA 06'!$W26*'P4b1 CA 06'!F26</f>
        <v>321.19850944359359</v>
      </c>
      <c r="G26" s="44">
        <f>'P4b1 CA 06'!$D26/'P4b1 CA 06'!$W26*'P4b1 CA 06'!G26</f>
        <v>390.4981878509443</v>
      </c>
      <c r="H26" s="44">
        <f>'P4b1 CA 06'!$D26/'P4b1 CA 06'!$W26*'P4b1 CA 06'!H26</f>
        <v>150.25930270546192</v>
      </c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>
        <f t="shared" si="0"/>
        <v>861.95599999999979</v>
      </c>
      <c r="Y26" s="68">
        <f t="shared" si="1"/>
        <v>0.10644335163464133</v>
      </c>
      <c r="AA26" s="65">
        <f>W26-D26</f>
        <v>0</v>
      </c>
    </row>
    <row r="27" spans="1:27" x14ac:dyDescent="0.25">
      <c r="A27" s="14">
        <v>21</v>
      </c>
      <c r="B27" s="14" t="s">
        <v>188</v>
      </c>
      <c r="C27" s="7" t="s">
        <v>198</v>
      </c>
      <c r="D27" s="31">
        <f>P4a2!K27</f>
        <v>0</v>
      </c>
      <c r="E27" s="45" t="s">
        <v>38</v>
      </c>
      <c r="F27" s="44">
        <f>'P4b1 CA 06'!$D27/'P4b1 CA 06'!$W27*'P4b1 CA 06'!F27</f>
        <v>0</v>
      </c>
      <c r="G27" s="44">
        <f>'P4b1 CA 06'!$D27/'P4b1 CA 06'!$W27*'P4b1 CA 06'!G27</f>
        <v>0</v>
      </c>
      <c r="H27" s="44">
        <f>'P4b1 CA 06'!$D27/'P4b1 CA 06'!$W27*'P4b1 CA 06'!H27</f>
        <v>0</v>
      </c>
      <c r="I27" s="44"/>
      <c r="J27" s="44"/>
      <c r="K27" s="44"/>
      <c r="L27" s="45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>
        <f t="shared" si="0"/>
        <v>0</v>
      </c>
      <c r="Y27" s="66">
        <f t="shared" si="1"/>
        <v>0</v>
      </c>
    </row>
    <row r="28" spans="1:27" x14ac:dyDescent="0.25">
      <c r="A28" s="14">
        <v>22</v>
      </c>
      <c r="B28" s="14" t="s">
        <v>189</v>
      </c>
      <c r="C28" s="7" t="s">
        <v>19</v>
      </c>
      <c r="D28" s="31">
        <f>P4a2!K28</f>
        <v>0</v>
      </c>
      <c r="E28" s="45" t="s">
        <v>38</v>
      </c>
      <c r="F28" s="44">
        <f>'P4b1 CA 06'!$D28/'P4b1 CA 06'!$W28*'P4b1 CA 06'!F28</f>
        <v>0</v>
      </c>
      <c r="G28" s="44">
        <f>'P4b1 CA 06'!$D28/'P4b1 CA 06'!$W28*'P4b1 CA 06'!G28</f>
        <v>0</v>
      </c>
      <c r="H28" s="44">
        <f>'P4b1 CA 06'!$D28/'P4b1 CA 06'!$W28*'P4b1 CA 06'!H28</f>
        <v>0</v>
      </c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>
        <f t="shared" si="0"/>
        <v>0</v>
      </c>
      <c r="Y28" s="66">
        <f t="shared" si="1"/>
        <v>0</v>
      </c>
    </row>
    <row r="29" spans="1:27" x14ac:dyDescent="0.25">
      <c r="A29" s="14">
        <v>23</v>
      </c>
      <c r="B29" s="14" t="s">
        <v>190</v>
      </c>
      <c r="C29" s="7" t="s">
        <v>217</v>
      </c>
      <c r="D29" s="31">
        <f>P4a2!K29</f>
        <v>3504.1709999999998</v>
      </c>
      <c r="E29" s="45" t="s">
        <v>535</v>
      </c>
      <c r="F29" s="44">
        <f>'P4b1 CA 06'!$D29/'P4b1 CA 06'!$W29*'P4b1 CA 06'!F29</f>
        <v>649.83794844074839</v>
      </c>
      <c r="G29" s="44">
        <f>'P4b1 CA 06'!$D29/'P4b1 CA 06'!$W29*'P4b1 CA 06'!G29</f>
        <v>1607.1104419958419</v>
      </c>
      <c r="H29" s="44">
        <f>'P4b1 CA 06'!$D29/'P4b1 CA 06'!$W29*'P4b1 CA 06'!H29</f>
        <v>1247.2226095634094</v>
      </c>
      <c r="I29" s="44"/>
      <c r="J29" s="44"/>
      <c r="K29" s="45"/>
      <c r="L29" s="45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>
        <f t="shared" si="0"/>
        <v>3504.1709999999994</v>
      </c>
      <c r="Y29" s="68">
        <f t="shared" si="1"/>
        <v>0.43273172405657917</v>
      </c>
    </row>
    <row r="30" spans="1:27" x14ac:dyDescent="0.25">
      <c r="A30" s="14">
        <v>24</v>
      </c>
      <c r="B30" s="14" t="s">
        <v>191</v>
      </c>
      <c r="C30" s="7" t="s">
        <v>199</v>
      </c>
      <c r="D30" s="31">
        <f>P4a2!K30</f>
        <v>171.16279069767441</v>
      </c>
      <c r="E30" s="45" t="s">
        <v>535</v>
      </c>
      <c r="F30" s="44">
        <f>'P4b1 CA 06'!$D30/'P4b1 CA 06'!$W30*'P4b1 CA 06'!F30</f>
        <v>31.741623555577043</v>
      </c>
      <c r="G30" s="44">
        <f>'P4b1 CA 06'!$D30/'P4b1 CA 06'!$W30*'P4b1 CA 06'!G30</f>
        <v>78.500024174442771</v>
      </c>
      <c r="H30" s="44">
        <f>'P4b1 CA 06'!$D30/'P4b1 CA 06'!$W30*'P4b1 CA 06'!H30</f>
        <v>60.921142967654589</v>
      </c>
      <c r="I30" s="44"/>
      <c r="J30" s="44"/>
      <c r="K30" s="45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>
        <f t="shared" si="0"/>
        <v>171.16279069767441</v>
      </c>
      <c r="Y30" s="66">
        <f t="shared" si="1"/>
        <v>2.1136973484724365E-2</v>
      </c>
    </row>
    <row r="31" spans="1:27" x14ac:dyDescent="0.25">
      <c r="A31" s="14">
        <v>25</v>
      </c>
      <c r="B31" s="14" t="s">
        <v>192</v>
      </c>
      <c r="C31" s="7" t="s">
        <v>200</v>
      </c>
      <c r="D31" s="31">
        <f>P4a2!K31</f>
        <v>0</v>
      </c>
      <c r="E31" s="45" t="s">
        <v>38</v>
      </c>
      <c r="F31" s="44">
        <f>'P4b1 CA 06'!$D31/'P4b1 CA 06'!$W31*'P4b1 CA 06'!F31</f>
        <v>0</v>
      </c>
      <c r="G31" s="44">
        <f>'P4b1 CA 06'!$D31/'P4b1 CA 06'!$W31*'P4b1 CA 06'!G31</f>
        <v>0</v>
      </c>
      <c r="H31" s="44">
        <f>'P4b1 CA 06'!$D31/'P4b1 CA 06'!$W31*'P4b1 CA 06'!H31</f>
        <v>0</v>
      </c>
      <c r="I31" s="45"/>
      <c r="J31" s="45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>
        <f t="shared" si="0"/>
        <v>0</v>
      </c>
      <c r="Y31" s="66">
        <f t="shared" si="1"/>
        <v>0</v>
      </c>
    </row>
    <row r="32" spans="1:27" x14ac:dyDescent="0.25">
      <c r="A32" s="14">
        <v>26</v>
      </c>
      <c r="B32" s="14" t="s">
        <v>193</v>
      </c>
      <c r="C32" s="7" t="s">
        <v>201</v>
      </c>
      <c r="D32" s="31">
        <f>P4a2!K32</f>
        <v>0</v>
      </c>
      <c r="E32" s="45" t="s">
        <v>38</v>
      </c>
      <c r="F32" s="44">
        <f>'P4b1 CA 06'!$D32/'P4b1 CA 06'!$W32*'P4b1 CA 06'!F32</f>
        <v>0</v>
      </c>
      <c r="G32" s="44">
        <f>'P4b1 CA 06'!$D32/'P4b1 CA 06'!$W32*'P4b1 CA 06'!G32</f>
        <v>0</v>
      </c>
      <c r="H32" s="44">
        <f>'P4b1 CA 06'!$D32/'P4b1 CA 06'!$W32*'P4b1 CA 06'!H32</f>
        <v>0</v>
      </c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>
        <f t="shared" si="0"/>
        <v>0</v>
      </c>
      <c r="Y32" s="66">
        <f t="shared" si="1"/>
        <v>0</v>
      </c>
    </row>
    <row r="33" spans="1:27" x14ac:dyDescent="0.25">
      <c r="A33" s="14">
        <v>27</v>
      </c>
      <c r="B33" s="14" t="s">
        <v>194</v>
      </c>
      <c r="C33" s="7" t="s">
        <v>202</v>
      </c>
      <c r="D33" s="31">
        <f>P4a2!K33</f>
        <v>0</v>
      </c>
      <c r="E33" s="45" t="s">
        <v>38</v>
      </c>
      <c r="F33" s="44">
        <f>'P4b1 CA 06'!$D33/'P4b1 CA 06'!$W33*'P4b1 CA 06'!F33</f>
        <v>0</v>
      </c>
      <c r="G33" s="44">
        <f>'P4b1 CA 06'!$D33/'P4b1 CA 06'!$W33*'P4b1 CA 06'!G33</f>
        <v>0</v>
      </c>
      <c r="H33" s="44">
        <f>'P4b1 CA 06'!$D33/'P4b1 CA 06'!$W33*'P4b1 CA 06'!H33</f>
        <v>0</v>
      </c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>
        <f t="shared" si="0"/>
        <v>0</v>
      </c>
      <c r="Y33" s="66">
        <f t="shared" si="1"/>
        <v>0</v>
      </c>
    </row>
    <row r="34" spans="1:27" x14ac:dyDescent="0.25">
      <c r="A34" s="14">
        <v>28</v>
      </c>
      <c r="B34" s="14" t="s">
        <v>195</v>
      </c>
      <c r="C34" s="7" t="s">
        <v>20</v>
      </c>
      <c r="D34" s="31">
        <f>P4a2!K34</f>
        <v>41.287500000000001</v>
      </c>
      <c r="E34" s="45" t="s">
        <v>535</v>
      </c>
      <c r="F34" s="44">
        <f>'P4b1 CA 06'!$D34/'P4b1 CA 06'!$W34*'P4b1 CA 06'!F34</f>
        <v>7.6566424116424123</v>
      </c>
      <c r="G34" s="44">
        <f>'P4b1 CA 06'!$D34/'P4b1 CA 06'!$W34*'P4b1 CA 06'!G34</f>
        <v>18.935597713097714</v>
      </c>
      <c r="H34" s="44">
        <f>'P4b1 CA 06'!$D34/'P4b1 CA 06'!$W34*'P4b1 CA 06'!H34</f>
        <v>14.695259875259875</v>
      </c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>
        <f t="shared" si="0"/>
        <v>41.287500000000001</v>
      </c>
      <c r="Y34" s="66">
        <f t="shared" si="1"/>
        <v>5.0986127837328752E-3</v>
      </c>
    </row>
    <row r="35" spans="1:27" x14ac:dyDescent="0.25">
      <c r="A35" s="14">
        <v>29</v>
      </c>
      <c r="B35" s="14" t="s">
        <v>203</v>
      </c>
      <c r="C35" s="7" t="s">
        <v>210</v>
      </c>
      <c r="D35" s="31">
        <f>P4a2!K35</f>
        <v>520.6349206349206</v>
      </c>
      <c r="E35" s="45" t="s">
        <v>535</v>
      </c>
      <c r="F35" s="44">
        <f>'P4b1 CA 06'!$D35/'P4b1 CA 06'!$W35*'P4b1 CA 06'!F35</f>
        <v>96.550176550176545</v>
      </c>
      <c r="G35" s="44">
        <f>'P4b1 CA 06'!$D35/'P4b1 CA 06'!$W35*'P4b1 CA 06'!G35</f>
        <v>238.77767877767877</v>
      </c>
      <c r="H35" s="44">
        <f>'P4b1 CA 06'!$D35/'P4b1 CA 06'!$W35*'P4b1 CA 06'!H35</f>
        <v>185.30706530706527</v>
      </c>
      <c r="I35" s="44"/>
      <c r="J35" s="44"/>
      <c r="K35" s="45"/>
      <c r="L35" s="44"/>
      <c r="M35" s="45"/>
      <c r="N35" s="44"/>
      <c r="O35" s="44"/>
      <c r="P35" s="44"/>
      <c r="Q35" s="44"/>
      <c r="R35" s="44"/>
      <c r="S35" s="44"/>
      <c r="T35" s="44"/>
      <c r="U35" s="44"/>
      <c r="V35" s="44"/>
      <c r="W35" s="44">
        <f t="shared" si="0"/>
        <v>520.6349206349206</v>
      </c>
      <c r="Y35" s="66">
        <f t="shared" si="1"/>
        <v>6.4293451093114309E-2</v>
      </c>
    </row>
    <row r="36" spans="1:27" x14ac:dyDescent="0.25">
      <c r="A36" s="14">
        <v>30</v>
      </c>
      <c r="B36" s="14" t="s">
        <v>204</v>
      </c>
      <c r="C36" s="7" t="s">
        <v>211</v>
      </c>
      <c r="D36" s="31">
        <f>P4a2!K36</f>
        <v>1351.2</v>
      </c>
      <c r="E36" s="45" t="s">
        <v>38</v>
      </c>
      <c r="F36" s="44">
        <f>'P4b1 CA 06'!$D36/'P4b1 CA 06'!$W36*'P4b1 CA 06'!F36</f>
        <v>250.57596673596674</v>
      </c>
      <c r="G36" s="44">
        <f>'P4b1 CA 06'!$D36/'P4b1 CA 06'!$W36*'P4b1 CA 06'!G36</f>
        <v>619.69796257796258</v>
      </c>
      <c r="H36" s="44">
        <f>'P4b1 CA 06'!$D36/'P4b1 CA 06'!$W36*'P4b1 CA 06'!H36</f>
        <v>480.92607068607066</v>
      </c>
      <c r="I36" s="44"/>
      <c r="J36" s="44"/>
      <c r="K36" s="45"/>
      <c r="L36" s="4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>
        <f t="shared" si="0"/>
        <v>1351.2</v>
      </c>
      <c r="Y36" s="66">
        <f t="shared" si="1"/>
        <v>0.16686032318207356</v>
      </c>
    </row>
    <row r="37" spans="1:27" x14ac:dyDescent="0.25">
      <c r="A37" s="14">
        <v>31</v>
      </c>
      <c r="B37" s="14" t="s">
        <v>205</v>
      </c>
      <c r="C37" s="7" t="s">
        <v>212</v>
      </c>
      <c r="D37" s="31">
        <f>P4a2!K37</f>
        <v>0</v>
      </c>
      <c r="E37" s="45" t="s">
        <v>38</v>
      </c>
      <c r="F37" s="44">
        <f>'P4b1 CA 06'!$D37/'P4b1 CA 06'!$W37*'P4b1 CA 06'!F37</f>
        <v>0</v>
      </c>
      <c r="G37" s="44">
        <f>'P4b1 CA 06'!$D37/'P4b1 CA 06'!$W37*'P4b1 CA 06'!G37</f>
        <v>0</v>
      </c>
      <c r="H37" s="44">
        <f>'P4b1 CA 06'!$D37/'P4b1 CA 06'!$W37*'P4b1 CA 06'!H37</f>
        <v>0</v>
      </c>
      <c r="I37" s="45"/>
      <c r="J37" s="45"/>
      <c r="K37" s="44"/>
      <c r="L37" s="45"/>
      <c r="M37" s="44"/>
      <c r="N37" s="45"/>
      <c r="O37" s="45"/>
      <c r="P37" s="45"/>
      <c r="Q37" s="44"/>
      <c r="R37" s="44"/>
      <c r="S37" s="44"/>
      <c r="T37" s="44"/>
      <c r="U37" s="44"/>
      <c r="V37" s="44"/>
      <c r="W37" s="44">
        <f t="shared" si="0"/>
        <v>0</v>
      </c>
      <c r="Y37" s="66">
        <f t="shared" si="1"/>
        <v>0</v>
      </c>
    </row>
    <row r="38" spans="1:27" x14ac:dyDescent="0.25">
      <c r="A38" s="14">
        <v>32</v>
      </c>
      <c r="B38" s="14" t="s">
        <v>206</v>
      </c>
      <c r="C38" s="7" t="s">
        <v>213</v>
      </c>
      <c r="D38" s="31">
        <f>P4a2!K38</f>
        <v>0</v>
      </c>
      <c r="E38" s="45" t="s">
        <v>38</v>
      </c>
      <c r="F38" s="44">
        <f>'P4b1 CA 06'!$D38/'P4b1 CA 06'!$W38*'P4b1 CA 06'!F38</f>
        <v>0</v>
      </c>
      <c r="G38" s="44">
        <f>'P4b1 CA 06'!$D38/'P4b1 CA 06'!$W38*'P4b1 CA 06'!G38</f>
        <v>0</v>
      </c>
      <c r="H38" s="44">
        <f>'P4b1 CA 06'!$D38/'P4b1 CA 06'!$W38*'P4b1 CA 06'!H38</f>
        <v>0</v>
      </c>
      <c r="I38" s="14"/>
      <c r="J38" s="14"/>
      <c r="K38" s="45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>
        <f t="shared" si="0"/>
        <v>0</v>
      </c>
      <c r="Y38" s="66">
        <f t="shared" si="1"/>
        <v>0</v>
      </c>
      <c r="AA38" s="65"/>
    </row>
    <row r="39" spans="1:27" x14ac:dyDescent="0.25">
      <c r="A39" s="14">
        <v>33</v>
      </c>
      <c r="B39" s="14" t="s">
        <v>207</v>
      </c>
      <c r="C39" s="7" t="s">
        <v>214</v>
      </c>
      <c r="D39" s="31">
        <f>P4a2!K39</f>
        <v>0</v>
      </c>
      <c r="E39" s="45" t="s">
        <v>38</v>
      </c>
      <c r="F39" s="44">
        <f>'P4b1 CA 06'!$D39/'P4b1 CA 06'!$W39*'P4b1 CA 06'!F39</f>
        <v>0</v>
      </c>
      <c r="G39" s="44">
        <f>'P4b1 CA 06'!$D39/'P4b1 CA 06'!$W39*'P4b1 CA 06'!G39</f>
        <v>0</v>
      </c>
      <c r="H39" s="44">
        <f>'P4b1 CA 06'!$D39/'P4b1 CA 06'!$W39*'P4b1 CA 06'!H39</f>
        <v>0</v>
      </c>
      <c r="I39" s="14"/>
      <c r="J39" s="1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>
        <f t="shared" si="0"/>
        <v>0</v>
      </c>
      <c r="Y39" s="66">
        <f t="shared" si="1"/>
        <v>0</v>
      </c>
    </row>
    <row r="40" spans="1:27" x14ac:dyDescent="0.25">
      <c r="A40" s="14">
        <v>34</v>
      </c>
      <c r="B40" s="14" t="s">
        <v>208</v>
      </c>
      <c r="C40" s="7" t="s">
        <v>215</v>
      </c>
      <c r="D40" s="31">
        <f>P4a2!K40</f>
        <v>0</v>
      </c>
      <c r="E40" s="45" t="s">
        <v>38</v>
      </c>
      <c r="F40" s="44">
        <f>'P4b1 CA 06'!$D40/'P4b1 CA 06'!$W40*'P4b1 CA 06'!F40</f>
        <v>0</v>
      </c>
      <c r="G40" s="44">
        <f>'P4b1 CA 06'!$D40/'P4b1 CA 06'!$W40*'P4b1 CA 06'!G40</f>
        <v>0</v>
      </c>
      <c r="H40" s="44">
        <f>'P4b1 CA 06'!$D40/'P4b1 CA 06'!$W40*'P4b1 CA 06'!H40</f>
        <v>0</v>
      </c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>
        <f t="shared" si="0"/>
        <v>0</v>
      </c>
      <c r="Y40" s="66">
        <f t="shared" si="1"/>
        <v>0</v>
      </c>
    </row>
    <row r="41" spans="1:27" x14ac:dyDescent="0.25">
      <c r="A41" s="14">
        <v>35</v>
      </c>
      <c r="B41" s="14" t="s">
        <v>209</v>
      </c>
      <c r="C41" s="7" t="s">
        <v>216</v>
      </c>
      <c r="D41" s="31">
        <f>P4a2!K41</f>
        <v>0</v>
      </c>
      <c r="E41" s="45" t="s">
        <v>38</v>
      </c>
      <c r="F41" s="44">
        <f>'P4b1 CA 06'!$D41/'P4b1 CA 06'!$W41*'P4b1 CA 06'!F41</f>
        <v>0</v>
      </c>
      <c r="G41" s="44">
        <f>'P4b1 CA 06'!$D41/'P4b1 CA 06'!$W41*'P4b1 CA 06'!G41</f>
        <v>0</v>
      </c>
      <c r="H41" s="44">
        <f>'P4b1 CA 06'!$D41/'P4b1 CA 06'!$W41*'P4b1 CA 06'!H41</f>
        <v>0</v>
      </c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>
        <f t="shared" si="0"/>
        <v>0</v>
      </c>
      <c r="Y41" s="66">
        <f t="shared" si="1"/>
        <v>0</v>
      </c>
    </row>
    <row r="42" spans="1:27" x14ac:dyDescent="0.25">
      <c r="D42" s="31">
        <f>SUM(D7:D41)</f>
        <v>8097.7908602370771</v>
      </c>
      <c r="F42" s="31">
        <f t="shared" ref="F42:H42" si="2">SUM(F7:F41)</f>
        <v>1915.0331597939221</v>
      </c>
      <c r="G42" s="31">
        <f t="shared" si="2"/>
        <v>3610.2237485868222</v>
      </c>
      <c r="H42" s="31">
        <f t="shared" si="2"/>
        <v>2572.5339518563333</v>
      </c>
      <c r="W42" s="31">
        <f t="shared" ref="W42" si="3">SUM(W7:W41)</f>
        <v>8097.7908602370771</v>
      </c>
      <c r="Y42" s="67">
        <f>SUM(Y7:Y41)</f>
        <v>1</v>
      </c>
    </row>
  </sheetData>
  <mergeCells count="1">
    <mergeCell ref="B4:C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DFC2D-C15B-4DDF-B3A1-67EC3CC67AC6}">
  <dimension ref="A1:AA42"/>
  <sheetViews>
    <sheetView zoomScale="80" zoomScaleNormal="80" workbookViewId="0">
      <pane xSplit="5" ySplit="6" topLeftCell="F7" activePane="bottomRight" state="frozen"/>
      <selection pane="topRight" activeCell="F1" sqref="F1"/>
      <selection pane="bottomLeft" activeCell="A9" sqref="A9"/>
      <selection pane="bottomRight" activeCell="F45" sqref="F45"/>
    </sheetView>
  </sheetViews>
  <sheetFormatPr baseColWidth="10" defaultColWidth="11.54296875" defaultRowHeight="15" x14ac:dyDescent="0.25"/>
  <cols>
    <col min="1" max="1" width="6.08984375" style="24" customWidth="1"/>
    <col min="2" max="2" width="9.08984375" style="24" customWidth="1"/>
    <col min="3" max="3" width="30.54296875" style="24" customWidth="1"/>
    <col min="4" max="4" width="9.453125" style="24" customWidth="1"/>
    <col min="5" max="5" width="15.90625" style="24" customWidth="1"/>
    <col min="6" max="13" width="11.54296875" style="24"/>
    <col min="14" max="14" width="12.90625" style="24" customWidth="1"/>
    <col min="15" max="23" width="11.54296875" style="24"/>
    <col min="24" max="24" width="5.36328125" style="24" customWidth="1"/>
    <col min="25" max="25" width="12" style="24" bestFit="1" customWidth="1"/>
    <col min="26" max="16384" width="11.54296875" style="24"/>
  </cols>
  <sheetData>
    <row r="1" spans="1:25" ht="15.6" x14ac:dyDescent="0.3">
      <c r="A1" s="26" t="s">
        <v>532</v>
      </c>
    </row>
    <row r="2" spans="1:25" ht="15.6" x14ac:dyDescent="0.3">
      <c r="A2" s="26" t="s">
        <v>614</v>
      </c>
      <c r="B2" s="26" t="s">
        <v>615</v>
      </c>
      <c r="E2" s="74" t="s">
        <v>100</v>
      </c>
      <c r="F2" s="74">
        <v>1</v>
      </c>
      <c r="G2" s="74">
        <v>2</v>
      </c>
      <c r="H2" s="74">
        <v>3</v>
      </c>
      <c r="I2" s="74">
        <v>4</v>
      </c>
      <c r="J2" s="74">
        <v>5</v>
      </c>
      <c r="K2" s="74">
        <v>6</v>
      </c>
      <c r="L2" s="74">
        <v>7</v>
      </c>
      <c r="M2" s="74">
        <v>8</v>
      </c>
      <c r="N2" s="74">
        <v>9</v>
      </c>
      <c r="O2" s="74">
        <v>10</v>
      </c>
      <c r="P2" s="74">
        <v>11</v>
      </c>
      <c r="Q2" s="74">
        <v>12</v>
      </c>
      <c r="R2" s="74">
        <v>13</v>
      </c>
      <c r="S2" s="74">
        <v>14</v>
      </c>
      <c r="T2" s="74">
        <v>15</v>
      </c>
      <c r="U2" s="74">
        <v>16</v>
      </c>
      <c r="V2" s="74">
        <v>17</v>
      </c>
    </row>
    <row r="3" spans="1:25" x14ac:dyDescent="0.25">
      <c r="E3" s="74" t="s">
        <v>101</v>
      </c>
      <c r="F3" s="74" t="s">
        <v>448</v>
      </c>
      <c r="G3" s="74" t="s">
        <v>449</v>
      </c>
      <c r="H3" s="74" t="s">
        <v>450</v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</row>
    <row r="4" spans="1:25" ht="41.4" x14ac:dyDescent="0.25">
      <c r="B4" s="94" t="s">
        <v>526</v>
      </c>
      <c r="C4" s="95"/>
      <c r="E4" s="74" t="s">
        <v>102</v>
      </c>
      <c r="F4" s="74" t="s">
        <v>475</v>
      </c>
      <c r="G4" s="74" t="s">
        <v>474</v>
      </c>
      <c r="H4" s="74" t="s">
        <v>476</v>
      </c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</row>
    <row r="5" spans="1:25" x14ac:dyDescent="0.25">
      <c r="E5" s="74" t="s">
        <v>103</v>
      </c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</row>
    <row r="6" spans="1:25" ht="15.6" x14ac:dyDescent="0.3">
      <c r="A6" s="1" t="s">
        <v>100</v>
      </c>
      <c r="B6" s="1" t="s">
        <v>101</v>
      </c>
      <c r="C6" s="1" t="s">
        <v>102</v>
      </c>
      <c r="D6" s="1" t="s">
        <v>171</v>
      </c>
      <c r="E6" s="1" t="s">
        <v>527</v>
      </c>
      <c r="F6" s="74" t="s">
        <v>427</v>
      </c>
      <c r="G6" s="74" t="s">
        <v>429</v>
      </c>
      <c r="H6" s="74" t="s">
        <v>427</v>
      </c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40"/>
      <c r="W6" s="42" t="s">
        <v>7</v>
      </c>
      <c r="Y6" s="42" t="s">
        <v>528</v>
      </c>
    </row>
    <row r="7" spans="1:25" x14ac:dyDescent="0.25">
      <c r="A7" s="14">
        <v>1</v>
      </c>
      <c r="B7" s="14" t="s">
        <v>160</v>
      </c>
      <c r="C7" s="7" t="s">
        <v>18</v>
      </c>
      <c r="D7" s="31">
        <f>P4a2!L7</f>
        <v>0</v>
      </c>
      <c r="E7" s="45" t="s">
        <v>38</v>
      </c>
      <c r="F7" s="44">
        <v>1</v>
      </c>
      <c r="G7" s="44"/>
      <c r="H7" s="44"/>
      <c r="I7" s="44"/>
      <c r="J7" s="44"/>
      <c r="K7" s="44"/>
      <c r="L7" s="44"/>
      <c r="M7" s="14"/>
      <c r="N7" s="14"/>
      <c r="O7" s="14"/>
      <c r="P7" s="14"/>
      <c r="Q7" s="7"/>
      <c r="R7" s="7"/>
      <c r="S7" s="7"/>
      <c r="T7" s="7"/>
      <c r="U7" s="7"/>
      <c r="V7" s="7"/>
      <c r="W7" s="44">
        <f t="shared" ref="W7:W41" si="0">SUM(F7:V7)</f>
        <v>1</v>
      </c>
      <c r="Y7" s="66">
        <f>D7/$D$42</f>
        <v>0</v>
      </c>
    </row>
    <row r="8" spans="1:25" x14ac:dyDescent="0.25">
      <c r="A8" s="14">
        <v>2</v>
      </c>
      <c r="B8" s="14" t="s">
        <v>161</v>
      </c>
      <c r="C8" s="7" t="s">
        <v>172</v>
      </c>
      <c r="D8" s="31">
        <f>P4a2!L8</f>
        <v>0</v>
      </c>
      <c r="E8" s="45" t="s">
        <v>38</v>
      </c>
      <c r="F8" s="44">
        <v>1</v>
      </c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>
        <f t="shared" si="0"/>
        <v>1</v>
      </c>
      <c r="Y8" s="66">
        <f t="shared" ref="Y8:Y41" si="1">D8/$D$42</f>
        <v>0</v>
      </c>
    </row>
    <row r="9" spans="1:25" x14ac:dyDescent="0.25">
      <c r="A9" s="14">
        <v>3</v>
      </c>
      <c r="B9" s="14" t="s">
        <v>162</v>
      </c>
      <c r="C9" s="7" t="s">
        <v>10</v>
      </c>
      <c r="D9" s="31">
        <f>P4a2!L9</f>
        <v>0</v>
      </c>
      <c r="E9" s="45" t="s">
        <v>38</v>
      </c>
      <c r="F9" s="45">
        <v>1</v>
      </c>
      <c r="G9" s="45"/>
      <c r="H9" s="45"/>
      <c r="I9" s="44"/>
      <c r="J9" s="44"/>
      <c r="K9" s="45"/>
      <c r="L9" s="44"/>
      <c r="M9" s="45"/>
      <c r="N9" s="44"/>
      <c r="O9" s="44"/>
      <c r="P9" s="44"/>
      <c r="Q9" s="44"/>
      <c r="R9" s="44"/>
      <c r="S9" s="44"/>
      <c r="T9" s="44"/>
      <c r="U9" s="44"/>
      <c r="V9" s="44"/>
      <c r="W9" s="44">
        <f t="shared" si="0"/>
        <v>1</v>
      </c>
      <c r="Y9" s="66">
        <f t="shared" si="1"/>
        <v>0</v>
      </c>
    </row>
    <row r="10" spans="1:25" x14ac:dyDescent="0.25">
      <c r="A10" s="14">
        <v>4</v>
      </c>
      <c r="B10" s="14" t="s">
        <v>163</v>
      </c>
      <c r="C10" s="7" t="s">
        <v>14</v>
      </c>
      <c r="D10" s="31">
        <f>P4a2!L10</f>
        <v>0</v>
      </c>
      <c r="E10" s="45" t="s">
        <v>38</v>
      </c>
      <c r="F10" s="44">
        <v>1</v>
      </c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>
        <f t="shared" si="0"/>
        <v>1</v>
      </c>
      <c r="Y10" s="66">
        <f t="shared" si="1"/>
        <v>0</v>
      </c>
    </row>
    <row r="11" spans="1:25" x14ac:dyDescent="0.25">
      <c r="A11" s="14">
        <v>5</v>
      </c>
      <c r="B11" s="14" t="s">
        <v>164</v>
      </c>
      <c r="C11" s="7" t="s">
        <v>11</v>
      </c>
      <c r="D11" s="31">
        <f>P4a2!L11</f>
        <v>0</v>
      </c>
      <c r="E11" s="45" t="s">
        <v>38</v>
      </c>
      <c r="F11" s="44">
        <v>1</v>
      </c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5"/>
      <c r="R11" s="45"/>
      <c r="S11" s="45"/>
      <c r="T11" s="45"/>
      <c r="U11" s="45"/>
      <c r="V11" s="45"/>
      <c r="W11" s="44">
        <f t="shared" si="0"/>
        <v>1</v>
      </c>
      <c r="Y11" s="66">
        <f t="shared" si="1"/>
        <v>0</v>
      </c>
    </row>
    <row r="12" spans="1:25" x14ac:dyDescent="0.25">
      <c r="A12" s="14">
        <v>6</v>
      </c>
      <c r="B12" s="14" t="s">
        <v>165</v>
      </c>
      <c r="C12" s="7" t="s">
        <v>173</v>
      </c>
      <c r="D12" s="31">
        <f>P4a2!L12</f>
        <v>0</v>
      </c>
      <c r="E12" s="45" t="s">
        <v>38</v>
      </c>
      <c r="F12" s="44">
        <v>1</v>
      </c>
      <c r="G12" s="44"/>
      <c r="H12" s="44"/>
      <c r="I12" s="44"/>
      <c r="J12" s="44"/>
      <c r="K12" s="44"/>
      <c r="L12" s="44"/>
      <c r="M12" s="44"/>
      <c r="N12" s="45"/>
      <c r="O12" s="45"/>
      <c r="P12" s="45"/>
      <c r="Q12" s="45"/>
      <c r="R12" s="45"/>
      <c r="S12" s="45"/>
      <c r="T12" s="45"/>
      <c r="U12" s="45"/>
      <c r="V12" s="45"/>
      <c r="W12" s="44">
        <f t="shared" si="0"/>
        <v>1</v>
      </c>
      <c r="Y12" s="66">
        <f t="shared" si="1"/>
        <v>0</v>
      </c>
    </row>
    <row r="13" spans="1:25" x14ac:dyDescent="0.25">
      <c r="A13" s="14">
        <v>7</v>
      </c>
      <c r="B13" s="14" t="s">
        <v>166</v>
      </c>
      <c r="C13" s="7" t="s">
        <v>12</v>
      </c>
      <c r="D13" s="31">
        <f>P4a2!L13</f>
        <v>0</v>
      </c>
      <c r="E13" s="45" t="s">
        <v>38</v>
      </c>
      <c r="F13" s="44">
        <v>1</v>
      </c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>
        <f t="shared" si="0"/>
        <v>1</v>
      </c>
      <c r="Y13" s="66">
        <f t="shared" si="1"/>
        <v>0</v>
      </c>
    </row>
    <row r="14" spans="1:25" x14ac:dyDescent="0.25">
      <c r="A14" s="14">
        <v>8</v>
      </c>
      <c r="B14" s="14" t="s">
        <v>167</v>
      </c>
      <c r="C14" s="7" t="s">
        <v>16</v>
      </c>
      <c r="D14" s="31">
        <f>P4a2!L14</f>
        <v>0</v>
      </c>
      <c r="E14" s="45" t="s">
        <v>38</v>
      </c>
      <c r="F14" s="44">
        <v>1</v>
      </c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>
        <f t="shared" si="0"/>
        <v>1</v>
      </c>
      <c r="Y14" s="66">
        <f t="shared" si="1"/>
        <v>0</v>
      </c>
    </row>
    <row r="15" spans="1:25" x14ac:dyDescent="0.25">
      <c r="A15" s="14">
        <v>9</v>
      </c>
      <c r="B15" s="14" t="s">
        <v>168</v>
      </c>
      <c r="C15" s="7" t="s">
        <v>13</v>
      </c>
      <c r="D15" s="31">
        <f>P4a2!L15</f>
        <v>0</v>
      </c>
      <c r="E15" s="45" t="s">
        <v>38</v>
      </c>
      <c r="F15" s="44">
        <v>1</v>
      </c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5"/>
      <c r="R15" s="45"/>
      <c r="S15" s="45"/>
      <c r="T15" s="45"/>
      <c r="U15" s="45"/>
      <c r="V15" s="45"/>
      <c r="W15" s="44">
        <f t="shared" si="0"/>
        <v>1</v>
      </c>
      <c r="Y15" s="66">
        <f t="shared" si="1"/>
        <v>0</v>
      </c>
    </row>
    <row r="16" spans="1:25" x14ac:dyDescent="0.25">
      <c r="A16" s="14">
        <v>10</v>
      </c>
      <c r="B16" s="14" t="s">
        <v>169</v>
      </c>
      <c r="C16" s="7" t="s">
        <v>8</v>
      </c>
      <c r="D16" s="31">
        <f>P4a2!L16</f>
        <v>0</v>
      </c>
      <c r="E16" s="45" t="s">
        <v>38</v>
      </c>
      <c r="F16" s="44">
        <v>1</v>
      </c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>
        <f t="shared" si="0"/>
        <v>1</v>
      </c>
      <c r="Y16" s="66">
        <f t="shared" si="1"/>
        <v>0</v>
      </c>
    </row>
    <row r="17" spans="1:27" x14ac:dyDescent="0.25">
      <c r="A17" s="14">
        <v>11</v>
      </c>
      <c r="B17" s="14" t="s">
        <v>170</v>
      </c>
      <c r="C17" s="7" t="s">
        <v>183</v>
      </c>
      <c r="D17" s="31">
        <f>P4a2!L17</f>
        <v>77.971271860095399</v>
      </c>
      <c r="E17" s="45" t="s">
        <v>278</v>
      </c>
      <c r="F17" s="44">
        <v>2.8</v>
      </c>
      <c r="G17" s="44">
        <v>1.5</v>
      </c>
      <c r="H17" s="44">
        <v>6.8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>
        <f t="shared" si="0"/>
        <v>11.1</v>
      </c>
      <c r="Y17" s="66">
        <f t="shared" si="1"/>
        <v>4.7188068278716218E-3</v>
      </c>
    </row>
    <row r="18" spans="1:27" x14ac:dyDescent="0.25">
      <c r="A18" s="14">
        <v>12</v>
      </c>
      <c r="B18" s="14" t="s">
        <v>174</v>
      </c>
      <c r="C18" s="7" t="s">
        <v>184</v>
      </c>
      <c r="D18" s="31">
        <f>P4a2!L18</f>
        <v>7.7458620689655175</v>
      </c>
      <c r="E18" s="45" t="s">
        <v>38</v>
      </c>
      <c r="F18" s="14"/>
      <c r="G18" s="14"/>
      <c r="H18" s="14">
        <v>1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44">
        <f t="shared" si="0"/>
        <v>1</v>
      </c>
      <c r="Y18" s="66">
        <f t="shared" si="1"/>
        <v>4.6877812746687662E-4</v>
      </c>
    </row>
    <row r="19" spans="1:27" x14ac:dyDescent="0.25">
      <c r="A19" s="14">
        <v>13</v>
      </c>
      <c r="B19" s="14" t="s">
        <v>175</v>
      </c>
      <c r="C19" s="7" t="s">
        <v>185</v>
      </c>
      <c r="D19" s="31">
        <f>P4a2!L19</f>
        <v>0</v>
      </c>
      <c r="E19" s="45" t="s">
        <v>38</v>
      </c>
      <c r="F19" s="44">
        <v>1</v>
      </c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5"/>
      <c r="R19" s="45"/>
      <c r="S19" s="45"/>
      <c r="T19" s="45"/>
      <c r="U19" s="45"/>
      <c r="V19" s="45"/>
      <c r="W19" s="44">
        <f t="shared" si="0"/>
        <v>1</v>
      </c>
      <c r="Y19" s="66">
        <f t="shared" si="1"/>
        <v>0</v>
      </c>
    </row>
    <row r="20" spans="1:27" x14ac:dyDescent="0.25">
      <c r="A20" s="14">
        <v>14</v>
      </c>
      <c r="B20" s="14" t="s">
        <v>176</v>
      </c>
      <c r="C20" s="7" t="s">
        <v>186</v>
      </c>
      <c r="D20" s="31">
        <f>P4a2!L20</f>
        <v>0</v>
      </c>
      <c r="E20" s="45" t="s">
        <v>38</v>
      </c>
      <c r="F20" s="44">
        <v>1</v>
      </c>
      <c r="G20" s="44"/>
      <c r="H20" s="44"/>
      <c r="I20" s="44"/>
      <c r="J20" s="44"/>
      <c r="K20" s="44"/>
      <c r="L20" s="44"/>
      <c r="M20" s="44"/>
      <c r="N20" s="45"/>
      <c r="O20" s="45"/>
      <c r="P20" s="45"/>
      <c r="Q20" s="45"/>
      <c r="R20" s="45"/>
      <c r="S20" s="45"/>
      <c r="T20" s="45"/>
      <c r="U20" s="45"/>
      <c r="V20" s="45"/>
      <c r="W20" s="44">
        <f t="shared" si="0"/>
        <v>1</v>
      </c>
      <c r="Y20" s="66">
        <f t="shared" si="1"/>
        <v>0</v>
      </c>
    </row>
    <row r="21" spans="1:27" x14ac:dyDescent="0.25">
      <c r="A21" s="14">
        <v>15</v>
      </c>
      <c r="B21" s="14" t="s">
        <v>177</v>
      </c>
      <c r="C21" s="7" t="s">
        <v>187</v>
      </c>
      <c r="D21" s="31">
        <f>P4a2!L21</f>
        <v>0</v>
      </c>
      <c r="E21" s="45" t="s">
        <v>38</v>
      </c>
      <c r="F21" s="44">
        <v>1</v>
      </c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>
        <f t="shared" si="0"/>
        <v>1</v>
      </c>
      <c r="Y21" s="66">
        <f t="shared" si="1"/>
        <v>0</v>
      </c>
    </row>
    <row r="22" spans="1:27" x14ac:dyDescent="0.25">
      <c r="A22" s="14">
        <v>16</v>
      </c>
      <c r="B22" s="14" t="s">
        <v>178</v>
      </c>
      <c r="C22" s="7" t="s">
        <v>17</v>
      </c>
      <c r="D22" s="31">
        <f>P4a2!L22</f>
        <v>0</v>
      </c>
      <c r="E22" s="45" t="s">
        <v>38</v>
      </c>
      <c r="F22" s="44">
        <v>1</v>
      </c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5"/>
      <c r="R22" s="45"/>
      <c r="S22" s="45"/>
      <c r="T22" s="45"/>
      <c r="U22" s="45"/>
      <c r="V22" s="45"/>
      <c r="W22" s="44">
        <f t="shared" si="0"/>
        <v>1</v>
      </c>
      <c r="Y22" s="66">
        <f t="shared" si="1"/>
        <v>0</v>
      </c>
    </row>
    <row r="23" spans="1:27" x14ac:dyDescent="0.25">
      <c r="A23" s="14">
        <v>17</v>
      </c>
      <c r="B23" s="14" t="s">
        <v>179</v>
      </c>
      <c r="C23" s="7" t="s">
        <v>9</v>
      </c>
      <c r="D23" s="31">
        <f>P4a2!L23</f>
        <v>0</v>
      </c>
      <c r="E23" s="45" t="s">
        <v>38</v>
      </c>
      <c r="F23" s="44">
        <v>1</v>
      </c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>
        <f t="shared" si="0"/>
        <v>1</v>
      </c>
      <c r="Y23" s="66">
        <f t="shared" si="1"/>
        <v>0</v>
      </c>
    </row>
    <row r="24" spans="1:27" x14ac:dyDescent="0.25">
      <c r="A24" s="14">
        <v>18</v>
      </c>
      <c r="B24" s="14" t="s">
        <v>180</v>
      </c>
      <c r="C24" s="7" t="s">
        <v>15</v>
      </c>
      <c r="D24" s="31">
        <f>P4a2!L24</f>
        <v>0</v>
      </c>
      <c r="E24" s="45" t="s">
        <v>38</v>
      </c>
      <c r="F24" s="44">
        <v>1</v>
      </c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5"/>
      <c r="R24" s="45"/>
      <c r="S24" s="45"/>
      <c r="T24" s="45"/>
      <c r="U24" s="45"/>
      <c r="V24" s="45"/>
      <c r="W24" s="44">
        <f t="shared" si="0"/>
        <v>1</v>
      </c>
      <c r="Y24" s="66">
        <f t="shared" si="1"/>
        <v>0</v>
      </c>
    </row>
    <row r="25" spans="1:27" x14ac:dyDescent="0.25">
      <c r="A25" s="14">
        <v>19</v>
      </c>
      <c r="B25" s="14" t="s">
        <v>181</v>
      </c>
      <c r="C25" s="7" t="s">
        <v>196</v>
      </c>
      <c r="D25" s="31">
        <f>P4a2!L25</f>
        <v>2409.3420000000001</v>
      </c>
      <c r="E25" s="45" t="s">
        <v>531</v>
      </c>
      <c r="F25" s="44">
        <v>852.6</v>
      </c>
      <c r="G25" s="44">
        <v>945.2</v>
      </c>
      <c r="H25" s="44">
        <v>611.54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>
        <f t="shared" si="0"/>
        <v>2409.34</v>
      </c>
      <c r="Y25" s="68">
        <f t="shared" si="1"/>
        <v>0.14581292839082796</v>
      </c>
      <c r="AA25" s="65">
        <f>W25-D25</f>
        <v>-1.9999999999527063E-3</v>
      </c>
    </row>
    <row r="26" spans="1:27" x14ac:dyDescent="0.25">
      <c r="A26" s="14">
        <v>20</v>
      </c>
      <c r="B26" s="14" t="s">
        <v>182</v>
      </c>
      <c r="C26" s="7" t="s">
        <v>197</v>
      </c>
      <c r="D26" s="31">
        <f>P4a2!L26</f>
        <v>1292.9339999999997</v>
      </c>
      <c r="E26" s="45" t="s">
        <v>543</v>
      </c>
      <c r="F26" s="44">
        <v>256.8</v>
      </c>
      <c r="G26" s="44">
        <v>415.6</v>
      </c>
      <c r="H26" s="44">
        <v>620.53</v>
      </c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>
        <f t="shared" si="0"/>
        <v>1292.93</v>
      </c>
      <c r="Y26" s="68">
        <f t="shared" si="1"/>
        <v>7.8248124490448726E-2</v>
      </c>
      <c r="AA26" s="65">
        <f>W26-D26</f>
        <v>-3.9999999996780389E-3</v>
      </c>
    </row>
    <row r="27" spans="1:27" x14ac:dyDescent="0.25">
      <c r="A27" s="14">
        <v>21</v>
      </c>
      <c r="B27" s="14" t="s">
        <v>188</v>
      </c>
      <c r="C27" s="7" t="s">
        <v>198</v>
      </c>
      <c r="D27" s="31">
        <f>P4a2!L27</f>
        <v>4050</v>
      </c>
      <c r="E27" s="45" t="s">
        <v>38</v>
      </c>
      <c r="F27" s="44">
        <v>1</v>
      </c>
      <c r="G27" s="44"/>
      <c r="H27" s="44"/>
      <c r="I27" s="44"/>
      <c r="J27" s="44"/>
      <c r="K27" s="44"/>
      <c r="L27" s="45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>
        <f t="shared" si="0"/>
        <v>1</v>
      </c>
      <c r="Y27" s="66">
        <f t="shared" si="1"/>
        <v>0.24510524449532411</v>
      </c>
    </row>
    <row r="28" spans="1:27" x14ac:dyDescent="0.25">
      <c r="A28" s="14">
        <v>22</v>
      </c>
      <c r="B28" s="14" t="s">
        <v>189</v>
      </c>
      <c r="C28" s="7" t="s">
        <v>19</v>
      </c>
      <c r="D28" s="31">
        <f>P4a2!L28</f>
        <v>0</v>
      </c>
      <c r="E28" s="45" t="s">
        <v>38</v>
      </c>
      <c r="F28" s="45">
        <v>1</v>
      </c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>
        <f t="shared" si="0"/>
        <v>1</v>
      </c>
      <c r="Y28" s="66">
        <f t="shared" si="1"/>
        <v>0</v>
      </c>
    </row>
    <row r="29" spans="1:27" x14ac:dyDescent="0.25">
      <c r="A29" s="14">
        <v>23</v>
      </c>
      <c r="B29" s="14" t="s">
        <v>190</v>
      </c>
      <c r="C29" s="7" t="s">
        <v>217</v>
      </c>
      <c r="D29" s="31">
        <f>P4a2!L29</f>
        <v>8176.3989999999994</v>
      </c>
      <c r="E29" s="45" t="s">
        <v>535</v>
      </c>
      <c r="F29" s="44">
        <v>185.6</v>
      </c>
      <c r="G29" s="44">
        <v>195.3</v>
      </c>
      <c r="H29" s="44">
        <v>192.6</v>
      </c>
      <c r="I29" s="44"/>
      <c r="J29" s="44"/>
      <c r="K29" s="45"/>
      <c r="L29" s="45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>
        <f t="shared" si="0"/>
        <v>573.5</v>
      </c>
      <c r="Y29" s="68">
        <f t="shared" si="1"/>
        <v>0.49483414221884531</v>
      </c>
    </row>
    <row r="30" spans="1:27" x14ac:dyDescent="0.25">
      <c r="A30" s="14">
        <v>24</v>
      </c>
      <c r="B30" s="14" t="s">
        <v>191</v>
      </c>
      <c r="C30" s="7" t="s">
        <v>199</v>
      </c>
      <c r="D30" s="31">
        <f>P4a2!L30</f>
        <v>0</v>
      </c>
      <c r="E30" s="45" t="s">
        <v>38</v>
      </c>
      <c r="F30" s="44">
        <v>1</v>
      </c>
      <c r="G30" s="44"/>
      <c r="H30" s="44"/>
      <c r="I30" s="44"/>
      <c r="J30" s="44"/>
      <c r="K30" s="45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>
        <f t="shared" si="0"/>
        <v>1</v>
      </c>
      <c r="Y30" s="66">
        <f t="shared" si="1"/>
        <v>0</v>
      </c>
    </row>
    <row r="31" spans="1:27" x14ac:dyDescent="0.25">
      <c r="A31" s="14">
        <v>25</v>
      </c>
      <c r="B31" s="14" t="s">
        <v>192</v>
      </c>
      <c r="C31" s="7" t="s">
        <v>200</v>
      </c>
      <c r="D31" s="31">
        <f>P4a2!L31</f>
        <v>0</v>
      </c>
      <c r="E31" s="45" t="s">
        <v>38</v>
      </c>
      <c r="F31" s="44">
        <v>1</v>
      </c>
      <c r="G31" s="44"/>
      <c r="H31" s="44"/>
      <c r="I31" s="45"/>
      <c r="J31" s="45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>
        <f t="shared" si="0"/>
        <v>1</v>
      </c>
      <c r="Y31" s="66">
        <f t="shared" si="1"/>
        <v>0</v>
      </c>
    </row>
    <row r="32" spans="1:27" x14ac:dyDescent="0.25">
      <c r="A32" s="14">
        <v>26</v>
      </c>
      <c r="B32" s="14" t="s">
        <v>193</v>
      </c>
      <c r="C32" s="7" t="s">
        <v>201</v>
      </c>
      <c r="D32" s="31">
        <f>P4a2!L32</f>
        <v>0</v>
      </c>
      <c r="E32" s="45" t="s">
        <v>38</v>
      </c>
      <c r="F32" s="44">
        <v>1</v>
      </c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>
        <f t="shared" si="0"/>
        <v>1</v>
      </c>
      <c r="Y32" s="66">
        <f t="shared" si="1"/>
        <v>0</v>
      </c>
    </row>
    <row r="33" spans="1:27" x14ac:dyDescent="0.25">
      <c r="A33" s="14">
        <v>27</v>
      </c>
      <c r="B33" s="14" t="s">
        <v>194</v>
      </c>
      <c r="C33" s="7" t="s">
        <v>202</v>
      </c>
      <c r="D33" s="31">
        <f>P4a2!L33</f>
        <v>0</v>
      </c>
      <c r="E33" s="45" t="s">
        <v>38</v>
      </c>
      <c r="F33" s="44">
        <v>1</v>
      </c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>
        <f t="shared" si="0"/>
        <v>1</v>
      </c>
      <c r="Y33" s="66">
        <f t="shared" si="1"/>
        <v>0</v>
      </c>
    </row>
    <row r="34" spans="1:27" x14ac:dyDescent="0.25">
      <c r="A34" s="14">
        <v>28</v>
      </c>
      <c r="B34" s="14" t="s">
        <v>195</v>
      </c>
      <c r="C34" s="7" t="s">
        <v>20</v>
      </c>
      <c r="D34" s="31">
        <f>P4a2!L34</f>
        <v>22.9375</v>
      </c>
      <c r="E34" s="45" t="s">
        <v>535</v>
      </c>
      <c r="F34" s="44">
        <v>185.6</v>
      </c>
      <c r="G34" s="44">
        <v>195.3</v>
      </c>
      <c r="H34" s="44">
        <v>192.6</v>
      </c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>
        <f t="shared" si="0"/>
        <v>573.5</v>
      </c>
      <c r="Y34" s="66">
        <f t="shared" si="1"/>
        <v>1.3881732211386412E-3</v>
      </c>
    </row>
    <row r="35" spans="1:27" x14ac:dyDescent="0.25">
      <c r="A35" s="14">
        <v>29</v>
      </c>
      <c r="B35" s="14" t="s">
        <v>203</v>
      </c>
      <c r="C35" s="7" t="s">
        <v>210</v>
      </c>
      <c r="D35" s="31">
        <f>P4a2!L35</f>
        <v>0</v>
      </c>
      <c r="E35" s="45" t="s">
        <v>38</v>
      </c>
      <c r="F35" s="44">
        <v>1</v>
      </c>
      <c r="G35" s="44"/>
      <c r="H35" s="44"/>
      <c r="I35" s="44"/>
      <c r="J35" s="44"/>
      <c r="K35" s="45"/>
      <c r="L35" s="44"/>
      <c r="M35" s="45"/>
      <c r="N35" s="44"/>
      <c r="O35" s="44"/>
      <c r="P35" s="44"/>
      <c r="Q35" s="44"/>
      <c r="R35" s="44"/>
      <c r="S35" s="44"/>
      <c r="T35" s="44"/>
      <c r="U35" s="44"/>
      <c r="V35" s="44"/>
      <c r="W35" s="44">
        <f t="shared" si="0"/>
        <v>1</v>
      </c>
      <c r="Y35" s="66">
        <f t="shared" si="1"/>
        <v>0</v>
      </c>
    </row>
    <row r="36" spans="1:27" x14ac:dyDescent="0.25">
      <c r="A36" s="14">
        <v>30</v>
      </c>
      <c r="B36" s="14" t="s">
        <v>204</v>
      </c>
      <c r="C36" s="7" t="s">
        <v>211</v>
      </c>
      <c r="D36" s="31">
        <f>P4a2!L36</f>
        <v>337.8</v>
      </c>
      <c r="E36" s="45" t="s">
        <v>535</v>
      </c>
      <c r="F36" s="44">
        <v>185.6</v>
      </c>
      <c r="G36" s="44">
        <v>195.3</v>
      </c>
      <c r="H36" s="44">
        <v>192.6</v>
      </c>
      <c r="I36" s="44"/>
      <c r="J36" s="44"/>
      <c r="K36" s="45"/>
      <c r="L36" s="4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>
        <f t="shared" si="0"/>
        <v>573.5</v>
      </c>
      <c r="Y36" s="66">
        <f t="shared" si="1"/>
        <v>2.0443592985313702E-2</v>
      </c>
    </row>
    <row r="37" spans="1:27" x14ac:dyDescent="0.25">
      <c r="A37" s="14">
        <v>31</v>
      </c>
      <c r="B37" s="14" t="s">
        <v>205</v>
      </c>
      <c r="C37" s="7" t="s">
        <v>212</v>
      </c>
      <c r="D37" s="31">
        <f>P4a2!L37</f>
        <v>6.384615384615385</v>
      </c>
      <c r="E37" s="45" t="s">
        <v>38</v>
      </c>
      <c r="F37" s="44"/>
      <c r="G37" s="44"/>
      <c r="H37" s="44">
        <v>1</v>
      </c>
      <c r="I37" s="45"/>
      <c r="J37" s="45"/>
      <c r="K37" s="44"/>
      <c r="L37" s="45"/>
      <c r="M37" s="44"/>
      <c r="N37" s="45"/>
      <c r="O37" s="45"/>
      <c r="P37" s="45"/>
      <c r="Q37" s="44"/>
      <c r="R37" s="44"/>
      <c r="S37" s="44"/>
      <c r="T37" s="44"/>
      <c r="U37" s="44"/>
      <c r="V37" s="44"/>
      <c r="W37" s="44">
        <f t="shared" si="0"/>
        <v>1</v>
      </c>
      <c r="Y37" s="66">
        <f t="shared" si="1"/>
        <v>3.8639573206290415E-4</v>
      </c>
    </row>
    <row r="38" spans="1:27" x14ac:dyDescent="0.25">
      <c r="A38" s="14">
        <v>32</v>
      </c>
      <c r="B38" s="14" t="s">
        <v>206</v>
      </c>
      <c r="C38" s="7" t="s">
        <v>213</v>
      </c>
      <c r="D38" s="31">
        <f>P4a2!L38</f>
        <v>0</v>
      </c>
      <c r="E38" s="45" t="s">
        <v>38</v>
      </c>
      <c r="F38" s="44">
        <v>1</v>
      </c>
      <c r="G38" s="44"/>
      <c r="H38" s="44"/>
      <c r="I38" s="14"/>
      <c r="J38" s="14"/>
      <c r="K38" s="45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>
        <f t="shared" si="0"/>
        <v>1</v>
      </c>
      <c r="Y38" s="66">
        <f t="shared" si="1"/>
        <v>0</v>
      </c>
      <c r="AA38" s="65"/>
    </row>
    <row r="39" spans="1:27" x14ac:dyDescent="0.25">
      <c r="A39" s="14">
        <v>33</v>
      </c>
      <c r="B39" s="14" t="s">
        <v>207</v>
      </c>
      <c r="C39" s="7" t="s">
        <v>214</v>
      </c>
      <c r="D39" s="31">
        <f>P4a2!L39</f>
        <v>0</v>
      </c>
      <c r="E39" s="45" t="s">
        <v>38</v>
      </c>
      <c r="F39" s="44">
        <v>1</v>
      </c>
      <c r="G39" s="44"/>
      <c r="H39" s="44"/>
      <c r="I39" s="14"/>
      <c r="J39" s="1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>
        <f t="shared" si="0"/>
        <v>1</v>
      </c>
      <c r="Y39" s="66">
        <f t="shared" si="1"/>
        <v>0</v>
      </c>
    </row>
    <row r="40" spans="1:27" x14ac:dyDescent="0.25">
      <c r="A40" s="14">
        <v>34</v>
      </c>
      <c r="B40" s="14" t="s">
        <v>208</v>
      </c>
      <c r="C40" s="7" t="s">
        <v>215</v>
      </c>
      <c r="D40" s="31">
        <f>P4a2!L40</f>
        <v>142</v>
      </c>
      <c r="E40" s="45" t="s">
        <v>38</v>
      </c>
      <c r="F40" s="44"/>
      <c r="G40" s="44"/>
      <c r="H40" s="44">
        <v>1</v>
      </c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>
        <f t="shared" si="0"/>
        <v>1</v>
      </c>
      <c r="Y40" s="66">
        <f t="shared" si="1"/>
        <v>8.5938135107002534E-3</v>
      </c>
    </row>
    <row r="41" spans="1:27" x14ac:dyDescent="0.25">
      <c r="A41" s="14">
        <v>35</v>
      </c>
      <c r="B41" s="14" t="s">
        <v>209</v>
      </c>
      <c r="C41" s="7" t="s">
        <v>216</v>
      </c>
      <c r="D41" s="31">
        <f>P4a2!L41</f>
        <v>0</v>
      </c>
      <c r="E41" s="45" t="s">
        <v>38</v>
      </c>
      <c r="F41" s="44">
        <v>1</v>
      </c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>
        <f t="shared" si="0"/>
        <v>1</v>
      </c>
      <c r="Y41" s="66">
        <f t="shared" si="1"/>
        <v>0</v>
      </c>
    </row>
    <row r="42" spans="1:27" x14ac:dyDescent="0.25">
      <c r="D42" s="31">
        <f>SUM(D7:D41)</f>
        <v>16523.514249313674</v>
      </c>
      <c r="Y42" s="67">
        <f>SUM(Y7:Y41)</f>
        <v>1.0000000000000002</v>
      </c>
    </row>
  </sheetData>
  <mergeCells count="1">
    <mergeCell ref="B4:C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BEA1-9A60-49C4-81F4-E5224279E476}">
  <dimension ref="A1:AA42"/>
  <sheetViews>
    <sheetView zoomScale="80" zoomScaleNormal="80" workbookViewId="0">
      <pane xSplit="5" ySplit="6" topLeftCell="F28" activePane="bottomRight" state="frozen"/>
      <selection pane="topRight" activeCell="F1" sqref="F1"/>
      <selection pane="bottomLeft" activeCell="A9" sqref="A9"/>
      <selection pane="bottomRight" activeCell="A2" sqref="A2"/>
    </sheetView>
  </sheetViews>
  <sheetFormatPr baseColWidth="10" defaultColWidth="11.54296875" defaultRowHeight="15" x14ac:dyDescent="0.25"/>
  <cols>
    <col min="1" max="1" width="6.08984375" style="24" customWidth="1"/>
    <col min="2" max="2" width="9.08984375" style="24" customWidth="1"/>
    <col min="3" max="3" width="30.54296875" style="24" customWidth="1"/>
    <col min="4" max="4" width="9.453125" style="24" customWidth="1"/>
    <col min="5" max="5" width="15.90625" style="24" customWidth="1"/>
    <col min="6" max="13" width="11.54296875" style="24"/>
    <col min="14" max="14" width="12.90625" style="24" customWidth="1"/>
    <col min="15" max="23" width="11.54296875" style="24"/>
    <col min="24" max="24" width="5.36328125" style="24" customWidth="1"/>
    <col min="25" max="25" width="12" style="24" bestFit="1" customWidth="1"/>
    <col min="26" max="16384" width="11.54296875" style="24"/>
  </cols>
  <sheetData>
    <row r="1" spans="1:25" ht="15.6" x14ac:dyDescent="0.3">
      <c r="A1" s="26" t="s">
        <v>586</v>
      </c>
    </row>
    <row r="2" spans="1:25" ht="15.6" x14ac:dyDescent="0.3">
      <c r="A2" s="26" t="s">
        <v>614</v>
      </c>
      <c r="B2" s="26" t="s">
        <v>615</v>
      </c>
      <c r="E2" s="74" t="s">
        <v>100</v>
      </c>
      <c r="F2" s="74">
        <v>1</v>
      </c>
      <c r="G2" s="74">
        <v>2</v>
      </c>
      <c r="H2" s="74">
        <v>3</v>
      </c>
      <c r="I2" s="74">
        <v>4</v>
      </c>
      <c r="J2" s="74">
        <v>5</v>
      </c>
      <c r="K2" s="74">
        <v>6</v>
      </c>
      <c r="L2" s="74">
        <v>7</v>
      </c>
      <c r="M2" s="74">
        <v>8</v>
      </c>
      <c r="N2" s="74">
        <v>9</v>
      </c>
      <c r="O2" s="74">
        <v>10</v>
      </c>
      <c r="P2" s="74">
        <v>11</v>
      </c>
      <c r="Q2" s="74">
        <v>12</v>
      </c>
      <c r="R2" s="74">
        <v>13</v>
      </c>
      <c r="S2" s="74">
        <v>14</v>
      </c>
      <c r="T2" s="74">
        <v>15</v>
      </c>
      <c r="U2" s="74">
        <v>16</v>
      </c>
      <c r="V2" s="74">
        <v>17</v>
      </c>
    </row>
    <row r="3" spans="1:25" x14ac:dyDescent="0.25">
      <c r="E3" s="74" t="s">
        <v>101</v>
      </c>
      <c r="F3" s="74" t="s">
        <v>448</v>
      </c>
      <c r="G3" s="74" t="s">
        <v>449</v>
      </c>
      <c r="H3" s="74" t="s">
        <v>450</v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</row>
    <row r="4" spans="1:25" ht="41.4" x14ac:dyDescent="0.25">
      <c r="B4" s="94" t="s">
        <v>538</v>
      </c>
      <c r="C4" s="95"/>
      <c r="E4" s="74" t="s">
        <v>102</v>
      </c>
      <c r="F4" s="74" t="s">
        <v>475</v>
      </c>
      <c r="G4" s="74" t="s">
        <v>474</v>
      </c>
      <c r="H4" s="74" t="s">
        <v>476</v>
      </c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</row>
    <row r="5" spans="1:25" x14ac:dyDescent="0.25">
      <c r="E5" s="74" t="s">
        <v>103</v>
      </c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</row>
    <row r="6" spans="1:25" ht="15.6" x14ac:dyDescent="0.3">
      <c r="A6" s="1" t="s">
        <v>100</v>
      </c>
      <c r="B6" s="1" t="s">
        <v>101</v>
      </c>
      <c r="C6" s="1" t="s">
        <v>102</v>
      </c>
      <c r="D6" s="1" t="s">
        <v>171</v>
      </c>
      <c r="E6" s="1" t="s">
        <v>527</v>
      </c>
      <c r="F6" s="74" t="s">
        <v>427</v>
      </c>
      <c r="G6" s="74" t="s">
        <v>429</v>
      </c>
      <c r="H6" s="74" t="s">
        <v>427</v>
      </c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40"/>
      <c r="W6" s="42" t="s">
        <v>7</v>
      </c>
      <c r="Y6" s="42" t="s">
        <v>528</v>
      </c>
    </row>
    <row r="7" spans="1:25" x14ac:dyDescent="0.25">
      <c r="A7" s="14">
        <v>1</v>
      </c>
      <c r="B7" s="14" t="s">
        <v>160</v>
      </c>
      <c r="C7" s="7" t="s">
        <v>18</v>
      </c>
      <c r="D7" s="31">
        <f>P4a2!L7</f>
        <v>0</v>
      </c>
      <c r="E7" s="45" t="s">
        <v>38</v>
      </c>
      <c r="F7" s="44">
        <f>'P4b1 CA 07'!$D7/'P4b1 CA 07'!$W7*'P4b1 CA 07'!F7</f>
        <v>0</v>
      </c>
      <c r="G7" s="44">
        <f>'P4b1 CA 07'!$D7/'P4b1 CA 07'!$W7*'P4b1 CA 07'!G7</f>
        <v>0</v>
      </c>
      <c r="H7" s="44">
        <f>'P4b1 CA 07'!$D7/'P4b1 CA 07'!$W7*'P4b1 CA 07'!H7</f>
        <v>0</v>
      </c>
      <c r="I7" s="44"/>
      <c r="J7" s="44"/>
      <c r="K7" s="44"/>
      <c r="L7" s="44"/>
      <c r="M7" s="14"/>
      <c r="N7" s="14"/>
      <c r="O7" s="14"/>
      <c r="P7" s="14"/>
      <c r="Q7" s="7"/>
      <c r="R7" s="7"/>
      <c r="S7" s="7"/>
      <c r="T7" s="7"/>
      <c r="U7" s="7"/>
      <c r="V7" s="7"/>
      <c r="W7" s="44">
        <f t="shared" ref="W7:W41" si="0">SUM(F7:V7)</f>
        <v>0</v>
      </c>
      <c r="Y7" s="66">
        <f>D7/$D$42</f>
        <v>0</v>
      </c>
    </row>
    <row r="8" spans="1:25" x14ac:dyDescent="0.25">
      <c r="A8" s="14">
        <v>2</v>
      </c>
      <c r="B8" s="14" t="s">
        <v>161</v>
      </c>
      <c r="C8" s="7" t="s">
        <v>172</v>
      </c>
      <c r="D8" s="31">
        <f>P4a2!L8</f>
        <v>0</v>
      </c>
      <c r="E8" s="45" t="s">
        <v>38</v>
      </c>
      <c r="F8" s="44">
        <f>'P4b1 CA 07'!$D8/'P4b1 CA 07'!$W8*'P4b1 CA 07'!F8</f>
        <v>0</v>
      </c>
      <c r="G8" s="44">
        <f>'P4b1 CA 07'!$D8/'P4b1 CA 07'!$W8*'P4b1 CA 07'!G8</f>
        <v>0</v>
      </c>
      <c r="H8" s="44">
        <f>'P4b1 CA 07'!$D8/'P4b1 CA 07'!$W8*'P4b1 CA 07'!H8</f>
        <v>0</v>
      </c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>
        <f t="shared" si="0"/>
        <v>0</v>
      </c>
      <c r="Y8" s="66">
        <f t="shared" ref="Y8:Y41" si="1">D8/$D$42</f>
        <v>0</v>
      </c>
    </row>
    <row r="9" spans="1:25" x14ac:dyDescent="0.25">
      <c r="A9" s="14">
        <v>3</v>
      </c>
      <c r="B9" s="14" t="s">
        <v>162</v>
      </c>
      <c r="C9" s="7" t="s">
        <v>10</v>
      </c>
      <c r="D9" s="31">
        <f>P4a2!L9</f>
        <v>0</v>
      </c>
      <c r="E9" s="45" t="s">
        <v>38</v>
      </c>
      <c r="F9" s="44">
        <f>'P4b1 CA 07'!$D9/'P4b1 CA 07'!$W9*'P4b1 CA 07'!F9</f>
        <v>0</v>
      </c>
      <c r="G9" s="44">
        <f>'P4b1 CA 07'!$D9/'P4b1 CA 07'!$W9*'P4b1 CA 07'!G9</f>
        <v>0</v>
      </c>
      <c r="H9" s="44">
        <f>'P4b1 CA 07'!$D9/'P4b1 CA 07'!$W9*'P4b1 CA 07'!H9</f>
        <v>0</v>
      </c>
      <c r="I9" s="44"/>
      <c r="J9" s="44"/>
      <c r="K9" s="45"/>
      <c r="L9" s="44"/>
      <c r="M9" s="45"/>
      <c r="N9" s="44"/>
      <c r="O9" s="44"/>
      <c r="P9" s="44"/>
      <c r="Q9" s="44"/>
      <c r="R9" s="44"/>
      <c r="S9" s="44"/>
      <c r="T9" s="44"/>
      <c r="U9" s="44"/>
      <c r="V9" s="44"/>
      <c r="W9" s="44">
        <f t="shared" si="0"/>
        <v>0</v>
      </c>
      <c r="Y9" s="66">
        <f t="shared" si="1"/>
        <v>0</v>
      </c>
    </row>
    <row r="10" spans="1:25" x14ac:dyDescent="0.25">
      <c r="A10" s="14">
        <v>4</v>
      </c>
      <c r="B10" s="14" t="s">
        <v>163</v>
      </c>
      <c r="C10" s="7" t="s">
        <v>14</v>
      </c>
      <c r="D10" s="31">
        <f>P4a2!L10</f>
        <v>0</v>
      </c>
      <c r="E10" s="45" t="s">
        <v>38</v>
      </c>
      <c r="F10" s="44">
        <f>'P4b1 CA 07'!$D10/'P4b1 CA 07'!$W10*'P4b1 CA 07'!F10</f>
        <v>0</v>
      </c>
      <c r="G10" s="44">
        <f>'P4b1 CA 07'!$D10/'P4b1 CA 07'!$W10*'P4b1 CA 07'!G10</f>
        <v>0</v>
      </c>
      <c r="H10" s="44">
        <f>'P4b1 CA 07'!$D10/'P4b1 CA 07'!$W10*'P4b1 CA 07'!H10</f>
        <v>0</v>
      </c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>
        <f t="shared" si="0"/>
        <v>0</v>
      </c>
      <c r="Y10" s="66">
        <f t="shared" si="1"/>
        <v>0</v>
      </c>
    </row>
    <row r="11" spans="1:25" x14ac:dyDescent="0.25">
      <c r="A11" s="14">
        <v>5</v>
      </c>
      <c r="B11" s="14" t="s">
        <v>164</v>
      </c>
      <c r="C11" s="7" t="s">
        <v>11</v>
      </c>
      <c r="D11" s="31">
        <f>P4a2!L11</f>
        <v>0</v>
      </c>
      <c r="E11" s="45" t="s">
        <v>38</v>
      </c>
      <c r="F11" s="44">
        <f>'P4b1 CA 07'!$D11/'P4b1 CA 07'!$W11*'P4b1 CA 07'!F11</f>
        <v>0</v>
      </c>
      <c r="G11" s="44">
        <f>'P4b1 CA 07'!$D11/'P4b1 CA 07'!$W11*'P4b1 CA 07'!G11</f>
        <v>0</v>
      </c>
      <c r="H11" s="44">
        <f>'P4b1 CA 07'!$D11/'P4b1 CA 07'!$W11*'P4b1 CA 07'!H11</f>
        <v>0</v>
      </c>
      <c r="I11" s="44"/>
      <c r="J11" s="44"/>
      <c r="K11" s="44"/>
      <c r="L11" s="44"/>
      <c r="M11" s="44"/>
      <c r="N11" s="44"/>
      <c r="O11" s="44"/>
      <c r="P11" s="44"/>
      <c r="Q11" s="45"/>
      <c r="R11" s="45"/>
      <c r="S11" s="45"/>
      <c r="T11" s="45"/>
      <c r="U11" s="45"/>
      <c r="V11" s="45"/>
      <c r="W11" s="44">
        <f t="shared" si="0"/>
        <v>0</v>
      </c>
      <c r="Y11" s="66">
        <f t="shared" si="1"/>
        <v>0</v>
      </c>
    </row>
    <row r="12" spans="1:25" x14ac:dyDescent="0.25">
      <c r="A12" s="14">
        <v>6</v>
      </c>
      <c r="B12" s="14" t="s">
        <v>165</v>
      </c>
      <c r="C12" s="7" t="s">
        <v>173</v>
      </c>
      <c r="D12" s="31">
        <f>P4a2!L12</f>
        <v>0</v>
      </c>
      <c r="E12" s="45" t="s">
        <v>38</v>
      </c>
      <c r="F12" s="44">
        <f>'P4b1 CA 07'!$D12/'P4b1 CA 07'!$W12*'P4b1 CA 07'!F12</f>
        <v>0</v>
      </c>
      <c r="G12" s="44">
        <f>'P4b1 CA 07'!$D12/'P4b1 CA 07'!$W12*'P4b1 CA 07'!G12</f>
        <v>0</v>
      </c>
      <c r="H12" s="44">
        <f>'P4b1 CA 07'!$D12/'P4b1 CA 07'!$W12*'P4b1 CA 07'!H12</f>
        <v>0</v>
      </c>
      <c r="I12" s="44"/>
      <c r="J12" s="44"/>
      <c r="K12" s="44"/>
      <c r="L12" s="44"/>
      <c r="M12" s="44"/>
      <c r="N12" s="45"/>
      <c r="O12" s="45"/>
      <c r="P12" s="45"/>
      <c r="Q12" s="45"/>
      <c r="R12" s="45"/>
      <c r="S12" s="45"/>
      <c r="T12" s="45"/>
      <c r="U12" s="45"/>
      <c r="V12" s="45"/>
      <c r="W12" s="44">
        <f t="shared" si="0"/>
        <v>0</v>
      </c>
      <c r="Y12" s="66">
        <f t="shared" si="1"/>
        <v>0</v>
      </c>
    </row>
    <row r="13" spans="1:25" x14ac:dyDescent="0.25">
      <c r="A13" s="14">
        <v>7</v>
      </c>
      <c r="B13" s="14" t="s">
        <v>166</v>
      </c>
      <c r="C13" s="7" t="s">
        <v>12</v>
      </c>
      <c r="D13" s="31">
        <f>P4a2!L13</f>
        <v>0</v>
      </c>
      <c r="E13" s="45" t="s">
        <v>38</v>
      </c>
      <c r="F13" s="44">
        <f>'P4b1 CA 07'!$D13/'P4b1 CA 07'!$W13*'P4b1 CA 07'!F13</f>
        <v>0</v>
      </c>
      <c r="G13" s="44">
        <f>'P4b1 CA 07'!$D13/'P4b1 CA 07'!$W13*'P4b1 CA 07'!G13</f>
        <v>0</v>
      </c>
      <c r="H13" s="44">
        <f>'P4b1 CA 07'!$D13/'P4b1 CA 07'!$W13*'P4b1 CA 07'!H13</f>
        <v>0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>
        <f t="shared" si="0"/>
        <v>0</v>
      </c>
      <c r="Y13" s="66">
        <f t="shared" si="1"/>
        <v>0</v>
      </c>
    </row>
    <row r="14" spans="1:25" x14ac:dyDescent="0.25">
      <c r="A14" s="14">
        <v>8</v>
      </c>
      <c r="B14" s="14" t="s">
        <v>167</v>
      </c>
      <c r="C14" s="7" t="s">
        <v>16</v>
      </c>
      <c r="D14" s="31">
        <f>P4a2!L14</f>
        <v>0</v>
      </c>
      <c r="E14" s="45" t="s">
        <v>38</v>
      </c>
      <c r="F14" s="44">
        <f>'P4b1 CA 07'!$D14/'P4b1 CA 07'!$W14*'P4b1 CA 07'!F14</f>
        <v>0</v>
      </c>
      <c r="G14" s="44">
        <f>'P4b1 CA 07'!$D14/'P4b1 CA 07'!$W14*'P4b1 CA 07'!G14</f>
        <v>0</v>
      </c>
      <c r="H14" s="44">
        <f>'P4b1 CA 07'!$D14/'P4b1 CA 07'!$W14*'P4b1 CA 07'!H14</f>
        <v>0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>
        <f t="shared" si="0"/>
        <v>0</v>
      </c>
      <c r="Y14" s="66">
        <f t="shared" si="1"/>
        <v>0</v>
      </c>
    </row>
    <row r="15" spans="1:25" x14ac:dyDescent="0.25">
      <c r="A15" s="14">
        <v>9</v>
      </c>
      <c r="B15" s="14" t="s">
        <v>168</v>
      </c>
      <c r="C15" s="7" t="s">
        <v>13</v>
      </c>
      <c r="D15" s="31">
        <f>P4a2!L15</f>
        <v>0</v>
      </c>
      <c r="E15" s="45" t="s">
        <v>38</v>
      </c>
      <c r="F15" s="44">
        <f>'P4b1 CA 07'!$D15/'P4b1 CA 07'!$W15*'P4b1 CA 07'!F15</f>
        <v>0</v>
      </c>
      <c r="G15" s="44">
        <f>'P4b1 CA 07'!$D15/'P4b1 CA 07'!$W15*'P4b1 CA 07'!G15</f>
        <v>0</v>
      </c>
      <c r="H15" s="44">
        <f>'P4b1 CA 07'!$D15/'P4b1 CA 07'!$W15*'P4b1 CA 07'!H15</f>
        <v>0</v>
      </c>
      <c r="I15" s="44"/>
      <c r="J15" s="44"/>
      <c r="K15" s="44"/>
      <c r="L15" s="44"/>
      <c r="M15" s="44"/>
      <c r="N15" s="44"/>
      <c r="O15" s="44"/>
      <c r="P15" s="44"/>
      <c r="Q15" s="45"/>
      <c r="R15" s="45"/>
      <c r="S15" s="45"/>
      <c r="T15" s="45"/>
      <c r="U15" s="45"/>
      <c r="V15" s="45"/>
      <c r="W15" s="44">
        <f t="shared" si="0"/>
        <v>0</v>
      </c>
      <c r="Y15" s="66">
        <f t="shared" si="1"/>
        <v>0</v>
      </c>
    </row>
    <row r="16" spans="1:25" x14ac:dyDescent="0.25">
      <c r="A16" s="14">
        <v>10</v>
      </c>
      <c r="B16" s="14" t="s">
        <v>169</v>
      </c>
      <c r="C16" s="7" t="s">
        <v>8</v>
      </c>
      <c r="D16" s="31">
        <f>P4a2!L16</f>
        <v>0</v>
      </c>
      <c r="E16" s="45" t="s">
        <v>38</v>
      </c>
      <c r="F16" s="44">
        <f>'P4b1 CA 07'!$D16/'P4b1 CA 07'!$W16*'P4b1 CA 07'!F16</f>
        <v>0</v>
      </c>
      <c r="G16" s="44">
        <f>'P4b1 CA 07'!$D16/'P4b1 CA 07'!$W16*'P4b1 CA 07'!G16</f>
        <v>0</v>
      </c>
      <c r="H16" s="44">
        <f>'P4b1 CA 07'!$D16/'P4b1 CA 07'!$W16*'P4b1 CA 07'!H16</f>
        <v>0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>
        <f t="shared" si="0"/>
        <v>0</v>
      </c>
      <c r="Y16" s="66">
        <f t="shared" si="1"/>
        <v>0</v>
      </c>
    </row>
    <row r="17" spans="1:27" x14ac:dyDescent="0.25">
      <c r="A17" s="14">
        <v>11</v>
      </c>
      <c r="B17" s="14" t="s">
        <v>170</v>
      </c>
      <c r="C17" s="7" t="s">
        <v>183</v>
      </c>
      <c r="D17" s="31">
        <f>P4a2!L17</f>
        <v>77.971271860095399</v>
      </c>
      <c r="E17" s="45" t="s">
        <v>278</v>
      </c>
      <c r="F17" s="44">
        <f>'P4b1 CA 07'!$D17/'P4b1 CA 07'!$W17*'P4b1 CA 07'!F17</f>
        <v>19.668428937681721</v>
      </c>
      <c r="G17" s="44">
        <f>'P4b1 CA 07'!$D17/'P4b1 CA 07'!$W17*'P4b1 CA 07'!G17</f>
        <v>10.536658359472352</v>
      </c>
      <c r="H17" s="44">
        <f>'P4b1 CA 07'!$D17/'P4b1 CA 07'!$W17*'P4b1 CA 07'!H17</f>
        <v>47.766184562941326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>
        <f t="shared" si="0"/>
        <v>77.971271860095399</v>
      </c>
      <c r="Y17" s="66">
        <f t="shared" si="1"/>
        <v>4.7188068278716218E-3</v>
      </c>
    </row>
    <row r="18" spans="1:27" x14ac:dyDescent="0.25">
      <c r="A18" s="14">
        <v>12</v>
      </c>
      <c r="B18" s="14" t="s">
        <v>174</v>
      </c>
      <c r="C18" s="7" t="s">
        <v>184</v>
      </c>
      <c r="D18" s="31">
        <f>P4a2!L18</f>
        <v>7.7458620689655175</v>
      </c>
      <c r="E18" s="45" t="s">
        <v>38</v>
      </c>
      <c r="F18" s="44">
        <f>'P4b1 CA 07'!$D18/'P4b1 CA 07'!$W18*'P4b1 CA 07'!F18</f>
        <v>0</v>
      </c>
      <c r="G18" s="44">
        <f>'P4b1 CA 07'!$D18/'P4b1 CA 07'!$W18*'P4b1 CA 07'!G18</f>
        <v>0</v>
      </c>
      <c r="H18" s="44">
        <f>'P4b1 CA 07'!$D18/'P4b1 CA 07'!$W18*'P4b1 CA 07'!H18</f>
        <v>7.7458620689655175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44">
        <f t="shared" si="0"/>
        <v>7.7458620689655175</v>
      </c>
      <c r="Y18" s="66">
        <f t="shared" si="1"/>
        <v>4.6877812746687662E-4</v>
      </c>
    </row>
    <row r="19" spans="1:27" x14ac:dyDescent="0.25">
      <c r="A19" s="14">
        <v>13</v>
      </c>
      <c r="B19" s="14" t="s">
        <v>175</v>
      </c>
      <c r="C19" s="7" t="s">
        <v>185</v>
      </c>
      <c r="D19" s="31">
        <f>P4a2!L19</f>
        <v>0</v>
      </c>
      <c r="E19" s="45" t="s">
        <v>38</v>
      </c>
      <c r="F19" s="44">
        <f>'P4b1 CA 07'!$D19/'P4b1 CA 07'!$W19*'P4b1 CA 07'!F19</f>
        <v>0</v>
      </c>
      <c r="G19" s="44">
        <f>'P4b1 CA 07'!$D19/'P4b1 CA 07'!$W19*'P4b1 CA 07'!G19</f>
        <v>0</v>
      </c>
      <c r="H19" s="44">
        <f>'P4b1 CA 07'!$D19/'P4b1 CA 07'!$W19*'P4b1 CA 07'!H19</f>
        <v>0</v>
      </c>
      <c r="I19" s="44"/>
      <c r="J19" s="44"/>
      <c r="K19" s="44"/>
      <c r="L19" s="44"/>
      <c r="M19" s="44"/>
      <c r="N19" s="44"/>
      <c r="O19" s="44"/>
      <c r="P19" s="44"/>
      <c r="Q19" s="45"/>
      <c r="R19" s="45"/>
      <c r="S19" s="45"/>
      <c r="T19" s="45"/>
      <c r="U19" s="45"/>
      <c r="V19" s="45"/>
      <c r="W19" s="44">
        <f t="shared" si="0"/>
        <v>0</v>
      </c>
      <c r="Y19" s="66">
        <f t="shared" si="1"/>
        <v>0</v>
      </c>
    </row>
    <row r="20" spans="1:27" x14ac:dyDescent="0.25">
      <c r="A20" s="14">
        <v>14</v>
      </c>
      <c r="B20" s="14" t="s">
        <v>176</v>
      </c>
      <c r="C20" s="7" t="s">
        <v>186</v>
      </c>
      <c r="D20" s="31">
        <f>P4a2!L20</f>
        <v>0</v>
      </c>
      <c r="E20" s="45" t="s">
        <v>38</v>
      </c>
      <c r="F20" s="44">
        <f>'P4b1 CA 07'!$D20/'P4b1 CA 07'!$W20*'P4b1 CA 07'!F20</f>
        <v>0</v>
      </c>
      <c r="G20" s="44">
        <f>'P4b1 CA 07'!$D20/'P4b1 CA 07'!$W20*'P4b1 CA 07'!G20</f>
        <v>0</v>
      </c>
      <c r="H20" s="44">
        <f>'P4b1 CA 07'!$D20/'P4b1 CA 07'!$W20*'P4b1 CA 07'!H20</f>
        <v>0</v>
      </c>
      <c r="I20" s="44"/>
      <c r="J20" s="44"/>
      <c r="K20" s="44"/>
      <c r="L20" s="44"/>
      <c r="M20" s="44"/>
      <c r="N20" s="45"/>
      <c r="O20" s="45"/>
      <c r="P20" s="45"/>
      <c r="Q20" s="45"/>
      <c r="R20" s="45"/>
      <c r="S20" s="45"/>
      <c r="T20" s="45"/>
      <c r="U20" s="45"/>
      <c r="V20" s="45"/>
      <c r="W20" s="44">
        <f t="shared" si="0"/>
        <v>0</v>
      </c>
      <c r="Y20" s="66">
        <f t="shared" si="1"/>
        <v>0</v>
      </c>
    </row>
    <row r="21" spans="1:27" x14ac:dyDescent="0.25">
      <c r="A21" s="14">
        <v>15</v>
      </c>
      <c r="B21" s="14" t="s">
        <v>177</v>
      </c>
      <c r="C21" s="7" t="s">
        <v>187</v>
      </c>
      <c r="D21" s="31">
        <f>P4a2!L21</f>
        <v>0</v>
      </c>
      <c r="E21" s="45" t="s">
        <v>38</v>
      </c>
      <c r="F21" s="44">
        <f>'P4b1 CA 07'!$D21/'P4b1 CA 07'!$W21*'P4b1 CA 07'!F21</f>
        <v>0</v>
      </c>
      <c r="G21" s="44">
        <f>'P4b1 CA 07'!$D21/'P4b1 CA 07'!$W21*'P4b1 CA 07'!G21</f>
        <v>0</v>
      </c>
      <c r="H21" s="44">
        <f>'P4b1 CA 07'!$D21/'P4b1 CA 07'!$W21*'P4b1 CA 07'!H21</f>
        <v>0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>
        <f t="shared" si="0"/>
        <v>0</v>
      </c>
      <c r="Y21" s="66">
        <f t="shared" si="1"/>
        <v>0</v>
      </c>
    </row>
    <row r="22" spans="1:27" x14ac:dyDescent="0.25">
      <c r="A22" s="14">
        <v>16</v>
      </c>
      <c r="B22" s="14" t="s">
        <v>178</v>
      </c>
      <c r="C22" s="7" t="s">
        <v>17</v>
      </c>
      <c r="D22" s="31">
        <f>P4a2!L22</f>
        <v>0</v>
      </c>
      <c r="E22" s="45" t="s">
        <v>38</v>
      </c>
      <c r="F22" s="44">
        <f>'P4b1 CA 07'!$D22/'P4b1 CA 07'!$W22*'P4b1 CA 07'!F22</f>
        <v>0</v>
      </c>
      <c r="G22" s="44">
        <f>'P4b1 CA 07'!$D22/'P4b1 CA 07'!$W22*'P4b1 CA 07'!G22</f>
        <v>0</v>
      </c>
      <c r="H22" s="44">
        <f>'P4b1 CA 07'!$D22/'P4b1 CA 07'!$W22*'P4b1 CA 07'!H22</f>
        <v>0</v>
      </c>
      <c r="I22" s="44"/>
      <c r="J22" s="44"/>
      <c r="K22" s="44"/>
      <c r="L22" s="44"/>
      <c r="M22" s="44"/>
      <c r="N22" s="44"/>
      <c r="O22" s="44"/>
      <c r="P22" s="44"/>
      <c r="Q22" s="45"/>
      <c r="R22" s="45"/>
      <c r="S22" s="45"/>
      <c r="T22" s="45"/>
      <c r="U22" s="45"/>
      <c r="V22" s="45"/>
      <c r="W22" s="44">
        <f t="shared" si="0"/>
        <v>0</v>
      </c>
      <c r="Y22" s="66">
        <f t="shared" si="1"/>
        <v>0</v>
      </c>
    </row>
    <row r="23" spans="1:27" x14ac:dyDescent="0.25">
      <c r="A23" s="14">
        <v>17</v>
      </c>
      <c r="B23" s="14" t="s">
        <v>179</v>
      </c>
      <c r="C23" s="7" t="s">
        <v>9</v>
      </c>
      <c r="D23" s="31">
        <f>P4a2!L23</f>
        <v>0</v>
      </c>
      <c r="E23" s="45" t="s">
        <v>38</v>
      </c>
      <c r="F23" s="44">
        <f>'P4b1 CA 07'!$D23/'P4b1 CA 07'!$W23*'P4b1 CA 07'!F23</f>
        <v>0</v>
      </c>
      <c r="G23" s="44">
        <f>'P4b1 CA 07'!$D23/'P4b1 CA 07'!$W23*'P4b1 CA 07'!G23</f>
        <v>0</v>
      </c>
      <c r="H23" s="44">
        <f>'P4b1 CA 07'!$D23/'P4b1 CA 07'!$W23*'P4b1 CA 07'!H23</f>
        <v>0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>
        <f t="shared" si="0"/>
        <v>0</v>
      </c>
      <c r="Y23" s="66">
        <f t="shared" si="1"/>
        <v>0</v>
      </c>
    </row>
    <row r="24" spans="1:27" x14ac:dyDescent="0.25">
      <c r="A24" s="14">
        <v>18</v>
      </c>
      <c r="B24" s="14" t="s">
        <v>180</v>
      </c>
      <c r="C24" s="7" t="s">
        <v>15</v>
      </c>
      <c r="D24" s="31">
        <f>P4a2!L24</f>
        <v>0</v>
      </c>
      <c r="E24" s="45" t="s">
        <v>38</v>
      </c>
      <c r="F24" s="44">
        <f>'P4b1 CA 07'!$D24/'P4b1 CA 07'!$W24*'P4b1 CA 07'!F24</f>
        <v>0</v>
      </c>
      <c r="G24" s="44">
        <f>'P4b1 CA 07'!$D24/'P4b1 CA 07'!$W24*'P4b1 CA 07'!G24</f>
        <v>0</v>
      </c>
      <c r="H24" s="44">
        <f>'P4b1 CA 07'!$D24/'P4b1 CA 07'!$W24*'P4b1 CA 07'!H24</f>
        <v>0</v>
      </c>
      <c r="I24" s="44"/>
      <c r="J24" s="44"/>
      <c r="K24" s="44"/>
      <c r="L24" s="44"/>
      <c r="M24" s="44"/>
      <c r="N24" s="44"/>
      <c r="O24" s="44"/>
      <c r="P24" s="44"/>
      <c r="Q24" s="45"/>
      <c r="R24" s="45"/>
      <c r="S24" s="45"/>
      <c r="T24" s="45"/>
      <c r="U24" s="45"/>
      <c r="V24" s="45"/>
      <c r="W24" s="44">
        <f t="shared" si="0"/>
        <v>0</v>
      </c>
      <c r="Y24" s="66">
        <f t="shared" si="1"/>
        <v>0</v>
      </c>
    </row>
    <row r="25" spans="1:27" x14ac:dyDescent="0.25">
      <c r="A25" s="14">
        <v>19</v>
      </c>
      <c r="B25" s="14" t="s">
        <v>181</v>
      </c>
      <c r="C25" s="7" t="s">
        <v>196</v>
      </c>
      <c r="D25" s="31">
        <f>P4a2!L25</f>
        <v>2409.3420000000001</v>
      </c>
      <c r="E25" s="45" t="s">
        <v>531</v>
      </c>
      <c r="F25" s="44">
        <f>'P4b1 CA 07'!$D25/'P4b1 CA 07'!$W25*'P4b1 CA 07'!F25</f>
        <v>852.60070774568976</v>
      </c>
      <c r="G25" s="44">
        <f>'P4b1 CA 07'!$D25/'P4b1 CA 07'!$W25*'P4b1 CA 07'!G25</f>
        <v>945.20078461321361</v>
      </c>
      <c r="H25" s="44">
        <f>'P4b1 CA 07'!$D25/'P4b1 CA 07'!$W25*'P4b1 CA 07'!H25</f>
        <v>611.54050764109672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>
        <f t="shared" si="0"/>
        <v>2409.3420000000001</v>
      </c>
      <c r="Y25" s="68">
        <f t="shared" si="1"/>
        <v>0.14581292839082796</v>
      </c>
      <c r="AA25" s="65">
        <f>W25-D25</f>
        <v>0</v>
      </c>
    </row>
    <row r="26" spans="1:27" x14ac:dyDescent="0.25">
      <c r="A26" s="14">
        <v>20</v>
      </c>
      <c r="B26" s="14" t="s">
        <v>182</v>
      </c>
      <c r="C26" s="7" t="s">
        <v>197</v>
      </c>
      <c r="D26" s="31">
        <f>P4a2!L26</f>
        <v>1292.9339999999997</v>
      </c>
      <c r="E26" s="45" t="s">
        <v>543</v>
      </c>
      <c r="F26" s="44">
        <f>'P4b1 CA 07'!$D26/'P4b1 CA 07'!$W26*'P4b1 CA 07'!F26</f>
        <v>256.80079447456546</v>
      </c>
      <c r="G26" s="44">
        <f>'P4b1 CA 07'!$D26/'P4b1 CA 07'!$W26*'P4b1 CA 07'!G26</f>
        <v>415.6012857617967</v>
      </c>
      <c r="H26" s="44">
        <f>'P4b1 CA 07'!$D26/'P4b1 CA 07'!$W26*'P4b1 CA 07'!H26</f>
        <v>620.53191976363735</v>
      </c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>
        <f t="shared" si="0"/>
        <v>1292.9339999999995</v>
      </c>
      <c r="Y26" s="66">
        <f t="shared" si="1"/>
        <v>7.8248124490448726E-2</v>
      </c>
      <c r="AA26" s="65">
        <f>W26-D26</f>
        <v>0</v>
      </c>
    </row>
    <row r="27" spans="1:27" x14ac:dyDescent="0.25">
      <c r="A27" s="14">
        <v>21</v>
      </c>
      <c r="B27" s="14" t="s">
        <v>188</v>
      </c>
      <c r="C27" s="7" t="s">
        <v>198</v>
      </c>
      <c r="D27" s="31">
        <f>P4a2!L27</f>
        <v>4050</v>
      </c>
      <c r="E27" s="45" t="s">
        <v>38</v>
      </c>
      <c r="F27" s="44">
        <f>'P4b1 CA 07'!$D27/'P4b1 CA 07'!$W27*'P4b1 CA 07'!F27</f>
        <v>4050</v>
      </c>
      <c r="G27" s="44">
        <f>'P4b1 CA 07'!$D27/'P4b1 CA 07'!$W27*'P4b1 CA 07'!G27</f>
        <v>0</v>
      </c>
      <c r="H27" s="44">
        <f>'P4b1 CA 07'!$D27/'P4b1 CA 07'!$W27*'P4b1 CA 07'!H27</f>
        <v>0</v>
      </c>
      <c r="I27" s="44"/>
      <c r="J27" s="44"/>
      <c r="K27" s="44"/>
      <c r="L27" s="45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>
        <f t="shared" si="0"/>
        <v>4050</v>
      </c>
      <c r="Y27" s="68">
        <f t="shared" si="1"/>
        <v>0.24510524449532411</v>
      </c>
    </row>
    <row r="28" spans="1:27" x14ac:dyDescent="0.25">
      <c r="A28" s="14">
        <v>22</v>
      </c>
      <c r="B28" s="14" t="s">
        <v>189</v>
      </c>
      <c r="C28" s="7" t="s">
        <v>19</v>
      </c>
      <c r="D28" s="31">
        <f>P4a2!L28</f>
        <v>0</v>
      </c>
      <c r="E28" s="45" t="s">
        <v>38</v>
      </c>
      <c r="F28" s="44">
        <f>'P4b1 CA 07'!$D28/'P4b1 CA 07'!$W28*'P4b1 CA 07'!F28</f>
        <v>0</v>
      </c>
      <c r="G28" s="44">
        <f>'P4b1 CA 07'!$D28/'P4b1 CA 07'!$W28*'P4b1 CA 07'!G28</f>
        <v>0</v>
      </c>
      <c r="H28" s="44">
        <f>'P4b1 CA 07'!$D28/'P4b1 CA 07'!$W28*'P4b1 CA 07'!H28</f>
        <v>0</v>
      </c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>
        <f t="shared" si="0"/>
        <v>0</v>
      </c>
      <c r="Y28" s="66">
        <f t="shared" si="1"/>
        <v>0</v>
      </c>
    </row>
    <row r="29" spans="1:27" x14ac:dyDescent="0.25">
      <c r="A29" s="14">
        <v>23</v>
      </c>
      <c r="B29" s="14" t="s">
        <v>190</v>
      </c>
      <c r="C29" s="7" t="s">
        <v>217</v>
      </c>
      <c r="D29" s="31">
        <f>P4a2!L29</f>
        <v>8176.3989999999994</v>
      </c>
      <c r="E29" s="45" t="s">
        <v>535</v>
      </c>
      <c r="F29" s="44">
        <f>'P4b1 CA 07'!$D29/'P4b1 CA 07'!$W29*'P4b1 CA 07'!F29</f>
        <v>2646.1022744551001</v>
      </c>
      <c r="G29" s="44">
        <f>'P4b1 CA 07'!$D29/'P4b1 CA 07'!$W29*'P4b1 CA 07'!G29</f>
        <v>2784.3953351351352</v>
      </c>
      <c r="H29" s="44">
        <f>'P4b1 CA 07'!$D29/'P4b1 CA 07'!$W29*'P4b1 CA 07'!H29</f>
        <v>2745.9013904097642</v>
      </c>
      <c r="I29" s="44"/>
      <c r="J29" s="44"/>
      <c r="K29" s="45"/>
      <c r="L29" s="45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>
        <f t="shared" si="0"/>
        <v>8176.3989999999994</v>
      </c>
      <c r="Y29" s="68">
        <f t="shared" si="1"/>
        <v>0.49483414221884531</v>
      </c>
    </row>
    <row r="30" spans="1:27" x14ac:dyDescent="0.25">
      <c r="A30" s="14">
        <v>24</v>
      </c>
      <c r="B30" s="14" t="s">
        <v>191</v>
      </c>
      <c r="C30" s="7" t="s">
        <v>199</v>
      </c>
      <c r="D30" s="31">
        <f>P4a2!L30</f>
        <v>0</v>
      </c>
      <c r="E30" s="45" t="s">
        <v>38</v>
      </c>
      <c r="F30" s="44">
        <f>'P4b1 CA 07'!$D30/'P4b1 CA 07'!$W30*'P4b1 CA 07'!F30</f>
        <v>0</v>
      </c>
      <c r="G30" s="44">
        <f>'P4b1 CA 07'!$D30/'P4b1 CA 07'!$W30*'P4b1 CA 07'!G30</f>
        <v>0</v>
      </c>
      <c r="H30" s="44">
        <f>'P4b1 CA 07'!$D30/'P4b1 CA 07'!$W30*'P4b1 CA 07'!H30</f>
        <v>0</v>
      </c>
      <c r="I30" s="44"/>
      <c r="J30" s="44"/>
      <c r="K30" s="45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>
        <f t="shared" si="0"/>
        <v>0</v>
      </c>
      <c r="Y30" s="66">
        <f t="shared" si="1"/>
        <v>0</v>
      </c>
    </row>
    <row r="31" spans="1:27" x14ac:dyDescent="0.25">
      <c r="A31" s="14">
        <v>25</v>
      </c>
      <c r="B31" s="14" t="s">
        <v>192</v>
      </c>
      <c r="C31" s="7" t="s">
        <v>200</v>
      </c>
      <c r="D31" s="31">
        <f>P4a2!L31</f>
        <v>0</v>
      </c>
      <c r="E31" s="45" t="s">
        <v>38</v>
      </c>
      <c r="F31" s="44">
        <f>'P4b1 CA 07'!$D31/'P4b1 CA 07'!$W31*'P4b1 CA 07'!F31</f>
        <v>0</v>
      </c>
      <c r="G31" s="44">
        <f>'P4b1 CA 07'!$D31/'P4b1 CA 07'!$W31*'P4b1 CA 07'!G31</f>
        <v>0</v>
      </c>
      <c r="H31" s="44">
        <f>'P4b1 CA 07'!$D31/'P4b1 CA 07'!$W31*'P4b1 CA 07'!H31</f>
        <v>0</v>
      </c>
      <c r="I31" s="45"/>
      <c r="J31" s="45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>
        <f t="shared" si="0"/>
        <v>0</v>
      </c>
      <c r="Y31" s="66">
        <f t="shared" si="1"/>
        <v>0</v>
      </c>
    </row>
    <row r="32" spans="1:27" x14ac:dyDescent="0.25">
      <c r="A32" s="14">
        <v>26</v>
      </c>
      <c r="B32" s="14" t="s">
        <v>193</v>
      </c>
      <c r="C32" s="7" t="s">
        <v>201</v>
      </c>
      <c r="D32" s="31">
        <f>P4a2!L32</f>
        <v>0</v>
      </c>
      <c r="E32" s="45" t="s">
        <v>38</v>
      </c>
      <c r="F32" s="44">
        <f>'P4b1 CA 07'!$D32/'P4b1 CA 07'!$W32*'P4b1 CA 07'!F32</f>
        <v>0</v>
      </c>
      <c r="G32" s="44">
        <f>'P4b1 CA 07'!$D32/'P4b1 CA 07'!$W32*'P4b1 CA 07'!G32</f>
        <v>0</v>
      </c>
      <c r="H32" s="44">
        <f>'P4b1 CA 07'!$D32/'P4b1 CA 07'!$W32*'P4b1 CA 07'!H32</f>
        <v>0</v>
      </c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>
        <f t="shared" si="0"/>
        <v>0</v>
      </c>
      <c r="Y32" s="66">
        <f t="shared" si="1"/>
        <v>0</v>
      </c>
    </row>
    <row r="33" spans="1:27" x14ac:dyDescent="0.25">
      <c r="A33" s="14">
        <v>27</v>
      </c>
      <c r="B33" s="14" t="s">
        <v>194</v>
      </c>
      <c r="C33" s="7" t="s">
        <v>202</v>
      </c>
      <c r="D33" s="31">
        <f>P4a2!L33</f>
        <v>0</v>
      </c>
      <c r="E33" s="45" t="s">
        <v>38</v>
      </c>
      <c r="F33" s="44">
        <f>'P4b1 CA 07'!$D33/'P4b1 CA 07'!$W33*'P4b1 CA 07'!F33</f>
        <v>0</v>
      </c>
      <c r="G33" s="44">
        <f>'P4b1 CA 07'!$D33/'P4b1 CA 07'!$W33*'P4b1 CA 07'!G33</f>
        <v>0</v>
      </c>
      <c r="H33" s="44">
        <f>'P4b1 CA 07'!$D33/'P4b1 CA 07'!$W33*'P4b1 CA 07'!H33</f>
        <v>0</v>
      </c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>
        <f t="shared" si="0"/>
        <v>0</v>
      </c>
      <c r="Y33" s="66">
        <f t="shared" si="1"/>
        <v>0</v>
      </c>
    </row>
    <row r="34" spans="1:27" x14ac:dyDescent="0.25">
      <c r="A34" s="14">
        <v>28</v>
      </c>
      <c r="B34" s="14" t="s">
        <v>195</v>
      </c>
      <c r="C34" s="7" t="s">
        <v>20</v>
      </c>
      <c r="D34" s="31">
        <f>P4a2!L34</f>
        <v>22.9375</v>
      </c>
      <c r="E34" s="45" t="s">
        <v>535</v>
      </c>
      <c r="F34" s="44">
        <f>'P4b1 CA 07'!$D34/'P4b1 CA 07'!$W34*'P4b1 CA 07'!F34</f>
        <v>7.4231909328683514</v>
      </c>
      <c r="G34" s="44">
        <f>'P4b1 CA 07'!$D34/'P4b1 CA 07'!$W34*'P4b1 CA 07'!G34</f>
        <v>7.8111486486486488</v>
      </c>
      <c r="H34" s="44">
        <f>'P4b1 CA 07'!$D34/'P4b1 CA 07'!$W34*'P4b1 CA 07'!H34</f>
        <v>7.703160418482998</v>
      </c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>
        <f t="shared" si="0"/>
        <v>22.9375</v>
      </c>
      <c r="Y34" s="66">
        <f t="shared" si="1"/>
        <v>1.3881732211386412E-3</v>
      </c>
    </row>
    <row r="35" spans="1:27" x14ac:dyDescent="0.25">
      <c r="A35" s="14">
        <v>29</v>
      </c>
      <c r="B35" s="14" t="s">
        <v>203</v>
      </c>
      <c r="C35" s="7" t="s">
        <v>210</v>
      </c>
      <c r="D35" s="31">
        <f>P4a2!L35</f>
        <v>0</v>
      </c>
      <c r="E35" s="45" t="s">
        <v>38</v>
      </c>
      <c r="F35" s="44">
        <f>'P4b1 CA 07'!$D35/'P4b1 CA 07'!$W35*'P4b1 CA 07'!F35</f>
        <v>0</v>
      </c>
      <c r="G35" s="44">
        <f>'P4b1 CA 07'!$D35/'P4b1 CA 07'!$W35*'P4b1 CA 07'!G35</f>
        <v>0</v>
      </c>
      <c r="H35" s="44">
        <f>'P4b1 CA 07'!$D35/'P4b1 CA 07'!$W35*'P4b1 CA 07'!H35</f>
        <v>0</v>
      </c>
      <c r="I35" s="44"/>
      <c r="J35" s="44"/>
      <c r="K35" s="45"/>
      <c r="L35" s="44"/>
      <c r="M35" s="45"/>
      <c r="N35" s="44"/>
      <c r="O35" s="44"/>
      <c r="P35" s="44"/>
      <c r="Q35" s="44"/>
      <c r="R35" s="44"/>
      <c r="S35" s="44"/>
      <c r="T35" s="44"/>
      <c r="U35" s="44"/>
      <c r="V35" s="44"/>
      <c r="W35" s="44">
        <f t="shared" si="0"/>
        <v>0</v>
      </c>
      <c r="Y35" s="66">
        <f t="shared" si="1"/>
        <v>0</v>
      </c>
    </row>
    <row r="36" spans="1:27" x14ac:dyDescent="0.25">
      <c r="A36" s="14">
        <v>30</v>
      </c>
      <c r="B36" s="14" t="s">
        <v>204</v>
      </c>
      <c r="C36" s="7" t="s">
        <v>211</v>
      </c>
      <c r="D36" s="31">
        <f>P4a2!L36</f>
        <v>337.8</v>
      </c>
      <c r="E36" s="45" t="s">
        <v>535</v>
      </c>
      <c r="F36" s="44">
        <f>'P4b1 CA 07'!$D36/'P4b1 CA 07'!$W36*'P4b1 CA 07'!F36</f>
        <v>109.32115082824761</v>
      </c>
      <c r="G36" s="44">
        <f>'P4b1 CA 07'!$D36/'P4b1 CA 07'!$W36*'P4b1 CA 07'!G36</f>
        <v>115.03459459459461</v>
      </c>
      <c r="H36" s="44">
        <f>'P4b1 CA 07'!$D36/'P4b1 CA 07'!$W36*'P4b1 CA 07'!H36</f>
        <v>113.44425457715781</v>
      </c>
      <c r="I36" s="44"/>
      <c r="J36" s="44"/>
      <c r="K36" s="45"/>
      <c r="L36" s="4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>
        <f t="shared" si="0"/>
        <v>337.80000000000007</v>
      </c>
      <c r="Y36" s="66">
        <f t="shared" si="1"/>
        <v>2.0443592985313702E-2</v>
      </c>
    </row>
    <row r="37" spans="1:27" x14ac:dyDescent="0.25">
      <c r="A37" s="14">
        <v>31</v>
      </c>
      <c r="B37" s="14" t="s">
        <v>205</v>
      </c>
      <c r="C37" s="7" t="s">
        <v>212</v>
      </c>
      <c r="D37" s="31">
        <f>P4a2!L37</f>
        <v>6.384615384615385</v>
      </c>
      <c r="E37" s="45" t="s">
        <v>38</v>
      </c>
      <c r="F37" s="44">
        <f>'P4b1 CA 07'!$D37/'P4b1 CA 07'!$W37*'P4b1 CA 07'!F37</f>
        <v>0</v>
      </c>
      <c r="G37" s="44">
        <f>'P4b1 CA 07'!$D37/'P4b1 CA 07'!$W37*'P4b1 CA 07'!G37</f>
        <v>0</v>
      </c>
      <c r="H37" s="44">
        <f>'P4b1 CA 07'!$D37/'P4b1 CA 07'!$W37*'P4b1 CA 07'!H37</f>
        <v>6.384615384615385</v>
      </c>
      <c r="I37" s="45"/>
      <c r="J37" s="45"/>
      <c r="K37" s="44"/>
      <c r="L37" s="45"/>
      <c r="M37" s="44"/>
      <c r="N37" s="45"/>
      <c r="O37" s="45"/>
      <c r="P37" s="45"/>
      <c r="Q37" s="44"/>
      <c r="R37" s="44"/>
      <c r="S37" s="44"/>
      <c r="T37" s="44"/>
      <c r="U37" s="44"/>
      <c r="V37" s="44"/>
      <c r="W37" s="44">
        <f t="shared" si="0"/>
        <v>6.384615384615385</v>
      </c>
      <c r="Y37" s="66">
        <f t="shared" si="1"/>
        <v>3.8639573206290415E-4</v>
      </c>
    </row>
    <row r="38" spans="1:27" x14ac:dyDescent="0.25">
      <c r="A38" s="14">
        <v>32</v>
      </c>
      <c r="B38" s="14" t="s">
        <v>206</v>
      </c>
      <c r="C38" s="7" t="s">
        <v>213</v>
      </c>
      <c r="D38" s="31">
        <f>P4a2!L38</f>
        <v>0</v>
      </c>
      <c r="E38" s="45" t="s">
        <v>38</v>
      </c>
      <c r="F38" s="44">
        <f>'P4b1 CA 07'!$D38/'P4b1 CA 07'!$W38*'P4b1 CA 07'!F38</f>
        <v>0</v>
      </c>
      <c r="G38" s="44">
        <f>'P4b1 CA 07'!$D38/'P4b1 CA 07'!$W38*'P4b1 CA 07'!G38</f>
        <v>0</v>
      </c>
      <c r="H38" s="44">
        <f>'P4b1 CA 07'!$D38/'P4b1 CA 07'!$W38*'P4b1 CA 07'!H38</f>
        <v>0</v>
      </c>
      <c r="I38" s="14"/>
      <c r="J38" s="14"/>
      <c r="K38" s="45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>
        <f t="shared" si="0"/>
        <v>0</v>
      </c>
      <c r="Y38" s="66">
        <f t="shared" si="1"/>
        <v>0</v>
      </c>
      <c r="AA38" s="65"/>
    </row>
    <row r="39" spans="1:27" x14ac:dyDescent="0.25">
      <c r="A39" s="14">
        <v>33</v>
      </c>
      <c r="B39" s="14" t="s">
        <v>207</v>
      </c>
      <c r="C39" s="7" t="s">
        <v>214</v>
      </c>
      <c r="D39" s="31">
        <f>P4a2!L39</f>
        <v>0</v>
      </c>
      <c r="E39" s="45" t="s">
        <v>38</v>
      </c>
      <c r="F39" s="44">
        <f>'P4b1 CA 07'!$D39/'P4b1 CA 07'!$W39*'P4b1 CA 07'!F39</f>
        <v>0</v>
      </c>
      <c r="G39" s="44">
        <f>'P4b1 CA 07'!$D39/'P4b1 CA 07'!$W39*'P4b1 CA 07'!G39</f>
        <v>0</v>
      </c>
      <c r="H39" s="44">
        <f>'P4b1 CA 07'!$D39/'P4b1 CA 07'!$W39*'P4b1 CA 07'!H39</f>
        <v>0</v>
      </c>
      <c r="I39" s="14"/>
      <c r="J39" s="1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>
        <f t="shared" si="0"/>
        <v>0</v>
      </c>
      <c r="Y39" s="66">
        <f t="shared" si="1"/>
        <v>0</v>
      </c>
    </row>
    <row r="40" spans="1:27" x14ac:dyDescent="0.25">
      <c r="A40" s="14">
        <v>34</v>
      </c>
      <c r="B40" s="14" t="s">
        <v>208</v>
      </c>
      <c r="C40" s="7" t="s">
        <v>215</v>
      </c>
      <c r="D40" s="31">
        <f>P4a2!L40</f>
        <v>142</v>
      </c>
      <c r="E40" s="45" t="s">
        <v>38</v>
      </c>
      <c r="F40" s="44">
        <f>'P4b1 CA 07'!$D40/'P4b1 CA 07'!$W40*'P4b1 CA 07'!F40</f>
        <v>0</v>
      </c>
      <c r="G40" s="44">
        <f>'P4b1 CA 07'!$D40/'P4b1 CA 07'!$W40*'P4b1 CA 07'!G40</f>
        <v>0</v>
      </c>
      <c r="H40" s="44">
        <f>'P4b1 CA 07'!$D40/'P4b1 CA 07'!$W40*'P4b1 CA 07'!H40</f>
        <v>142</v>
      </c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>
        <f t="shared" si="0"/>
        <v>142</v>
      </c>
      <c r="Y40" s="66">
        <f t="shared" si="1"/>
        <v>8.5938135107002534E-3</v>
      </c>
    </row>
    <row r="41" spans="1:27" x14ac:dyDescent="0.25">
      <c r="A41" s="14">
        <v>35</v>
      </c>
      <c r="B41" s="14" t="s">
        <v>209</v>
      </c>
      <c r="C41" s="7" t="s">
        <v>216</v>
      </c>
      <c r="D41" s="31">
        <f>P4a2!L41</f>
        <v>0</v>
      </c>
      <c r="E41" s="45" t="s">
        <v>38</v>
      </c>
      <c r="F41" s="44">
        <f>'P4b1 CA 07'!$D41/'P4b1 CA 07'!$W41*'P4b1 CA 07'!F41</f>
        <v>0</v>
      </c>
      <c r="G41" s="44">
        <f>'P4b1 CA 07'!$D41/'P4b1 CA 07'!$W41*'P4b1 CA 07'!G41</f>
        <v>0</v>
      </c>
      <c r="H41" s="44">
        <f>'P4b1 CA 07'!$D41/'P4b1 CA 07'!$W41*'P4b1 CA 07'!H41</f>
        <v>0</v>
      </c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>
        <f t="shared" si="0"/>
        <v>0</v>
      </c>
      <c r="Y41" s="66">
        <f t="shared" si="1"/>
        <v>0</v>
      </c>
    </row>
    <row r="42" spans="1:27" x14ac:dyDescent="0.25">
      <c r="D42" s="77">
        <f>SUM(D7:D41)</f>
        <v>16523.514249313674</v>
      </c>
      <c r="F42" s="77">
        <f t="shared" ref="F42:H42" si="2">SUM(F7:F41)</f>
        <v>7941.9165473741532</v>
      </c>
      <c r="G42" s="77">
        <f t="shared" si="2"/>
        <v>4278.5798071128611</v>
      </c>
      <c r="H42" s="77">
        <f t="shared" si="2"/>
        <v>4303.0178948266612</v>
      </c>
      <c r="W42" s="77">
        <f>SUM(W7:W41)</f>
        <v>16523.514249313674</v>
      </c>
      <c r="Y42" s="67">
        <f>SUM(Y7:Y41)</f>
        <v>1.0000000000000002</v>
      </c>
    </row>
  </sheetData>
  <mergeCells count="1">
    <mergeCell ref="B4:C4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DD8B2-457C-4927-AF41-5D34802C5093}">
  <dimension ref="A1:AA42"/>
  <sheetViews>
    <sheetView zoomScale="80" zoomScaleNormal="80" workbookViewId="0">
      <pane xSplit="5" ySplit="6" topLeftCell="F7" activePane="bottomRight" state="frozen"/>
      <selection pane="topRight" activeCell="F1" sqref="F1"/>
      <selection pane="bottomLeft" activeCell="A9" sqref="A9"/>
      <selection pane="bottomRight" activeCell="Y14" sqref="Y14"/>
    </sheetView>
  </sheetViews>
  <sheetFormatPr baseColWidth="10" defaultColWidth="11.54296875" defaultRowHeight="15" x14ac:dyDescent="0.25"/>
  <cols>
    <col min="1" max="1" width="6.08984375" style="24" customWidth="1"/>
    <col min="2" max="2" width="9.08984375" style="24" customWidth="1"/>
    <col min="3" max="3" width="30.54296875" style="24" customWidth="1"/>
    <col min="4" max="4" width="9.453125" style="24" customWidth="1"/>
    <col min="5" max="5" width="15.90625" style="24" customWidth="1"/>
    <col min="6" max="13" width="11.54296875" style="24"/>
    <col min="14" max="14" width="12.90625" style="24" customWidth="1"/>
    <col min="15" max="23" width="11.54296875" style="24"/>
    <col min="24" max="24" width="5.36328125" style="24" customWidth="1"/>
    <col min="25" max="25" width="12" style="24" bestFit="1" customWidth="1"/>
    <col min="26" max="16384" width="11.54296875" style="24"/>
  </cols>
  <sheetData>
    <row r="1" spans="1:25" ht="15.6" x14ac:dyDescent="0.3">
      <c r="A1" s="26" t="s">
        <v>532</v>
      </c>
    </row>
    <row r="2" spans="1:25" ht="15.6" x14ac:dyDescent="0.3">
      <c r="A2" s="26" t="s">
        <v>616</v>
      </c>
      <c r="B2" s="26" t="s">
        <v>617</v>
      </c>
      <c r="E2" s="74" t="s">
        <v>100</v>
      </c>
      <c r="F2" s="74">
        <v>1</v>
      </c>
      <c r="G2" s="74">
        <v>2</v>
      </c>
      <c r="H2" s="74">
        <v>3</v>
      </c>
      <c r="I2" s="74">
        <v>4</v>
      </c>
      <c r="J2" s="74">
        <v>5</v>
      </c>
      <c r="K2" s="74">
        <v>6</v>
      </c>
      <c r="L2" s="74">
        <v>7</v>
      </c>
      <c r="M2" s="74">
        <v>8</v>
      </c>
      <c r="N2" s="74">
        <v>9</v>
      </c>
      <c r="O2" s="74">
        <v>10</v>
      </c>
      <c r="P2" s="74">
        <v>11</v>
      </c>
      <c r="Q2" s="74">
        <v>12</v>
      </c>
      <c r="R2" s="74">
        <v>13</v>
      </c>
      <c r="S2" s="74">
        <v>14</v>
      </c>
      <c r="T2" s="74">
        <v>15</v>
      </c>
      <c r="U2" s="74">
        <v>16</v>
      </c>
      <c r="V2" s="74">
        <v>17</v>
      </c>
    </row>
    <row r="3" spans="1:25" x14ac:dyDescent="0.25">
      <c r="E3" s="74" t="s">
        <v>101</v>
      </c>
      <c r="F3" s="74" t="s">
        <v>348</v>
      </c>
      <c r="G3" s="74" t="s">
        <v>349</v>
      </c>
      <c r="H3" s="74" t="s">
        <v>350</v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</row>
    <row r="4" spans="1:25" ht="55.2" x14ac:dyDescent="0.25">
      <c r="B4" s="94" t="s">
        <v>526</v>
      </c>
      <c r="C4" s="95"/>
      <c r="E4" s="74" t="s">
        <v>102</v>
      </c>
      <c r="F4" s="74" t="s">
        <v>412</v>
      </c>
      <c r="G4" s="74" t="s">
        <v>413</v>
      </c>
      <c r="H4" s="74" t="s">
        <v>414</v>
      </c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</row>
    <row r="5" spans="1:25" x14ac:dyDescent="0.25">
      <c r="E5" s="74" t="s">
        <v>103</v>
      </c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</row>
    <row r="6" spans="1:25" ht="15.6" x14ac:dyDescent="0.3">
      <c r="A6" s="1" t="s">
        <v>100</v>
      </c>
      <c r="B6" s="1" t="s">
        <v>101</v>
      </c>
      <c r="C6" s="1" t="s">
        <v>102</v>
      </c>
      <c r="D6" s="1" t="s">
        <v>171</v>
      </c>
      <c r="E6" s="1" t="s">
        <v>527</v>
      </c>
      <c r="F6" s="74" t="s">
        <v>427</v>
      </c>
      <c r="G6" s="74" t="s">
        <v>427</v>
      </c>
      <c r="H6" s="74" t="s">
        <v>427</v>
      </c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40"/>
      <c r="W6" s="42" t="s">
        <v>7</v>
      </c>
      <c r="Y6" s="42" t="s">
        <v>528</v>
      </c>
    </row>
    <row r="7" spans="1:25" x14ac:dyDescent="0.25">
      <c r="A7" s="14">
        <v>1</v>
      </c>
      <c r="B7" s="14" t="s">
        <v>160</v>
      </c>
      <c r="C7" s="7" t="s">
        <v>18</v>
      </c>
      <c r="D7" s="31">
        <f>P4a2!M7</f>
        <v>623.08787878787882</v>
      </c>
      <c r="E7" s="45" t="s">
        <v>531</v>
      </c>
      <c r="F7" s="44">
        <v>1</v>
      </c>
      <c r="G7" s="44"/>
      <c r="H7" s="44"/>
      <c r="I7" s="44"/>
      <c r="J7" s="44"/>
      <c r="K7" s="44"/>
      <c r="L7" s="44"/>
      <c r="M7" s="14"/>
      <c r="N7" s="14"/>
      <c r="O7" s="14"/>
      <c r="P7" s="14"/>
      <c r="Q7" s="7"/>
      <c r="R7" s="7"/>
      <c r="S7" s="7"/>
      <c r="T7" s="7"/>
      <c r="U7" s="7"/>
      <c r="V7" s="7"/>
      <c r="W7" s="44">
        <f t="shared" ref="W7:W41" si="0">SUM(F7:V7)</f>
        <v>1</v>
      </c>
      <c r="Y7" s="68">
        <f>D7/$D$42</f>
        <v>0.35932790766895772</v>
      </c>
    </row>
    <row r="8" spans="1:25" x14ac:dyDescent="0.25">
      <c r="A8" s="14">
        <v>2</v>
      </c>
      <c r="B8" s="14" t="s">
        <v>161</v>
      </c>
      <c r="C8" s="7" t="s">
        <v>172</v>
      </c>
      <c r="D8" s="31">
        <f>P4a2!M8</f>
        <v>219</v>
      </c>
      <c r="E8" s="45" t="s">
        <v>531</v>
      </c>
      <c r="F8" s="44">
        <v>1</v>
      </c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>
        <f t="shared" si="0"/>
        <v>1</v>
      </c>
      <c r="Y8" s="68">
        <f t="shared" ref="Y8:Y41" si="1">D8/$D$42</f>
        <v>0.12629488465188321</v>
      </c>
    </row>
    <row r="9" spans="1:25" x14ac:dyDescent="0.25">
      <c r="A9" s="14">
        <v>3</v>
      </c>
      <c r="B9" s="14" t="s">
        <v>162</v>
      </c>
      <c r="C9" s="7" t="s">
        <v>10</v>
      </c>
      <c r="D9" s="31">
        <f>P4a2!M9</f>
        <v>271.42857142857144</v>
      </c>
      <c r="E9" s="45" t="s">
        <v>38</v>
      </c>
      <c r="F9" s="45">
        <v>1</v>
      </c>
      <c r="G9" s="45"/>
      <c r="H9" s="45"/>
      <c r="I9" s="44"/>
      <c r="J9" s="44"/>
      <c r="K9" s="45"/>
      <c r="L9" s="44"/>
      <c r="M9" s="45"/>
      <c r="N9" s="44"/>
      <c r="O9" s="44"/>
      <c r="P9" s="44"/>
      <c r="Q9" s="44"/>
      <c r="R9" s="44"/>
      <c r="S9" s="44"/>
      <c r="T9" s="44"/>
      <c r="U9" s="44"/>
      <c r="V9" s="44"/>
      <c r="W9" s="44">
        <f t="shared" si="0"/>
        <v>1</v>
      </c>
      <c r="Y9" s="68">
        <f t="shared" si="1"/>
        <v>0.1565298635607163</v>
      </c>
    </row>
    <row r="10" spans="1:25" x14ac:dyDescent="0.25">
      <c r="A10" s="14">
        <v>4</v>
      </c>
      <c r="B10" s="14" t="s">
        <v>163</v>
      </c>
      <c r="C10" s="7" t="s">
        <v>14</v>
      </c>
      <c r="D10" s="31">
        <f>P4a2!M10</f>
        <v>0</v>
      </c>
      <c r="E10" s="45" t="s">
        <v>38</v>
      </c>
      <c r="F10" s="44">
        <v>1</v>
      </c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>
        <f t="shared" si="0"/>
        <v>1</v>
      </c>
      <c r="Y10" s="66">
        <f t="shared" si="1"/>
        <v>0</v>
      </c>
    </row>
    <row r="11" spans="1:25" x14ac:dyDescent="0.25">
      <c r="A11" s="14">
        <v>5</v>
      </c>
      <c r="B11" s="14" t="s">
        <v>164</v>
      </c>
      <c r="C11" s="7" t="s">
        <v>11</v>
      </c>
      <c r="D11" s="31">
        <f>P4a2!M11</f>
        <v>0</v>
      </c>
      <c r="E11" s="45" t="s">
        <v>38</v>
      </c>
      <c r="F11" s="44">
        <v>1</v>
      </c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5"/>
      <c r="R11" s="45"/>
      <c r="S11" s="45"/>
      <c r="T11" s="45"/>
      <c r="U11" s="45"/>
      <c r="V11" s="45"/>
      <c r="W11" s="44">
        <f t="shared" si="0"/>
        <v>1</v>
      </c>
      <c r="Y11" s="66">
        <f t="shared" si="1"/>
        <v>0</v>
      </c>
    </row>
    <row r="12" spans="1:25" x14ac:dyDescent="0.25">
      <c r="A12" s="14">
        <v>6</v>
      </c>
      <c r="B12" s="14" t="s">
        <v>165</v>
      </c>
      <c r="C12" s="7" t="s">
        <v>173</v>
      </c>
      <c r="D12" s="31">
        <f>P4a2!M12</f>
        <v>0</v>
      </c>
      <c r="E12" s="45" t="s">
        <v>38</v>
      </c>
      <c r="F12" s="44">
        <v>1</v>
      </c>
      <c r="G12" s="44"/>
      <c r="H12" s="44"/>
      <c r="I12" s="44"/>
      <c r="J12" s="44"/>
      <c r="K12" s="44"/>
      <c r="L12" s="44"/>
      <c r="M12" s="44"/>
      <c r="N12" s="45"/>
      <c r="O12" s="45"/>
      <c r="P12" s="45"/>
      <c r="Q12" s="45"/>
      <c r="R12" s="45"/>
      <c r="S12" s="45"/>
      <c r="T12" s="45"/>
      <c r="U12" s="45"/>
      <c r="V12" s="45"/>
      <c r="W12" s="44">
        <f t="shared" si="0"/>
        <v>1</v>
      </c>
      <c r="Y12" s="66">
        <f t="shared" si="1"/>
        <v>0</v>
      </c>
    </row>
    <row r="13" spans="1:25" x14ac:dyDescent="0.25">
      <c r="A13" s="14">
        <v>7</v>
      </c>
      <c r="B13" s="14" t="s">
        <v>166</v>
      </c>
      <c r="C13" s="7" t="s">
        <v>12</v>
      </c>
      <c r="D13" s="31">
        <f>P4a2!M13</f>
        <v>0</v>
      </c>
      <c r="E13" s="45" t="s">
        <v>38</v>
      </c>
      <c r="F13" s="44">
        <v>1</v>
      </c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>
        <f t="shared" si="0"/>
        <v>1</v>
      </c>
      <c r="Y13" s="66">
        <f t="shared" si="1"/>
        <v>0</v>
      </c>
    </row>
    <row r="14" spans="1:25" x14ac:dyDescent="0.25">
      <c r="A14" s="14">
        <v>8</v>
      </c>
      <c r="B14" s="14" t="s">
        <v>167</v>
      </c>
      <c r="C14" s="7" t="s">
        <v>16</v>
      </c>
      <c r="D14" s="31">
        <f>P4a2!M14</f>
        <v>197</v>
      </c>
      <c r="E14" s="45" t="s">
        <v>38</v>
      </c>
      <c r="F14" s="44">
        <v>1</v>
      </c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>
        <f t="shared" si="0"/>
        <v>1</v>
      </c>
      <c r="Y14" s="68">
        <f t="shared" si="1"/>
        <v>0.11360772728959356</v>
      </c>
    </row>
    <row r="15" spans="1:25" x14ac:dyDescent="0.25">
      <c r="A15" s="14">
        <v>9</v>
      </c>
      <c r="B15" s="14" t="s">
        <v>168</v>
      </c>
      <c r="C15" s="7" t="s">
        <v>13</v>
      </c>
      <c r="D15" s="31">
        <f>P4a2!M15</f>
        <v>0</v>
      </c>
      <c r="E15" s="45" t="s">
        <v>38</v>
      </c>
      <c r="F15" s="44">
        <v>1</v>
      </c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5"/>
      <c r="R15" s="45"/>
      <c r="S15" s="45"/>
      <c r="T15" s="45"/>
      <c r="U15" s="45"/>
      <c r="V15" s="45"/>
      <c r="W15" s="44">
        <f t="shared" si="0"/>
        <v>1</v>
      </c>
      <c r="Y15" s="66">
        <f t="shared" si="1"/>
        <v>0</v>
      </c>
    </row>
    <row r="16" spans="1:25" x14ac:dyDescent="0.25">
      <c r="A16" s="14">
        <v>10</v>
      </c>
      <c r="B16" s="14" t="s">
        <v>169</v>
      </c>
      <c r="C16" s="7" t="s">
        <v>8</v>
      </c>
      <c r="D16" s="31">
        <f>P4a2!M16</f>
        <v>0</v>
      </c>
      <c r="E16" s="45" t="s">
        <v>38</v>
      </c>
      <c r="F16" s="44">
        <v>1</v>
      </c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>
        <f t="shared" si="0"/>
        <v>1</v>
      </c>
      <c r="Y16" s="66">
        <f t="shared" si="1"/>
        <v>0</v>
      </c>
    </row>
    <row r="17" spans="1:27" x14ac:dyDescent="0.25">
      <c r="A17" s="14">
        <v>11</v>
      </c>
      <c r="B17" s="14" t="s">
        <v>170</v>
      </c>
      <c r="C17" s="7" t="s">
        <v>183</v>
      </c>
      <c r="D17" s="31">
        <f>P4a2!M17</f>
        <v>125.95359300476949</v>
      </c>
      <c r="E17" s="45" t="s">
        <v>278</v>
      </c>
      <c r="F17" s="44">
        <v>1.3</v>
      </c>
      <c r="G17" s="44">
        <v>2.1</v>
      </c>
      <c r="H17" s="44">
        <v>0.6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>
        <f t="shared" si="0"/>
        <v>4</v>
      </c>
      <c r="Y17" s="66">
        <f t="shared" si="1"/>
        <v>7.2636047945331531E-2</v>
      </c>
    </row>
    <row r="18" spans="1:27" x14ac:dyDescent="0.25">
      <c r="A18" s="14">
        <v>12</v>
      </c>
      <c r="B18" s="14" t="s">
        <v>174</v>
      </c>
      <c r="C18" s="7" t="s">
        <v>184</v>
      </c>
      <c r="D18" s="31">
        <f>P4a2!M18</f>
        <v>5.1639080459770117</v>
      </c>
      <c r="E18" s="45" t="s">
        <v>38</v>
      </c>
      <c r="F18" s="44">
        <v>1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44">
        <f t="shared" si="0"/>
        <v>1</v>
      </c>
      <c r="Y18" s="66">
        <f t="shared" si="1"/>
        <v>2.977968817441088E-3</v>
      </c>
    </row>
    <row r="19" spans="1:27" x14ac:dyDescent="0.25">
      <c r="A19" s="14">
        <v>13</v>
      </c>
      <c r="B19" s="14" t="s">
        <v>175</v>
      </c>
      <c r="C19" s="7" t="s">
        <v>185</v>
      </c>
      <c r="D19" s="31">
        <f>P4a2!M19</f>
        <v>0</v>
      </c>
      <c r="E19" s="45" t="s">
        <v>38</v>
      </c>
      <c r="F19" s="44">
        <v>1</v>
      </c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5"/>
      <c r="R19" s="45"/>
      <c r="S19" s="45"/>
      <c r="T19" s="45"/>
      <c r="U19" s="45"/>
      <c r="V19" s="45"/>
      <c r="W19" s="44">
        <f t="shared" si="0"/>
        <v>1</v>
      </c>
      <c r="Y19" s="66">
        <f t="shared" si="1"/>
        <v>0</v>
      </c>
    </row>
    <row r="20" spans="1:27" x14ac:dyDescent="0.25">
      <c r="A20" s="14">
        <v>14</v>
      </c>
      <c r="B20" s="14" t="s">
        <v>176</v>
      </c>
      <c r="C20" s="7" t="s">
        <v>186</v>
      </c>
      <c r="D20" s="31">
        <f>P4a2!M20</f>
        <v>0</v>
      </c>
      <c r="E20" s="45" t="s">
        <v>38</v>
      </c>
      <c r="F20" s="44">
        <v>1</v>
      </c>
      <c r="G20" s="44"/>
      <c r="H20" s="44"/>
      <c r="I20" s="44"/>
      <c r="J20" s="44"/>
      <c r="K20" s="44"/>
      <c r="L20" s="44"/>
      <c r="M20" s="44"/>
      <c r="N20" s="45"/>
      <c r="O20" s="45"/>
      <c r="P20" s="45"/>
      <c r="Q20" s="45"/>
      <c r="R20" s="45"/>
      <c r="S20" s="45"/>
      <c r="T20" s="45"/>
      <c r="U20" s="45"/>
      <c r="V20" s="45"/>
      <c r="W20" s="44">
        <f t="shared" si="0"/>
        <v>1</v>
      </c>
      <c r="Y20" s="66">
        <f t="shared" si="1"/>
        <v>0</v>
      </c>
    </row>
    <row r="21" spans="1:27" x14ac:dyDescent="0.25">
      <c r="A21" s="14">
        <v>15</v>
      </c>
      <c r="B21" s="14" t="s">
        <v>177</v>
      </c>
      <c r="C21" s="7" t="s">
        <v>187</v>
      </c>
      <c r="D21" s="31">
        <f>P4a2!M21</f>
        <v>0</v>
      </c>
      <c r="E21" s="45" t="s">
        <v>38</v>
      </c>
      <c r="F21" s="44">
        <v>1</v>
      </c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>
        <f t="shared" si="0"/>
        <v>1</v>
      </c>
      <c r="Y21" s="66">
        <f t="shared" si="1"/>
        <v>0</v>
      </c>
    </row>
    <row r="22" spans="1:27" x14ac:dyDescent="0.25">
      <c r="A22" s="14">
        <v>16</v>
      </c>
      <c r="B22" s="14" t="s">
        <v>178</v>
      </c>
      <c r="C22" s="7" t="s">
        <v>17</v>
      </c>
      <c r="D22" s="31">
        <f>P4a2!M22</f>
        <v>0</v>
      </c>
      <c r="E22" s="45" t="s">
        <v>38</v>
      </c>
      <c r="F22" s="44">
        <v>1</v>
      </c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5"/>
      <c r="R22" s="45"/>
      <c r="S22" s="45"/>
      <c r="T22" s="45"/>
      <c r="U22" s="45"/>
      <c r="V22" s="45"/>
      <c r="W22" s="44">
        <f t="shared" si="0"/>
        <v>1</v>
      </c>
      <c r="Y22" s="66">
        <f t="shared" si="1"/>
        <v>0</v>
      </c>
    </row>
    <row r="23" spans="1:27" x14ac:dyDescent="0.25">
      <c r="A23" s="14">
        <v>17</v>
      </c>
      <c r="B23" s="14" t="s">
        <v>179</v>
      </c>
      <c r="C23" s="7" t="s">
        <v>9</v>
      </c>
      <c r="D23" s="31">
        <f>P4a2!M23</f>
        <v>0</v>
      </c>
      <c r="E23" s="45" t="s">
        <v>38</v>
      </c>
      <c r="F23" s="44">
        <v>1</v>
      </c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>
        <f t="shared" si="0"/>
        <v>1</v>
      </c>
      <c r="Y23" s="66">
        <f t="shared" si="1"/>
        <v>0</v>
      </c>
    </row>
    <row r="24" spans="1:27" x14ac:dyDescent="0.25">
      <c r="A24" s="14">
        <v>18</v>
      </c>
      <c r="B24" s="14" t="s">
        <v>180</v>
      </c>
      <c r="C24" s="7" t="s">
        <v>15</v>
      </c>
      <c r="D24" s="31">
        <f>P4a2!M24</f>
        <v>0</v>
      </c>
      <c r="E24" s="45" t="s">
        <v>38</v>
      </c>
      <c r="F24" s="44">
        <v>1</v>
      </c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5"/>
      <c r="R24" s="45"/>
      <c r="S24" s="45"/>
      <c r="T24" s="45"/>
      <c r="U24" s="45"/>
      <c r="V24" s="45"/>
      <c r="W24" s="44">
        <f t="shared" si="0"/>
        <v>1</v>
      </c>
      <c r="Y24" s="66">
        <f t="shared" si="1"/>
        <v>0</v>
      </c>
    </row>
    <row r="25" spans="1:27" x14ac:dyDescent="0.25">
      <c r="A25" s="14">
        <v>19</v>
      </c>
      <c r="B25" s="14" t="s">
        <v>181</v>
      </c>
      <c r="C25" s="7" t="s">
        <v>196</v>
      </c>
      <c r="D25" s="31">
        <f>P4a2!M25</f>
        <v>0</v>
      </c>
      <c r="E25" s="45" t="s">
        <v>38</v>
      </c>
      <c r="F25" s="44">
        <v>1</v>
      </c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>
        <f t="shared" si="0"/>
        <v>1</v>
      </c>
      <c r="Y25" s="66">
        <f t="shared" si="1"/>
        <v>0</v>
      </c>
      <c r="AA25" s="65">
        <f>W25-D25</f>
        <v>1</v>
      </c>
    </row>
    <row r="26" spans="1:27" x14ac:dyDescent="0.25">
      <c r="A26" s="14">
        <v>20</v>
      </c>
      <c r="B26" s="14" t="s">
        <v>182</v>
      </c>
      <c r="C26" s="7" t="s">
        <v>197</v>
      </c>
      <c r="D26" s="31">
        <f>P4a2!M26</f>
        <v>0</v>
      </c>
      <c r="E26" s="45" t="s">
        <v>38</v>
      </c>
      <c r="F26" s="44">
        <v>1</v>
      </c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>
        <f t="shared" si="0"/>
        <v>1</v>
      </c>
      <c r="Y26" s="66">
        <f t="shared" si="1"/>
        <v>0</v>
      </c>
      <c r="AA26" s="65">
        <f>W26-D26</f>
        <v>1</v>
      </c>
    </row>
    <row r="27" spans="1:27" x14ac:dyDescent="0.25">
      <c r="A27" s="14">
        <v>21</v>
      </c>
      <c r="B27" s="14" t="s">
        <v>188</v>
      </c>
      <c r="C27" s="7" t="s">
        <v>198</v>
      </c>
      <c r="D27" s="31">
        <f>P4a2!M27</f>
        <v>0</v>
      </c>
      <c r="E27" s="45" t="s">
        <v>38</v>
      </c>
      <c r="F27" s="44">
        <v>1</v>
      </c>
      <c r="G27" s="44"/>
      <c r="H27" s="44"/>
      <c r="I27" s="44"/>
      <c r="J27" s="44"/>
      <c r="K27" s="44"/>
      <c r="L27" s="45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>
        <f t="shared" si="0"/>
        <v>1</v>
      </c>
      <c r="Y27" s="66">
        <f t="shared" si="1"/>
        <v>0</v>
      </c>
    </row>
    <row r="28" spans="1:27" x14ac:dyDescent="0.25">
      <c r="A28" s="14">
        <v>22</v>
      </c>
      <c r="B28" s="14" t="s">
        <v>189</v>
      </c>
      <c r="C28" s="7" t="s">
        <v>19</v>
      </c>
      <c r="D28" s="31">
        <f>P4a2!M28</f>
        <v>0</v>
      </c>
      <c r="E28" s="45" t="s">
        <v>38</v>
      </c>
      <c r="F28" s="45">
        <v>1</v>
      </c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>
        <f t="shared" si="0"/>
        <v>1</v>
      </c>
      <c r="Y28" s="66">
        <f t="shared" si="1"/>
        <v>0</v>
      </c>
    </row>
    <row r="29" spans="1:27" x14ac:dyDescent="0.25">
      <c r="A29" s="14">
        <v>23</v>
      </c>
      <c r="B29" s="14" t="s">
        <v>190</v>
      </c>
      <c r="C29" s="7" t="s">
        <v>217</v>
      </c>
      <c r="D29" s="31">
        <f>P4a2!M29</f>
        <v>0</v>
      </c>
      <c r="E29" s="45" t="s">
        <v>38</v>
      </c>
      <c r="F29" s="45">
        <v>1</v>
      </c>
      <c r="G29" s="44"/>
      <c r="H29" s="44"/>
      <c r="I29" s="44"/>
      <c r="J29" s="44"/>
      <c r="K29" s="45"/>
      <c r="L29" s="45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>
        <f t="shared" si="0"/>
        <v>1</v>
      </c>
      <c r="Y29" s="66">
        <f t="shared" si="1"/>
        <v>0</v>
      </c>
    </row>
    <row r="30" spans="1:27" x14ac:dyDescent="0.25">
      <c r="A30" s="14">
        <v>24</v>
      </c>
      <c r="B30" s="14" t="s">
        <v>191</v>
      </c>
      <c r="C30" s="7" t="s">
        <v>199</v>
      </c>
      <c r="D30" s="31">
        <f>P4a2!M30</f>
        <v>0</v>
      </c>
      <c r="E30" s="45" t="s">
        <v>38</v>
      </c>
      <c r="F30" s="44">
        <v>1</v>
      </c>
      <c r="G30" s="44"/>
      <c r="H30" s="44"/>
      <c r="I30" s="44"/>
      <c r="J30" s="44"/>
      <c r="K30" s="45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>
        <f t="shared" si="0"/>
        <v>1</v>
      </c>
      <c r="Y30" s="66">
        <f t="shared" si="1"/>
        <v>0</v>
      </c>
    </row>
    <row r="31" spans="1:27" x14ac:dyDescent="0.25">
      <c r="A31" s="14">
        <v>25</v>
      </c>
      <c r="B31" s="14" t="s">
        <v>192</v>
      </c>
      <c r="C31" s="7" t="s">
        <v>200</v>
      </c>
      <c r="D31" s="31">
        <f>P4a2!M31</f>
        <v>0</v>
      </c>
      <c r="E31" s="45" t="s">
        <v>38</v>
      </c>
      <c r="F31" s="44">
        <v>1</v>
      </c>
      <c r="G31" s="44"/>
      <c r="H31" s="44"/>
      <c r="I31" s="45"/>
      <c r="J31" s="45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>
        <f t="shared" si="0"/>
        <v>1</v>
      </c>
      <c r="Y31" s="66">
        <f t="shared" si="1"/>
        <v>0</v>
      </c>
    </row>
    <row r="32" spans="1:27" x14ac:dyDescent="0.25">
      <c r="A32" s="14">
        <v>26</v>
      </c>
      <c r="B32" s="14" t="s">
        <v>193</v>
      </c>
      <c r="C32" s="7" t="s">
        <v>201</v>
      </c>
      <c r="D32" s="31">
        <f>P4a2!M32</f>
        <v>0</v>
      </c>
      <c r="E32" s="45" t="s">
        <v>38</v>
      </c>
      <c r="F32" s="44">
        <v>1</v>
      </c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>
        <f t="shared" si="0"/>
        <v>1</v>
      </c>
      <c r="Y32" s="66">
        <f t="shared" si="1"/>
        <v>0</v>
      </c>
    </row>
    <row r="33" spans="1:27" x14ac:dyDescent="0.25">
      <c r="A33" s="14">
        <v>27</v>
      </c>
      <c r="B33" s="14" t="s">
        <v>194</v>
      </c>
      <c r="C33" s="7" t="s">
        <v>202</v>
      </c>
      <c r="D33" s="31">
        <f>P4a2!M33</f>
        <v>0</v>
      </c>
      <c r="E33" s="45" t="s">
        <v>38</v>
      </c>
      <c r="F33" s="44">
        <v>1</v>
      </c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>
        <f t="shared" si="0"/>
        <v>1</v>
      </c>
      <c r="Y33" s="66">
        <f t="shared" si="1"/>
        <v>0</v>
      </c>
    </row>
    <row r="34" spans="1:27" x14ac:dyDescent="0.25">
      <c r="A34" s="14">
        <v>28</v>
      </c>
      <c r="B34" s="14" t="s">
        <v>195</v>
      </c>
      <c r="C34" s="7" t="s">
        <v>20</v>
      </c>
      <c r="D34" s="31">
        <f>P4a2!M34</f>
        <v>51.609375000000007</v>
      </c>
      <c r="E34" s="45" t="s">
        <v>535</v>
      </c>
      <c r="F34" s="44">
        <v>126.5</v>
      </c>
      <c r="G34" s="44">
        <v>181.6</v>
      </c>
      <c r="H34" s="44">
        <v>188.4</v>
      </c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>
        <f t="shared" si="0"/>
        <v>496.5</v>
      </c>
      <c r="Y34" s="66">
        <f t="shared" si="1"/>
        <v>2.9762557363382583E-2</v>
      </c>
    </row>
    <row r="35" spans="1:27" x14ac:dyDescent="0.25">
      <c r="A35" s="14">
        <v>29</v>
      </c>
      <c r="B35" s="14" t="s">
        <v>203</v>
      </c>
      <c r="C35" s="7" t="s">
        <v>210</v>
      </c>
      <c r="D35" s="31">
        <f>P4a2!M35</f>
        <v>240.79365079365078</v>
      </c>
      <c r="E35" s="45" t="s">
        <v>38</v>
      </c>
      <c r="F35" s="44">
        <v>1</v>
      </c>
      <c r="G35" s="44"/>
      <c r="H35" s="44"/>
      <c r="I35" s="44"/>
      <c r="J35" s="44"/>
      <c r="K35" s="45"/>
      <c r="L35" s="44"/>
      <c r="M35" s="45"/>
      <c r="N35" s="44"/>
      <c r="O35" s="44"/>
      <c r="P35" s="44"/>
      <c r="Q35" s="44"/>
      <c r="R35" s="44"/>
      <c r="S35" s="44"/>
      <c r="T35" s="44"/>
      <c r="U35" s="44"/>
      <c r="V35" s="44"/>
      <c r="W35" s="44">
        <f t="shared" si="0"/>
        <v>1</v>
      </c>
      <c r="Y35" s="68">
        <f t="shared" si="1"/>
        <v>0.13886304270269392</v>
      </c>
    </row>
    <row r="36" spans="1:27" x14ac:dyDescent="0.25">
      <c r="A36" s="14">
        <v>30</v>
      </c>
      <c r="B36" s="14" t="s">
        <v>204</v>
      </c>
      <c r="C36" s="7" t="s">
        <v>211</v>
      </c>
      <c r="D36" s="31">
        <f>P4a2!M36</f>
        <v>0</v>
      </c>
      <c r="E36" s="45" t="s">
        <v>535</v>
      </c>
      <c r="F36" s="44">
        <v>126.5</v>
      </c>
      <c r="G36" s="44">
        <v>181.6</v>
      </c>
      <c r="H36" s="44">
        <v>188.4</v>
      </c>
      <c r="I36" s="44"/>
      <c r="J36" s="44"/>
      <c r="K36" s="45"/>
      <c r="L36" s="4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>
        <f t="shared" si="0"/>
        <v>496.5</v>
      </c>
      <c r="Y36" s="66">
        <f t="shared" si="1"/>
        <v>0</v>
      </c>
    </row>
    <row r="37" spans="1:27" x14ac:dyDescent="0.25">
      <c r="A37" s="14">
        <v>31</v>
      </c>
      <c r="B37" s="14" t="s">
        <v>205</v>
      </c>
      <c r="C37" s="7" t="s">
        <v>212</v>
      </c>
      <c r="D37" s="31">
        <f>P4a2!M37</f>
        <v>0</v>
      </c>
      <c r="E37" s="45" t="s">
        <v>38</v>
      </c>
      <c r="F37" s="44">
        <v>1</v>
      </c>
      <c r="G37" s="44"/>
      <c r="H37" s="44"/>
      <c r="I37" s="45"/>
      <c r="J37" s="45"/>
      <c r="K37" s="44"/>
      <c r="L37" s="45"/>
      <c r="M37" s="44"/>
      <c r="N37" s="45"/>
      <c r="O37" s="45"/>
      <c r="P37" s="45"/>
      <c r="Q37" s="44"/>
      <c r="R37" s="44"/>
      <c r="S37" s="44"/>
      <c r="T37" s="44"/>
      <c r="U37" s="44"/>
      <c r="V37" s="44"/>
      <c r="W37" s="44">
        <f t="shared" si="0"/>
        <v>1</v>
      </c>
      <c r="Y37" s="66">
        <f t="shared" si="1"/>
        <v>0</v>
      </c>
    </row>
    <row r="38" spans="1:27" x14ac:dyDescent="0.25">
      <c r="A38" s="14">
        <v>32</v>
      </c>
      <c r="B38" s="14" t="s">
        <v>206</v>
      </c>
      <c r="C38" s="7" t="s">
        <v>213</v>
      </c>
      <c r="D38" s="31">
        <f>P4a2!M38</f>
        <v>0</v>
      </c>
      <c r="E38" s="45" t="s">
        <v>38</v>
      </c>
      <c r="F38" s="44">
        <v>1</v>
      </c>
      <c r="G38" s="44"/>
      <c r="H38" s="44"/>
      <c r="I38" s="14"/>
      <c r="J38" s="14"/>
      <c r="K38" s="45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>
        <f t="shared" si="0"/>
        <v>1</v>
      </c>
      <c r="Y38" s="66">
        <f t="shared" si="1"/>
        <v>0</v>
      </c>
      <c r="AA38" s="65"/>
    </row>
    <row r="39" spans="1:27" x14ac:dyDescent="0.25">
      <c r="A39" s="14">
        <v>33</v>
      </c>
      <c r="B39" s="14" t="s">
        <v>207</v>
      </c>
      <c r="C39" s="7" t="s">
        <v>214</v>
      </c>
      <c r="D39" s="31">
        <f>P4a2!M39</f>
        <v>0</v>
      </c>
      <c r="E39" s="45" t="s">
        <v>38</v>
      </c>
      <c r="F39" s="44">
        <v>1</v>
      </c>
      <c r="G39" s="44"/>
      <c r="H39" s="44"/>
      <c r="I39" s="14"/>
      <c r="J39" s="1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>
        <f t="shared" si="0"/>
        <v>1</v>
      </c>
      <c r="Y39" s="66">
        <f t="shared" si="1"/>
        <v>0</v>
      </c>
    </row>
    <row r="40" spans="1:27" x14ac:dyDescent="0.25">
      <c r="A40" s="14">
        <v>34</v>
      </c>
      <c r="B40" s="14" t="s">
        <v>208</v>
      </c>
      <c r="C40" s="7" t="s">
        <v>215</v>
      </c>
      <c r="D40" s="31">
        <f>P4a2!M40</f>
        <v>0</v>
      </c>
      <c r="E40" s="45" t="s">
        <v>38</v>
      </c>
      <c r="F40" s="44">
        <v>1</v>
      </c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>
        <f t="shared" si="0"/>
        <v>1</v>
      </c>
      <c r="Y40" s="66">
        <f t="shared" si="1"/>
        <v>0</v>
      </c>
    </row>
    <row r="41" spans="1:27" x14ac:dyDescent="0.25">
      <c r="A41" s="14">
        <v>35</v>
      </c>
      <c r="B41" s="14" t="s">
        <v>209</v>
      </c>
      <c r="C41" s="7" t="s">
        <v>216</v>
      </c>
      <c r="D41" s="31">
        <f>P4a2!M41</f>
        <v>0</v>
      </c>
      <c r="E41" s="45" t="s">
        <v>38</v>
      </c>
      <c r="F41" s="44">
        <v>1</v>
      </c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>
        <f t="shared" si="0"/>
        <v>1</v>
      </c>
      <c r="Y41" s="66">
        <f t="shared" si="1"/>
        <v>0</v>
      </c>
    </row>
    <row r="42" spans="1:27" x14ac:dyDescent="0.25">
      <c r="D42" s="31">
        <f>SUM(D7:D41)</f>
        <v>1734.0369770608477</v>
      </c>
      <c r="Y42" s="67">
        <f>SUM(Y7:Y41)</f>
        <v>0.99999999999999989</v>
      </c>
    </row>
  </sheetData>
  <mergeCells count="1">
    <mergeCell ref="B4:C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DF2EA-6DE9-4505-8532-AA8FC2D81CAD}">
  <dimension ref="A1:AA42"/>
  <sheetViews>
    <sheetView zoomScale="80" zoomScaleNormal="80" workbookViewId="0">
      <pane xSplit="5" ySplit="6" topLeftCell="F25" activePane="bottomRight" state="frozen"/>
      <selection pane="topRight" activeCell="F1" sqref="F1"/>
      <selection pane="bottomLeft" activeCell="A9" sqref="A9"/>
      <selection pane="bottomRight" activeCell="A2" sqref="A2"/>
    </sheetView>
  </sheetViews>
  <sheetFormatPr baseColWidth="10" defaultColWidth="11.54296875" defaultRowHeight="15" x14ac:dyDescent="0.25"/>
  <cols>
    <col min="1" max="1" width="6.08984375" style="24" customWidth="1"/>
    <col min="2" max="2" width="9.08984375" style="24" customWidth="1"/>
    <col min="3" max="3" width="30.54296875" style="24" customWidth="1"/>
    <col min="4" max="4" width="9.453125" style="24" customWidth="1"/>
    <col min="5" max="5" width="15.90625" style="24" customWidth="1"/>
    <col min="6" max="13" width="11.54296875" style="24"/>
    <col min="14" max="14" width="12.90625" style="24" customWidth="1"/>
    <col min="15" max="23" width="11.54296875" style="24"/>
    <col min="24" max="24" width="5.36328125" style="24" customWidth="1"/>
    <col min="25" max="25" width="12" style="24" bestFit="1" customWidth="1"/>
    <col min="26" max="16384" width="11.54296875" style="24"/>
  </cols>
  <sheetData>
    <row r="1" spans="1:25" ht="15.6" x14ac:dyDescent="0.3">
      <c r="A1" s="26" t="s">
        <v>586</v>
      </c>
    </row>
    <row r="2" spans="1:25" ht="15.6" x14ac:dyDescent="0.3">
      <c r="A2" s="26" t="s">
        <v>616</v>
      </c>
      <c r="B2" s="26" t="s">
        <v>617</v>
      </c>
      <c r="E2" s="74" t="s">
        <v>100</v>
      </c>
      <c r="F2" s="74">
        <v>1</v>
      </c>
      <c r="G2" s="74">
        <v>2</v>
      </c>
      <c r="H2" s="74">
        <v>3</v>
      </c>
      <c r="I2" s="74">
        <v>4</v>
      </c>
      <c r="J2" s="74">
        <v>5</v>
      </c>
      <c r="K2" s="74">
        <v>6</v>
      </c>
      <c r="L2" s="74">
        <v>7</v>
      </c>
      <c r="M2" s="74">
        <v>8</v>
      </c>
      <c r="N2" s="74">
        <v>9</v>
      </c>
      <c r="O2" s="74">
        <v>10</v>
      </c>
      <c r="P2" s="74">
        <v>11</v>
      </c>
      <c r="Q2" s="74">
        <v>12</v>
      </c>
      <c r="R2" s="74">
        <v>13</v>
      </c>
      <c r="S2" s="74">
        <v>14</v>
      </c>
      <c r="T2" s="74">
        <v>15</v>
      </c>
      <c r="U2" s="74">
        <v>16</v>
      </c>
      <c r="V2" s="74">
        <v>17</v>
      </c>
    </row>
    <row r="3" spans="1:25" x14ac:dyDescent="0.25">
      <c r="E3" s="74" t="s">
        <v>101</v>
      </c>
      <c r="F3" s="74" t="s">
        <v>348</v>
      </c>
      <c r="G3" s="74" t="s">
        <v>349</v>
      </c>
      <c r="H3" s="74" t="s">
        <v>350</v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</row>
    <row r="4" spans="1:25" ht="55.2" x14ac:dyDescent="0.25">
      <c r="B4" s="94" t="s">
        <v>538</v>
      </c>
      <c r="C4" s="95"/>
      <c r="E4" s="74" t="s">
        <v>102</v>
      </c>
      <c r="F4" s="74" t="s">
        <v>412</v>
      </c>
      <c r="G4" s="74" t="s">
        <v>413</v>
      </c>
      <c r="H4" s="74" t="s">
        <v>414</v>
      </c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</row>
    <row r="5" spans="1:25" x14ac:dyDescent="0.25">
      <c r="E5" s="74" t="s">
        <v>103</v>
      </c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</row>
    <row r="6" spans="1:25" ht="15.6" x14ac:dyDescent="0.3">
      <c r="A6" s="1" t="s">
        <v>100</v>
      </c>
      <c r="B6" s="1" t="s">
        <v>101</v>
      </c>
      <c r="C6" s="1" t="s">
        <v>102</v>
      </c>
      <c r="D6" s="1" t="s">
        <v>171</v>
      </c>
      <c r="E6" s="1" t="s">
        <v>527</v>
      </c>
      <c r="F6" s="74" t="s">
        <v>427</v>
      </c>
      <c r="G6" s="74" t="s">
        <v>427</v>
      </c>
      <c r="H6" s="74" t="s">
        <v>427</v>
      </c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40"/>
      <c r="W6" s="42" t="s">
        <v>7</v>
      </c>
      <c r="Y6" s="42" t="s">
        <v>528</v>
      </c>
    </row>
    <row r="7" spans="1:25" x14ac:dyDescent="0.25">
      <c r="A7" s="14">
        <v>1</v>
      </c>
      <c r="B7" s="14" t="s">
        <v>160</v>
      </c>
      <c r="C7" s="7" t="s">
        <v>18</v>
      </c>
      <c r="D7" s="31">
        <f>P4a2!M7</f>
        <v>623.08787878787882</v>
      </c>
      <c r="E7" s="45" t="s">
        <v>531</v>
      </c>
      <c r="F7" s="44">
        <f>'P4b1 CA 08'!$D7/'P4b1 CA 08'!$W7*'P4b1 CA 08'!F7</f>
        <v>623.08787878787882</v>
      </c>
      <c r="G7" s="44">
        <f>'P4b1 CA 08'!$D7/'P4b1 CA 08'!$W7*'P4b1 CA 08'!G7</f>
        <v>0</v>
      </c>
      <c r="H7" s="44">
        <f>'P4b1 CA 08'!$D7/'P4b1 CA 08'!$W7*'P4b1 CA 08'!H7</f>
        <v>0</v>
      </c>
      <c r="I7" s="44"/>
      <c r="J7" s="44"/>
      <c r="K7" s="44"/>
      <c r="L7" s="44"/>
      <c r="M7" s="14"/>
      <c r="N7" s="14"/>
      <c r="O7" s="14"/>
      <c r="P7" s="14"/>
      <c r="Q7" s="7"/>
      <c r="R7" s="7"/>
      <c r="S7" s="7"/>
      <c r="T7" s="7"/>
      <c r="U7" s="7"/>
      <c r="V7" s="7"/>
      <c r="W7" s="44">
        <f t="shared" ref="W7:W41" si="0">SUM(F7:V7)</f>
        <v>623.08787878787882</v>
      </c>
      <c r="Y7" s="68">
        <f>D7/$D$42</f>
        <v>0.35932790766895772</v>
      </c>
    </row>
    <row r="8" spans="1:25" x14ac:dyDescent="0.25">
      <c r="A8" s="14">
        <v>2</v>
      </c>
      <c r="B8" s="14" t="s">
        <v>161</v>
      </c>
      <c r="C8" s="7" t="s">
        <v>172</v>
      </c>
      <c r="D8" s="31">
        <f>P4a2!M8</f>
        <v>219</v>
      </c>
      <c r="E8" s="45" t="s">
        <v>531</v>
      </c>
      <c r="F8" s="44">
        <f>'P4b1 CA 08'!$D8/'P4b1 CA 08'!$W8*'P4b1 CA 08'!F8</f>
        <v>219</v>
      </c>
      <c r="G8" s="44">
        <f>'P4b1 CA 08'!$D8/'P4b1 CA 08'!$W8*'P4b1 CA 08'!G8</f>
        <v>0</v>
      </c>
      <c r="H8" s="44">
        <f>'P4b1 CA 08'!$D8/'P4b1 CA 08'!$W8*'P4b1 CA 08'!H8</f>
        <v>0</v>
      </c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>
        <f t="shared" si="0"/>
        <v>219</v>
      </c>
      <c r="Y8" s="68">
        <f t="shared" ref="Y8:Y41" si="1">D8/$D$42</f>
        <v>0.12629488465188321</v>
      </c>
    </row>
    <row r="9" spans="1:25" x14ac:dyDescent="0.25">
      <c r="A9" s="14">
        <v>3</v>
      </c>
      <c r="B9" s="14" t="s">
        <v>162</v>
      </c>
      <c r="C9" s="7" t="s">
        <v>10</v>
      </c>
      <c r="D9" s="31">
        <f>P4a2!M9</f>
        <v>271.42857142857144</v>
      </c>
      <c r="E9" s="45" t="s">
        <v>38</v>
      </c>
      <c r="F9" s="44">
        <f>'P4b1 CA 08'!$D9/'P4b1 CA 08'!$W9*'P4b1 CA 08'!F9</f>
        <v>271.42857142857144</v>
      </c>
      <c r="G9" s="44">
        <f>'P4b1 CA 08'!$D9/'P4b1 CA 08'!$W9*'P4b1 CA 08'!G9</f>
        <v>0</v>
      </c>
      <c r="H9" s="44">
        <f>'P4b1 CA 08'!$D9/'P4b1 CA 08'!$W9*'P4b1 CA 08'!H9</f>
        <v>0</v>
      </c>
      <c r="I9" s="44"/>
      <c r="J9" s="44"/>
      <c r="K9" s="45"/>
      <c r="L9" s="44"/>
      <c r="M9" s="45"/>
      <c r="N9" s="44"/>
      <c r="O9" s="44"/>
      <c r="P9" s="44"/>
      <c r="Q9" s="44"/>
      <c r="R9" s="44"/>
      <c r="S9" s="44"/>
      <c r="T9" s="44"/>
      <c r="U9" s="44"/>
      <c r="V9" s="44"/>
      <c r="W9" s="44">
        <f t="shared" si="0"/>
        <v>271.42857142857144</v>
      </c>
      <c r="Y9" s="68">
        <f t="shared" si="1"/>
        <v>0.1565298635607163</v>
      </c>
    </row>
    <row r="10" spans="1:25" x14ac:dyDescent="0.25">
      <c r="A10" s="14">
        <v>4</v>
      </c>
      <c r="B10" s="14" t="s">
        <v>163</v>
      </c>
      <c r="C10" s="7" t="s">
        <v>14</v>
      </c>
      <c r="D10" s="31">
        <f>P4a2!M10</f>
        <v>0</v>
      </c>
      <c r="E10" s="45" t="s">
        <v>38</v>
      </c>
      <c r="F10" s="44">
        <f>'P4b1 CA 08'!$D10/'P4b1 CA 08'!$W10*'P4b1 CA 08'!F10</f>
        <v>0</v>
      </c>
      <c r="G10" s="44">
        <f>'P4b1 CA 08'!$D10/'P4b1 CA 08'!$W10*'P4b1 CA 08'!G10</f>
        <v>0</v>
      </c>
      <c r="H10" s="44">
        <f>'P4b1 CA 08'!$D10/'P4b1 CA 08'!$W10*'P4b1 CA 08'!H10</f>
        <v>0</v>
      </c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>
        <f t="shared" si="0"/>
        <v>0</v>
      </c>
      <c r="Y10" s="66">
        <f t="shared" si="1"/>
        <v>0</v>
      </c>
    </row>
    <row r="11" spans="1:25" x14ac:dyDescent="0.25">
      <c r="A11" s="14">
        <v>5</v>
      </c>
      <c r="B11" s="14" t="s">
        <v>164</v>
      </c>
      <c r="C11" s="7" t="s">
        <v>11</v>
      </c>
      <c r="D11" s="31">
        <f>P4a2!M11</f>
        <v>0</v>
      </c>
      <c r="E11" s="45" t="s">
        <v>38</v>
      </c>
      <c r="F11" s="44">
        <f>'P4b1 CA 08'!$D11/'P4b1 CA 08'!$W11*'P4b1 CA 08'!F11</f>
        <v>0</v>
      </c>
      <c r="G11" s="44">
        <f>'P4b1 CA 08'!$D11/'P4b1 CA 08'!$W11*'P4b1 CA 08'!G11</f>
        <v>0</v>
      </c>
      <c r="H11" s="44">
        <f>'P4b1 CA 08'!$D11/'P4b1 CA 08'!$W11*'P4b1 CA 08'!H11</f>
        <v>0</v>
      </c>
      <c r="I11" s="44"/>
      <c r="J11" s="44"/>
      <c r="K11" s="44"/>
      <c r="L11" s="44"/>
      <c r="M11" s="44"/>
      <c r="N11" s="44"/>
      <c r="O11" s="44"/>
      <c r="P11" s="44"/>
      <c r="Q11" s="45"/>
      <c r="R11" s="45"/>
      <c r="S11" s="45"/>
      <c r="T11" s="45"/>
      <c r="U11" s="45"/>
      <c r="V11" s="45"/>
      <c r="W11" s="44">
        <f t="shared" si="0"/>
        <v>0</v>
      </c>
      <c r="Y11" s="66">
        <f t="shared" si="1"/>
        <v>0</v>
      </c>
    </row>
    <row r="12" spans="1:25" x14ac:dyDescent="0.25">
      <c r="A12" s="14">
        <v>6</v>
      </c>
      <c r="B12" s="14" t="s">
        <v>165</v>
      </c>
      <c r="C12" s="7" t="s">
        <v>173</v>
      </c>
      <c r="D12" s="31">
        <f>P4a2!M12</f>
        <v>0</v>
      </c>
      <c r="E12" s="45" t="s">
        <v>38</v>
      </c>
      <c r="F12" s="44">
        <f>'P4b1 CA 08'!$D12/'P4b1 CA 08'!$W12*'P4b1 CA 08'!F12</f>
        <v>0</v>
      </c>
      <c r="G12" s="44">
        <f>'P4b1 CA 08'!$D12/'P4b1 CA 08'!$W12*'P4b1 CA 08'!G12</f>
        <v>0</v>
      </c>
      <c r="H12" s="44">
        <f>'P4b1 CA 08'!$D12/'P4b1 CA 08'!$W12*'P4b1 CA 08'!H12</f>
        <v>0</v>
      </c>
      <c r="I12" s="44"/>
      <c r="J12" s="44"/>
      <c r="K12" s="44"/>
      <c r="L12" s="44"/>
      <c r="M12" s="44"/>
      <c r="N12" s="45"/>
      <c r="O12" s="45"/>
      <c r="P12" s="45"/>
      <c r="Q12" s="45"/>
      <c r="R12" s="45"/>
      <c r="S12" s="45"/>
      <c r="T12" s="45"/>
      <c r="U12" s="45"/>
      <c r="V12" s="45"/>
      <c r="W12" s="44">
        <f t="shared" si="0"/>
        <v>0</v>
      </c>
      <c r="Y12" s="66">
        <f t="shared" si="1"/>
        <v>0</v>
      </c>
    </row>
    <row r="13" spans="1:25" x14ac:dyDescent="0.25">
      <c r="A13" s="14">
        <v>7</v>
      </c>
      <c r="B13" s="14" t="s">
        <v>166</v>
      </c>
      <c r="C13" s="7" t="s">
        <v>12</v>
      </c>
      <c r="D13" s="31">
        <f>P4a2!M13</f>
        <v>0</v>
      </c>
      <c r="E13" s="45" t="s">
        <v>38</v>
      </c>
      <c r="F13" s="44">
        <f>'P4b1 CA 08'!$D13/'P4b1 CA 08'!$W13*'P4b1 CA 08'!F13</f>
        <v>0</v>
      </c>
      <c r="G13" s="44">
        <f>'P4b1 CA 08'!$D13/'P4b1 CA 08'!$W13*'P4b1 CA 08'!G13</f>
        <v>0</v>
      </c>
      <c r="H13" s="44">
        <f>'P4b1 CA 08'!$D13/'P4b1 CA 08'!$W13*'P4b1 CA 08'!H13</f>
        <v>0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>
        <f t="shared" si="0"/>
        <v>0</v>
      </c>
      <c r="Y13" s="66">
        <f t="shared" si="1"/>
        <v>0</v>
      </c>
    </row>
    <row r="14" spans="1:25" x14ac:dyDescent="0.25">
      <c r="A14" s="14">
        <v>8</v>
      </c>
      <c r="B14" s="14" t="s">
        <v>167</v>
      </c>
      <c r="C14" s="7" t="s">
        <v>16</v>
      </c>
      <c r="D14" s="31">
        <f>P4a2!M14</f>
        <v>197</v>
      </c>
      <c r="E14" s="45" t="s">
        <v>38</v>
      </c>
      <c r="F14" s="44">
        <f>'P4b1 CA 08'!$D14/'P4b1 CA 08'!$W14*'P4b1 CA 08'!F14</f>
        <v>197</v>
      </c>
      <c r="G14" s="44">
        <f>'P4b1 CA 08'!$D14/'P4b1 CA 08'!$W14*'P4b1 CA 08'!G14</f>
        <v>0</v>
      </c>
      <c r="H14" s="44">
        <f>'P4b1 CA 08'!$D14/'P4b1 CA 08'!$W14*'P4b1 CA 08'!H14</f>
        <v>0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>
        <f t="shared" si="0"/>
        <v>197</v>
      </c>
      <c r="Y14" s="68">
        <f t="shared" si="1"/>
        <v>0.11360772728959356</v>
      </c>
    </row>
    <row r="15" spans="1:25" x14ac:dyDescent="0.25">
      <c r="A15" s="14">
        <v>9</v>
      </c>
      <c r="B15" s="14" t="s">
        <v>168</v>
      </c>
      <c r="C15" s="7" t="s">
        <v>13</v>
      </c>
      <c r="D15" s="31">
        <f>P4a2!M15</f>
        <v>0</v>
      </c>
      <c r="E15" s="45" t="s">
        <v>38</v>
      </c>
      <c r="F15" s="44">
        <f>'P4b1 CA 08'!$D15/'P4b1 CA 08'!$W15*'P4b1 CA 08'!F15</f>
        <v>0</v>
      </c>
      <c r="G15" s="44">
        <f>'P4b1 CA 08'!$D15/'P4b1 CA 08'!$W15*'P4b1 CA 08'!G15</f>
        <v>0</v>
      </c>
      <c r="H15" s="44">
        <f>'P4b1 CA 08'!$D15/'P4b1 CA 08'!$W15*'P4b1 CA 08'!H15</f>
        <v>0</v>
      </c>
      <c r="I15" s="44"/>
      <c r="J15" s="44"/>
      <c r="K15" s="44"/>
      <c r="L15" s="44"/>
      <c r="M15" s="44"/>
      <c r="N15" s="44"/>
      <c r="O15" s="44"/>
      <c r="P15" s="44"/>
      <c r="Q15" s="45"/>
      <c r="R15" s="45"/>
      <c r="S15" s="45"/>
      <c r="T15" s="45"/>
      <c r="U15" s="45"/>
      <c r="V15" s="45"/>
      <c r="W15" s="44">
        <f t="shared" si="0"/>
        <v>0</v>
      </c>
      <c r="Y15" s="66">
        <f t="shared" si="1"/>
        <v>0</v>
      </c>
    </row>
    <row r="16" spans="1:25" x14ac:dyDescent="0.25">
      <c r="A16" s="14">
        <v>10</v>
      </c>
      <c r="B16" s="14" t="s">
        <v>169</v>
      </c>
      <c r="C16" s="7" t="s">
        <v>8</v>
      </c>
      <c r="D16" s="31">
        <f>P4a2!M16</f>
        <v>0</v>
      </c>
      <c r="E16" s="45" t="s">
        <v>38</v>
      </c>
      <c r="F16" s="44">
        <f>'P4b1 CA 08'!$D16/'P4b1 CA 08'!$W16*'P4b1 CA 08'!F16</f>
        <v>0</v>
      </c>
      <c r="G16" s="44">
        <f>'P4b1 CA 08'!$D16/'P4b1 CA 08'!$W16*'P4b1 CA 08'!G16</f>
        <v>0</v>
      </c>
      <c r="H16" s="44">
        <f>'P4b1 CA 08'!$D16/'P4b1 CA 08'!$W16*'P4b1 CA 08'!H16</f>
        <v>0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>
        <f t="shared" si="0"/>
        <v>0</v>
      </c>
      <c r="Y16" s="66">
        <f t="shared" si="1"/>
        <v>0</v>
      </c>
    </row>
    <row r="17" spans="1:27" x14ac:dyDescent="0.25">
      <c r="A17" s="14">
        <v>11</v>
      </c>
      <c r="B17" s="14" t="s">
        <v>170</v>
      </c>
      <c r="C17" s="7" t="s">
        <v>183</v>
      </c>
      <c r="D17" s="31">
        <f>P4a2!M17</f>
        <v>125.95359300476949</v>
      </c>
      <c r="E17" s="45" t="s">
        <v>278</v>
      </c>
      <c r="F17" s="44">
        <f>'P4b1 CA 08'!$D17/'P4b1 CA 08'!$W17*'P4b1 CA 08'!F17</f>
        <v>40.934917726550083</v>
      </c>
      <c r="G17" s="44">
        <f>'P4b1 CA 08'!$D17/'P4b1 CA 08'!$W17*'P4b1 CA 08'!G17</f>
        <v>66.125636327503983</v>
      </c>
      <c r="H17" s="44">
        <f>'P4b1 CA 08'!$D17/'P4b1 CA 08'!$W17*'P4b1 CA 08'!H17</f>
        <v>18.893038950715422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>
        <f t="shared" si="0"/>
        <v>125.95359300476949</v>
      </c>
      <c r="Y17" s="66">
        <f t="shared" si="1"/>
        <v>7.2636047945331531E-2</v>
      </c>
    </row>
    <row r="18" spans="1:27" x14ac:dyDescent="0.25">
      <c r="A18" s="14">
        <v>12</v>
      </c>
      <c r="B18" s="14" t="s">
        <v>174</v>
      </c>
      <c r="C18" s="7" t="s">
        <v>184</v>
      </c>
      <c r="D18" s="31">
        <f>P4a2!M18</f>
        <v>5.1639080459770117</v>
      </c>
      <c r="E18" s="45" t="s">
        <v>38</v>
      </c>
      <c r="F18" s="44">
        <f>'P4b1 CA 08'!$D18/'P4b1 CA 08'!$W18*'P4b1 CA 08'!F18</f>
        <v>5.1639080459770117</v>
      </c>
      <c r="G18" s="44">
        <f>'P4b1 CA 08'!$D18/'P4b1 CA 08'!$W18*'P4b1 CA 08'!G18</f>
        <v>0</v>
      </c>
      <c r="H18" s="44">
        <f>'P4b1 CA 08'!$D18/'P4b1 CA 08'!$W18*'P4b1 CA 08'!H18</f>
        <v>0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44">
        <f t="shared" si="0"/>
        <v>5.1639080459770117</v>
      </c>
      <c r="Y18" s="66">
        <f t="shared" si="1"/>
        <v>2.977968817441088E-3</v>
      </c>
    </row>
    <row r="19" spans="1:27" x14ac:dyDescent="0.25">
      <c r="A19" s="14">
        <v>13</v>
      </c>
      <c r="B19" s="14" t="s">
        <v>175</v>
      </c>
      <c r="C19" s="7" t="s">
        <v>185</v>
      </c>
      <c r="D19" s="31">
        <f>P4a2!M19</f>
        <v>0</v>
      </c>
      <c r="E19" s="45" t="s">
        <v>38</v>
      </c>
      <c r="F19" s="44">
        <f>'P4b1 CA 08'!$D19/'P4b1 CA 08'!$W19*'P4b1 CA 08'!F19</f>
        <v>0</v>
      </c>
      <c r="G19" s="44">
        <f>'P4b1 CA 08'!$D19/'P4b1 CA 08'!$W19*'P4b1 CA 08'!G19</f>
        <v>0</v>
      </c>
      <c r="H19" s="44">
        <f>'P4b1 CA 08'!$D19/'P4b1 CA 08'!$W19*'P4b1 CA 08'!H19</f>
        <v>0</v>
      </c>
      <c r="I19" s="44"/>
      <c r="J19" s="44"/>
      <c r="K19" s="44"/>
      <c r="L19" s="44"/>
      <c r="M19" s="44"/>
      <c r="N19" s="44"/>
      <c r="O19" s="44"/>
      <c r="P19" s="44"/>
      <c r="Q19" s="45"/>
      <c r="R19" s="45"/>
      <c r="S19" s="45"/>
      <c r="T19" s="45"/>
      <c r="U19" s="45"/>
      <c r="V19" s="45"/>
      <c r="W19" s="44">
        <f t="shared" si="0"/>
        <v>0</v>
      </c>
      <c r="Y19" s="66">
        <f t="shared" si="1"/>
        <v>0</v>
      </c>
    </row>
    <row r="20" spans="1:27" x14ac:dyDescent="0.25">
      <c r="A20" s="14">
        <v>14</v>
      </c>
      <c r="B20" s="14" t="s">
        <v>176</v>
      </c>
      <c r="C20" s="7" t="s">
        <v>186</v>
      </c>
      <c r="D20" s="31">
        <f>P4a2!M20</f>
        <v>0</v>
      </c>
      <c r="E20" s="45" t="s">
        <v>38</v>
      </c>
      <c r="F20" s="44">
        <f>'P4b1 CA 08'!$D20/'P4b1 CA 08'!$W20*'P4b1 CA 08'!F20</f>
        <v>0</v>
      </c>
      <c r="G20" s="44">
        <f>'P4b1 CA 08'!$D20/'P4b1 CA 08'!$W20*'P4b1 CA 08'!G20</f>
        <v>0</v>
      </c>
      <c r="H20" s="44">
        <f>'P4b1 CA 08'!$D20/'P4b1 CA 08'!$W20*'P4b1 CA 08'!H20</f>
        <v>0</v>
      </c>
      <c r="I20" s="44"/>
      <c r="J20" s="44"/>
      <c r="K20" s="44"/>
      <c r="L20" s="44"/>
      <c r="M20" s="44"/>
      <c r="N20" s="45"/>
      <c r="O20" s="45"/>
      <c r="P20" s="45"/>
      <c r="Q20" s="45"/>
      <c r="R20" s="45"/>
      <c r="S20" s="45"/>
      <c r="T20" s="45"/>
      <c r="U20" s="45"/>
      <c r="V20" s="45"/>
      <c r="W20" s="44">
        <f t="shared" si="0"/>
        <v>0</v>
      </c>
      <c r="Y20" s="66">
        <f t="shared" si="1"/>
        <v>0</v>
      </c>
    </row>
    <row r="21" spans="1:27" x14ac:dyDescent="0.25">
      <c r="A21" s="14">
        <v>15</v>
      </c>
      <c r="B21" s="14" t="s">
        <v>177</v>
      </c>
      <c r="C21" s="7" t="s">
        <v>187</v>
      </c>
      <c r="D21" s="31">
        <f>P4a2!M21</f>
        <v>0</v>
      </c>
      <c r="E21" s="45" t="s">
        <v>38</v>
      </c>
      <c r="F21" s="44">
        <f>'P4b1 CA 08'!$D21/'P4b1 CA 08'!$W21*'P4b1 CA 08'!F21</f>
        <v>0</v>
      </c>
      <c r="G21" s="44">
        <f>'P4b1 CA 08'!$D21/'P4b1 CA 08'!$W21*'P4b1 CA 08'!G21</f>
        <v>0</v>
      </c>
      <c r="H21" s="44">
        <f>'P4b1 CA 08'!$D21/'P4b1 CA 08'!$W21*'P4b1 CA 08'!H21</f>
        <v>0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>
        <f t="shared" si="0"/>
        <v>0</v>
      </c>
      <c r="Y21" s="66">
        <f t="shared" si="1"/>
        <v>0</v>
      </c>
    </row>
    <row r="22" spans="1:27" x14ac:dyDescent="0.25">
      <c r="A22" s="14">
        <v>16</v>
      </c>
      <c r="B22" s="14" t="s">
        <v>178</v>
      </c>
      <c r="C22" s="7" t="s">
        <v>17</v>
      </c>
      <c r="D22" s="31">
        <f>P4a2!M22</f>
        <v>0</v>
      </c>
      <c r="E22" s="45" t="s">
        <v>38</v>
      </c>
      <c r="F22" s="44">
        <f>'P4b1 CA 08'!$D22/'P4b1 CA 08'!$W22*'P4b1 CA 08'!F22</f>
        <v>0</v>
      </c>
      <c r="G22" s="44">
        <f>'P4b1 CA 08'!$D22/'P4b1 CA 08'!$W22*'P4b1 CA 08'!G22</f>
        <v>0</v>
      </c>
      <c r="H22" s="44">
        <f>'P4b1 CA 08'!$D22/'P4b1 CA 08'!$W22*'P4b1 CA 08'!H22</f>
        <v>0</v>
      </c>
      <c r="I22" s="44"/>
      <c r="J22" s="44"/>
      <c r="K22" s="44"/>
      <c r="L22" s="44"/>
      <c r="M22" s="44"/>
      <c r="N22" s="44"/>
      <c r="O22" s="44"/>
      <c r="P22" s="44"/>
      <c r="Q22" s="45"/>
      <c r="R22" s="45"/>
      <c r="S22" s="45"/>
      <c r="T22" s="45"/>
      <c r="U22" s="45"/>
      <c r="V22" s="45"/>
      <c r="W22" s="44">
        <f t="shared" si="0"/>
        <v>0</v>
      </c>
      <c r="Y22" s="66">
        <f t="shared" si="1"/>
        <v>0</v>
      </c>
    </row>
    <row r="23" spans="1:27" x14ac:dyDescent="0.25">
      <c r="A23" s="14">
        <v>17</v>
      </c>
      <c r="B23" s="14" t="s">
        <v>179</v>
      </c>
      <c r="C23" s="7" t="s">
        <v>9</v>
      </c>
      <c r="D23" s="31">
        <f>P4a2!M23</f>
        <v>0</v>
      </c>
      <c r="E23" s="45" t="s">
        <v>38</v>
      </c>
      <c r="F23" s="44">
        <f>'P4b1 CA 08'!$D23/'P4b1 CA 08'!$W23*'P4b1 CA 08'!F23</f>
        <v>0</v>
      </c>
      <c r="G23" s="44">
        <f>'P4b1 CA 08'!$D23/'P4b1 CA 08'!$W23*'P4b1 CA 08'!G23</f>
        <v>0</v>
      </c>
      <c r="H23" s="44">
        <f>'P4b1 CA 08'!$D23/'P4b1 CA 08'!$W23*'P4b1 CA 08'!H23</f>
        <v>0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>
        <f t="shared" si="0"/>
        <v>0</v>
      </c>
      <c r="Y23" s="66">
        <f t="shared" si="1"/>
        <v>0</v>
      </c>
    </row>
    <row r="24" spans="1:27" x14ac:dyDescent="0.25">
      <c r="A24" s="14">
        <v>18</v>
      </c>
      <c r="B24" s="14" t="s">
        <v>180</v>
      </c>
      <c r="C24" s="7" t="s">
        <v>15</v>
      </c>
      <c r="D24" s="31">
        <f>P4a2!M24</f>
        <v>0</v>
      </c>
      <c r="E24" s="45" t="s">
        <v>38</v>
      </c>
      <c r="F24" s="44">
        <f>'P4b1 CA 08'!$D24/'P4b1 CA 08'!$W24*'P4b1 CA 08'!F24</f>
        <v>0</v>
      </c>
      <c r="G24" s="44">
        <f>'P4b1 CA 08'!$D24/'P4b1 CA 08'!$W24*'P4b1 CA 08'!G24</f>
        <v>0</v>
      </c>
      <c r="H24" s="44">
        <f>'P4b1 CA 08'!$D24/'P4b1 CA 08'!$W24*'P4b1 CA 08'!H24</f>
        <v>0</v>
      </c>
      <c r="I24" s="44"/>
      <c r="J24" s="44"/>
      <c r="K24" s="44"/>
      <c r="L24" s="44"/>
      <c r="M24" s="44"/>
      <c r="N24" s="44"/>
      <c r="O24" s="44"/>
      <c r="P24" s="44"/>
      <c r="Q24" s="45"/>
      <c r="R24" s="45"/>
      <c r="S24" s="45"/>
      <c r="T24" s="45"/>
      <c r="U24" s="45"/>
      <c r="V24" s="45"/>
      <c r="W24" s="44">
        <f t="shared" si="0"/>
        <v>0</v>
      </c>
      <c r="Y24" s="66">
        <f t="shared" si="1"/>
        <v>0</v>
      </c>
    </row>
    <row r="25" spans="1:27" x14ac:dyDescent="0.25">
      <c r="A25" s="14">
        <v>19</v>
      </c>
      <c r="B25" s="14" t="s">
        <v>181</v>
      </c>
      <c r="C25" s="7" t="s">
        <v>196</v>
      </c>
      <c r="D25" s="31">
        <f>P4a2!M25</f>
        <v>0</v>
      </c>
      <c r="E25" s="45" t="s">
        <v>38</v>
      </c>
      <c r="F25" s="44">
        <f>'P4b1 CA 08'!$D25/'P4b1 CA 08'!$W25*'P4b1 CA 08'!F25</f>
        <v>0</v>
      </c>
      <c r="G25" s="44">
        <f>'P4b1 CA 08'!$D25/'P4b1 CA 08'!$W25*'P4b1 CA 08'!G25</f>
        <v>0</v>
      </c>
      <c r="H25" s="44">
        <f>'P4b1 CA 08'!$D25/'P4b1 CA 08'!$W25*'P4b1 CA 08'!H25</f>
        <v>0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>
        <f t="shared" si="0"/>
        <v>0</v>
      </c>
      <c r="Y25" s="66">
        <f t="shared" si="1"/>
        <v>0</v>
      </c>
      <c r="AA25" s="65">
        <f>W25-D25</f>
        <v>0</v>
      </c>
    </row>
    <row r="26" spans="1:27" x14ac:dyDescent="0.25">
      <c r="A26" s="14">
        <v>20</v>
      </c>
      <c r="B26" s="14" t="s">
        <v>182</v>
      </c>
      <c r="C26" s="7" t="s">
        <v>197</v>
      </c>
      <c r="D26" s="31">
        <f>P4a2!M26</f>
        <v>0</v>
      </c>
      <c r="E26" s="45" t="s">
        <v>38</v>
      </c>
      <c r="F26" s="44">
        <f>'P4b1 CA 08'!$D26/'P4b1 CA 08'!$W26*'P4b1 CA 08'!F26</f>
        <v>0</v>
      </c>
      <c r="G26" s="44">
        <f>'P4b1 CA 08'!$D26/'P4b1 CA 08'!$W26*'P4b1 CA 08'!G26</f>
        <v>0</v>
      </c>
      <c r="H26" s="44">
        <f>'P4b1 CA 08'!$D26/'P4b1 CA 08'!$W26*'P4b1 CA 08'!H26</f>
        <v>0</v>
      </c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>
        <f t="shared" si="0"/>
        <v>0</v>
      </c>
      <c r="Y26" s="66">
        <f t="shared" si="1"/>
        <v>0</v>
      </c>
      <c r="AA26" s="65">
        <f>W26-D26</f>
        <v>0</v>
      </c>
    </row>
    <row r="27" spans="1:27" x14ac:dyDescent="0.25">
      <c r="A27" s="14">
        <v>21</v>
      </c>
      <c r="B27" s="14" t="s">
        <v>188</v>
      </c>
      <c r="C27" s="7" t="s">
        <v>198</v>
      </c>
      <c r="D27" s="31">
        <f>P4a2!M27</f>
        <v>0</v>
      </c>
      <c r="E27" s="45" t="s">
        <v>38</v>
      </c>
      <c r="F27" s="44">
        <f>'P4b1 CA 08'!$D27/'P4b1 CA 08'!$W27*'P4b1 CA 08'!F27</f>
        <v>0</v>
      </c>
      <c r="G27" s="44">
        <f>'P4b1 CA 08'!$D27/'P4b1 CA 08'!$W27*'P4b1 CA 08'!G27</f>
        <v>0</v>
      </c>
      <c r="H27" s="44">
        <f>'P4b1 CA 08'!$D27/'P4b1 CA 08'!$W27*'P4b1 CA 08'!H27</f>
        <v>0</v>
      </c>
      <c r="I27" s="44"/>
      <c r="J27" s="44"/>
      <c r="K27" s="44"/>
      <c r="L27" s="45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>
        <f t="shared" si="0"/>
        <v>0</v>
      </c>
      <c r="Y27" s="66">
        <f t="shared" si="1"/>
        <v>0</v>
      </c>
    </row>
    <row r="28" spans="1:27" x14ac:dyDescent="0.25">
      <c r="A28" s="14">
        <v>22</v>
      </c>
      <c r="B28" s="14" t="s">
        <v>189</v>
      </c>
      <c r="C28" s="7" t="s">
        <v>19</v>
      </c>
      <c r="D28" s="31">
        <f>P4a2!M28</f>
        <v>0</v>
      </c>
      <c r="E28" s="45" t="s">
        <v>38</v>
      </c>
      <c r="F28" s="44">
        <f>'P4b1 CA 08'!$D28/'P4b1 CA 08'!$W28*'P4b1 CA 08'!F28</f>
        <v>0</v>
      </c>
      <c r="G28" s="44">
        <f>'P4b1 CA 08'!$D28/'P4b1 CA 08'!$W28*'P4b1 CA 08'!G28</f>
        <v>0</v>
      </c>
      <c r="H28" s="44">
        <f>'P4b1 CA 08'!$D28/'P4b1 CA 08'!$W28*'P4b1 CA 08'!H28</f>
        <v>0</v>
      </c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>
        <f t="shared" si="0"/>
        <v>0</v>
      </c>
      <c r="Y28" s="66">
        <f t="shared" si="1"/>
        <v>0</v>
      </c>
    </row>
    <row r="29" spans="1:27" x14ac:dyDescent="0.25">
      <c r="A29" s="14">
        <v>23</v>
      </c>
      <c r="B29" s="14" t="s">
        <v>190</v>
      </c>
      <c r="C29" s="7" t="s">
        <v>217</v>
      </c>
      <c r="D29" s="31">
        <f>P4a2!M29</f>
        <v>0</v>
      </c>
      <c r="E29" s="45" t="s">
        <v>38</v>
      </c>
      <c r="F29" s="44">
        <f>'P4b1 CA 08'!$D29/'P4b1 CA 08'!$W29*'P4b1 CA 08'!F29</f>
        <v>0</v>
      </c>
      <c r="G29" s="44">
        <f>'P4b1 CA 08'!$D29/'P4b1 CA 08'!$W29*'P4b1 CA 08'!G29</f>
        <v>0</v>
      </c>
      <c r="H29" s="44">
        <f>'P4b1 CA 08'!$D29/'P4b1 CA 08'!$W29*'P4b1 CA 08'!H29</f>
        <v>0</v>
      </c>
      <c r="I29" s="44"/>
      <c r="J29" s="44"/>
      <c r="K29" s="45"/>
      <c r="L29" s="45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>
        <f t="shared" si="0"/>
        <v>0</v>
      </c>
      <c r="Y29" s="66">
        <f t="shared" si="1"/>
        <v>0</v>
      </c>
    </row>
    <row r="30" spans="1:27" x14ac:dyDescent="0.25">
      <c r="A30" s="14">
        <v>24</v>
      </c>
      <c r="B30" s="14" t="s">
        <v>191</v>
      </c>
      <c r="C30" s="7" t="s">
        <v>199</v>
      </c>
      <c r="D30" s="31">
        <f>P4a2!M30</f>
        <v>0</v>
      </c>
      <c r="E30" s="45" t="s">
        <v>38</v>
      </c>
      <c r="F30" s="44">
        <f>'P4b1 CA 08'!$D30/'P4b1 CA 08'!$W30*'P4b1 CA 08'!F30</f>
        <v>0</v>
      </c>
      <c r="G30" s="44">
        <f>'P4b1 CA 08'!$D30/'P4b1 CA 08'!$W30*'P4b1 CA 08'!G30</f>
        <v>0</v>
      </c>
      <c r="H30" s="44">
        <f>'P4b1 CA 08'!$D30/'P4b1 CA 08'!$W30*'P4b1 CA 08'!H30</f>
        <v>0</v>
      </c>
      <c r="I30" s="44"/>
      <c r="J30" s="44"/>
      <c r="K30" s="45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>
        <f t="shared" si="0"/>
        <v>0</v>
      </c>
      <c r="Y30" s="66">
        <f t="shared" si="1"/>
        <v>0</v>
      </c>
    </row>
    <row r="31" spans="1:27" x14ac:dyDescent="0.25">
      <c r="A31" s="14">
        <v>25</v>
      </c>
      <c r="B31" s="14" t="s">
        <v>192</v>
      </c>
      <c r="C31" s="7" t="s">
        <v>200</v>
      </c>
      <c r="D31" s="31">
        <f>P4a2!M31</f>
        <v>0</v>
      </c>
      <c r="E31" s="45" t="s">
        <v>38</v>
      </c>
      <c r="F31" s="44">
        <f>'P4b1 CA 08'!$D31/'P4b1 CA 08'!$W31*'P4b1 CA 08'!F31</f>
        <v>0</v>
      </c>
      <c r="G31" s="44">
        <f>'P4b1 CA 08'!$D31/'P4b1 CA 08'!$W31*'P4b1 CA 08'!G31</f>
        <v>0</v>
      </c>
      <c r="H31" s="44">
        <f>'P4b1 CA 08'!$D31/'P4b1 CA 08'!$W31*'P4b1 CA 08'!H31</f>
        <v>0</v>
      </c>
      <c r="I31" s="45"/>
      <c r="J31" s="45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>
        <f t="shared" si="0"/>
        <v>0</v>
      </c>
      <c r="Y31" s="66">
        <f t="shared" si="1"/>
        <v>0</v>
      </c>
    </row>
    <row r="32" spans="1:27" x14ac:dyDescent="0.25">
      <c r="A32" s="14">
        <v>26</v>
      </c>
      <c r="B32" s="14" t="s">
        <v>193</v>
      </c>
      <c r="C32" s="7" t="s">
        <v>201</v>
      </c>
      <c r="D32" s="31">
        <f>P4a2!M32</f>
        <v>0</v>
      </c>
      <c r="E32" s="45" t="s">
        <v>38</v>
      </c>
      <c r="F32" s="44">
        <f>'P4b1 CA 08'!$D32/'P4b1 CA 08'!$W32*'P4b1 CA 08'!F32</f>
        <v>0</v>
      </c>
      <c r="G32" s="44">
        <f>'P4b1 CA 08'!$D32/'P4b1 CA 08'!$W32*'P4b1 CA 08'!G32</f>
        <v>0</v>
      </c>
      <c r="H32" s="44">
        <f>'P4b1 CA 08'!$D32/'P4b1 CA 08'!$W32*'P4b1 CA 08'!H32</f>
        <v>0</v>
      </c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>
        <f t="shared" si="0"/>
        <v>0</v>
      </c>
      <c r="Y32" s="66">
        <f t="shared" si="1"/>
        <v>0</v>
      </c>
    </row>
    <row r="33" spans="1:27" x14ac:dyDescent="0.25">
      <c r="A33" s="14">
        <v>27</v>
      </c>
      <c r="B33" s="14" t="s">
        <v>194</v>
      </c>
      <c r="C33" s="7" t="s">
        <v>202</v>
      </c>
      <c r="D33" s="31">
        <f>P4a2!M33</f>
        <v>0</v>
      </c>
      <c r="E33" s="45" t="s">
        <v>38</v>
      </c>
      <c r="F33" s="44">
        <f>'P4b1 CA 08'!$D33/'P4b1 CA 08'!$W33*'P4b1 CA 08'!F33</f>
        <v>0</v>
      </c>
      <c r="G33" s="44">
        <f>'P4b1 CA 08'!$D33/'P4b1 CA 08'!$W33*'P4b1 CA 08'!G33</f>
        <v>0</v>
      </c>
      <c r="H33" s="44">
        <f>'P4b1 CA 08'!$D33/'P4b1 CA 08'!$W33*'P4b1 CA 08'!H33</f>
        <v>0</v>
      </c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>
        <f t="shared" si="0"/>
        <v>0</v>
      </c>
      <c r="Y33" s="66">
        <f t="shared" si="1"/>
        <v>0</v>
      </c>
    </row>
    <row r="34" spans="1:27" x14ac:dyDescent="0.25">
      <c r="A34" s="14">
        <v>28</v>
      </c>
      <c r="B34" s="14" t="s">
        <v>195</v>
      </c>
      <c r="C34" s="7" t="s">
        <v>20</v>
      </c>
      <c r="D34" s="31">
        <f>P4a2!M34</f>
        <v>51.609375000000007</v>
      </c>
      <c r="E34" s="45" t="s">
        <v>535</v>
      </c>
      <c r="F34" s="44">
        <f>'P4b1 CA 08'!$D34/'P4b1 CA 08'!$W34*'P4b1 CA 08'!F34</f>
        <v>13.149216389728098</v>
      </c>
      <c r="G34" s="44">
        <f>'P4b1 CA 08'!$D34/'P4b1 CA 08'!$W34*'P4b1 CA 08'!G34</f>
        <v>18.876661631419942</v>
      </c>
      <c r="H34" s="44">
        <f>'P4b1 CA 08'!$D34/'P4b1 CA 08'!$W34*'P4b1 CA 08'!H34</f>
        <v>19.583496978851965</v>
      </c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>
        <f t="shared" si="0"/>
        <v>51.609375</v>
      </c>
      <c r="Y34" s="66">
        <f t="shared" si="1"/>
        <v>2.9762557363382583E-2</v>
      </c>
    </row>
    <row r="35" spans="1:27" x14ac:dyDescent="0.25">
      <c r="A35" s="14">
        <v>29</v>
      </c>
      <c r="B35" s="14" t="s">
        <v>203</v>
      </c>
      <c r="C35" s="7" t="s">
        <v>210</v>
      </c>
      <c r="D35" s="31">
        <f>P4a2!M35</f>
        <v>240.79365079365078</v>
      </c>
      <c r="E35" s="45" t="s">
        <v>38</v>
      </c>
      <c r="F35" s="44">
        <f>'P4b1 CA 08'!$D35/'P4b1 CA 08'!$W35*'P4b1 CA 08'!F35</f>
        <v>240.79365079365078</v>
      </c>
      <c r="G35" s="44">
        <f>'P4b1 CA 08'!$D35/'P4b1 CA 08'!$W35*'P4b1 CA 08'!G35</f>
        <v>0</v>
      </c>
      <c r="H35" s="44">
        <f>'P4b1 CA 08'!$D35/'P4b1 CA 08'!$W35*'P4b1 CA 08'!H35</f>
        <v>0</v>
      </c>
      <c r="I35" s="44"/>
      <c r="J35" s="44"/>
      <c r="K35" s="45"/>
      <c r="L35" s="44"/>
      <c r="M35" s="45"/>
      <c r="N35" s="44"/>
      <c r="O35" s="44"/>
      <c r="P35" s="44"/>
      <c r="Q35" s="44"/>
      <c r="R35" s="44"/>
      <c r="S35" s="44"/>
      <c r="T35" s="44"/>
      <c r="U35" s="44"/>
      <c r="V35" s="44"/>
      <c r="W35" s="44">
        <f t="shared" si="0"/>
        <v>240.79365079365078</v>
      </c>
      <c r="Y35" s="68">
        <f t="shared" si="1"/>
        <v>0.13886304270269392</v>
      </c>
    </row>
    <row r="36" spans="1:27" x14ac:dyDescent="0.25">
      <c r="A36" s="14">
        <v>30</v>
      </c>
      <c r="B36" s="14" t="s">
        <v>204</v>
      </c>
      <c r="C36" s="7" t="s">
        <v>211</v>
      </c>
      <c r="D36" s="31">
        <f>P4a2!M36</f>
        <v>0</v>
      </c>
      <c r="E36" s="45" t="s">
        <v>535</v>
      </c>
      <c r="F36" s="44">
        <f>'P4b1 CA 08'!$D36/'P4b1 CA 08'!$W36*'P4b1 CA 08'!F36</f>
        <v>0</v>
      </c>
      <c r="G36" s="44">
        <f>'P4b1 CA 08'!$D36/'P4b1 CA 08'!$W36*'P4b1 CA 08'!G36</f>
        <v>0</v>
      </c>
      <c r="H36" s="44">
        <f>'P4b1 CA 08'!$D36/'P4b1 CA 08'!$W36*'P4b1 CA 08'!H36</f>
        <v>0</v>
      </c>
      <c r="I36" s="44"/>
      <c r="J36" s="44"/>
      <c r="K36" s="45"/>
      <c r="L36" s="4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>
        <f t="shared" si="0"/>
        <v>0</v>
      </c>
      <c r="Y36" s="66">
        <f t="shared" si="1"/>
        <v>0</v>
      </c>
    </row>
    <row r="37" spans="1:27" x14ac:dyDescent="0.25">
      <c r="A37" s="14">
        <v>31</v>
      </c>
      <c r="B37" s="14" t="s">
        <v>205</v>
      </c>
      <c r="C37" s="7" t="s">
        <v>212</v>
      </c>
      <c r="D37" s="31">
        <f>P4a2!M37</f>
        <v>0</v>
      </c>
      <c r="E37" s="45" t="s">
        <v>38</v>
      </c>
      <c r="F37" s="44">
        <f>'P4b1 CA 08'!$D37/'P4b1 CA 08'!$W37*'P4b1 CA 08'!F37</f>
        <v>0</v>
      </c>
      <c r="G37" s="44">
        <f>'P4b1 CA 08'!$D37/'P4b1 CA 08'!$W37*'P4b1 CA 08'!G37</f>
        <v>0</v>
      </c>
      <c r="H37" s="44">
        <f>'P4b1 CA 08'!$D37/'P4b1 CA 08'!$W37*'P4b1 CA 08'!H37</f>
        <v>0</v>
      </c>
      <c r="I37" s="45"/>
      <c r="J37" s="45"/>
      <c r="K37" s="44"/>
      <c r="L37" s="45"/>
      <c r="M37" s="44"/>
      <c r="N37" s="45"/>
      <c r="O37" s="45"/>
      <c r="P37" s="45"/>
      <c r="Q37" s="44"/>
      <c r="R37" s="44"/>
      <c r="S37" s="44"/>
      <c r="T37" s="44"/>
      <c r="U37" s="44"/>
      <c r="V37" s="44"/>
      <c r="W37" s="44">
        <f t="shared" si="0"/>
        <v>0</v>
      </c>
      <c r="Y37" s="66">
        <f t="shared" si="1"/>
        <v>0</v>
      </c>
    </row>
    <row r="38" spans="1:27" x14ac:dyDescent="0.25">
      <c r="A38" s="14">
        <v>32</v>
      </c>
      <c r="B38" s="14" t="s">
        <v>206</v>
      </c>
      <c r="C38" s="7" t="s">
        <v>213</v>
      </c>
      <c r="D38" s="31">
        <f>P4a2!M38</f>
        <v>0</v>
      </c>
      <c r="E38" s="45" t="s">
        <v>38</v>
      </c>
      <c r="F38" s="44">
        <f>'P4b1 CA 08'!$D38/'P4b1 CA 08'!$W38*'P4b1 CA 08'!F38</f>
        <v>0</v>
      </c>
      <c r="G38" s="44">
        <f>'P4b1 CA 08'!$D38/'P4b1 CA 08'!$W38*'P4b1 CA 08'!G38</f>
        <v>0</v>
      </c>
      <c r="H38" s="44">
        <f>'P4b1 CA 08'!$D38/'P4b1 CA 08'!$W38*'P4b1 CA 08'!H38</f>
        <v>0</v>
      </c>
      <c r="I38" s="14"/>
      <c r="J38" s="14"/>
      <c r="K38" s="45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>
        <f t="shared" si="0"/>
        <v>0</v>
      </c>
      <c r="Y38" s="66">
        <f t="shared" si="1"/>
        <v>0</v>
      </c>
      <c r="AA38" s="65"/>
    </row>
    <row r="39" spans="1:27" x14ac:dyDescent="0.25">
      <c r="A39" s="14">
        <v>33</v>
      </c>
      <c r="B39" s="14" t="s">
        <v>207</v>
      </c>
      <c r="C39" s="7" t="s">
        <v>214</v>
      </c>
      <c r="D39" s="31">
        <f>P4a2!M39</f>
        <v>0</v>
      </c>
      <c r="E39" s="45" t="s">
        <v>38</v>
      </c>
      <c r="F39" s="44">
        <f>'P4b1 CA 08'!$D39/'P4b1 CA 08'!$W39*'P4b1 CA 08'!F39</f>
        <v>0</v>
      </c>
      <c r="G39" s="44">
        <f>'P4b1 CA 08'!$D39/'P4b1 CA 08'!$W39*'P4b1 CA 08'!G39</f>
        <v>0</v>
      </c>
      <c r="H39" s="44">
        <f>'P4b1 CA 08'!$D39/'P4b1 CA 08'!$W39*'P4b1 CA 08'!H39</f>
        <v>0</v>
      </c>
      <c r="I39" s="14"/>
      <c r="J39" s="1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>
        <f t="shared" si="0"/>
        <v>0</v>
      </c>
      <c r="Y39" s="66">
        <f t="shared" si="1"/>
        <v>0</v>
      </c>
    </row>
    <row r="40" spans="1:27" x14ac:dyDescent="0.25">
      <c r="A40" s="14">
        <v>34</v>
      </c>
      <c r="B40" s="14" t="s">
        <v>208</v>
      </c>
      <c r="C40" s="7" t="s">
        <v>215</v>
      </c>
      <c r="D40" s="31">
        <f>P4a2!M40</f>
        <v>0</v>
      </c>
      <c r="E40" s="45" t="s">
        <v>38</v>
      </c>
      <c r="F40" s="44">
        <f>'P4b1 CA 08'!$D40/'P4b1 CA 08'!$W40*'P4b1 CA 08'!F40</f>
        <v>0</v>
      </c>
      <c r="G40" s="44">
        <f>'P4b1 CA 08'!$D40/'P4b1 CA 08'!$W40*'P4b1 CA 08'!G40</f>
        <v>0</v>
      </c>
      <c r="H40" s="44">
        <f>'P4b1 CA 08'!$D40/'P4b1 CA 08'!$W40*'P4b1 CA 08'!H40</f>
        <v>0</v>
      </c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>
        <f t="shared" si="0"/>
        <v>0</v>
      </c>
      <c r="Y40" s="66">
        <f t="shared" si="1"/>
        <v>0</v>
      </c>
    </row>
    <row r="41" spans="1:27" x14ac:dyDescent="0.25">
      <c r="A41" s="14">
        <v>35</v>
      </c>
      <c r="B41" s="14" t="s">
        <v>209</v>
      </c>
      <c r="C41" s="7" t="s">
        <v>216</v>
      </c>
      <c r="D41" s="31">
        <f>P4a2!M41</f>
        <v>0</v>
      </c>
      <c r="E41" s="45" t="s">
        <v>38</v>
      </c>
      <c r="F41" s="44">
        <f>'P4b1 CA 08'!$D41/'P4b1 CA 08'!$W41*'P4b1 CA 08'!F41</f>
        <v>0</v>
      </c>
      <c r="G41" s="44">
        <f>'P4b1 CA 08'!$D41/'P4b1 CA 08'!$W41*'P4b1 CA 08'!G41</f>
        <v>0</v>
      </c>
      <c r="H41" s="44">
        <f>'P4b1 CA 08'!$D41/'P4b1 CA 08'!$W41*'P4b1 CA 08'!H41</f>
        <v>0</v>
      </c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>
        <f t="shared" si="0"/>
        <v>0</v>
      </c>
      <c r="Y41" s="66">
        <f t="shared" si="1"/>
        <v>0</v>
      </c>
    </row>
    <row r="42" spans="1:27" x14ac:dyDescent="0.25">
      <c r="D42" s="77">
        <f>SUM(D7:D41)</f>
        <v>1734.0369770608477</v>
      </c>
      <c r="F42" s="77">
        <f t="shared" ref="F42:H42" si="2">SUM(F7:F41)</f>
        <v>1610.5581431723563</v>
      </c>
      <c r="G42" s="77">
        <f t="shared" si="2"/>
        <v>85.002297958923918</v>
      </c>
      <c r="H42" s="77">
        <f t="shared" si="2"/>
        <v>38.47653592956739</v>
      </c>
      <c r="W42" s="77">
        <f>SUM(W7:W41)</f>
        <v>1734.0369770608477</v>
      </c>
      <c r="Y42" s="67">
        <f>SUM(Y7:Y41)</f>
        <v>0.99999999999999989</v>
      </c>
    </row>
  </sheetData>
  <mergeCells count="1">
    <mergeCell ref="B4:C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080C7-7A9B-416B-8B37-A5AA1EE4A994}">
  <dimension ref="A1:AA42"/>
  <sheetViews>
    <sheetView zoomScale="80" zoomScaleNormal="80" workbookViewId="0">
      <pane xSplit="5" ySplit="6" topLeftCell="F7" activePane="bottomRight" state="frozen"/>
      <selection pane="topRight" activeCell="F1" sqref="F1"/>
      <selection pane="bottomLeft" activeCell="A9" sqref="A9"/>
      <selection pane="bottomRight" activeCell="E1" sqref="E1"/>
    </sheetView>
  </sheetViews>
  <sheetFormatPr baseColWidth="10" defaultColWidth="11.54296875" defaultRowHeight="15" x14ac:dyDescent="0.25"/>
  <cols>
    <col min="1" max="1" width="6.08984375" style="24" customWidth="1"/>
    <col min="2" max="2" width="9.08984375" style="24" customWidth="1"/>
    <col min="3" max="3" width="30.54296875" style="24" customWidth="1"/>
    <col min="4" max="4" width="9.453125" style="24" customWidth="1"/>
    <col min="5" max="5" width="15.90625" style="24" customWidth="1"/>
    <col min="6" max="13" width="11.54296875" style="24"/>
    <col min="14" max="14" width="12.90625" style="24" customWidth="1"/>
    <col min="15" max="23" width="11.54296875" style="24"/>
    <col min="24" max="24" width="5.36328125" style="24" customWidth="1"/>
    <col min="25" max="25" width="12" style="24" bestFit="1" customWidth="1"/>
    <col min="26" max="16384" width="11.54296875" style="24"/>
  </cols>
  <sheetData>
    <row r="1" spans="1:25" ht="15.6" x14ac:dyDescent="0.3">
      <c r="A1" s="26" t="s">
        <v>532</v>
      </c>
    </row>
    <row r="2" spans="1:25" ht="15.6" x14ac:dyDescent="0.3">
      <c r="A2" s="26" t="s">
        <v>544</v>
      </c>
      <c r="B2" s="26" t="s">
        <v>545</v>
      </c>
      <c r="E2" s="41" t="s">
        <v>100</v>
      </c>
      <c r="F2" s="41">
        <v>1</v>
      </c>
      <c r="G2" s="41">
        <v>2</v>
      </c>
      <c r="H2" s="41">
        <v>3</v>
      </c>
      <c r="I2" s="41">
        <v>4</v>
      </c>
      <c r="J2" s="41">
        <v>5</v>
      </c>
      <c r="K2" s="41">
        <v>6</v>
      </c>
      <c r="L2" s="41">
        <v>7</v>
      </c>
      <c r="M2" s="41">
        <v>8</v>
      </c>
      <c r="N2" s="41">
        <v>9</v>
      </c>
      <c r="O2" s="41">
        <v>10</v>
      </c>
      <c r="P2" s="41">
        <v>11</v>
      </c>
      <c r="Q2" s="41">
        <v>12</v>
      </c>
      <c r="R2" s="41">
        <v>13</v>
      </c>
      <c r="S2" s="41">
        <v>14</v>
      </c>
      <c r="T2" s="41">
        <v>15</v>
      </c>
      <c r="U2" s="41">
        <v>16</v>
      </c>
      <c r="V2" s="41">
        <v>17</v>
      </c>
    </row>
    <row r="3" spans="1:25" x14ac:dyDescent="0.25">
      <c r="E3" s="41" t="s">
        <v>101</v>
      </c>
      <c r="F3" s="41" t="s">
        <v>351</v>
      </c>
      <c r="G3" s="41" t="s">
        <v>352</v>
      </c>
      <c r="H3" s="41" t="s">
        <v>353</v>
      </c>
      <c r="I3" s="41" t="s">
        <v>354</v>
      </c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</row>
    <row r="4" spans="1:25" ht="55.2" x14ac:dyDescent="0.25">
      <c r="B4" s="94" t="s">
        <v>526</v>
      </c>
      <c r="C4" s="95"/>
      <c r="E4" s="41" t="s">
        <v>102</v>
      </c>
      <c r="F4" s="41" t="s">
        <v>416</v>
      </c>
      <c r="G4" s="41" t="s">
        <v>415</v>
      </c>
      <c r="H4" s="41" t="s">
        <v>417</v>
      </c>
      <c r="I4" s="41" t="s">
        <v>418</v>
      </c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</row>
    <row r="5" spans="1:25" x14ac:dyDescent="0.25">
      <c r="E5" s="41" t="s">
        <v>103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</row>
    <row r="6" spans="1:25" ht="15.6" x14ac:dyDescent="0.3">
      <c r="A6" s="1" t="s">
        <v>100</v>
      </c>
      <c r="B6" s="1" t="s">
        <v>101</v>
      </c>
      <c r="C6" s="1" t="s">
        <v>102</v>
      </c>
      <c r="D6" s="1" t="s">
        <v>171</v>
      </c>
      <c r="E6" s="1" t="s">
        <v>527</v>
      </c>
      <c r="F6" s="41" t="s">
        <v>427</v>
      </c>
      <c r="G6" s="41" t="s">
        <v>427</v>
      </c>
      <c r="H6" s="41" t="s">
        <v>429</v>
      </c>
      <c r="I6" s="41" t="s">
        <v>427</v>
      </c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40"/>
      <c r="W6" s="42" t="s">
        <v>7</v>
      </c>
      <c r="Y6" s="42" t="s">
        <v>528</v>
      </c>
    </row>
    <row r="7" spans="1:25" x14ac:dyDescent="0.25">
      <c r="A7" s="14">
        <v>1</v>
      </c>
      <c r="B7" s="14" t="s">
        <v>160</v>
      </c>
      <c r="C7" s="7" t="s">
        <v>18</v>
      </c>
      <c r="D7" s="31">
        <f>P4a2!N7</f>
        <v>1246.1757575757576</v>
      </c>
      <c r="E7" s="45" t="s">
        <v>535</v>
      </c>
      <c r="F7" s="44">
        <v>25.3</v>
      </c>
      <c r="G7" s="44">
        <v>100.3</v>
      </c>
      <c r="H7" s="44">
        <v>54.3</v>
      </c>
      <c r="I7" s="44">
        <v>36.1</v>
      </c>
      <c r="J7" s="44"/>
      <c r="K7" s="44"/>
      <c r="L7" s="44"/>
      <c r="M7" s="14"/>
      <c r="N7" s="14"/>
      <c r="O7" s="14"/>
      <c r="P7" s="14"/>
      <c r="Q7" s="2"/>
      <c r="R7" s="2"/>
      <c r="S7" s="2"/>
      <c r="T7" s="2"/>
      <c r="U7" s="2"/>
      <c r="V7" s="2"/>
      <c r="W7" s="44">
        <f t="shared" ref="W7:W41" si="0">SUM(F7:V7)</f>
        <v>215.99999999999997</v>
      </c>
      <c r="Y7" s="68">
        <f>D7/$D$42</f>
        <v>0.2043969879899267</v>
      </c>
    </row>
    <row r="8" spans="1:25" x14ac:dyDescent="0.25">
      <c r="A8" s="14">
        <v>2</v>
      </c>
      <c r="B8" s="14" t="s">
        <v>161</v>
      </c>
      <c r="C8" s="7" t="s">
        <v>172</v>
      </c>
      <c r="D8" s="31">
        <f>P4a2!N8</f>
        <v>0</v>
      </c>
      <c r="E8" s="45" t="s">
        <v>38</v>
      </c>
      <c r="F8" s="44">
        <v>1</v>
      </c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>
        <f t="shared" si="0"/>
        <v>1</v>
      </c>
      <c r="Y8" s="66">
        <f t="shared" ref="Y8:Y41" si="1">D8/$D$42</f>
        <v>0</v>
      </c>
    </row>
    <row r="9" spans="1:25" x14ac:dyDescent="0.25">
      <c r="A9" s="14">
        <v>3</v>
      </c>
      <c r="B9" s="14" t="s">
        <v>162</v>
      </c>
      <c r="C9" s="7" t="s">
        <v>10</v>
      </c>
      <c r="D9" s="31">
        <f>P4a2!N9</f>
        <v>0</v>
      </c>
      <c r="E9" s="45" t="s">
        <v>38</v>
      </c>
      <c r="F9" s="44">
        <v>1</v>
      </c>
      <c r="G9" s="44"/>
      <c r="H9" s="44"/>
      <c r="I9" s="44"/>
      <c r="J9" s="44"/>
      <c r="K9" s="45"/>
      <c r="L9" s="44"/>
      <c r="M9" s="45"/>
      <c r="N9" s="44"/>
      <c r="O9" s="44"/>
      <c r="P9" s="44"/>
      <c r="Q9" s="44"/>
      <c r="R9" s="44"/>
      <c r="S9" s="44"/>
      <c r="T9" s="44"/>
      <c r="U9" s="44"/>
      <c r="V9" s="44"/>
      <c r="W9" s="44">
        <f t="shared" si="0"/>
        <v>1</v>
      </c>
      <c r="Y9" s="66">
        <f t="shared" si="1"/>
        <v>0</v>
      </c>
    </row>
    <row r="10" spans="1:25" x14ac:dyDescent="0.25">
      <c r="A10" s="14">
        <v>4</v>
      </c>
      <c r="B10" s="14" t="s">
        <v>163</v>
      </c>
      <c r="C10" s="7" t="s">
        <v>14</v>
      </c>
      <c r="D10" s="31">
        <f>P4a2!N10</f>
        <v>0</v>
      </c>
      <c r="E10" s="45" t="s">
        <v>38</v>
      </c>
      <c r="F10" s="44">
        <v>1</v>
      </c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>
        <f t="shared" si="0"/>
        <v>1</v>
      </c>
      <c r="Y10" s="66">
        <f t="shared" si="1"/>
        <v>0</v>
      </c>
    </row>
    <row r="11" spans="1:25" x14ac:dyDescent="0.25">
      <c r="A11" s="14">
        <v>5</v>
      </c>
      <c r="B11" s="14" t="s">
        <v>164</v>
      </c>
      <c r="C11" s="7" t="s">
        <v>11</v>
      </c>
      <c r="D11" s="31">
        <f>P4a2!N11</f>
        <v>0</v>
      </c>
      <c r="E11" s="45" t="s">
        <v>38</v>
      </c>
      <c r="F11" s="44">
        <v>1</v>
      </c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5"/>
      <c r="R11" s="45"/>
      <c r="S11" s="45"/>
      <c r="T11" s="45"/>
      <c r="U11" s="45"/>
      <c r="V11" s="45"/>
      <c r="W11" s="44">
        <f t="shared" si="0"/>
        <v>1</v>
      </c>
      <c r="Y11" s="66">
        <f t="shared" si="1"/>
        <v>0</v>
      </c>
    </row>
    <row r="12" spans="1:25" x14ac:dyDescent="0.25">
      <c r="A12" s="14">
        <v>6</v>
      </c>
      <c r="B12" s="14" t="s">
        <v>165</v>
      </c>
      <c r="C12" s="7" t="s">
        <v>173</v>
      </c>
      <c r="D12" s="31">
        <f>P4a2!N12</f>
        <v>134.13084112149534</v>
      </c>
      <c r="E12" s="45" t="s">
        <v>38</v>
      </c>
      <c r="F12" s="44"/>
      <c r="G12" s="44">
        <v>1</v>
      </c>
      <c r="H12" s="44"/>
      <c r="I12" s="44"/>
      <c r="J12" s="44"/>
      <c r="K12" s="44"/>
      <c r="L12" s="44"/>
      <c r="M12" s="44"/>
      <c r="N12" s="45"/>
      <c r="O12" s="45"/>
      <c r="P12" s="45"/>
      <c r="Q12" s="45"/>
      <c r="R12" s="45"/>
      <c r="S12" s="45"/>
      <c r="T12" s="45"/>
      <c r="U12" s="45"/>
      <c r="V12" s="45"/>
      <c r="W12" s="44">
        <f t="shared" si="0"/>
        <v>1</v>
      </c>
      <c r="Y12" s="66">
        <f t="shared" si="1"/>
        <v>2.2000058783941137E-2</v>
      </c>
    </row>
    <row r="13" spans="1:25" x14ac:dyDescent="0.25">
      <c r="A13" s="14">
        <v>7</v>
      </c>
      <c r="B13" s="14" t="s">
        <v>166</v>
      </c>
      <c r="C13" s="7" t="s">
        <v>12</v>
      </c>
      <c r="D13" s="31">
        <f>P4a2!N13</f>
        <v>0</v>
      </c>
      <c r="E13" s="45" t="s">
        <v>38</v>
      </c>
      <c r="F13" s="44">
        <v>1</v>
      </c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>
        <f t="shared" si="0"/>
        <v>1</v>
      </c>
      <c r="Y13" s="66">
        <f t="shared" si="1"/>
        <v>0</v>
      </c>
    </row>
    <row r="14" spans="1:25" x14ac:dyDescent="0.25">
      <c r="A14" s="14">
        <v>8</v>
      </c>
      <c r="B14" s="14" t="s">
        <v>167</v>
      </c>
      <c r="C14" s="7" t="s">
        <v>16</v>
      </c>
      <c r="D14" s="31">
        <f>P4a2!N14</f>
        <v>0</v>
      </c>
      <c r="E14" s="45" t="s">
        <v>38</v>
      </c>
      <c r="F14" s="44">
        <v>1</v>
      </c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>
        <f t="shared" si="0"/>
        <v>1</v>
      </c>
      <c r="Y14" s="66">
        <f t="shared" si="1"/>
        <v>0</v>
      </c>
    </row>
    <row r="15" spans="1:25" x14ac:dyDescent="0.25">
      <c r="A15" s="14">
        <v>9</v>
      </c>
      <c r="B15" s="14" t="s">
        <v>168</v>
      </c>
      <c r="C15" s="7" t="s">
        <v>13</v>
      </c>
      <c r="D15" s="31">
        <f>P4a2!N15</f>
        <v>0</v>
      </c>
      <c r="E15" s="45" t="s">
        <v>38</v>
      </c>
      <c r="F15" s="44">
        <v>1</v>
      </c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5"/>
      <c r="R15" s="45"/>
      <c r="S15" s="45"/>
      <c r="T15" s="45"/>
      <c r="U15" s="45"/>
      <c r="V15" s="45"/>
      <c r="W15" s="44">
        <f t="shared" si="0"/>
        <v>1</v>
      </c>
      <c r="Y15" s="66">
        <f t="shared" si="1"/>
        <v>0</v>
      </c>
    </row>
    <row r="16" spans="1:25" x14ac:dyDescent="0.25">
      <c r="A16" s="14">
        <v>10</v>
      </c>
      <c r="B16" s="14" t="s">
        <v>169</v>
      </c>
      <c r="C16" s="7" t="s">
        <v>8</v>
      </c>
      <c r="D16" s="31">
        <f>P4a2!N16</f>
        <v>128</v>
      </c>
      <c r="E16" s="45" t="s">
        <v>38</v>
      </c>
      <c r="F16" s="44">
        <v>1</v>
      </c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>
        <f t="shared" si="0"/>
        <v>1</v>
      </c>
      <c r="Y16" s="66">
        <f t="shared" si="1"/>
        <v>2.0994481961040819E-2</v>
      </c>
    </row>
    <row r="17" spans="1:25" x14ac:dyDescent="0.25">
      <c r="A17" s="14">
        <v>11</v>
      </c>
      <c r="B17" s="14" t="s">
        <v>170</v>
      </c>
      <c r="C17" s="7" t="s">
        <v>183</v>
      </c>
      <c r="D17" s="31">
        <f>P4a2!N17</f>
        <v>89.966852146263918</v>
      </c>
      <c r="E17" s="45" t="s">
        <v>278</v>
      </c>
      <c r="F17" s="44">
        <v>3.2</v>
      </c>
      <c r="G17" s="44">
        <v>6.2</v>
      </c>
      <c r="H17" s="44">
        <v>1.6</v>
      </c>
      <c r="I17" s="44">
        <v>1.3</v>
      </c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>
        <f t="shared" si="0"/>
        <v>12.3</v>
      </c>
      <c r="Y17" s="66">
        <f t="shared" si="1"/>
        <v>1.4756308238096595E-2</v>
      </c>
    </row>
    <row r="18" spans="1:25" x14ac:dyDescent="0.25">
      <c r="A18" s="14">
        <v>12</v>
      </c>
      <c r="B18" s="14" t="s">
        <v>174</v>
      </c>
      <c r="C18" s="7" t="s">
        <v>184</v>
      </c>
      <c r="D18" s="31">
        <f>P4a2!N18</f>
        <v>10.327816091954023</v>
      </c>
      <c r="E18" s="45" t="s">
        <v>279</v>
      </c>
      <c r="F18" s="14">
        <v>1</v>
      </c>
      <c r="G18" s="14">
        <v>3</v>
      </c>
      <c r="H18" s="14">
        <v>1</v>
      </c>
      <c r="I18" s="14">
        <v>2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44">
        <f t="shared" si="0"/>
        <v>7</v>
      </c>
      <c r="Y18" s="66">
        <f t="shared" si="1"/>
        <v>1.6939620987459047E-3</v>
      </c>
    </row>
    <row r="19" spans="1:25" x14ac:dyDescent="0.25">
      <c r="A19" s="14">
        <v>13</v>
      </c>
      <c r="B19" s="14" t="s">
        <v>175</v>
      </c>
      <c r="C19" s="7" t="s">
        <v>185</v>
      </c>
      <c r="D19" s="31">
        <f>P4a2!N19</f>
        <v>0</v>
      </c>
      <c r="E19" s="45" t="s">
        <v>38</v>
      </c>
      <c r="F19" s="44">
        <v>1</v>
      </c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5"/>
      <c r="R19" s="45"/>
      <c r="S19" s="45"/>
      <c r="T19" s="45"/>
      <c r="U19" s="45"/>
      <c r="V19" s="45"/>
      <c r="W19" s="44">
        <f t="shared" si="0"/>
        <v>1</v>
      </c>
      <c r="Y19" s="66">
        <f t="shared" si="1"/>
        <v>0</v>
      </c>
    </row>
    <row r="20" spans="1:25" x14ac:dyDescent="0.25">
      <c r="A20" s="14">
        <v>14</v>
      </c>
      <c r="B20" s="14" t="s">
        <v>176</v>
      </c>
      <c r="C20" s="7" t="s">
        <v>186</v>
      </c>
      <c r="D20" s="31">
        <f>P4a2!N20</f>
        <v>53.719626168224302</v>
      </c>
      <c r="E20" s="45" t="s">
        <v>275</v>
      </c>
      <c r="F20" s="44">
        <v>0.2</v>
      </c>
      <c r="G20" s="44">
        <v>0.5</v>
      </c>
      <c r="H20" s="44"/>
      <c r="I20" s="44">
        <v>0.3</v>
      </c>
      <c r="J20" s="44"/>
      <c r="K20" s="44"/>
      <c r="L20" s="44"/>
      <c r="M20" s="44"/>
      <c r="N20" s="45"/>
      <c r="O20" s="45"/>
      <c r="P20" s="45"/>
      <c r="Q20" s="45"/>
      <c r="R20" s="45"/>
      <c r="S20" s="45"/>
      <c r="T20" s="45"/>
      <c r="U20" s="45"/>
      <c r="V20" s="45"/>
      <c r="W20" s="44">
        <f t="shared" si="0"/>
        <v>1</v>
      </c>
      <c r="Y20" s="66">
        <f t="shared" si="1"/>
        <v>8.811060332364385E-3</v>
      </c>
    </row>
    <row r="21" spans="1:25" x14ac:dyDescent="0.25">
      <c r="A21" s="14">
        <v>15</v>
      </c>
      <c r="B21" s="14" t="s">
        <v>177</v>
      </c>
      <c r="C21" s="7" t="s">
        <v>187</v>
      </c>
      <c r="D21" s="31">
        <f>P4a2!N21</f>
        <v>4330</v>
      </c>
      <c r="E21" s="45" t="s">
        <v>535</v>
      </c>
      <c r="F21" s="44">
        <v>25.3</v>
      </c>
      <c r="G21" s="44">
        <v>100.3</v>
      </c>
      <c r="H21" s="44">
        <v>54.3</v>
      </c>
      <c r="I21" s="44">
        <v>36.1</v>
      </c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>
        <f t="shared" si="0"/>
        <v>215.99999999999997</v>
      </c>
      <c r="Y21" s="68">
        <f t="shared" si="1"/>
        <v>0.71020396008833386</v>
      </c>
    </row>
    <row r="22" spans="1:25" x14ac:dyDescent="0.25">
      <c r="A22" s="14">
        <v>16</v>
      </c>
      <c r="B22" s="14" t="s">
        <v>178</v>
      </c>
      <c r="C22" s="7" t="s">
        <v>17</v>
      </c>
      <c r="D22" s="31">
        <f>P4a2!N22</f>
        <v>0</v>
      </c>
      <c r="E22" s="45" t="s">
        <v>38</v>
      </c>
      <c r="F22" s="44">
        <v>1</v>
      </c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5"/>
      <c r="R22" s="45"/>
      <c r="S22" s="45"/>
      <c r="T22" s="45"/>
      <c r="U22" s="45"/>
      <c r="V22" s="45"/>
      <c r="W22" s="44">
        <f t="shared" si="0"/>
        <v>1</v>
      </c>
      <c r="Y22" s="66">
        <f t="shared" si="1"/>
        <v>0</v>
      </c>
    </row>
    <row r="23" spans="1:25" x14ac:dyDescent="0.25">
      <c r="A23" s="14">
        <v>17</v>
      </c>
      <c r="B23" s="14" t="s">
        <v>179</v>
      </c>
      <c r="C23" s="7" t="s">
        <v>9</v>
      </c>
      <c r="D23" s="31">
        <f>P4a2!N23</f>
        <v>0</v>
      </c>
      <c r="E23" s="45" t="s">
        <v>38</v>
      </c>
      <c r="F23" s="44">
        <v>1</v>
      </c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>
        <f t="shared" si="0"/>
        <v>1</v>
      </c>
      <c r="Y23" s="66">
        <f t="shared" si="1"/>
        <v>0</v>
      </c>
    </row>
    <row r="24" spans="1:25" x14ac:dyDescent="0.25">
      <c r="A24" s="14">
        <v>18</v>
      </c>
      <c r="B24" s="14" t="s">
        <v>180</v>
      </c>
      <c r="C24" s="7" t="s">
        <v>15</v>
      </c>
      <c r="D24" s="31">
        <f>P4a2!N24</f>
        <v>0</v>
      </c>
      <c r="E24" s="45" t="s">
        <v>38</v>
      </c>
      <c r="F24" s="44">
        <v>1</v>
      </c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5"/>
      <c r="R24" s="45"/>
      <c r="S24" s="45"/>
      <c r="T24" s="45"/>
      <c r="U24" s="45"/>
      <c r="V24" s="45"/>
      <c r="W24" s="44">
        <f t="shared" si="0"/>
        <v>1</v>
      </c>
      <c r="Y24" s="66">
        <f t="shared" si="1"/>
        <v>0</v>
      </c>
    </row>
    <row r="25" spans="1:25" x14ac:dyDescent="0.25">
      <c r="A25" s="14">
        <v>19</v>
      </c>
      <c r="B25" s="14" t="s">
        <v>181</v>
      </c>
      <c r="C25" s="7" t="s">
        <v>196</v>
      </c>
      <c r="D25" s="31">
        <f>P4a2!N25</f>
        <v>0</v>
      </c>
      <c r="E25" s="45" t="s">
        <v>38</v>
      </c>
      <c r="F25" s="44">
        <v>1</v>
      </c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>
        <f t="shared" si="0"/>
        <v>1</v>
      </c>
      <c r="Y25" s="66">
        <f t="shared" si="1"/>
        <v>0</v>
      </c>
    </row>
    <row r="26" spans="1:25" x14ac:dyDescent="0.25">
      <c r="A26" s="14">
        <v>20</v>
      </c>
      <c r="B26" s="14" t="s">
        <v>182</v>
      </c>
      <c r="C26" s="7" t="s">
        <v>197</v>
      </c>
      <c r="D26" s="31">
        <f>P4a2!N26</f>
        <v>0</v>
      </c>
      <c r="E26" s="45" t="s">
        <v>38</v>
      </c>
      <c r="F26" s="44">
        <v>1</v>
      </c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>
        <f t="shared" si="0"/>
        <v>1</v>
      </c>
      <c r="Y26" s="66">
        <f t="shared" si="1"/>
        <v>0</v>
      </c>
    </row>
    <row r="27" spans="1:25" x14ac:dyDescent="0.25">
      <c r="A27" s="14">
        <v>21</v>
      </c>
      <c r="B27" s="14" t="s">
        <v>188</v>
      </c>
      <c r="C27" s="7" t="s">
        <v>198</v>
      </c>
      <c r="D27" s="31">
        <f>P4a2!N27</f>
        <v>0</v>
      </c>
      <c r="E27" s="45" t="s">
        <v>38</v>
      </c>
      <c r="F27" s="44">
        <v>1</v>
      </c>
      <c r="G27" s="44"/>
      <c r="H27" s="44"/>
      <c r="I27" s="44"/>
      <c r="J27" s="44"/>
      <c r="K27" s="44"/>
      <c r="L27" s="45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>
        <f t="shared" si="0"/>
        <v>1</v>
      </c>
      <c r="Y27" s="66">
        <f t="shared" si="1"/>
        <v>0</v>
      </c>
    </row>
    <row r="28" spans="1:25" x14ac:dyDescent="0.25">
      <c r="A28" s="14">
        <v>22</v>
      </c>
      <c r="B28" s="14" t="s">
        <v>189</v>
      </c>
      <c r="C28" s="7" t="s">
        <v>19</v>
      </c>
      <c r="D28" s="31">
        <f>P4a2!N28</f>
        <v>0</v>
      </c>
      <c r="E28" s="45" t="s">
        <v>38</v>
      </c>
      <c r="F28" s="45">
        <v>1</v>
      </c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>
        <f t="shared" si="0"/>
        <v>1</v>
      </c>
      <c r="Y28" s="66">
        <f t="shared" si="1"/>
        <v>0</v>
      </c>
    </row>
    <row r="29" spans="1:25" x14ac:dyDescent="0.25">
      <c r="A29" s="14">
        <v>23</v>
      </c>
      <c r="B29" s="14" t="s">
        <v>190</v>
      </c>
      <c r="C29" s="7" t="s">
        <v>217</v>
      </c>
      <c r="D29" s="31">
        <f>P4a2!N29</f>
        <v>0</v>
      </c>
      <c r="E29" s="45" t="s">
        <v>38</v>
      </c>
      <c r="F29" s="44">
        <v>1</v>
      </c>
      <c r="G29" s="44"/>
      <c r="H29" s="44"/>
      <c r="I29" s="44"/>
      <c r="J29" s="44"/>
      <c r="K29" s="45"/>
      <c r="L29" s="45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>
        <f t="shared" si="0"/>
        <v>1</v>
      </c>
      <c r="Y29" s="66">
        <f t="shared" si="1"/>
        <v>0</v>
      </c>
    </row>
    <row r="30" spans="1:25" x14ac:dyDescent="0.25">
      <c r="A30" s="14">
        <v>24</v>
      </c>
      <c r="B30" s="14" t="s">
        <v>191</v>
      </c>
      <c r="C30" s="7" t="s">
        <v>199</v>
      </c>
      <c r="D30" s="31">
        <f>P4a2!N30</f>
        <v>0</v>
      </c>
      <c r="E30" s="45" t="s">
        <v>38</v>
      </c>
      <c r="F30" s="44">
        <v>1</v>
      </c>
      <c r="G30" s="44"/>
      <c r="H30" s="44"/>
      <c r="I30" s="44"/>
      <c r="J30" s="44"/>
      <c r="K30" s="45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>
        <f t="shared" si="0"/>
        <v>1</v>
      </c>
      <c r="Y30" s="66">
        <f t="shared" si="1"/>
        <v>0</v>
      </c>
    </row>
    <row r="31" spans="1:25" x14ac:dyDescent="0.25">
      <c r="A31" s="14">
        <v>25</v>
      </c>
      <c r="B31" s="14" t="s">
        <v>192</v>
      </c>
      <c r="C31" s="7" t="s">
        <v>200</v>
      </c>
      <c r="D31" s="31">
        <f>P4a2!N31</f>
        <v>0</v>
      </c>
      <c r="E31" s="45" t="s">
        <v>38</v>
      </c>
      <c r="F31" s="44">
        <v>1</v>
      </c>
      <c r="G31" s="44"/>
      <c r="H31" s="44"/>
      <c r="I31" s="44"/>
      <c r="J31" s="45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>
        <f t="shared" si="0"/>
        <v>1</v>
      </c>
      <c r="Y31" s="66">
        <f t="shared" si="1"/>
        <v>0</v>
      </c>
    </row>
    <row r="32" spans="1:25" x14ac:dyDescent="0.25">
      <c r="A32" s="14">
        <v>26</v>
      </c>
      <c r="B32" s="14" t="s">
        <v>193</v>
      </c>
      <c r="C32" s="7" t="s">
        <v>201</v>
      </c>
      <c r="D32" s="31">
        <f>P4a2!N32</f>
        <v>0</v>
      </c>
      <c r="E32" s="45" t="s">
        <v>38</v>
      </c>
      <c r="F32" s="44">
        <v>1</v>
      </c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>
        <f t="shared" si="0"/>
        <v>1</v>
      </c>
      <c r="Y32" s="66">
        <f t="shared" si="1"/>
        <v>0</v>
      </c>
    </row>
    <row r="33" spans="1:27" x14ac:dyDescent="0.25">
      <c r="A33" s="14">
        <v>27</v>
      </c>
      <c r="B33" s="14" t="s">
        <v>194</v>
      </c>
      <c r="C33" s="7" t="s">
        <v>202</v>
      </c>
      <c r="D33" s="31">
        <f>P4a2!N33</f>
        <v>0</v>
      </c>
      <c r="E33" s="45" t="s">
        <v>38</v>
      </c>
      <c r="F33" s="44">
        <v>1</v>
      </c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>
        <f t="shared" si="0"/>
        <v>1</v>
      </c>
      <c r="Y33" s="66">
        <f t="shared" si="1"/>
        <v>0</v>
      </c>
    </row>
    <row r="34" spans="1:27" x14ac:dyDescent="0.25">
      <c r="A34" s="14">
        <v>28</v>
      </c>
      <c r="B34" s="14" t="s">
        <v>195</v>
      </c>
      <c r="C34" s="7" t="s">
        <v>20</v>
      </c>
      <c r="D34" s="31">
        <f>P4a2!N34</f>
        <v>91.75</v>
      </c>
      <c r="E34" s="45" t="s">
        <v>535</v>
      </c>
      <c r="F34" s="44">
        <v>25.3</v>
      </c>
      <c r="G34" s="44">
        <v>100.3</v>
      </c>
      <c r="H34" s="44">
        <v>54.3</v>
      </c>
      <c r="I34" s="44">
        <v>36.1</v>
      </c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>
        <f t="shared" si="0"/>
        <v>215.99999999999997</v>
      </c>
      <c r="Y34" s="66">
        <f t="shared" si="1"/>
        <v>1.5048779061917929E-2</v>
      </c>
    </row>
    <row r="35" spans="1:27" x14ac:dyDescent="0.25">
      <c r="A35" s="14">
        <v>29</v>
      </c>
      <c r="B35" s="14" t="s">
        <v>203</v>
      </c>
      <c r="C35" s="7" t="s">
        <v>210</v>
      </c>
      <c r="D35" s="31">
        <f>P4a2!N35</f>
        <v>0</v>
      </c>
      <c r="E35" s="45" t="s">
        <v>38</v>
      </c>
      <c r="F35" s="44">
        <v>1</v>
      </c>
      <c r="G35" s="44"/>
      <c r="H35" s="44"/>
      <c r="I35" s="44"/>
      <c r="J35" s="44"/>
      <c r="K35" s="45"/>
      <c r="L35" s="44"/>
      <c r="M35" s="45"/>
      <c r="N35" s="44"/>
      <c r="O35" s="44"/>
      <c r="P35" s="44"/>
      <c r="Q35" s="44"/>
      <c r="R35" s="44"/>
      <c r="S35" s="44"/>
      <c r="T35" s="44"/>
      <c r="U35" s="44"/>
      <c r="V35" s="44"/>
      <c r="W35" s="44">
        <f t="shared" si="0"/>
        <v>1</v>
      </c>
      <c r="Y35" s="66">
        <f t="shared" si="1"/>
        <v>0</v>
      </c>
    </row>
    <row r="36" spans="1:27" x14ac:dyDescent="0.25">
      <c r="A36" s="14">
        <v>30</v>
      </c>
      <c r="B36" s="14" t="s">
        <v>204</v>
      </c>
      <c r="C36" s="7" t="s">
        <v>211</v>
      </c>
      <c r="D36" s="31">
        <f>P4a2!N36</f>
        <v>0</v>
      </c>
      <c r="E36" s="45" t="s">
        <v>38</v>
      </c>
      <c r="F36" s="44">
        <v>1</v>
      </c>
      <c r="G36" s="44"/>
      <c r="H36" s="44"/>
      <c r="I36" s="44"/>
      <c r="J36" s="44"/>
      <c r="K36" s="45"/>
      <c r="L36" s="4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>
        <f t="shared" si="0"/>
        <v>1</v>
      </c>
      <c r="Y36" s="66">
        <f t="shared" si="1"/>
        <v>0</v>
      </c>
    </row>
    <row r="37" spans="1:27" x14ac:dyDescent="0.25">
      <c r="A37" s="14">
        <v>31</v>
      </c>
      <c r="B37" s="14" t="s">
        <v>205</v>
      </c>
      <c r="C37" s="7" t="s">
        <v>212</v>
      </c>
      <c r="D37" s="31">
        <f>P4a2!N37</f>
        <v>12.76923076923077</v>
      </c>
      <c r="E37" s="45" t="s">
        <v>535</v>
      </c>
      <c r="F37" s="44">
        <v>25.3</v>
      </c>
      <c r="G37" s="44">
        <v>100.3</v>
      </c>
      <c r="H37" s="44">
        <v>54.3</v>
      </c>
      <c r="I37" s="44">
        <v>36.1</v>
      </c>
      <c r="J37" s="45"/>
      <c r="K37" s="44"/>
      <c r="L37" s="45"/>
      <c r="M37" s="44"/>
      <c r="N37" s="45"/>
      <c r="O37" s="45"/>
      <c r="P37" s="45"/>
      <c r="Q37" s="44"/>
      <c r="R37" s="44"/>
      <c r="S37" s="44"/>
      <c r="T37" s="44"/>
      <c r="U37" s="44"/>
      <c r="V37" s="44"/>
      <c r="W37" s="44">
        <f t="shared" si="0"/>
        <v>215.99999999999997</v>
      </c>
      <c r="Y37" s="66">
        <f t="shared" si="1"/>
        <v>2.094401445632678E-3</v>
      </c>
    </row>
    <row r="38" spans="1:27" x14ac:dyDescent="0.25">
      <c r="A38" s="14">
        <v>32</v>
      </c>
      <c r="B38" s="14" t="s">
        <v>206</v>
      </c>
      <c r="C38" s="7" t="s">
        <v>213</v>
      </c>
      <c r="D38" s="31">
        <f>P4a2!N38</f>
        <v>0</v>
      </c>
      <c r="E38" s="45" t="s">
        <v>38</v>
      </c>
      <c r="F38" s="44">
        <v>1</v>
      </c>
      <c r="G38" s="44"/>
      <c r="H38" s="44"/>
      <c r="I38" s="45"/>
      <c r="J38" s="14"/>
      <c r="K38" s="45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>
        <f t="shared" si="0"/>
        <v>1</v>
      </c>
      <c r="Y38" s="66">
        <f t="shared" si="1"/>
        <v>0</v>
      </c>
      <c r="AA38" s="65"/>
    </row>
    <row r="39" spans="1:27" x14ac:dyDescent="0.25">
      <c r="A39" s="14">
        <v>33</v>
      </c>
      <c r="B39" s="14" t="s">
        <v>207</v>
      </c>
      <c r="C39" s="7" t="s">
        <v>214</v>
      </c>
      <c r="D39" s="31">
        <f>P4a2!N39</f>
        <v>0</v>
      </c>
      <c r="E39" s="45" t="s">
        <v>38</v>
      </c>
      <c r="F39" s="44">
        <v>1</v>
      </c>
      <c r="G39" s="44"/>
      <c r="H39" s="44"/>
      <c r="I39" s="45"/>
      <c r="J39" s="1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>
        <f t="shared" si="0"/>
        <v>1</v>
      </c>
      <c r="Y39" s="66">
        <f t="shared" si="1"/>
        <v>0</v>
      </c>
    </row>
    <row r="40" spans="1:27" x14ac:dyDescent="0.25">
      <c r="A40" s="14">
        <v>34</v>
      </c>
      <c r="B40" s="14" t="s">
        <v>208</v>
      </c>
      <c r="C40" s="7" t="s">
        <v>215</v>
      </c>
      <c r="D40" s="31">
        <f>P4a2!N40</f>
        <v>0</v>
      </c>
      <c r="E40" s="45" t="s">
        <v>38</v>
      </c>
      <c r="F40" s="44">
        <v>1</v>
      </c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>
        <f t="shared" si="0"/>
        <v>1</v>
      </c>
      <c r="Y40" s="66">
        <f t="shared" si="1"/>
        <v>0</v>
      </c>
    </row>
    <row r="41" spans="1:27" x14ac:dyDescent="0.25">
      <c r="A41" s="14">
        <v>35</v>
      </c>
      <c r="B41" s="14" t="s">
        <v>209</v>
      </c>
      <c r="C41" s="7" t="s">
        <v>216</v>
      </c>
      <c r="D41" s="31">
        <f>P4a2!N41</f>
        <v>0</v>
      </c>
      <c r="E41" s="45" t="s">
        <v>38</v>
      </c>
      <c r="F41" s="44">
        <v>1</v>
      </c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>
        <f t="shared" si="0"/>
        <v>1</v>
      </c>
      <c r="Y41" s="66">
        <f t="shared" si="1"/>
        <v>0</v>
      </c>
    </row>
    <row r="42" spans="1:27" x14ac:dyDescent="0.25">
      <c r="D42" s="31">
        <f>SUM(D7:D41)</f>
        <v>6096.8401238729257</v>
      </c>
      <c r="Y42" s="67">
        <f>SUM(Y7:Y41)</f>
        <v>1</v>
      </c>
    </row>
  </sheetData>
  <mergeCells count="1">
    <mergeCell ref="B4:C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4AAFA-074C-44C1-AFF0-ACA8D65C06EC}">
  <dimension ref="A1:AA42"/>
  <sheetViews>
    <sheetView zoomScale="80" zoomScaleNormal="80" workbookViewId="0">
      <pane xSplit="5" ySplit="6" topLeftCell="F21" activePane="bottomRight" state="frozen"/>
      <selection pane="topRight" activeCell="F1" sqref="F1"/>
      <selection pane="bottomLeft" activeCell="A9" sqref="A9"/>
      <selection pane="bottomRight" activeCell="A2" sqref="A2"/>
    </sheetView>
  </sheetViews>
  <sheetFormatPr baseColWidth="10" defaultColWidth="11.54296875" defaultRowHeight="15" x14ac:dyDescent="0.25"/>
  <cols>
    <col min="1" max="1" width="6.08984375" style="24" customWidth="1"/>
    <col min="2" max="2" width="9.08984375" style="24" customWidth="1"/>
    <col min="3" max="3" width="30.54296875" style="24" customWidth="1"/>
    <col min="4" max="4" width="9.453125" style="24" customWidth="1"/>
    <col min="5" max="5" width="15.90625" style="24" customWidth="1"/>
    <col min="6" max="13" width="11.54296875" style="24"/>
    <col min="14" max="14" width="12.90625" style="24" customWidth="1"/>
    <col min="15" max="23" width="11.54296875" style="24"/>
    <col min="24" max="24" width="5.36328125" style="24" customWidth="1"/>
    <col min="25" max="25" width="12" style="24" bestFit="1" customWidth="1"/>
    <col min="26" max="16384" width="11.54296875" style="24"/>
  </cols>
  <sheetData>
    <row r="1" spans="1:25" ht="15.6" x14ac:dyDescent="0.3">
      <c r="A1" s="26" t="s">
        <v>586</v>
      </c>
    </row>
    <row r="2" spans="1:25" ht="15.6" x14ac:dyDescent="0.3">
      <c r="A2" s="26" t="s">
        <v>544</v>
      </c>
      <c r="B2" s="26" t="s">
        <v>545</v>
      </c>
      <c r="E2" s="41" t="s">
        <v>100</v>
      </c>
      <c r="F2" s="41">
        <v>1</v>
      </c>
      <c r="G2" s="41">
        <v>2</v>
      </c>
      <c r="H2" s="41">
        <v>3</v>
      </c>
      <c r="I2" s="41">
        <v>4</v>
      </c>
      <c r="J2" s="41">
        <v>5</v>
      </c>
      <c r="K2" s="41">
        <v>6</v>
      </c>
      <c r="L2" s="41">
        <v>7</v>
      </c>
      <c r="M2" s="41">
        <v>8</v>
      </c>
      <c r="N2" s="41">
        <v>9</v>
      </c>
      <c r="O2" s="41">
        <v>10</v>
      </c>
      <c r="P2" s="41">
        <v>11</v>
      </c>
      <c r="Q2" s="41">
        <v>12</v>
      </c>
      <c r="R2" s="41">
        <v>13</v>
      </c>
      <c r="S2" s="41">
        <v>14</v>
      </c>
      <c r="T2" s="41">
        <v>15</v>
      </c>
      <c r="U2" s="41">
        <v>16</v>
      </c>
      <c r="V2" s="41">
        <v>17</v>
      </c>
    </row>
    <row r="3" spans="1:25" x14ac:dyDescent="0.25">
      <c r="E3" s="41" t="s">
        <v>101</v>
      </c>
      <c r="F3" s="41" t="s">
        <v>351</v>
      </c>
      <c r="G3" s="41" t="s">
        <v>352</v>
      </c>
      <c r="H3" s="41" t="s">
        <v>353</v>
      </c>
      <c r="I3" s="41" t="s">
        <v>354</v>
      </c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</row>
    <row r="4" spans="1:25" ht="55.2" x14ac:dyDescent="0.25">
      <c r="B4" s="94" t="s">
        <v>286</v>
      </c>
      <c r="C4" s="95"/>
      <c r="E4" s="41" t="s">
        <v>102</v>
      </c>
      <c r="F4" s="41" t="s">
        <v>416</v>
      </c>
      <c r="G4" s="41" t="s">
        <v>415</v>
      </c>
      <c r="H4" s="41" t="s">
        <v>417</v>
      </c>
      <c r="I4" s="41" t="s">
        <v>418</v>
      </c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</row>
    <row r="5" spans="1:25" x14ac:dyDescent="0.25">
      <c r="E5" s="41" t="s">
        <v>103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</row>
    <row r="6" spans="1:25" ht="15.6" x14ac:dyDescent="0.3">
      <c r="A6" s="1" t="s">
        <v>100</v>
      </c>
      <c r="B6" s="1" t="s">
        <v>101</v>
      </c>
      <c r="C6" s="1" t="s">
        <v>102</v>
      </c>
      <c r="D6" s="1" t="s">
        <v>171</v>
      </c>
      <c r="E6" s="1" t="s">
        <v>527</v>
      </c>
      <c r="F6" s="41" t="s">
        <v>427</v>
      </c>
      <c r="G6" s="41" t="s">
        <v>427</v>
      </c>
      <c r="H6" s="41" t="s">
        <v>429</v>
      </c>
      <c r="I6" s="41" t="s">
        <v>427</v>
      </c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40"/>
      <c r="W6" s="42" t="s">
        <v>7</v>
      </c>
      <c r="Y6" s="42" t="s">
        <v>528</v>
      </c>
    </row>
    <row r="7" spans="1:25" x14ac:dyDescent="0.25">
      <c r="A7" s="14">
        <v>1</v>
      </c>
      <c r="B7" s="14" t="s">
        <v>160</v>
      </c>
      <c r="C7" s="7" t="s">
        <v>18</v>
      </c>
      <c r="D7" s="31">
        <f>P4a2!N7</f>
        <v>1246.1757575757576</v>
      </c>
      <c r="E7" s="45" t="s">
        <v>535</v>
      </c>
      <c r="F7" s="44">
        <f>'P4b1 CA 09'!$D7/'P4b1 CA 09'!$W7*'P4b1 CA 09'!F7</f>
        <v>145.96410493827165</v>
      </c>
      <c r="G7" s="44">
        <f>'P4b1 CA 09'!$D7/'P4b1 CA 09'!$W7*'P4b1 CA 09'!G7</f>
        <v>578.66402076318752</v>
      </c>
      <c r="H7" s="44">
        <f>'P4b1 CA 09'!$D7/'P4b1 CA 09'!$W7*'P4b1 CA 09'!H7</f>
        <v>313.27473905723912</v>
      </c>
      <c r="I7" s="44">
        <f>'P4b1 CA 09'!$D7/'P4b1 CA 09'!$W7*'P4b1 CA 09'!I7</f>
        <v>208.27289281705956</v>
      </c>
      <c r="J7" s="44"/>
      <c r="K7" s="44"/>
      <c r="L7" s="44"/>
      <c r="M7" s="14"/>
      <c r="N7" s="14"/>
      <c r="O7" s="14"/>
      <c r="P7" s="14"/>
      <c r="Q7" s="2"/>
      <c r="R7" s="2"/>
      <c r="S7" s="2"/>
      <c r="T7" s="2"/>
      <c r="U7" s="2"/>
      <c r="V7" s="2"/>
      <c r="W7" s="44">
        <f t="shared" ref="W7:W41" si="0">SUM(F7:V7)</f>
        <v>1246.1757575757579</v>
      </c>
      <c r="Y7" s="68">
        <f>D7/$D$42</f>
        <v>0.2043969879899267</v>
      </c>
    </row>
    <row r="8" spans="1:25" x14ac:dyDescent="0.25">
      <c r="A8" s="14">
        <v>2</v>
      </c>
      <c r="B8" s="14" t="s">
        <v>161</v>
      </c>
      <c r="C8" s="7" t="s">
        <v>172</v>
      </c>
      <c r="D8" s="31">
        <f>P4a2!N8</f>
        <v>0</v>
      </c>
      <c r="E8" s="45" t="s">
        <v>38</v>
      </c>
      <c r="F8" s="44">
        <f>'P4b1 CA 09'!$D8/'P4b1 CA 09'!$W8*'P4b1 CA 09'!F8</f>
        <v>0</v>
      </c>
      <c r="G8" s="44">
        <f>'P4b1 CA 09'!$D8/'P4b1 CA 09'!$W8*'P4b1 CA 09'!G8</f>
        <v>0</v>
      </c>
      <c r="H8" s="44">
        <f>'P4b1 CA 09'!$D8/'P4b1 CA 09'!$W8*'P4b1 CA 09'!H8</f>
        <v>0</v>
      </c>
      <c r="I8" s="44">
        <f>'P4b1 CA 09'!$D8/'P4b1 CA 09'!$W8*'P4b1 CA 09'!I8</f>
        <v>0</v>
      </c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>
        <f t="shared" si="0"/>
        <v>0</v>
      </c>
      <c r="Y8" s="66">
        <f t="shared" ref="Y8:Y41" si="1">D8/$D$42</f>
        <v>0</v>
      </c>
    </row>
    <row r="9" spans="1:25" x14ac:dyDescent="0.25">
      <c r="A9" s="14">
        <v>3</v>
      </c>
      <c r="B9" s="14" t="s">
        <v>162</v>
      </c>
      <c r="C9" s="7" t="s">
        <v>10</v>
      </c>
      <c r="D9" s="31">
        <f>P4a2!N9</f>
        <v>0</v>
      </c>
      <c r="E9" s="45" t="s">
        <v>38</v>
      </c>
      <c r="F9" s="44">
        <f>'P4b1 CA 09'!$D9/'P4b1 CA 09'!$W9*'P4b1 CA 09'!F9</f>
        <v>0</v>
      </c>
      <c r="G9" s="44">
        <f>'P4b1 CA 09'!$D9/'P4b1 CA 09'!$W9*'P4b1 CA 09'!G9</f>
        <v>0</v>
      </c>
      <c r="H9" s="44">
        <f>'P4b1 CA 09'!$D9/'P4b1 CA 09'!$W9*'P4b1 CA 09'!H9</f>
        <v>0</v>
      </c>
      <c r="I9" s="44">
        <f>'P4b1 CA 09'!$D9/'P4b1 CA 09'!$W9*'P4b1 CA 09'!I9</f>
        <v>0</v>
      </c>
      <c r="J9" s="44"/>
      <c r="K9" s="45"/>
      <c r="L9" s="44"/>
      <c r="M9" s="45"/>
      <c r="N9" s="44"/>
      <c r="O9" s="44"/>
      <c r="P9" s="44"/>
      <c r="Q9" s="44"/>
      <c r="R9" s="44"/>
      <c r="S9" s="44"/>
      <c r="T9" s="44"/>
      <c r="U9" s="44"/>
      <c r="V9" s="44"/>
      <c r="W9" s="44">
        <f t="shared" si="0"/>
        <v>0</v>
      </c>
      <c r="Y9" s="66">
        <f t="shared" si="1"/>
        <v>0</v>
      </c>
    </row>
    <row r="10" spans="1:25" x14ac:dyDescent="0.25">
      <c r="A10" s="14">
        <v>4</v>
      </c>
      <c r="B10" s="14" t="s">
        <v>163</v>
      </c>
      <c r="C10" s="7" t="s">
        <v>14</v>
      </c>
      <c r="D10" s="31">
        <f>P4a2!N10</f>
        <v>0</v>
      </c>
      <c r="E10" s="45" t="s">
        <v>38</v>
      </c>
      <c r="F10" s="44">
        <f>'P4b1 CA 09'!$D10/'P4b1 CA 09'!$W10*'P4b1 CA 09'!F10</f>
        <v>0</v>
      </c>
      <c r="G10" s="44">
        <f>'P4b1 CA 09'!$D10/'P4b1 CA 09'!$W10*'P4b1 CA 09'!G10</f>
        <v>0</v>
      </c>
      <c r="H10" s="44">
        <f>'P4b1 CA 09'!$D10/'P4b1 CA 09'!$W10*'P4b1 CA 09'!H10</f>
        <v>0</v>
      </c>
      <c r="I10" s="44">
        <f>'P4b1 CA 09'!$D10/'P4b1 CA 09'!$W10*'P4b1 CA 09'!I10</f>
        <v>0</v>
      </c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>
        <f t="shared" si="0"/>
        <v>0</v>
      </c>
      <c r="Y10" s="66">
        <f t="shared" si="1"/>
        <v>0</v>
      </c>
    </row>
    <row r="11" spans="1:25" x14ac:dyDescent="0.25">
      <c r="A11" s="14">
        <v>5</v>
      </c>
      <c r="B11" s="14" t="s">
        <v>164</v>
      </c>
      <c r="C11" s="7" t="s">
        <v>11</v>
      </c>
      <c r="D11" s="31">
        <f>P4a2!N11</f>
        <v>0</v>
      </c>
      <c r="E11" s="45" t="s">
        <v>38</v>
      </c>
      <c r="F11" s="44">
        <f>'P4b1 CA 09'!$D11/'P4b1 CA 09'!$W11*'P4b1 CA 09'!F11</f>
        <v>0</v>
      </c>
      <c r="G11" s="44">
        <f>'P4b1 CA 09'!$D11/'P4b1 CA 09'!$W11*'P4b1 CA 09'!G11</f>
        <v>0</v>
      </c>
      <c r="H11" s="44">
        <f>'P4b1 CA 09'!$D11/'P4b1 CA 09'!$W11*'P4b1 CA 09'!H11</f>
        <v>0</v>
      </c>
      <c r="I11" s="44">
        <f>'P4b1 CA 09'!$D11/'P4b1 CA 09'!$W11*'P4b1 CA 09'!I11</f>
        <v>0</v>
      </c>
      <c r="J11" s="44"/>
      <c r="K11" s="44"/>
      <c r="L11" s="44"/>
      <c r="M11" s="44"/>
      <c r="N11" s="44"/>
      <c r="O11" s="44"/>
      <c r="P11" s="44"/>
      <c r="Q11" s="45"/>
      <c r="R11" s="45"/>
      <c r="S11" s="45"/>
      <c r="T11" s="45"/>
      <c r="U11" s="45"/>
      <c r="V11" s="45"/>
      <c r="W11" s="44">
        <f t="shared" si="0"/>
        <v>0</v>
      </c>
      <c r="Y11" s="66">
        <f t="shared" si="1"/>
        <v>0</v>
      </c>
    </row>
    <row r="12" spans="1:25" x14ac:dyDescent="0.25">
      <c r="A12" s="14">
        <v>6</v>
      </c>
      <c r="B12" s="14" t="s">
        <v>165</v>
      </c>
      <c r="C12" s="7" t="s">
        <v>173</v>
      </c>
      <c r="D12" s="31">
        <f>P4a2!N12</f>
        <v>134.13084112149534</v>
      </c>
      <c r="E12" s="45" t="s">
        <v>38</v>
      </c>
      <c r="F12" s="44">
        <f>'P4b1 CA 09'!$D12/'P4b1 CA 09'!$W12*'P4b1 CA 09'!F12</f>
        <v>0</v>
      </c>
      <c r="G12" s="44">
        <f>'P4b1 CA 09'!$D12/'P4b1 CA 09'!$W12*'P4b1 CA 09'!G12</f>
        <v>134.13084112149534</v>
      </c>
      <c r="H12" s="44">
        <f>'P4b1 CA 09'!$D12/'P4b1 CA 09'!$W12*'P4b1 CA 09'!H12</f>
        <v>0</v>
      </c>
      <c r="I12" s="44">
        <f>'P4b1 CA 09'!$D12/'P4b1 CA 09'!$W12*'P4b1 CA 09'!I12</f>
        <v>0</v>
      </c>
      <c r="J12" s="44"/>
      <c r="K12" s="44"/>
      <c r="L12" s="44"/>
      <c r="M12" s="44"/>
      <c r="N12" s="45"/>
      <c r="O12" s="45"/>
      <c r="P12" s="45"/>
      <c r="Q12" s="45"/>
      <c r="R12" s="45"/>
      <c r="S12" s="45"/>
      <c r="T12" s="45"/>
      <c r="U12" s="45"/>
      <c r="V12" s="45"/>
      <c r="W12" s="44">
        <f t="shared" si="0"/>
        <v>134.13084112149534</v>
      </c>
      <c r="Y12" s="66">
        <f t="shared" si="1"/>
        <v>2.2000058783941137E-2</v>
      </c>
    </row>
    <row r="13" spans="1:25" x14ac:dyDescent="0.25">
      <c r="A13" s="14">
        <v>7</v>
      </c>
      <c r="B13" s="14" t="s">
        <v>166</v>
      </c>
      <c r="C13" s="7" t="s">
        <v>12</v>
      </c>
      <c r="D13" s="31">
        <f>P4a2!N13</f>
        <v>0</v>
      </c>
      <c r="E13" s="45" t="s">
        <v>38</v>
      </c>
      <c r="F13" s="44">
        <f>'P4b1 CA 09'!$D13/'P4b1 CA 09'!$W13*'P4b1 CA 09'!F13</f>
        <v>0</v>
      </c>
      <c r="G13" s="44">
        <f>'P4b1 CA 09'!$D13/'P4b1 CA 09'!$W13*'P4b1 CA 09'!G13</f>
        <v>0</v>
      </c>
      <c r="H13" s="44">
        <f>'P4b1 CA 09'!$D13/'P4b1 CA 09'!$W13*'P4b1 CA 09'!H13</f>
        <v>0</v>
      </c>
      <c r="I13" s="44">
        <f>'P4b1 CA 09'!$D13/'P4b1 CA 09'!$W13*'P4b1 CA 09'!I13</f>
        <v>0</v>
      </c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>
        <f t="shared" si="0"/>
        <v>0</v>
      </c>
      <c r="Y13" s="66">
        <f t="shared" si="1"/>
        <v>0</v>
      </c>
    </row>
    <row r="14" spans="1:25" x14ac:dyDescent="0.25">
      <c r="A14" s="14">
        <v>8</v>
      </c>
      <c r="B14" s="14" t="s">
        <v>167</v>
      </c>
      <c r="C14" s="7" t="s">
        <v>16</v>
      </c>
      <c r="D14" s="31">
        <f>P4a2!N14</f>
        <v>0</v>
      </c>
      <c r="E14" s="45" t="s">
        <v>38</v>
      </c>
      <c r="F14" s="44">
        <f>'P4b1 CA 09'!$D14/'P4b1 CA 09'!$W14*'P4b1 CA 09'!F14</f>
        <v>0</v>
      </c>
      <c r="G14" s="44">
        <f>'P4b1 CA 09'!$D14/'P4b1 CA 09'!$W14*'P4b1 CA 09'!G14</f>
        <v>0</v>
      </c>
      <c r="H14" s="44">
        <f>'P4b1 CA 09'!$D14/'P4b1 CA 09'!$W14*'P4b1 CA 09'!H14</f>
        <v>0</v>
      </c>
      <c r="I14" s="44">
        <f>'P4b1 CA 09'!$D14/'P4b1 CA 09'!$W14*'P4b1 CA 09'!I14</f>
        <v>0</v>
      </c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>
        <f t="shared" si="0"/>
        <v>0</v>
      </c>
      <c r="Y14" s="66">
        <f t="shared" si="1"/>
        <v>0</v>
      </c>
    </row>
    <row r="15" spans="1:25" x14ac:dyDescent="0.25">
      <c r="A15" s="14">
        <v>9</v>
      </c>
      <c r="B15" s="14" t="s">
        <v>168</v>
      </c>
      <c r="C15" s="7" t="s">
        <v>13</v>
      </c>
      <c r="D15" s="31">
        <f>P4a2!N15</f>
        <v>0</v>
      </c>
      <c r="E15" s="45" t="s">
        <v>38</v>
      </c>
      <c r="F15" s="44">
        <f>'P4b1 CA 09'!$D15/'P4b1 CA 09'!$W15*'P4b1 CA 09'!F15</f>
        <v>0</v>
      </c>
      <c r="G15" s="44">
        <f>'P4b1 CA 09'!$D15/'P4b1 CA 09'!$W15*'P4b1 CA 09'!G15</f>
        <v>0</v>
      </c>
      <c r="H15" s="44">
        <f>'P4b1 CA 09'!$D15/'P4b1 CA 09'!$W15*'P4b1 CA 09'!H15</f>
        <v>0</v>
      </c>
      <c r="I15" s="44">
        <f>'P4b1 CA 09'!$D15/'P4b1 CA 09'!$W15*'P4b1 CA 09'!I15</f>
        <v>0</v>
      </c>
      <c r="J15" s="44"/>
      <c r="K15" s="44"/>
      <c r="L15" s="44"/>
      <c r="M15" s="44"/>
      <c r="N15" s="44"/>
      <c r="O15" s="44"/>
      <c r="P15" s="44"/>
      <c r="Q15" s="45"/>
      <c r="R15" s="45"/>
      <c r="S15" s="45"/>
      <c r="T15" s="45"/>
      <c r="U15" s="45"/>
      <c r="V15" s="45"/>
      <c r="W15" s="44">
        <f t="shared" si="0"/>
        <v>0</v>
      </c>
      <c r="Y15" s="66">
        <f t="shared" si="1"/>
        <v>0</v>
      </c>
    </row>
    <row r="16" spans="1:25" x14ac:dyDescent="0.25">
      <c r="A16" s="14">
        <v>10</v>
      </c>
      <c r="B16" s="14" t="s">
        <v>169</v>
      </c>
      <c r="C16" s="7" t="s">
        <v>8</v>
      </c>
      <c r="D16" s="31">
        <f>P4a2!N16</f>
        <v>128</v>
      </c>
      <c r="E16" s="45" t="s">
        <v>38</v>
      </c>
      <c r="F16" s="44">
        <f>'P4b1 CA 09'!$D16/'P4b1 CA 09'!$W16*'P4b1 CA 09'!F16</f>
        <v>128</v>
      </c>
      <c r="G16" s="44">
        <f>'P4b1 CA 09'!$D16/'P4b1 CA 09'!$W16*'P4b1 CA 09'!G16</f>
        <v>0</v>
      </c>
      <c r="H16" s="44">
        <f>'P4b1 CA 09'!$D16/'P4b1 CA 09'!$W16*'P4b1 CA 09'!H16</f>
        <v>0</v>
      </c>
      <c r="I16" s="44">
        <f>'P4b1 CA 09'!$D16/'P4b1 CA 09'!$W16*'P4b1 CA 09'!I16</f>
        <v>0</v>
      </c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>
        <f t="shared" si="0"/>
        <v>128</v>
      </c>
      <c r="Y16" s="66">
        <f t="shared" si="1"/>
        <v>2.0994481961040819E-2</v>
      </c>
    </row>
    <row r="17" spans="1:25" x14ac:dyDescent="0.25">
      <c r="A17" s="14">
        <v>11</v>
      </c>
      <c r="B17" s="14" t="s">
        <v>170</v>
      </c>
      <c r="C17" s="7" t="s">
        <v>183</v>
      </c>
      <c r="D17" s="31">
        <f>P4a2!N17</f>
        <v>89.966852146263918</v>
      </c>
      <c r="E17" s="45" t="s">
        <v>278</v>
      </c>
      <c r="F17" s="44">
        <f>'P4b1 CA 09'!$D17/'P4b1 CA 09'!$W17*'P4b1 CA 09'!F17</f>
        <v>23.406010314475168</v>
      </c>
      <c r="G17" s="44">
        <f>'P4b1 CA 09'!$D17/'P4b1 CA 09'!$W17*'P4b1 CA 09'!G17</f>
        <v>45.349144984295634</v>
      </c>
      <c r="H17" s="44">
        <f>'P4b1 CA 09'!$D17/'P4b1 CA 09'!$W17*'P4b1 CA 09'!H17</f>
        <v>11.703005157237584</v>
      </c>
      <c r="I17" s="44">
        <f>'P4b1 CA 09'!$D17/'P4b1 CA 09'!$W17*'P4b1 CA 09'!I17</f>
        <v>9.508691690255537</v>
      </c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>
        <f t="shared" si="0"/>
        <v>89.966852146263918</v>
      </c>
      <c r="Y17" s="66">
        <f t="shared" si="1"/>
        <v>1.4756308238096595E-2</v>
      </c>
    </row>
    <row r="18" spans="1:25" x14ac:dyDescent="0.25">
      <c r="A18" s="14">
        <v>12</v>
      </c>
      <c r="B18" s="14" t="s">
        <v>174</v>
      </c>
      <c r="C18" s="7" t="s">
        <v>184</v>
      </c>
      <c r="D18" s="31">
        <f>P4a2!N18</f>
        <v>10.327816091954023</v>
      </c>
      <c r="E18" s="45" t="s">
        <v>279</v>
      </c>
      <c r="F18" s="44">
        <f>'P4b1 CA 09'!$D18/'P4b1 CA 09'!$W18*'P4b1 CA 09'!F18</f>
        <v>1.4754022988505748</v>
      </c>
      <c r="G18" s="44">
        <f>'P4b1 CA 09'!$D18/'P4b1 CA 09'!$W18*'P4b1 CA 09'!G18</f>
        <v>4.4262068965517241</v>
      </c>
      <c r="H18" s="44">
        <f>'P4b1 CA 09'!$D18/'P4b1 CA 09'!$W18*'P4b1 CA 09'!H18</f>
        <v>1.4754022988505748</v>
      </c>
      <c r="I18" s="44">
        <f>'P4b1 CA 09'!$D18/'P4b1 CA 09'!$W18*'P4b1 CA 09'!I18</f>
        <v>2.9508045977011497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44">
        <f t="shared" si="0"/>
        <v>10.327816091954023</v>
      </c>
      <c r="Y18" s="66">
        <f t="shared" si="1"/>
        <v>1.6939620987459047E-3</v>
      </c>
    </row>
    <row r="19" spans="1:25" x14ac:dyDescent="0.25">
      <c r="A19" s="14">
        <v>13</v>
      </c>
      <c r="B19" s="14" t="s">
        <v>175</v>
      </c>
      <c r="C19" s="7" t="s">
        <v>185</v>
      </c>
      <c r="D19" s="31">
        <f>P4a2!N19</f>
        <v>0</v>
      </c>
      <c r="E19" s="45" t="s">
        <v>38</v>
      </c>
      <c r="F19" s="44">
        <f>'P4b1 CA 09'!$D19/'P4b1 CA 09'!$W19*'P4b1 CA 09'!F19</f>
        <v>0</v>
      </c>
      <c r="G19" s="44">
        <f>'P4b1 CA 09'!$D19/'P4b1 CA 09'!$W19*'P4b1 CA 09'!G19</f>
        <v>0</v>
      </c>
      <c r="H19" s="44">
        <f>'P4b1 CA 09'!$D19/'P4b1 CA 09'!$W19*'P4b1 CA 09'!H19</f>
        <v>0</v>
      </c>
      <c r="I19" s="44">
        <f>'P4b1 CA 09'!$D19/'P4b1 CA 09'!$W19*'P4b1 CA 09'!I19</f>
        <v>0</v>
      </c>
      <c r="J19" s="44"/>
      <c r="K19" s="44"/>
      <c r="L19" s="44"/>
      <c r="M19" s="44"/>
      <c r="N19" s="44"/>
      <c r="O19" s="44"/>
      <c r="P19" s="44"/>
      <c r="Q19" s="45"/>
      <c r="R19" s="45"/>
      <c r="S19" s="45"/>
      <c r="T19" s="45"/>
      <c r="U19" s="45"/>
      <c r="V19" s="45"/>
      <c r="W19" s="44">
        <f t="shared" si="0"/>
        <v>0</v>
      </c>
      <c r="Y19" s="66">
        <f t="shared" si="1"/>
        <v>0</v>
      </c>
    </row>
    <row r="20" spans="1:25" x14ac:dyDescent="0.25">
      <c r="A20" s="14">
        <v>14</v>
      </c>
      <c r="B20" s="14" t="s">
        <v>176</v>
      </c>
      <c r="C20" s="7" t="s">
        <v>186</v>
      </c>
      <c r="D20" s="31">
        <f>P4a2!N20</f>
        <v>53.719626168224302</v>
      </c>
      <c r="E20" s="45" t="s">
        <v>275</v>
      </c>
      <c r="F20" s="44">
        <f>'P4b1 CA 09'!$D20/'P4b1 CA 09'!$W20*'P4b1 CA 09'!F20</f>
        <v>10.743925233644861</v>
      </c>
      <c r="G20" s="44">
        <f>'P4b1 CA 09'!$D20/'P4b1 CA 09'!$W20*'P4b1 CA 09'!G20</f>
        <v>26.859813084112151</v>
      </c>
      <c r="H20" s="44">
        <f>'P4b1 CA 09'!$D20/'P4b1 CA 09'!$W20*'P4b1 CA 09'!H20</f>
        <v>0</v>
      </c>
      <c r="I20" s="44">
        <f>'P4b1 CA 09'!$D20/'P4b1 CA 09'!$W20*'P4b1 CA 09'!I20</f>
        <v>16.115887850467288</v>
      </c>
      <c r="J20" s="44"/>
      <c r="K20" s="44"/>
      <c r="L20" s="44"/>
      <c r="M20" s="44"/>
      <c r="N20" s="45"/>
      <c r="O20" s="45"/>
      <c r="P20" s="45"/>
      <c r="Q20" s="45"/>
      <c r="R20" s="45"/>
      <c r="S20" s="45"/>
      <c r="T20" s="45"/>
      <c r="U20" s="45"/>
      <c r="V20" s="45"/>
      <c r="W20" s="44">
        <f t="shared" si="0"/>
        <v>53.719626168224302</v>
      </c>
      <c r="Y20" s="66">
        <f t="shared" si="1"/>
        <v>8.811060332364385E-3</v>
      </c>
    </row>
    <row r="21" spans="1:25" x14ac:dyDescent="0.25">
      <c r="A21" s="14">
        <v>15</v>
      </c>
      <c r="B21" s="14" t="s">
        <v>177</v>
      </c>
      <c r="C21" s="7" t="s">
        <v>187</v>
      </c>
      <c r="D21" s="31">
        <f>P4a2!N21</f>
        <v>4330</v>
      </c>
      <c r="E21" s="45" t="s">
        <v>535</v>
      </c>
      <c r="F21" s="44">
        <f>'P4b1 CA 09'!$D21/'P4b1 CA 09'!$W21*'P4b1 CA 09'!F21</f>
        <v>507.17129629629636</v>
      </c>
      <c r="G21" s="44">
        <f>'P4b1 CA 09'!$D21/'P4b1 CA 09'!$W21*'P4b1 CA 09'!G21</f>
        <v>2010.6435185185187</v>
      </c>
      <c r="H21" s="44">
        <f>'P4b1 CA 09'!$D21/'P4b1 CA 09'!$W21*'P4b1 CA 09'!H21</f>
        <v>1088.5138888888889</v>
      </c>
      <c r="I21" s="44">
        <f>'P4b1 CA 09'!$D21/'P4b1 CA 09'!$W21*'P4b1 CA 09'!I21</f>
        <v>723.67129629629642</v>
      </c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>
        <f t="shared" si="0"/>
        <v>4330.0000000000009</v>
      </c>
      <c r="Y21" s="68">
        <f t="shared" si="1"/>
        <v>0.71020396008833386</v>
      </c>
    </row>
    <row r="22" spans="1:25" x14ac:dyDescent="0.25">
      <c r="A22" s="14">
        <v>16</v>
      </c>
      <c r="B22" s="14" t="s">
        <v>178</v>
      </c>
      <c r="C22" s="7" t="s">
        <v>17</v>
      </c>
      <c r="D22" s="31">
        <f>P4a2!N22</f>
        <v>0</v>
      </c>
      <c r="E22" s="45" t="s">
        <v>38</v>
      </c>
      <c r="F22" s="44">
        <f>'P4b1 CA 09'!$D22/'P4b1 CA 09'!$W22*'P4b1 CA 09'!F22</f>
        <v>0</v>
      </c>
      <c r="G22" s="44">
        <f>'P4b1 CA 09'!$D22/'P4b1 CA 09'!$W22*'P4b1 CA 09'!G22</f>
        <v>0</v>
      </c>
      <c r="H22" s="44">
        <f>'P4b1 CA 09'!$D22/'P4b1 CA 09'!$W22*'P4b1 CA 09'!H22</f>
        <v>0</v>
      </c>
      <c r="I22" s="44">
        <f>'P4b1 CA 09'!$D22/'P4b1 CA 09'!$W22*'P4b1 CA 09'!I22</f>
        <v>0</v>
      </c>
      <c r="J22" s="44"/>
      <c r="K22" s="44"/>
      <c r="L22" s="44"/>
      <c r="M22" s="44"/>
      <c r="N22" s="44"/>
      <c r="O22" s="44"/>
      <c r="P22" s="44"/>
      <c r="Q22" s="45"/>
      <c r="R22" s="45"/>
      <c r="S22" s="45"/>
      <c r="T22" s="45"/>
      <c r="U22" s="45"/>
      <c r="V22" s="45"/>
      <c r="W22" s="44">
        <f t="shared" si="0"/>
        <v>0</v>
      </c>
      <c r="Y22" s="66">
        <f t="shared" si="1"/>
        <v>0</v>
      </c>
    </row>
    <row r="23" spans="1:25" x14ac:dyDescent="0.25">
      <c r="A23" s="14">
        <v>17</v>
      </c>
      <c r="B23" s="14" t="s">
        <v>179</v>
      </c>
      <c r="C23" s="7" t="s">
        <v>9</v>
      </c>
      <c r="D23" s="31">
        <f>P4a2!N23</f>
        <v>0</v>
      </c>
      <c r="E23" s="45" t="s">
        <v>38</v>
      </c>
      <c r="F23" s="44">
        <f>'P4b1 CA 09'!$D23/'P4b1 CA 09'!$W23*'P4b1 CA 09'!F23</f>
        <v>0</v>
      </c>
      <c r="G23" s="44">
        <f>'P4b1 CA 09'!$D23/'P4b1 CA 09'!$W23*'P4b1 CA 09'!G23</f>
        <v>0</v>
      </c>
      <c r="H23" s="44">
        <f>'P4b1 CA 09'!$D23/'P4b1 CA 09'!$W23*'P4b1 CA 09'!H23</f>
        <v>0</v>
      </c>
      <c r="I23" s="44">
        <f>'P4b1 CA 09'!$D23/'P4b1 CA 09'!$W23*'P4b1 CA 09'!I23</f>
        <v>0</v>
      </c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>
        <f t="shared" si="0"/>
        <v>0</v>
      </c>
      <c r="Y23" s="66">
        <f t="shared" si="1"/>
        <v>0</v>
      </c>
    </row>
    <row r="24" spans="1:25" x14ac:dyDescent="0.25">
      <c r="A24" s="14">
        <v>18</v>
      </c>
      <c r="B24" s="14" t="s">
        <v>180</v>
      </c>
      <c r="C24" s="7" t="s">
        <v>15</v>
      </c>
      <c r="D24" s="31">
        <f>P4a2!N24</f>
        <v>0</v>
      </c>
      <c r="E24" s="45" t="s">
        <v>38</v>
      </c>
      <c r="F24" s="44">
        <f>'P4b1 CA 09'!$D24/'P4b1 CA 09'!$W24*'P4b1 CA 09'!F24</f>
        <v>0</v>
      </c>
      <c r="G24" s="44">
        <f>'P4b1 CA 09'!$D24/'P4b1 CA 09'!$W24*'P4b1 CA 09'!G24</f>
        <v>0</v>
      </c>
      <c r="H24" s="44">
        <f>'P4b1 CA 09'!$D24/'P4b1 CA 09'!$W24*'P4b1 CA 09'!H24</f>
        <v>0</v>
      </c>
      <c r="I24" s="44">
        <f>'P4b1 CA 09'!$D24/'P4b1 CA 09'!$W24*'P4b1 CA 09'!I24</f>
        <v>0</v>
      </c>
      <c r="J24" s="44"/>
      <c r="K24" s="44"/>
      <c r="L24" s="44"/>
      <c r="M24" s="44"/>
      <c r="N24" s="44"/>
      <c r="O24" s="44"/>
      <c r="P24" s="44"/>
      <c r="Q24" s="45"/>
      <c r="R24" s="45"/>
      <c r="S24" s="45"/>
      <c r="T24" s="45"/>
      <c r="U24" s="45"/>
      <c r="V24" s="45"/>
      <c r="W24" s="44">
        <f t="shared" si="0"/>
        <v>0</v>
      </c>
      <c r="Y24" s="66">
        <f t="shared" si="1"/>
        <v>0</v>
      </c>
    </row>
    <row r="25" spans="1:25" x14ac:dyDescent="0.25">
      <c r="A25" s="14">
        <v>19</v>
      </c>
      <c r="B25" s="14" t="s">
        <v>181</v>
      </c>
      <c r="C25" s="7" t="s">
        <v>196</v>
      </c>
      <c r="D25" s="31">
        <f>P4a2!N25</f>
        <v>0</v>
      </c>
      <c r="E25" s="45" t="s">
        <v>38</v>
      </c>
      <c r="F25" s="44">
        <f>'P4b1 CA 09'!$D25/'P4b1 CA 09'!$W25*'P4b1 CA 09'!F25</f>
        <v>0</v>
      </c>
      <c r="G25" s="44">
        <f>'P4b1 CA 09'!$D25/'P4b1 CA 09'!$W25*'P4b1 CA 09'!G25</f>
        <v>0</v>
      </c>
      <c r="H25" s="44">
        <f>'P4b1 CA 09'!$D25/'P4b1 CA 09'!$W25*'P4b1 CA 09'!H25</f>
        <v>0</v>
      </c>
      <c r="I25" s="44">
        <f>'P4b1 CA 09'!$D25/'P4b1 CA 09'!$W25*'P4b1 CA 09'!I25</f>
        <v>0</v>
      </c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>
        <f t="shared" si="0"/>
        <v>0</v>
      </c>
      <c r="Y25" s="66">
        <f t="shared" si="1"/>
        <v>0</v>
      </c>
    </row>
    <row r="26" spans="1:25" x14ac:dyDescent="0.25">
      <c r="A26" s="14">
        <v>20</v>
      </c>
      <c r="B26" s="14" t="s">
        <v>182</v>
      </c>
      <c r="C26" s="7" t="s">
        <v>197</v>
      </c>
      <c r="D26" s="31">
        <f>P4a2!N26</f>
        <v>0</v>
      </c>
      <c r="E26" s="45" t="s">
        <v>38</v>
      </c>
      <c r="F26" s="44">
        <f>'P4b1 CA 09'!$D26/'P4b1 CA 09'!$W26*'P4b1 CA 09'!F26</f>
        <v>0</v>
      </c>
      <c r="G26" s="44">
        <f>'P4b1 CA 09'!$D26/'P4b1 CA 09'!$W26*'P4b1 CA 09'!G26</f>
        <v>0</v>
      </c>
      <c r="H26" s="44">
        <f>'P4b1 CA 09'!$D26/'P4b1 CA 09'!$W26*'P4b1 CA 09'!H26</f>
        <v>0</v>
      </c>
      <c r="I26" s="44">
        <f>'P4b1 CA 09'!$D26/'P4b1 CA 09'!$W26*'P4b1 CA 09'!I26</f>
        <v>0</v>
      </c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>
        <f t="shared" si="0"/>
        <v>0</v>
      </c>
      <c r="Y26" s="66">
        <f t="shared" si="1"/>
        <v>0</v>
      </c>
    </row>
    <row r="27" spans="1:25" x14ac:dyDescent="0.25">
      <c r="A27" s="14">
        <v>21</v>
      </c>
      <c r="B27" s="14" t="s">
        <v>188</v>
      </c>
      <c r="C27" s="7" t="s">
        <v>198</v>
      </c>
      <c r="D27" s="31">
        <f>P4a2!N27</f>
        <v>0</v>
      </c>
      <c r="E27" s="45" t="s">
        <v>38</v>
      </c>
      <c r="F27" s="44">
        <f>'P4b1 CA 09'!$D27/'P4b1 CA 09'!$W27*'P4b1 CA 09'!F27</f>
        <v>0</v>
      </c>
      <c r="G27" s="44">
        <f>'P4b1 CA 09'!$D27/'P4b1 CA 09'!$W27*'P4b1 CA 09'!G27</f>
        <v>0</v>
      </c>
      <c r="H27" s="44">
        <f>'P4b1 CA 09'!$D27/'P4b1 CA 09'!$W27*'P4b1 CA 09'!H27</f>
        <v>0</v>
      </c>
      <c r="I27" s="44">
        <f>'P4b1 CA 09'!$D27/'P4b1 CA 09'!$W27*'P4b1 CA 09'!I27</f>
        <v>0</v>
      </c>
      <c r="J27" s="44"/>
      <c r="K27" s="44"/>
      <c r="L27" s="45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>
        <f t="shared" si="0"/>
        <v>0</v>
      </c>
      <c r="Y27" s="66">
        <f t="shared" si="1"/>
        <v>0</v>
      </c>
    </row>
    <row r="28" spans="1:25" x14ac:dyDescent="0.25">
      <c r="A28" s="14">
        <v>22</v>
      </c>
      <c r="B28" s="14" t="s">
        <v>189</v>
      </c>
      <c r="C28" s="7" t="s">
        <v>19</v>
      </c>
      <c r="D28" s="31">
        <f>P4a2!N28</f>
        <v>0</v>
      </c>
      <c r="E28" s="45" t="s">
        <v>38</v>
      </c>
      <c r="F28" s="44">
        <f>'P4b1 CA 09'!$D28/'P4b1 CA 09'!$W28*'P4b1 CA 09'!F28</f>
        <v>0</v>
      </c>
      <c r="G28" s="44">
        <f>'P4b1 CA 09'!$D28/'P4b1 CA 09'!$W28*'P4b1 CA 09'!G28</f>
        <v>0</v>
      </c>
      <c r="H28" s="44">
        <f>'P4b1 CA 09'!$D28/'P4b1 CA 09'!$W28*'P4b1 CA 09'!H28</f>
        <v>0</v>
      </c>
      <c r="I28" s="44">
        <f>'P4b1 CA 09'!$D28/'P4b1 CA 09'!$W28*'P4b1 CA 09'!I28</f>
        <v>0</v>
      </c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>
        <f t="shared" si="0"/>
        <v>0</v>
      </c>
      <c r="Y28" s="66">
        <f t="shared" si="1"/>
        <v>0</v>
      </c>
    </row>
    <row r="29" spans="1:25" x14ac:dyDescent="0.25">
      <c r="A29" s="14">
        <v>23</v>
      </c>
      <c r="B29" s="14" t="s">
        <v>190</v>
      </c>
      <c r="C29" s="7" t="s">
        <v>217</v>
      </c>
      <c r="D29" s="31">
        <f>P4a2!N29</f>
        <v>0</v>
      </c>
      <c r="E29" s="45" t="s">
        <v>38</v>
      </c>
      <c r="F29" s="44">
        <f>'P4b1 CA 09'!$D29/'P4b1 CA 09'!$W29*'P4b1 CA 09'!F29</f>
        <v>0</v>
      </c>
      <c r="G29" s="44">
        <f>'P4b1 CA 09'!$D29/'P4b1 CA 09'!$W29*'P4b1 CA 09'!G29</f>
        <v>0</v>
      </c>
      <c r="H29" s="44">
        <f>'P4b1 CA 09'!$D29/'P4b1 CA 09'!$W29*'P4b1 CA 09'!H29</f>
        <v>0</v>
      </c>
      <c r="I29" s="44">
        <f>'P4b1 CA 09'!$D29/'P4b1 CA 09'!$W29*'P4b1 CA 09'!I29</f>
        <v>0</v>
      </c>
      <c r="J29" s="44"/>
      <c r="K29" s="45"/>
      <c r="L29" s="45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>
        <f t="shared" si="0"/>
        <v>0</v>
      </c>
      <c r="Y29" s="66">
        <f t="shared" si="1"/>
        <v>0</v>
      </c>
    </row>
    <row r="30" spans="1:25" x14ac:dyDescent="0.25">
      <c r="A30" s="14">
        <v>24</v>
      </c>
      <c r="B30" s="14" t="s">
        <v>191</v>
      </c>
      <c r="C30" s="7" t="s">
        <v>199</v>
      </c>
      <c r="D30" s="31">
        <f>P4a2!N30</f>
        <v>0</v>
      </c>
      <c r="E30" s="45" t="s">
        <v>38</v>
      </c>
      <c r="F30" s="44">
        <f>'P4b1 CA 09'!$D30/'P4b1 CA 09'!$W30*'P4b1 CA 09'!F30</f>
        <v>0</v>
      </c>
      <c r="G30" s="44">
        <f>'P4b1 CA 09'!$D30/'P4b1 CA 09'!$W30*'P4b1 CA 09'!G30</f>
        <v>0</v>
      </c>
      <c r="H30" s="44">
        <f>'P4b1 CA 09'!$D30/'P4b1 CA 09'!$W30*'P4b1 CA 09'!H30</f>
        <v>0</v>
      </c>
      <c r="I30" s="44">
        <f>'P4b1 CA 09'!$D30/'P4b1 CA 09'!$W30*'P4b1 CA 09'!I30</f>
        <v>0</v>
      </c>
      <c r="J30" s="44"/>
      <c r="K30" s="45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>
        <f t="shared" si="0"/>
        <v>0</v>
      </c>
      <c r="Y30" s="66">
        <f t="shared" si="1"/>
        <v>0</v>
      </c>
    </row>
    <row r="31" spans="1:25" x14ac:dyDescent="0.25">
      <c r="A31" s="14">
        <v>25</v>
      </c>
      <c r="B31" s="14" t="s">
        <v>192</v>
      </c>
      <c r="C31" s="7" t="s">
        <v>200</v>
      </c>
      <c r="D31" s="31">
        <f>P4a2!N31</f>
        <v>0</v>
      </c>
      <c r="E31" s="45" t="s">
        <v>38</v>
      </c>
      <c r="F31" s="44">
        <f>'P4b1 CA 09'!$D31/'P4b1 CA 09'!$W31*'P4b1 CA 09'!F31</f>
        <v>0</v>
      </c>
      <c r="G31" s="44">
        <f>'P4b1 CA 09'!$D31/'P4b1 CA 09'!$W31*'P4b1 CA 09'!G31</f>
        <v>0</v>
      </c>
      <c r="H31" s="44">
        <f>'P4b1 CA 09'!$D31/'P4b1 CA 09'!$W31*'P4b1 CA 09'!H31</f>
        <v>0</v>
      </c>
      <c r="I31" s="44">
        <f>'P4b1 CA 09'!$D31/'P4b1 CA 09'!$W31*'P4b1 CA 09'!I31</f>
        <v>0</v>
      </c>
      <c r="J31" s="45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>
        <f t="shared" si="0"/>
        <v>0</v>
      </c>
      <c r="Y31" s="66">
        <f t="shared" si="1"/>
        <v>0</v>
      </c>
    </row>
    <row r="32" spans="1:25" x14ac:dyDescent="0.25">
      <c r="A32" s="14">
        <v>26</v>
      </c>
      <c r="B32" s="14" t="s">
        <v>193</v>
      </c>
      <c r="C32" s="7" t="s">
        <v>201</v>
      </c>
      <c r="D32" s="31">
        <f>P4a2!N32</f>
        <v>0</v>
      </c>
      <c r="E32" s="45" t="s">
        <v>38</v>
      </c>
      <c r="F32" s="44">
        <f>'P4b1 CA 09'!$D32/'P4b1 CA 09'!$W32*'P4b1 CA 09'!F32</f>
        <v>0</v>
      </c>
      <c r="G32" s="44">
        <f>'P4b1 CA 09'!$D32/'P4b1 CA 09'!$W32*'P4b1 CA 09'!G32</f>
        <v>0</v>
      </c>
      <c r="H32" s="44">
        <f>'P4b1 CA 09'!$D32/'P4b1 CA 09'!$W32*'P4b1 CA 09'!H32</f>
        <v>0</v>
      </c>
      <c r="I32" s="44">
        <f>'P4b1 CA 09'!$D32/'P4b1 CA 09'!$W32*'P4b1 CA 09'!I32</f>
        <v>0</v>
      </c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>
        <f t="shared" si="0"/>
        <v>0</v>
      </c>
      <c r="Y32" s="66">
        <f t="shared" si="1"/>
        <v>0</v>
      </c>
    </row>
    <row r="33" spans="1:27" x14ac:dyDescent="0.25">
      <c r="A33" s="14">
        <v>27</v>
      </c>
      <c r="B33" s="14" t="s">
        <v>194</v>
      </c>
      <c r="C33" s="7" t="s">
        <v>202</v>
      </c>
      <c r="D33" s="31">
        <f>P4a2!N33</f>
        <v>0</v>
      </c>
      <c r="E33" s="45" t="s">
        <v>38</v>
      </c>
      <c r="F33" s="44">
        <f>'P4b1 CA 09'!$D33/'P4b1 CA 09'!$W33*'P4b1 CA 09'!F33</f>
        <v>0</v>
      </c>
      <c r="G33" s="44">
        <f>'P4b1 CA 09'!$D33/'P4b1 CA 09'!$W33*'P4b1 CA 09'!G33</f>
        <v>0</v>
      </c>
      <c r="H33" s="44">
        <f>'P4b1 CA 09'!$D33/'P4b1 CA 09'!$W33*'P4b1 CA 09'!H33</f>
        <v>0</v>
      </c>
      <c r="I33" s="44">
        <f>'P4b1 CA 09'!$D33/'P4b1 CA 09'!$W33*'P4b1 CA 09'!I33</f>
        <v>0</v>
      </c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>
        <f t="shared" si="0"/>
        <v>0</v>
      </c>
      <c r="Y33" s="66">
        <f t="shared" si="1"/>
        <v>0</v>
      </c>
    </row>
    <row r="34" spans="1:27" x14ac:dyDescent="0.25">
      <c r="A34" s="14">
        <v>28</v>
      </c>
      <c r="B34" s="14" t="s">
        <v>195</v>
      </c>
      <c r="C34" s="7" t="s">
        <v>20</v>
      </c>
      <c r="D34" s="31">
        <f>P4a2!N34</f>
        <v>91.75</v>
      </c>
      <c r="E34" s="45" t="s">
        <v>535</v>
      </c>
      <c r="F34" s="44">
        <f>'P4b1 CA 09'!$D34/'P4b1 CA 09'!$W34*'P4b1 CA 09'!F34</f>
        <v>10.746643518518521</v>
      </c>
      <c r="G34" s="44">
        <f>'P4b1 CA 09'!$D34/'P4b1 CA 09'!$W34*'P4b1 CA 09'!G34</f>
        <v>42.604282407407418</v>
      </c>
      <c r="H34" s="44">
        <f>'P4b1 CA 09'!$D34/'P4b1 CA 09'!$W34*'P4b1 CA 09'!H34</f>
        <v>23.064930555555559</v>
      </c>
      <c r="I34" s="44">
        <f>'P4b1 CA 09'!$D34/'P4b1 CA 09'!$W34*'P4b1 CA 09'!I34</f>
        <v>15.334143518518522</v>
      </c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>
        <f t="shared" si="0"/>
        <v>91.750000000000014</v>
      </c>
      <c r="Y34" s="66">
        <f t="shared" si="1"/>
        <v>1.5048779061917929E-2</v>
      </c>
    </row>
    <row r="35" spans="1:27" x14ac:dyDescent="0.25">
      <c r="A35" s="14">
        <v>29</v>
      </c>
      <c r="B35" s="14" t="s">
        <v>203</v>
      </c>
      <c r="C35" s="7" t="s">
        <v>210</v>
      </c>
      <c r="D35" s="31">
        <f>P4a2!N35</f>
        <v>0</v>
      </c>
      <c r="E35" s="45" t="s">
        <v>38</v>
      </c>
      <c r="F35" s="44">
        <f>'P4b1 CA 09'!$D35/'P4b1 CA 09'!$W35*'P4b1 CA 09'!F35</f>
        <v>0</v>
      </c>
      <c r="G35" s="44">
        <f>'P4b1 CA 09'!$D35/'P4b1 CA 09'!$W35*'P4b1 CA 09'!G35</f>
        <v>0</v>
      </c>
      <c r="H35" s="44">
        <f>'P4b1 CA 09'!$D35/'P4b1 CA 09'!$W35*'P4b1 CA 09'!H35</f>
        <v>0</v>
      </c>
      <c r="I35" s="44">
        <f>'P4b1 CA 09'!$D35/'P4b1 CA 09'!$W35*'P4b1 CA 09'!I35</f>
        <v>0</v>
      </c>
      <c r="J35" s="44"/>
      <c r="K35" s="45"/>
      <c r="L35" s="44"/>
      <c r="M35" s="45"/>
      <c r="N35" s="44"/>
      <c r="O35" s="44"/>
      <c r="P35" s="44"/>
      <c r="Q35" s="44"/>
      <c r="R35" s="44"/>
      <c r="S35" s="44"/>
      <c r="T35" s="44"/>
      <c r="U35" s="44"/>
      <c r="V35" s="44"/>
      <c r="W35" s="44">
        <f t="shared" si="0"/>
        <v>0</v>
      </c>
      <c r="Y35" s="66">
        <f t="shared" si="1"/>
        <v>0</v>
      </c>
    </row>
    <row r="36" spans="1:27" x14ac:dyDescent="0.25">
      <c r="A36" s="14">
        <v>30</v>
      </c>
      <c r="B36" s="14" t="s">
        <v>204</v>
      </c>
      <c r="C36" s="7" t="s">
        <v>211</v>
      </c>
      <c r="D36" s="31">
        <f>P4a2!N36</f>
        <v>0</v>
      </c>
      <c r="E36" s="45" t="s">
        <v>38</v>
      </c>
      <c r="F36" s="44">
        <f>'P4b1 CA 09'!$D36/'P4b1 CA 09'!$W36*'P4b1 CA 09'!F36</f>
        <v>0</v>
      </c>
      <c r="G36" s="44">
        <f>'P4b1 CA 09'!$D36/'P4b1 CA 09'!$W36*'P4b1 CA 09'!G36</f>
        <v>0</v>
      </c>
      <c r="H36" s="44">
        <f>'P4b1 CA 09'!$D36/'P4b1 CA 09'!$W36*'P4b1 CA 09'!H36</f>
        <v>0</v>
      </c>
      <c r="I36" s="44">
        <f>'P4b1 CA 09'!$D36/'P4b1 CA 09'!$W36*'P4b1 CA 09'!I36</f>
        <v>0</v>
      </c>
      <c r="J36" s="44"/>
      <c r="K36" s="45"/>
      <c r="L36" s="4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>
        <f t="shared" si="0"/>
        <v>0</v>
      </c>
      <c r="Y36" s="66">
        <f t="shared" si="1"/>
        <v>0</v>
      </c>
    </row>
    <row r="37" spans="1:27" x14ac:dyDescent="0.25">
      <c r="A37" s="14">
        <v>31</v>
      </c>
      <c r="B37" s="14" t="s">
        <v>205</v>
      </c>
      <c r="C37" s="7" t="s">
        <v>212</v>
      </c>
      <c r="D37" s="31">
        <f>P4a2!N37</f>
        <v>12.76923076923077</v>
      </c>
      <c r="E37" s="45" t="s">
        <v>535</v>
      </c>
      <c r="F37" s="44">
        <f>'P4b1 CA 09'!$D37/'P4b1 CA 09'!$W37*'P4b1 CA 09'!F37</f>
        <v>1.495655270655271</v>
      </c>
      <c r="G37" s="44">
        <f>'P4b1 CA 09'!$D37/'P4b1 CA 09'!$W37*'P4b1 CA 09'!G37</f>
        <v>5.9294159544159557</v>
      </c>
      <c r="H37" s="44">
        <f>'P4b1 CA 09'!$D37/'P4b1 CA 09'!$W37*'P4b1 CA 09'!H37</f>
        <v>3.2100427350427356</v>
      </c>
      <c r="I37" s="44">
        <f>'P4b1 CA 09'!$D37/'P4b1 CA 09'!$W37*'P4b1 CA 09'!I37</f>
        <v>2.1341168091168097</v>
      </c>
      <c r="J37" s="45"/>
      <c r="K37" s="44"/>
      <c r="L37" s="45"/>
      <c r="M37" s="44"/>
      <c r="N37" s="45"/>
      <c r="O37" s="45"/>
      <c r="P37" s="45"/>
      <c r="Q37" s="44"/>
      <c r="R37" s="44"/>
      <c r="S37" s="44"/>
      <c r="T37" s="44"/>
      <c r="U37" s="44"/>
      <c r="V37" s="44"/>
      <c r="W37" s="44">
        <f t="shared" si="0"/>
        <v>12.769230769230772</v>
      </c>
      <c r="Y37" s="66">
        <f t="shared" si="1"/>
        <v>2.094401445632678E-3</v>
      </c>
    </row>
    <row r="38" spans="1:27" x14ac:dyDescent="0.25">
      <c r="A38" s="14">
        <v>32</v>
      </c>
      <c r="B38" s="14" t="s">
        <v>206</v>
      </c>
      <c r="C38" s="7" t="s">
        <v>213</v>
      </c>
      <c r="D38" s="31">
        <f>P4a2!N38</f>
        <v>0</v>
      </c>
      <c r="E38" s="45" t="s">
        <v>38</v>
      </c>
      <c r="F38" s="44">
        <f>'P4b1 CA 09'!$D38/'P4b1 CA 09'!$W38*'P4b1 CA 09'!F38</f>
        <v>0</v>
      </c>
      <c r="G38" s="44">
        <f>'P4b1 CA 09'!$D38/'P4b1 CA 09'!$W38*'P4b1 CA 09'!G38</f>
        <v>0</v>
      </c>
      <c r="H38" s="44">
        <f>'P4b1 CA 09'!$D38/'P4b1 CA 09'!$W38*'P4b1 CA 09'!H38</f>
        <v>0</v>
      </c>
      <c r="I38" s="44">
        <f>'P4b1 CA 09'!$D38/'P4b1 CA 09'!$W38*'P4b1 CA 09'!I38</f>
        <v>0</v>
      </c>
      <c r="J38" s="14"/>
      <c r="K38" s="45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>
        <f t="shared" si="0"/>
        <v>0</v>
      </c>
      <c r="Y38" s="66">
        <f t="shared" si="1"/>
        <v>0</v>
      </c>
      <c r="AA38" s="65"/>
    </row>
    <row r="39" spans="1:27" x14ac:dyDescent="0.25">
      <c r="A39" s="14">
        <v>33</v>
      </c>
      <c r="B39" s="14" t="s">
        <v>207</v>
      </c>
      <c r="C39" s="7" t="s">
        <v>214</v>
      </c>
      <c r="D39" s="31">
        <f>P4a2!N39</f>
        <v>0</v>
      </c>
      <c r="E39" s="45" t="s">
        <v>38</v>
      </c>
      <c r="F39" s="44">
        <f>'P4b1 CA 09'!$D39/'P4b1 CA 09'!$W39*'P4b1 CA 09'!F39</f>
        <v>0</v>
      </c>
      <c r="G39" s="44">
        <f>'P4b1 CA 09'!$D39/'P4b1 CA 09'!$W39*'P4b1 CA 09'!G39</f>
        <v>0</v>
      </c>
      <c r="H39" s="44">
        <f>'P4b1 CA 09'!$D39/'P4b1 CA 09'!$W39*'P4b1 CA 09'!H39</f>
        <v>0</v>
      </c>
      <c r="I39" s="44">
        <f>'P4b1 CA 09'!$D39/'P4b1 CA 09'!$W39*'P4b1 CA 09'!I39</f>
        <v>0</v>
      </c>
      <c r="J39" s="1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>
        <f t="shared" si="0"/>
        <v>0</v>
      </c>
      <c r="Y39" s="66">
        <f t="shared" si="1"/>
        <v>0</v>
      </c>
    </row>
    <row r="40" spans="1:27" x14ac:dyDescent="0.25">
      <c r="A40" s="14">
        <v>34</v>
      </c>
      <c r="B40" s="14" t="s">
        <v>208</v>
      </c>
      <c r="C40" s="7" t="s">
        <v>215</v>
      </c>
      <c r="D40" s="31">
        <f>P4a2!N40</f>
        <v>0</v>
      </c>
      <c r="E40" s="45" t="s">
        <v>38</v>
      </c>
      <c r="F40" s="44">
        <f>'P4b1 CA 09'!$D40/'P4b1 CA 09'!$W40*'P4b1 CA 09'!F40</f>
        <v>0</v>
      </c>
      <c r="G40" s="44">
        <f>'P4b1 CA 09'!$D40/'P4b1 CA 09'!$W40*'P4b1 CA 09'!G40</f>
        <v>0</v>
      </c>
      <c r="H40" s="44">
        <f>'P4b1 CA 09'!$D40/'P4b1 CA 09'!$W40*'P4b1 CA 09'!H40</f>
        <v>0</v>
      </c>
      <c r="I40" s="44">
        <f>'P4b1 CA 09'!$D40/'P4b1 CA 09'!$W40*'P4b1 CA 09'!I40</f>
        <v>0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>
        <f t="shared" si="0"/>
        <v>0</v>
      </c>
      <c r="Y40" s="66">
        <f t="shared" si="1"/>
        <v>0</v>
      </c>
    </row>
    <row r="41" spans="1:27" x14ac:dyDescent="0.25">
      <c r="A41" s="14">
        <v>35</v>
      </c>
      <c r="B41" s="14" t="s">
        <v>209</v>
      </c>
      <c r="C41" s="7" t="s">
        <v>216</v>
      </c>
      <c r="D41" s="31">
        <f>P4a2!N41</f>
        <v>0</v>
      </c>
      <c r="E41" s="45" t="s">
        <v>38</v>
      </c>
      <c r="F41" s="44">
        <f>'P4b1 CA 09'!$D41/'P4b1 CA 09'!$W41*'P4b1 CA 09'!F41</f>
        <v>0</v>
      </c>
      <c r="G41" s="44">
        <f>'P4b1 CA 09'!$D41/'P4b1 CA 09'!$W41*'P4b1 CA 09'!G41</f>
        <v>0</v>
      </c>
      <c r="H41" s="44">
        <f>'P4b1 CA 09'!$D41/'P4b1 CA 09'!$W41*'P4b1 CA 09'!H41</f>
        <v>0</v>
      </c>
      <c r="I41" s="44">
        <f>'P4b1 CA 09'!$D41/'P4b1 CA 09'!$W41*'P4b1 CA 09'!I41</f>
        <v>0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>
        <f t="shared" si="0"/>
        <v>0</v>
      </c>
      <c r="Y41" s="66">
        <f t="shared" si="1"/>
        <v>0</v>
      </c>
    </row>
    <row r="42" spans="1:27" x14ac:dyDescent="0.25">
      <c r="D42" s="31">
        <f>SUM(D7:D41)</f>
        <v>6096.8401238729257</v>
      </c>
      <c r="F42" s="31">
        <f t="shared" ref="F42:I42" si="2">SUM(F7:F41)</f>
        <v>829.00303787071232</v>
      </c>
      <c r="G42" s="31">
        <f t="shared" si="2"/>
        <v>2848.6072437299845</v>
      </c>
      <c r="H42" s="31">
        <f t="shared" si="2"/>
        <v>1441.2420086928144</v>
      </c>
      <c r="I42" s="31">
        <f t="shared" si="2"/>
        <v>977.98783357941534</v>
      </c>
      <c r="W42" s="31">
        <f>SUM(W7:W41)</f>
        <v>6096.8401238729266</v>
      </c>
      <c r="Y42" s="67">
        <f>SUM(Y7:Y41)</f>
        <v>1</v>
      </c>
    </row>
  </sheetData>
  <mergeCells count="1">
    <mergeCell ref="B4:C4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A89AE-1CA3-4D83-9794-C12FA2E99C51}">
  <dimension ref="A1:AA42"/>
  <sheetViews>
    <sheetView zoomScale="80" zoomScaleNormal="80" workbookViewId="0">
      <pane xSplit="5" ySplit="6" topLeftCell="F7" activePane="bottomRight" state="frozen"/>
      <selection pane="topRight" activeCell="F1" sqref="F1"/>
      <selection pane="bottomLeft" activeCell="A9" sqref="A9"/>
      <selection pane="bottomRight" activeCell="N20" sqref="N20"/>
    </sheetView>
  </sheetViews>
  <sheetFormatPr baseColWidth="10" defaultColWidth="11.54296875" defaultRowHeight="15" x14ac:dyDescent="0.25"/>
  <cols>
    <col min="1" max="1" width="6.08984375" style="24" customWidth="1"/>
    <col min="2" max="2" width="9.08984375" style="24" customWidth="1"/>
    <col min="3" max="3" width="30.54296875" style="24" customWidth="1"/>
    <col min="4" max="4" width="9.453125" style="24" customWidth="1"/>
    <col min="5" max="5" width="15.90625" style="24" customWidth="1"/>
    <col min="6" max="13" width="11.54296875" style="24"/>
    <col min="14" max="14" width="12.90625" style="24" customWidth="1"/>
    <col min="15" max="23" width="11.54296875" style="24"/>
    <col min="24" max="24" width="5.36328125" style="24" customWidth="1"/>
    <col min="25" max="25" width="12" style="24" bestFit="1" customWidth="1"/>
    <col min="26" max="16384" width="11.54296875" style="24"/>
  </cols>
  <sheetData>
    <row r="1" spans="1:25" ht="15.6" x14ac:dyDescent="0.3">
      <c r="A1" s="26" t="s">
        <v>532</v>
      </c>
    </row>
    <row r="2" spans="1:25" ht="15.6" x14ac:dyDescent="0.3">
      <c r="A2" s="26" t="s">
        <v>546</v>
      </c>
      <c r="B2" s="26" t="s">
        <v>547</v>
      </c>
      <c r="E2" s="41" t="s">
        <v>100</v>
      </c>
      <c r="F2" s="41">
        <v>1</v>
      </c>
      <c r="G2" s="41">
        <v>2</v>
      </c>
      <c r="H2" s="41">
        <v>3</v>
      </c>
      <c r="I2" s="41">
        <v>4</v>
      </c>
      <c r="J2" s="41">
        <v>5</v>
      </c>
      <c r="K2" s="41">
        <v>6</v>
      </c>
      <c r="L2" s="41">
        <v>7</v>
      </c>
      <c r="M2" s="41">
        <v>8</v>
      </c>
      <c r="N2" s="41">
        <v>9</v>
      </c>
      <c r="O2" s="41">
        <v>10</v>
      </c>
      <c r="P2" s="41">
        <v>11</v>
      </c>
      <c r="Q2" s="41">
        <v>12</v>
      </c>
      <c r="R2" s="41">
        <v>13</v>
      </c>
      <c r="S2" s="41">
        <v>14</v>
      </c>
      <c r="T2" s="41">
        <v>15</v>
      </c>
      <c r="U2" s="41">
        <v>16</v>
      </c>
      <c r="V2" s="41">
        <v>17</v>
      </c>
    </row>
    <row r="3" spans="1:25" x14ac:dyDescent="0.25">
      <c r="E3" s="41" t="s">
        <v>101</v>
      </c>
      <c r="F3" s="41" t="s">
        <v>355</v>
      </c>
      <c r="G3" s="41" t="s">
        <v>356</v>
      </c>
      <c r="H3" s="41" t="s">
        <v>357</v>
      </c>
      <c r="I3" s="41" t="s">
        <v>358</v>
      </c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</row>
    <row r="4" spans="1:25" ht="55.2" x14ac:dyDescent="0.25">
      <c r="B4" s="94" t="s">
        <v>526</v>
      </c>
      <c r="C4" s="95"/>
      <c r="E4" s="41" t="s">
        <v>102</v>
      </c>
      <c r="F4" s="41" t="s">
        <v>419</v>
      </c>
      <c r="G4" s="41" t="s">
        <v>420</v>
      </c>
      <c r="H4" s="41" t="s">
        <v>421</v>
      </c>
      <c r="I4" s="41" t="s">
        <v>422</v>
      </c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</row>
    <row r="5" spans="1:25" x14ac:dyDescent="0.25">
      <c r="E5" s="41" t="s">
        <v>103</v>
      </c>
      <c r="F5" s="41" t="s">
        <v>129</v>
      </c>
      <c r="G5" s="41" t="s">
        <v>129</v>
      </c>
      <c r="H5" s="41" t="s">
        <v>129</v>
      </c>
      <c r="I5" s="41" t="s">
        <v>129</v>
      </c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</row>
    <row r="6" spans="1:25" ht="15.6" x14ac:dyDescent="0.3">
      <c r="A6" s="1" t="s">
        <v>100</v>
      </c>
      <c r="B6" s="1" t="s">
        <v>101</v>
      </c>
      <c r="C6" s="1" t="s">
        <v>102</v>
      </c>
      <c r="D6" s="1" t="s">
        <v>171</v>
      </c>
      <c r="E6" s="1" t="s">
        <v>527</v>
      </c>
      <c r="F6" s="41" t="s">
        <v>427</v>
      </c>
      <c r="G6" s="41" t="s">
        <v>427</v>
      </c>
      <c r="H6" s="41" t="s">
        <v>429</v>
      </c>
      <c r="I6" s="41" t="s">
        <v>427</v>
      </c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40"/>
      <c r="W6" s="42" t="s">
        <v>7</v>
      </c>
      <c r="Y6" s="42" t="s">
        <v>528</v>
      </c>
    </row>
    <row r="7" spans="1:25" x14ac:dyDescent="0.25">
      <c r="A7" s="14">
        <v>1</v>
      </c>
      <c r="B7" s="14" t="s">
        <v>160</v>
      </c>
      <c r="C7" s="7" t="s">
        <v>18</v>
      </c>
      <c r="D7" s="31">
        <f>P4a2!O7</f>
        <v>934.63181818181829</v>
      </c>
      <c r="E7" s="45" t="s">
        <v>535</v>
      </c>
      <c r="F7" s="44">
        <v>18.3</v>
      </c>
      <c r="G7" s="44">
        <v>45.2</v>
      </c>
      <c r="H7" s="44">
        <v>60.1</v>
      </c>
      <c r="I7" s="44">
        <v>46.2</v>
      </c>
      <c r="J7" s="44"/>
      <c r="K7" s="44"/>
      <c r="L7" s="44"/>
      <c r="M7" s="14"/>
      <c r="N7" s="14"/>
      <c r="O7" s="14"/>
      <c r="P7" s="14"/>
      <c r="Q7" s="7"/>
      <c r="R7" s="7"/>
      <c r="S7" s="7"/>
      <c r="T7" s="7"/>
      <c r="U7" s="7"/>
      <c r="V7" s="7"/>
      <c r="W7" s="44">
        <f t="shared" ref="W7:W41" si="0">SUM(F7:V7)</f>
        <v>169.8</v>
      </c>
      <c r="Y7" s="68">
        <f>D7/$D$42</f>
        <v>0.66328089987088512</v>
      </c>
    </row>
    <row r="8" spans="1:25" x14ac:dyDescent="0.25">
      <c r="A8" s="14">
        <v>2</v>
      </c>
      <c r="B8" s="14" t="s">
        <v>161</v>
      </c>
      <c r="C8" s="7" t="s">
        <v>172</v>
      </c>
      <c r="D8" s="31">
        <f>P4a2!O8</f>
        <v>0</v>
      </c>
      <c r="E8" s="45" t="s">
        <v>38</v>
      </c>
      <c r="F8" s="44">
        <v>1</v>
      </c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>
        <f t="shared" si="0"/>
        <v>1</v>
      </c>
      <c r="Y8" s="66">
        <f t="shared" ref="Y8:Y41" si="1">D8/$D$42</f>
        <v>0</v>
      </c>
    </row>
    <row r="9" spans="1:25" x14ac:dyDescent="0.25">
      <c r="A9" s="14">
        <v>3</v>
      </c>
      <c r="B9" s="14" t="s">
        <v>162</v>
      </c>
      <c r="C9" s="7" t="s">
        <v>10</v>
      </c>
      <c r="D9" s="31">
        <f>P4a2!O9</f>
        <v>0</v>
      </c>
      <c r="E9" s="45" t="s">
        <v>38</v>
      </c>
      <c r="F9" s="44">
        <v>1</v>
      </c>
      <c r="G9" s="44"/>
      <c r="H9" s="44"/>
      <c r="I9" s="44"/>
      <c r="J9" s="44"/>
      <c r="K9" s="45"/>
      <c r="L9" s="44"/>
      <c r="M9" s="45"/>
      <c r="N9" s="44"/>
      <c r="O9" s="44"/>
      <c r="P9" s="44"/>
      <c r="Q9" s="44"/>
      <c r="R9" s="44"/>
      <c r="S9" s="44"/>
      <c r="T9" s="44"/>
      <c r="U9" s="44"/>
      <c r="V9" s="44"/>
      <c r="W9" s="44">
        <f t="shared" si="0"/>
        <v>1</v>
      </c>
      <c r="Y9" s="66">
        <f t="shared" si="1"/>
        <v>0</v>
      </c>
    </row>
    <row r="10" spans="1:25" x14ac:dyDescent="0.25">
      <c r="A10" s="14">
        <v>4</v>
      </c>
      <c r="B10" s="14" t="s">
        <v>163</v>
      </c>
      <c r="C10" s="7" t="s">
        <v>14</v>
      </c>
      <c r="D10" s="31">
        <f>P4a2!O10</f>
        <v>0</v>
      </c>
      <c r="E10" s="45" t="s">
        <v>38</v>
      </c>
      <c r="F10" s="44">
        <v>1</v>
      </c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>
        <f t="shared" si="0"/>
        <v>1</v>
      </c>
      <c r="Y10" s="66">
        <f t="shared" si="1"/>
        <v>0</v>
      </c>
    </row>
    <row r="11" spans="1:25" x14ac:dyDescent="0.25">
      <c r="A11" s="14">
        <v>5</v>
      </c>
      <c r="B11" s="14" t="s">
        <v>164</v>
      </c>
      <c r="C11" s="7" t="s">
        <v>11</v>
      </c>
      <c r="D11" s="31">
        <f>P4a2!O11</f>
        <v>0</v>
      </c>
      <c r="E11" s="45" t="s">
        <v>38</v>
      </c>
      <c r="F11" s="44">
        <v>1</v>
      </c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5"/>
      <c r="R11" s="45"/>
      <c r="S11" s="45"/>
      <c r="T11" s="45"/>
      <c r="U11" s="45"/>
      <c r="V11" s="45"/>
      <c r="W11" s="44">
        <f t="shared" si="0"/>
        <v>1</v>
      </c>
      <c r="Y11" s="66">
        <f t="shared" si="1"/>
        <v>0</v>
      </c>
    </row>
    <row r="12" spans="1:25" x14ac:dyDescent="0.25">
      <c r="A12" s="14">
        <v>6</v>
      </c>
      <c r="B12" s="14" t="s">
        <v>165</v>
      </c>
      <c r="C12" s="7" t="s">
        <v>173</v>
      </c>
      <c r="D12" s="31">
        <f>P4a2!O12</f>
        <v>167.66355140186917</v>
      </c>
      <c r="E12" s="45" t="s">
        <v>535</v>
      </c>
      <c r="F12" s="44">
        <v>18.3</v>
      </c>
      <c r="G12" s="44">
        <v>45.2</v>
      </c>
      <c r="H12" s="44">
        <v>60.1</v>
      </c>
      <c r="I12" s="44">
        <v>46.2</v>
      </c>
      <c r="J12" s="44"/>
      <c r="K12" s="44"/>
      <c r="L12" s="44"/>
      <c r="M12" s="44"/>
      <c r="N12" s="45"/>
      <c r="O12" s="45"/>
      <c r="P12" s="45"/>
      <c r="Q12" s="45"/>
      <c r="R12" s="45"/>
      <c r="S12" s="45"/>
      <c r="T12" s="45"/>
      <c r="U12" s="45"/>
      <c r="V12" s="45"/>
      <c r="W12" s="44">
        <f t="shared" si="0"/>
        <v>169.8</v>
      </c>
      <c r="Y12" s="66">
        <f t="shared" si="1"/>
        <v>0.11898592481659594</v>
      </c>
    </row>
    <row r="13" spans="1:25" x14ac:dyDescent="0.25">
      <c r="A13" s="14">
        <v>7</v>
      </c>
      <c r="B13" s="14" t="s">
        <v>166</v>
      </c>
      <c r="C13" s="7" t="s">
        <v>12</v>
      </c>
      <c r="D13" s="31">
        <f>P4a2!O13</f>
        <v>0</v>
      </c>
      <c r="E13" s="45" t="s">
        <v>38</v>
      </c>
      <c r="F13" s="44">
        <v>1</v>
      </c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>
        <f t="shared" si="0"/>
        <v>1</v>
      </c>
      <c r="Y13" s="66">
        <f t="shared" si="1"/>
        <v>0</v>
      </c>
    </row>
    <row r="14" spans="1:25" x14ac:dyDescent="0.25">
      <c r="A14" s="14">
        <v>8</v>
      </c>
      <c r="B14" s="14" t="s">
        <v>167</v>
      </c>
      <c r="C14" s="7" t="s">
        <v>16</v>
      </c>
      <c r="D14" s="31">
        <f>P4a2!O14</f>
        <v>0</v>
      </c>
      <c r="E14" s="45" t="s">
        <v>38</v>
      </c>
      <c r="F14" s="44">
        <v>1</v>
      </c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>
        <f t="shared" si="0"/>
        <v>1</v>
      </c>
      <c r="Y14" s="66">
        <f t="shared" si="1"/>
        <v>0</v>
      </c>
    </row>
    <row r="15" spans="1:25" x14ac:dyDescent="0.25">
      <c r="A15" s="14">
        <v>9</v>
      </c>
      <c r="B15" s="14" t="s">
        <v>168</v>
      </c>
      <c r="C15" s="7" t="s">
        <v>13</v>
      </c>
      <c r="D15" s="31">
        <f>P4a2!O15</f>
        <v>0</v>
      </c>
      <c r="E15" s="45" t="s">
        <v>38</v>
      </c>
      <c r="F15" s="44">
        <v>1</v>
      </c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5"/>
      <c r="R15" s="45"/>
      <c r="S15" s="45"/>
      <c r="T15" s="45"/>
      <c r="U15" s="45"/>
      <c r="V15" s="45"/>
      <c r="W15" s="44">
        <f t="shared" si="0"/>
        <v>1</v>
      </c>
      <c r="Y15" s="66">
        <f t="shared" si="1"/>
        <v>0</v>
      </c>
    </row>
    <row r="16" spans="1:25" x14ac:dyDescent="0.25">
      <c r="A16" s="14">
        <v>10</v>
      </c>
      <c r="B16" s="14" t="s">
        <v>169</v>
      </c>
      <c r="C16" s="7" t="s">
        <v>8</v>
      </c>
      <c r="D16" s="31">
        <f>P4a2!O16</f>
        <v>0</v>
      </c>
      <c r="E16" s="45" t="s">
        <v>38</v>
      </c>
      <c r="F16" s="44">
        <v>1</v>
      </c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>
        <f t="shared" si="0"/>
        <v>1</v>
      </c>
      <c r="Y16" s="66">
        <f t="shared" si="1"/>
        <v>0</v>
      </c>
    </row>
    <row r="17" spans="1:25" x14ac:dyDescent="0.25">
      <c r="A17" s="14">
        <v>11</v>
      </c>
      <c r="B17" s="14" t="s">
        <v>170</v>
      </c>
      <c r="C17" s="7" t="s">
        <v>183</v>
      </c>
      <c r="D17" s="31">
        <f>P4a2!O17</f>
        <v>143.94696343402228</v>
      </c>
      <c r="E17" s="45" t="s">
        <v>278</v>
      </c>
      <c r="F17" s="44">
        <v>1.3</v>
      </c>
      <c r="G17" s="44">
        <v>5.2</v>
      </c>
      <c r="H17" s="44">
        <v>4.8</v>
      </c>
      <c r="I17" s="44">
        <v>3.5</v>
      </c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>
        <f t="shared" si="0"/>
        <v>14.8</v>
      </c>
      <c r="Y17" s="68">
        <f t="shared" si="1"/>
        <v>0.10215495512011988</v>
      </c>
    </row>
    <row r="18" spans="1:25" x14ac:dyDescent="0.25">
      <c r="A18" s="14">
        <v>12</v>
      </c>
      <c r="B18" s="14" t="s">
        <v>174</v>
      </c>
      <c r="C18" s="7" t="s">
        <v>184</v>
      </c>
      <c r="D18" s="31">
        <f>P4a2!O18</f>
        <v>7.7458620689655175</v>
      </c>
      <c r="E18" s="45" t="s">
        <v>279</v>
      </c>
      <c r="F18" s="14">
        <v>1</v>
      </c>
      <c r="G18" s="14">
        <v>1</v>
      </c>
      <c r="H18" s="14">
        <v>1</v>
      </c>
      <c r="I18" s="14">
        <v>2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44">
        <f t="shared" si="0"/>
        <v>5</v>
      </c>
      <c r="Y18" s="66">
        <f t="shared" si="1"/>
        <v>5.4970120462769726E-3</v>
      </c>
    </row>
    <row r="19" spans="1:25" x14ac:dyDescent="0.25">
      <c r="A19" s="14">
        <v>13</v>
      </c>
      <c r="B19" s="14" t="s">
        <v>175</v>
      </c>
      <c r="C19" s="7" t="s">
        <v>185</v>
      </c>
      <c r="D19" s="31">
        <f>P4a2!O19</f>
        <v>0</v>
      </c>
      <c r="E19" s="45" t="s">
        <v>38</v>
      </c>
      <c r="F19" s="44">
        <v>1</v>
      </c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5"/>
      <c r="R19" s="45"/>
      <c r="S19" s="45"/>
      <c r="T19" s="45"/>
      <c r="U19" s="45"/>
      <c r="V19" s="45"/>
      <c r="W19" s="44">
        <f t="shared" si="0"/>
        <v>1</v>
      </c>
      <c r="Y19" s="66">
        <f t="shared" si="1"/>
        <v>0</v>
      </c>
    </row>
    <row r="20" spans="1:25" x14ac:dyDescent="0.25">
      <c r="A20" s="14">
        <v>14</v>
      </c>
      <c r="B20" s="14" t="s">
        <v>176</v>
      </c>
      <c r="C20" s="7" t="s">
        <v>186</v>
      </c>
      <c r="D20" s="31">
        <f>P4a2!O20</f>
        <v>67.149532710280383</v>
      </c>
      <c r="E20" s="45" t="s">
        <v>535</v>
      </c>
      <c r="F20" s="44">
        <v>18.3</v>
      </c>
      <c r="G20" s="44">
        <v>45.2</v>
      </c>
      <c r="H20" s="44">
        <v>60.1</v>
      </c>
      <c r="I20" s="44">
        <v>46.2</v>
      </c>
      <c r="J20" s="44"/>
      <c r="K20" s="44"/>
      <c r="L20" s="44"/>
      <c r="M20" s="44"/>
      <c r="N20" s="45"/>
      <c r="O20" s="45"/>
      <c r="P20" s="45"/>
      <c r="Q20" s="45"/>
      <c r="R20" s="45"/>
      <c r="S20" s="45"/>
      <c r="T20" s="45"/>
      <c r="U20" s="45"/>
      <c r="V20" s="45"/>
      <c r="W20" s="44">
        <f t="shared" si="0"/>
        <v>169.8</v>
      </c>
      <c r="Y20" s="66">
        <f t="shared" si="1"/>
        <v>4.7654061862165094E-2</v>
      </c>
    </row>
    <row r="21" spans="1:25" x14ac:dyDescent="0.25">
      <c r="A21" s="14">
        <v>15</v>
      </c>
      <c r="B21" s="14" t="s">
        <v>177</v>
      </c>
      <c r="C21" s="7" t="s">
        <v>187</v>
      </c>
      <c r="D21" s="31">
        <f>P4a2!O21</f>
        <v>0</v>
      </c>
      <c r="E21" s="45" t="s">
        <v>38</v>
      </c>
      <c r="F21" s="44">
        <v>1</v>
      </c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>
        <f t="shared" si="0"/>
        <v>1</v>
      </c>
      <c r="Y21" s="66">
        <f t="shared" si="1"/>
        <v>0</v>
      </c>
    </row>
    <row r="22" spans="1:25" x14ac:dyDescent="0.25">
      <c r="A22" s="14">
        <v>16</v>
      </c>
      <c r="B22" s="14" t="s">
        <v>178</v>
      </c>
      <c r="C22" s="7" t="s">
        <v>17</v>
      </c>
      <c r="D22" s="31">
        <f>P4a2!O22</f>
        <v>0</v>
      </c>
      <c r="E22" s="45" t="s">
        <v>38</v>
      </c>
      <c r="F22" s="44">
        <v>1</v>
      </c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5"/>
      <c r="R22" s="45"/>
      <c r="S22" s="45"/>
      <c r="T22" s="45"/>
      <c r="U22" s="45"/>
      <c r="V22" s="45"/>
      <c r="W22" s="44">
        <f t="shared" si="0"/>
        <v>1</v>
      </c>
      <c r="Y22" s="66">
        <f t="shared" si="1"/>
        <v>0</v>
      </c>
    </row>
    <row r="23" spans="1:25" x14ac:dyDescent="0.25">
      <c r="A23" s="14">
        <v>17</v>
      </c>
      <c r="B23" s="14" t="s">
        <v>179</v>
      </c>
      <c r="C23" s="7" t="s">
        <v>9</v>
      </c>
      <c r="D23" s="31">
        <f>P4a2!O23</f>
        <v>0</v>
      </c>
      <c r="E23" s="45" t="s">
        <v>38</v>
      </c>
      <c r="F23" s="44">
        <v>1</v>
      </c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>
        <f t="shared" si="0"/>
        <v>1</v>
      </c>
      <c r="Y23" s="66">
        <f t="shared" si="1"/>
        <v>0</v>
      </c>
    </row>
    <row r="24" spans="1:25" x14ac:dyDescent="0.25">
      <c r="A24" s="14">
        <v>18</v>
      </c>
      <c r="B24" s="14" t="s">
        <v>180</v>
      </c>
      <c r="C24" s="7" t="s">
        <v>15</v>
      </c>
      <c r="D24" s="31">
        <f>P4a2!O24</f>
        <v>0</v>
      </c>
      <c r="E24" s="45" t="s">
        <v>38</v>
      </c>
      <c r="F24" s="44">
        <v>1</v>
      </c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5"/>
      <c r="R24" s="45"/>
      <c r="S24" s="45"/>
      <c r="T24" s="45"/>
      <c r="U24" s="45"/>
      <c r="V24" s="45"/>
      <c r="W24" s="44">
        <f t="shared" si="0"/>
        <v>1</v>
      </c>
      <c r="Y24" s="66">
        <f t="shared" si="1"/>
        <v>0</v>
      </c>
    </row>
    <row r="25" spans="1:25" x14ac:dyDescent="0.25">
      <c r="A25" s="14">
        <v>19</v>
      </c>
      <c r="B25" s="14" t="s">
        <v>181</v>
      </c>
      <c r="C25" s="7" t="s">
        <v>196</v>
      </c>
      <c r="D25" s="31">
        <f>P4a2!O25</f>
        <v>0</v>
      </c>
      <c r="E25" s="45" t="s">
        <v>38</v>
      </c>
      <c r="F25" s="44">
        <v>1</v>
      </c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>
        <f t="shared" si="0"/>
        <v>1</v>
      </c>
      <c r="Y25" s="66">
        <f t="shared" si="1"/>
        <v>0</v>
      </c>
    </row>
    <row r="26" spans="1:25" x14ac:dyDescent="0.25">
      <c r="A26" s="14">
        <v>20</v>
      </c>
      <c r="B26" s="14" t="s">
        <v>182</v>
      </c>
      <c r="C26" s="7" t="s">
        <v>197</v>
      </c>
      <c r="D26" s="31">
        <f>P4a2!O26</f>
        <v>0</v>
      </c>
      <c r="E26" s="45" t="s">
        <v>38</v>
      </c>
      <c r="F26" s="44">
        <v>1</v>
      </c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>
        <f t="shared" si="0"/>
        <v>1</v>
      </c>
      <c r="Y26" s="66">
        <f t="shared" si="1"/>
        <v>0</v>
      </c>
    </row>
    <row r="27" spans="1:25" x14ac:dyDescent="0.25">
      <c r="A27" s="14">
        <v>21</v>
      </c>
      <c r="B27" s="14" t="s">
        <v>188</v>
      </c>
      <c r="C27" s="7" t="s">
        <v>198</v>
      </c>
      <c r="D27" s="31">
        <f>P4a2!O27</f>
        <v>0</v>
      </c>
      <c r="E27" s="45" t="s">
        <v>38</v>
      </c>
      <c r="F27" s="44">
        <v>1</v>
      </c>
      <c r="G27" s="44"/>
      <c r="H27" s="44"/>
      <c r="I27" s="44"/>
      <c r="J27" s="44"/>
      <c r="K27" s="44"/>
      <c r="L27" s="45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>
        <f t="shared" si="0"/>
        <v>1</v>
      </c>
      <c r="Y27" s="66">
        <f t="shared" si="1"/>
        <v>0</v>
      </c>
    </row>
    <row r="28" spans="1:25" x14ac:dyDescent="0.25">
      <c r="A28" s="14">
        <v>22</v>
      </c>
      <c r="B28" s="14" t="s">
        <v>189</v>
      </c>
      <c r="C28" s="7" t="s">
        <v>19</v>
      </c>
      <c r="D28" s="31">
        <f>P4a2!O28</f>
        <v>0</v>
      </c>
      <c r="E28" s="45" t="s">
        <v>38</v>
      </c>
      <c r="F28" s="45">
        <v>1</v>
      </c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>
        <f t="shared" si="0"/>
        <v>1</v>
      </c>
      <c r="Y28" s="66">
        <f t="shared" si="1"/>
        <v>0</v>
      </c>
    </row>
    <row r="29" spans="1:25" x14ac:dyDescent="0.25">
      <c r="A29" s="14">
        <v>23</v>
      </c>
      <c r="B29" s="14" t="s">
        <v>190</v>
      </c>
      <c r="C29" s="7" t="s">
        <v>217</v>
      </c>
      <c r="D29" s="31">
        <f>P4a2!O29</f>
        <v>0</v>
      </c>
      <c r="E29" s="45" t="s">
        <v>38</v>
      </c>
      <c r="F29" s="44">
        <v>1</v>
      </c>
      <c r="G29" s="44"/>
      <c r="H29" s="44"/>
      <c r="I29" s="44"/>
      <c r="J29" s="44"/>
      <c r="K29" s="45"/>
      <c r="L29" s="45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>
        <f t="shared" si="0"/>
        <v>1</v>
      </c>
      <c r="Y29" s="66">
        <f t="shared" si="1"/>
        <v>0</v>
      </c>
    </row>
    <row r="30" spans="1:25" x14ac:dyDescent="0.25">
      <c r="A30" s="14">
        <v>24</v>
      </c>
      <c r="B30" s="14" t="s">
        <v>191</v>
      </c>
      <c r="C30" s="7" t="s">
        <v>199</v>
      </c>
      <c r="D30" s="31">
        <f>P4a2!O30</f>
        <v>0</v>
      </c>
      <c r="E30" s="45" t="s">
        <v>38</v>
      </c>
      <c r="F30" s="44">
        <v>1</v>
      </c>
      <c r="G30" s="44"/>
      <c r="H30" s="44"/>
      <c r="I30" s="44"/>
      <c r="J30" s="44"/>
      <c r="K30" s="45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>
        <f t="shared" si="0"/>
        <v>1</v>
      </c>
      <c r="Y30" s="66">
        <f t="shared" si="1"/>
        <v>0</v>
      </c>
    </row>
    <row r="31" spans="1:25" x14ac:dyDescent="0.25">
      <c r="A31" s="14">
        <v>25</v>
      </c>
      <c r="B31" s="14" t="s">
        <v>192</v>
      </c>
      <c r="C31" s="7" t="s">
        <v>200</v>
      </c>
      <c r="D31" s="31">
        <f>P4a2!O31</f>
        <v>0</v>
      </c>
      <c r="E31" s="45" t="s">
        <v>38</v>
      </c>
      <c r="F31" s="44">
        <v>1</v>
      </c>
      <c r="G31" s="44"/>
      <c r="H31" s="44"/>
      <c r="I31" s="44"/>
      <c r="J31" s="45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>
        <f t="shared" si="0"/>
        <v>1</v>
      </c>
      <c r="Y31" s="66">
        <f t="shared" si="1"/>
        <v>0</v>
      </c>
    </row>
    <row r="32" spans="1:25" x14ac:dyDescent="0.25">
      <c r="A32" s="14">
        <v>26</v>
      </c>
      <c r="B32" s="14" t="s">
        <v>193</v>
      </c>
      <c r="C32" s="7" t="s">
        <v>201</v>
      </c>
      <c r="D32" s="31">
        <f>P4a2!O32</f>
        <v>0</v>
      </c>
      <c r="E32" s="45" t="s">
        <v>38</v>
      </c>
      <c r="F32" s="44">
        <v>1</v>
      </c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>
        <f t="shared" si="0"/>
        <v>1</v>
      </c>
      <c r="Y32" s="66">
        <f t="shared" si="1"/>
        <v>0</v>
      </c>
    </row>
    <row r="33" spans="1:27" x14ac:dyDescent="0.25">
      <c r="A33" s="14">
        <v>27</v>
      </c>
      <c r="B33" s="14" t="s">
        <v>194</v>
      </c>
      <c r="C33" s="7" t="s">
        <v>202</v>
      </c>
      <c r="D33" s="31">
        <f>P4a2!O33</f>
        <v>0</v>
      </c>
      <c r="E33" s="45" t="s">
        <v>38</v>
      </c>
      <c r="F33" s="44">
        <v>1</v>
      </c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>
        <f t="shared" si="0"/>
        <v>1</v>
      </c>
      <c r="Y33" s="66">
        <f t="shared" si="1"/>
        <v>0</v>
      </c>
    </row>
    <row r="34" spans="1:27" x14ac:dyDescent="0.25">
      <c r="A34" s="14">
        <v>28</v>
      </c>
      <c r="B34" s="14" t="s">
        <v>195</v>
      </c>
      <c r="C34" s="7" t="s">
        <v>20</v>
      </c>
      <c r="D34" s="31">
        <f>P4a2!O34</f>
        <v>68.8125</v>
      </c>
      <c r="E34" s="45" t="s">
        <v>535</v>
      </c>
      <c r="F34" s="44">
        <v>25.3</v>
      </c>
      <c r="G34" s="44">
        <v>100.3</v>
      </c>
      <c r="H34" s="44">
        <v>54.3</v>
      </c>
      <c r="I34" s="44">
        <v>36.1</v>
      </c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>
        <f t="shared" si="0"/>
        <v>215.99999999999997</v>
      </c>
      <c r="Y34" s="66">
        <f t="shared" si="1"/>
        <v>4.8834221170807955E-2</v>
      </c>
    </row>
    <row r="35" spans="1:27" x14ac:dyDescent="0.25">
      <c r="A35" s="14">
        <v>29</v>
      </c>
      <c r="B35" s="14" t="s">
        <v>203</v>
      </c>
      <c r="C35" s="7" t="s">
        <v>210</v>
      </c>
      <c r="D35" s="31">
        <f>P4a2!O35</f>
        <v>0</v>
      </c>
      <c r="E35" s="45" t="s">
        <v>38</v>
      </c>
      <c r="F35" s="44">
        <v>1</v>
      </c>
      <c r="G35" s="44"/>
      <c r="H35" s="44"/>
      <c r="I35" s="44"/>
      <c r="J35" s="44"/>
      <c r="K35" s="45"/>
      <c r="L35" s="44"/>
      <c r="M35" s="45"/>
      <c r="N35" s="44"/>
      <c r="O35" s="44"/>
      <c r="P35" s="44"/>
      <c r="Q35" s="44"/>
      <c r="R35" s="44"/>
      <c r="S35" s="44"/>
      <c r="T35" s="44"/>
      <c r="U35" s="44"/>
      <c r="V35" s="44"/>
      <c r="W35" s="44">
        <f t="shared" si="0"/>
        <v>1</v>
      </c>
      <c r="Y35" s="66">
        <f t="shared" si="1"/>
        <v>0</v>
      </c>
    </row>
    <row r="36" spans="1:27" x14ac:dyDescent="0.25">
      <c r="A36" s="14">
        <v>30</v>
      </c>
      <c r="B36" s="14" t="s">
        <v>204</v>
      </c>
      <c r="C36" s="7" t="s">
        <v>211</v>
      </c>
      <c r="D36" s="31">
        <f>P4a2!O36</f>
        <v>0</v>
      </c>
      <c r="E36" s="45" t="s">
        <v>38</v>
      </c>
      <c r="F36" s="44">
        <v>1</v>
      </c>
      <c r="G36" s="44"/>
      <c r="H36" s="44"/>
      <c r="I36" s="44"/>
      <c r="J36" s="44"/>
      <c r="K36" s="45"/>
      <c r="L36" s="4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>
        <f t="shared" si="0"/>
        <v>1</v>
      </c>
      <c r="Y36" s="66">
        <f t="shared" si="1"/>
        <v>0</v>
      </c>
    </row>
    <row r="37" spans="1:27" x14ac:dyDescent="0.25">
      <c r="A37" s="14">
        <v>31</v>
      </c>
      <c r="B37" s="14" t="s">
        <v>205</v>
      </c>
      <c r="C37" s="7" t="s">
        <v>212</v>
      </c>
      <c r="D37" s="31">
        <f>P4a2!O37</f>
        <v>19.153846153846153</v>
      </c>
      <c r="E37" s="45" t="s">
        <v>284</v>
      </c>
      <c r="F37" s="44">
        <v>2</v>
      </c>
      <c r="G37" s="44">
        <v>4</v>
      </c>
      <c r="H37" s="44">
        <v>2</v>
      </c>
      <c r="I37" s="44">
        <v>1</v>
      </c>
      <c r="J37" s="45"/>
      <c r="K37" s="44"/>
      <c r="L37" s="45"/>
      <c r="M37" s="44"/>
      <c r="N37" s="45"/>
      <c r="O37" s="45"/>
      <c r="P37" s="45"/>
      <c r="Q37" s="44"/>
      <c r="R37" s="44"/>
      <c r="S37" s="44"/>
      <c r="T37" s="44"/>
      <c r="U37" s="44"/>
      <c r="V37" s="44"/>
      <c r="W37" s="44">
        <f t="shared" si="0"/>
        <v>9</v>
      </c>
      <c r="Y37" s="66">
        <f t="shared" si="1"/>
        <v>1.3592925113148809E-2</v>
      </c>
    </row>
    <row r="38" spans="1:27" x14ac:dyDescent="0.25">
      <c r="A38" s="14">
        <v>32</v>
      </c>
      <c r="B38" s="14" t="s">
        <v>206</v>
      </c>
      <c r="C38" s="7" t="s">
        <v>213</v>
      </c>
      <c r="D38" s="31">
        <f>P4a2!O38</f>
        <v>0</v>
      </c>
      <c r="E38" s="45" t="s">
        <v>38</v>
      </c>
      <c r="F38" s="44">
        <v>1</v>
      </c>
      <c r="G38" s="44"/>
      <c r="H38" s="44"/>
      <c r="I38" s="45"/>
      <c r="J38" s="14"/>
      <c r="K38" s="45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>
        <f t="shared" si="0"/>
        <v>1</v>
      </c>
      <c r="Y38" s="66">
        <f t="shared" si="1"/>
        <v>0</v>
      </c>
      <c r="AA38" s="65"/>
    </row>
    <row r="39" spans="1:27" x14ac:dyDescent="0.25">
      <c r="A39" s="14">
        <v>33</v>
      </c>
      <c r="B39" s="14" t="s">
        <v>207</v>
      </c>
      <c r="C39" s="7" t="s">
        <v>214</v>
      </c>
      <c r="D39" s="31">
        <f>P4a2!O39</f>
        <v>0</v>
      </c>
      <c r="E39" s="45" t="s">
        <v>38</v>
      </c>
      <c r="F39" s="44">
        <v>1</v>
      </c>
      <c r="G39" s="44"/>
      <c r="H39" s="44"/>
      <c r="I39" s="45"/>
      <c r="J39" s="1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>
        <f t="shared" si="0"/>
        <v>1</v>
      </c>
      <c r="Y39" s="66">
        <f t="shared" si="1"/>
        <v>0</v>
      </c>
    </row>
    <row r="40" spans="1:27" x14ac:dyDescent="0.25">
      <c r="A40" s="14">
        <v>34</v>
      </c>
      <c r="B40" s="14" t="s">
        <v>208</v>
      </c>
      <c r="C40" s="7" t="s">
        <v>215</v>
      </c>
      <c r="D40" s="31">
        <f>P4a2!O40</f>
        <v>0</v>
      </c>
      <c r="E40" s="45" t="s">
        <v>38</v>
      </c>
      <c r="F40" s="44">
        <v>1</v>
      </c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>
        <f t="shared" si="0"/>
        <v>1</v>
      </c>
      <c r="Y40" s="66">
        <f t="shared" si="1"/>
        <v>0</v>
      </c>
    </row>
    <row r="41" spans="1:27" x14ac:dyDescent="0.25">
      <c r="A41" s="14">
        <v>35</v>
      </c>
      <c r="B41" s="14" t="s">
        <v>209</v>
      </c>
      <c r="C41" s="7" t="s">
        <v>216</v>
      </c>
      <c r="D41" s="31">
        <f>P4a2!O41</f>
        <v>0</v>
      </c>
      <c r="E41" s="45" t="s">
        <v>38</v>
      </c>
      <c r="F41" s="44">
        <v>1</v>
      </c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>
        <f t="shared" si="0"/>
        <v>1</v>
      </c>
      <c r="Y41" s="66">
        <f t="shared" si="1"/>
        <v>0</v>
      </c>
    </row>
    <row r="42" spans="1:27" x14ac:dyDescent="0.25">
      <c r="D42" s="31">
        <f>SUM(D7:D41)</f>
        <v>1409.1040739508021</v>
      </c>
      <c r="Y42" s="67">
        <f>SUM(Y7:Y41)</f>
        <v>0.99999999999999978</v>
      </c>
    </row>
  </sheetData>
  <mergeCells count="1">
    <mergeCell ref="B4:C4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894BD-422B-41FD-978F-F7A9876E106F}">
  <dimension ref="A1:AA42"/>
  <sheetViews>
    <sheetView zoomScale="80" zoomScaleNormal="80" workbookViewId="0">
      <pane xSplit="5" ySplit="6" topLeftCell="F22" activePane="bottomRight" state="frozen"/>
      <selection pane="topRight" activeCell="F1" sqref="F1"/>
      <selection pane="bottomLeft" activeCell="A9" sqref="A9"/>
      <selection pane="bottomRight" activeCell="F45" sqref="F45"/>
    </sheetView>
  </sheetViews>
  <sheetFormatPr baseColWidth="10" defaultColWidth="11.54296875" defaultRowHeight="15" x14ac:dyDescent="0.25"/>
  <cols>
    <col min="1" max="1" width="6.08984375" style="24" customWidth="1"/>
    <col min="2" max="2" width="9.08984375" style="24" customWidth="1"/>
    <col min="3" max="3" width="30.54296875" style="24" customWidth="1"/>
    <col min="4" max="4" width="9.453125" style="24" customWidth="1"/>
    <col min="5" max="5" width="15.90625" style="24" customWidth="1"/>
    <col min="6" max="13" width="11.54296875" style="24"/>
    <col min="14" max="14" width="12.90625" style="24" customWidth="1"/>
    <col min="15" max="23" width="11.54296875" style="24"/>
    <col min="24" max="24" width="5.36328125" style="24" customWidth="1"/>
    <col min="25" max="25" width="12" style="24" bestFit="1" customWidth="1"/>
    <col min="26" max="16384" width="11.54296875" style="24"/>
  </cols>
  <sheetData>
    <row r="1" spans="1:25" ht="15.6" x14ac:dyDescent="0.3">
      <c r="A1" s="26" t="s">
        <v>586</v>
      </c>
    </row>
    <row r="2" spans="1:25" ht="15.6" x14ac:dyDescent="0.3">
      <c r="A2" s="26" t="s">
        <v>546</v>
      </c>
      <c r="B2" s="26" t="s">
        <v>547</v>
      </c>
      <c r="E2" s="41" t="s">
        <v>100</v>
      </c>
      <c r="F2" s="41">
        <v>1</v>
      </c>
      <c r="G2" s="41">
        <v>2</v>
      </c>
      <c r="H2" s="41">
        <v>3</v>
      </c>
      <c r="I2" s="41">
        <v>4</v>
      </c>
      <c r="J2" s="41">
        <v>5</v>
      </c>
      <c r="K2" s="41">
        <v>6</v>
      </c>
      <c r="L2" s="41">
        <v>7</v>
      </c>
      <c r="M2" s="41">
        <v>8</v>
      </c>
      <c r="N2" s="41">
        <v>9</v>
      </c>
      <c r="O2" s="41">
        <v>10</v>
      </c>
      <c r="P2" s="41">
        <v>11</v>
      </c>
      <c r="Q2" s="41">
        <v>12</v>
      </c>
      <c r="R2" s="41">
        <v>13</v>
      </c>
      <c r="S2" s="41">
        <v>14</v>
      </c>
      <c r="T2" s="41">
        <v>15</v>
      </c>
      <c r="U2" s="41">
        <v>16</v>
      </c>
      <c r="V2" s="41">
        <v>17</v>
      </c>
    </row>
    <row r="3" spans="1:25" x14ac:dyDescent="0.25">
      <c r="E3" s="41" t="s">
        <v>101</v>
      </c>
      <c r="F3" s="41" t="s">
        <v>355</v>
      </c>
      <c r="G3" s="41" t="s">
        <v>356</v>
      </c>
      <c r="H3" s="41" t="s">
        <v>357</v>
      </c>
      <c r="I3" s="41" t="s">
        <v>358</v>
      </c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</row>
    <row r="4" spans="1:25" ht="55.2" x14ac:dyDescent="0.25">
      <c r="B4" s="94" t="s">
        <v>538</v>
      </c>
      <c r="C4" s="95"/>
      <c r="E4" s="41" t="s">
        <v>102</v>
      </c>
      <c r="F4" s="41" t="s">
        <v>419</v>
      </c>
      <c r="G4" s="41" t="s">
        <v>420</v>
      </c>
      <c r="H4" s="41" t="s">
        <v>421</v>
      </c>
      <c r="I4" s="41" t="s">
        <v>422</v>
      </c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</row>
    <row r="5" spans="1:25" x14ac:dyDescent="0.25">
      <c r="E5" s="41" t="s">
        <v>103</v>
      </c>
      <c r="F5" s="41" t="s">
        <v>129</v>
      </c>
      <c r="G5" s="41" t="s">
        <v>129</v>
      </c>
      <c r="H5" s="41" t="s">
        <v>129</v>
      </c>
      <c r="I5" s="41" t="s">
        <v>129</v>
      </c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</row>
    <row r="6" spans="1:25" ht="15.6" x14ac:dyDescent="0.3">
      <c r="A6" s="1" t="s">
        <v>100</v>
      </c>
      <c r="B6" s="1" t="s">
        <v>101</v>
      </c>
      <c r="C6" s="1" t="s">
        <v>102</v>
      </c>
      <c r="D6" s="1" t="s">
        <v>171</v>
      </c>
      <c r="E6" s="1" t="s">
        <v>527</v>
      </c>
      <c r="F6" s="41" t="s">
        <v>427</v>
      </c>
      <c r="G6" s="41" t="s">
        <v>427</v>
      </c>
      <c r="H6" s="41" t="s">
        <v>429</v>
      </c>
      <c r="I6" s="41" t="s">
        <v>427</v>
      </c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40"/>
      <c r="W6" s="42" t="s">
        <v>7</v>
      </c>
      <c r="Y6" s="42" t="s">
        <v>528</v>
      </c>
    </row>
    <row r="7" spans="1:25" x14ac:dyDescent="0.25">
      <c r="A7" s="14">
        <v>1</v>
      </c>
      <c r="B7" s="14" t="s">
        <v>160</v>
      </c>
      <c r="C7" s="7" t="s">
        <v>18</v>
      </c>
      <c r="D7" s="31">
        <f>P4a2!O7</f>
        <v>934.63181818181829</v>
      </c>
      <c r="E7" s="45" t="s">
        <v>535</v>
      </c>
      <c r="F7" s="44">
        <f>'P4b1 CA 10'!$D7/'P4b1 CA 10'!$W7*'P4b1 CA 10'!F7</f>
        <v>100.72887086411822</v>
      </c>
      <c r="G7" s="44">
        <f>'P4b1 CA 10'!$D7/'P4b1 CA 10'!$W7*'P4b1 CA 10'!G7</f>
        <v>248.79480672448872</v>
      </c>
      <c r="H7" s="44">
        <f>'P4b1 CA 10'!$D7/'P4b1 CA 10'!$W7*'P4b1 CA 10'!H7</f>
        <v>330.80902398543742</v>
      </c>
      <c r="I7" s="44">
        <f>'P4b1 CA 10'!$D7/'P4b1 CA 10'!$W7*'P4b1 CA 10'!I7</f>
        <v>254.29911660777387</v>
      </c>
      <c r="J7" s="44"/>
      <c r="K7" s="44"/>
      <c r="L7" s="44"/>
      <c r="M7" s="14"/>
      <c r="N7" s="14"/>
      <c r="O7" s="14"/>
      <c r="P7" s="14"/>
      <c r="Q7" s="7"/>
      <c r="R7" s="7"/>
      <c r="S7" s="7"/>
      <c r="T7" s="7"/>
      <c r="U7" s="7"/>
      <c r="V7" s="7"/>
      <c r="W7" s="44">
        <f t="shared" ref="W7:W41" si="0">SUM(F7:V7)</f>
        <v>934.63181818181818</v>
      </c>
      <c r="Y7" s="68">
        <f>D7/$D$42</f>
        <v>0.66328089987088512</v>
      </c>
    </row>
    <row r="8" spans="1:25" x14ac:dyDescent="0.25">
      <c r="A8" s="14">
        <v>2</v>
      </c>
      <c r="B8" s="14" t="s">
        <v>161</v>
      </c>
      <c r="C8" s="7" t="s">
        <v>172</v>
      </c>
      <c r="D8" s="31">
        <f>P4a2!O8</f>
        <v>0</v>
      </c>
      <c r="E8" s="45" t="s">
        <v>38</v>
      </c>
      <c r="F8" s="44">
        <f>'P4b1 CA 10'!$D8/'P4b1 CA 10'!$W8*'P4b1 CA 10'!F8</f>
        <v>0</v>
      </c>
      <c r="G8" s="44">
        <f>'P4b1 CA 10'!$D8/'P4b1 CA 10'!$W8*'P4b1 CA 10'!G8</f>
        <v>0</v>
      </c>
      <c r="H8" s="44">
        <f>'P4b1 CA 10'!$D8/'P4b1 CA 10'!$W8*'P4b1 CA 10'!H8</f>
        <v>0</v>
      </c>
      <c r="I8" s="44">
        <f>'P4b1 CA 10'!$D8/'P4b1 CA 10'!$W8*'P4b1 CA 10'!I8</f>
        <v>0</v>
      </c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>
        <f t="shared" si="0"/>
        <v>0</v>
      </c>
      <c r="Y8" s="66">
        <f t="shared" ref="Y8:Y41" si="1">D8/$D$42</f>
        <v>0</v>
      </c>
    </row>
    <row r="9" spans="1:25" x14ac:dyDescent="0.25">
      <c r="A9" s="14">
        <v>3</v>
      </c>
      <c r="B9" s="14" t="s">
        <v>162</v>
      </c>
      <c r="C9" s="7" t="s">
        <v>10</v>
      </c>
      <c r="D9" s="31">
        <f>P4a2!O9</f>
        <v>0</v>
      </c>
      <c r="E9" s="45" t="s">
        <v>38</v>
      </c>
      <c r="F9" s="44">
        <f>'P4b1 CA 10'!$D9/'P4b1 CA 10'!$W9*'P4b1 CA 10'!F9</f>
        <v>0</v>
      </c>
      <c r="G9" s="44">
        <f>'P4b1 CA 10'!$D9/'P4b1 CA 10'!$W9*'P4b1 CA 10'!G9</f>
        <v>0</v>
      </c>
      <c r="H9" s="44">
        <f>'P4b1 CA 10'!$D9/'P4b1 CA 10'!$W9*'P4b1 CA 10'!H9</f>
        <v>0</v>
      </c>
      <c r="I9" s="44">
        <f>'P4b1 CA 10'!$D9/'P4b1 CA 10'!$W9*'P4b1 CA 10'!I9</f>
        <v>0</v>
      </c>
      <c r="J9" s="44"/>
      <c r="K9" s="45"/>
      <c r="L9" s="44"/>
      <c r="M9" s="45"/>
      <c r="N9" s="44"/>
      <c r="O9" s="44"/>
      <c r="P9" s="44"/>
      <c r="Q9" s="44"/>
      <c r="R9" s="44"/>
      <c r="S9" s="44"/>
      <c r="T9" s="44"/>
      <c r="U9" s="44"/>
      <c r="V9" s="44"/>
      <c r="W9" s="44">
        <f t="shared" si="0"/>
        <v>0</v>
      </c>
      <c r="Y9" s="66">
        <f t="shared" si="1"/>
        <v>0</v>
      </c>
    </row>
    <row r="10" spans="1:25" x14ac:dyDescent="0.25">
      <c r="A10" s="14">
        <v>4</v>
      </c>
      <c r="B10" s="14" t="s">
        <v>163</v>
      </c>
      <c r="C10" s="7" t="s">
        <v>14</v>
      </c>
      <c r="D10" s="31">
        <f>P4a2!O10</f>
        <v>0</v>
      </c>
      <c r="E10" s="45" t="s">
        <v>38</v>
      </c>
      <c r="F10" s="44">
        <f>'P4b1 CA 10'!$D10/'P4b1 CA 10'!$W10*'P4b1 CA 10'!F10</f>
        <v>0</v>
      </c>
      <c r="G10" s="44">
        <f>'P4b1 CA 10'!$D10/'P4b1 CA 10'!$W10*'P4b1 CA 10'!G10</f>
        <v>0</v>
      </c>
      <c r="H10" s="44">
        <f>'P4b1 CA 10'!$D10/'P4b1 CA 10'!$W10*'P4b1 CA 10'!H10</f>
        <v>0</v>
      </c>
      <c r="I10" s="44">
        <f>'P4b1 CA 10'!$D10/'P4b1 CA 10'!$W10*'P4b1 CA 10'!I10</f>
        <v>0</v>
      </c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>
        <f t="shared" si="0"/>
        <v>0</v>
      </c>
      <c r="Y10" s="66">
        <f t="shared" si="1"/>
        <v>0</v>
      </c>
    </row>
    <row r="11" spans="1:25" x14ac:dyDescent="0.25">
      <c r="A11" s="14">
        <v>5</v>
      </c>
      <c r="B11" s="14" t="s">
        <v>164</v>
      </c>
      <c r="C11" s="7" t="s">
        <v>11</v>
      </c>
      <c r="D11" s="31">
        <f>P4a2!O11</f>
        <v>0</v>
      </c>
      <c r="E11" s="45" t="s">
        <v>38</v>
      </c>
      <c r="F11" s="44">
        <f>'P4b1 CA 10'!$D11/'P4b1 CA 10'!$W11*'P4b1 CA 10'!F11</f>
        <v>0</v>
      </c>
      <c r="G11" s="44">
        <f>'P4b1 CA 10'!$D11/'P4b1 CA 10'!$W11*'P4b1 CA 10'!G11</f>
        <v>0</v>
      </c>
      <c r="H11" s="44">
        <f>'P4b1 CA 10'!$D11/'P4b1 CA 10'!$W11*'P4b1 CA 10'!H11</f>
        <v>0</v>
      </c>
      <c r="I11" s="44">
        <f>'P4b1 CA 10'!$D11/'P4b1 CA 10'!$W11*'P4b1 CA 10'!I11</f>
        <v>0</v>
      </c>
      <c r="J11" s="44"/>
      <c r="K11" s="44"/>
      <c r="L11" s="44"/>
      <c r="M11" s="44"/>
      <c r="N11" s="44"/>
      <c r="O11" s="44"/>
      <c r="P11" s="44"/>
      <c r="Q11" s="45"/>
      <c r="R11" s="45"/>
      <c r="S11" s="45"/>
      <c r="T11" s="45"/>
      <c r="U11" s="45"/>
      <c r="V11" s="45"/>
      <c r="W11" s="44">
        <f t="shared" si="0"/>
        <v>0</v>
      </c>
      <c r="Y11" s="66">
        <f t="shared" si="1"/>
        <v>0</v>
      </c>
    </row>
    <row r="12" spans="1:25" x14ac:dyDescent="0.25">
      <c r="A12" s="14">
        <v>6</v>
      </c>
      <c r="B12" s="14" t="s">
        <v>165</v>
      </c>
      <c r="C12" s="7" t="s">
        <v>173</v>
      </c>
      <c r="D12" s="31">
        <f>P4a2!O12</f>
        <v>167.66355140186917</v>
      </c>
      <c r="E12" s="45" t="s">
        <v>535</v>
      </c>
      <c r="F12" s="44">
        <f>'P4b1 CA 10'!$D12/'P4b1 CA 10'!$W12*'P4b1 CA 10'!F12</f>
        <v>18.069746705855156</v>
      </c>
      <c r="G12" s="44">
        <f>'P4b1 CA 10'!$D12/'P4b1 CA 10'!$W12*'P4b1 CA 10'!G12</f>
        <v>44.63128694560946</v>
      </c>
      <c r="H12" s="44">
        <f>'P4b1 CA 10'!$D12/'P4b1 CA 10'!$W12*'P4b1 CA 10'!H12</f>
        <v>59.343812952016116</v>
      </c>
      <c r="I12" s="44">
        <f>'P4b1 CA 10'!$D12/'P4b1 CA 10'!$W12*'P4b1 CA 10'!I12</f>
        <v>45.618704798388428</v>
      </c>
      <c r="J12" s="44"/>
      <c r="K12" s="44"/>
      <c r="L12" s="44"/>
      <c r="M12" s="44"/>
      <c r="N12" s="45"/>
      <c r="O12" s="45"/>
      <c r="P12" s="45"/>
      <c r="Q12" s="45"/>
      <c r="R12" s="45"/>
      <c r="S12" s="45"/>
      <c r="T12" s="45"/>
      <c r="U12" s="45"/>
      <c r="V12" s="45"/>
      <c r="W12" s="44">
        <f t="shared" si="0"/>
        <v>167.66355140186914</v>
      </c>
      <c r="Y12" s="66">
        <f t="shared" si="1"/>
        <v>0.11898592481659594</v>
      </c>
    </row>
    <row r="13" spans="1:25" x14ac:dyDescent="0.25">
      <c r="A13" s="14">
        <v>7</v>
      </c>
      <c r="B13" s="14" t="s">
        <v>166</v>
      </c>
      <c r="C13" s="7" t="s">
        <v>12</v>
      </c>
      <c r="D13" s="31">
        <f>P4a2!O13</f>
        <v>0</v>
      </c>
      <c r="E13" s="45" t="s">
        <v>38</v>
      </c>
      <c r="F13" s="44">
        <f>'P4b1 CA 10'!$D13/'P4b1 CA 10'!$W13*'P4b1 CA 10'!F13</f>
        <v>0</v>
      </c>
      <c r="G13" s="44">
        <f>'P4b1 CA 10'!$D13/'P4b1 CA 10'!$W13*'P4b1 CA 10'!G13</f>
        <v>0</v>
      </c>
      <c r="H13" s="44">
        <f>'P4b1 CA 10'!$D13/'P4b1 CA 10'!$W13*'P4b1 CA 10'!H13</f>
        <v>0</v>
      </c>
      <c r="I13" s="44">
        <f>'P4b1 CA 10'!$D13/'P4b1 CA 10'!$W13*'P4b1 CA 10'!I13</f>
        <v>0</v>
      </c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>
        <f t="shared" si="0"/>
        <v>0</v>
      </c>
      <c r="Y13" s="66">
        <f t="shared" si="1"/>
        <v>0</v>
      </c>
    </row>
    <row r="14" spans="1:25" x14ac:dyDescent="0.25">
      <c r="A14" s="14">
        <v>8</v>
      </c>
      <c r="B14" s="14" t="s">
        <v>167</v>
      </c>
      <c r="C14" s="7" t="s">
        <v>16</v>
      </c>
      <c r="D14" s="31">
        <f>P4a2!O14</f>
        <v>0</v>
      </c>
      <c r="E14" s="45" t="s">
        <v>38</v>
      </c>
      <c r="F14" s="44">
        <f>'P4b1 CA 10'!$D14/'P4b1 CA 10'!$W14*'P4b1 CA 10'!F14</f>
        <v>0</v>
      </c>
      <c r="G14" s="44">
        <f>'P4b1 CA 10'!$D14/'P4b1 CA 10'!$W14*'P4b1 CA 10'!G14</f>
        <v>0</v>
      </c>
      <c r="H14" s="44">
        <f>'P4b1 CA 10'!$D14/'P4b1 CA 10'!$W14*'P4b1 CA 10'!H14</f>
        <v>0</v>
      </c>
      <c r="I14" s="44">
        <f>'P4b1 CA 10'!$D14/'P4b1 CA 10'!$W14*'P4b1 CA 10'!I14</f>
        <v>0</v>
      </c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>
        <f t="shared" si="0"/>
        <v>0</v>
      </c>
      <c r="Y14" s="66">
        <f t="shared" si="1"/>
        <v>0</v>
      </c>
    </row>
    <row r="15" spans="1:25" x14ac:dyDescent="0.25">
      <c r="A15" s="14">
        <v>9</v>
      </c>
      <c r="B15" s="14" t="s">
        <v>168</v>
      </c>
      <c r="C15" s="7" t="s">
        <v>13</v>
      </c>
      <c r="D15" s="31">
        <f>P4a2!O15</f>
        <v>0</v>
      </c>
      <c r="E15" s="45" t="s">
        <v>38</v>
      </c>
      <c r="F15" s="44">
        <f>'P4b1 CA 10'!$D15/'P4b1 CA 10'!$W15*'P4b1 CA 10'!F15</f>
        <v>0</v>
      </c>
      <c r="G15" s="44">
        <f>'P4b1 CA 10'!$D15/'P4b1 CA 10'!$W15*'P4b1 CA 10'!G15</f>
        <v>0</v>
      </c>
      <c r="H15" s="44">
        <f>'P4b1 CA 10'!$D15/'P4b1 CA 10'!$W15*'P4b1 CA 10'!H15</f>
        <v>0</v>
      </c>
      <c r="I15" s="44">
        <f>'P4b1 CA 10'!$D15/'P4b1 CA 10'!$W15*'P4b1 CA 10'!I15</f>
        <v>0</v>
      </c>
      <c r="J15" s="44"/>
      <c r="K15" s="44"/>
      <c r="L15" s="44"/>
      <c r="M15" s="44"/>
      <c r="N15" s="44"/>
      <c r="O15" s="44"/>
      <c r="P15" s="44"/>
      <c r="Q15" s="45"/>
      <c r="R15" s="45"/>
      <c r="S15" s="45"/>
      <c r="T15" s="45"/>
      <c r="U15" s="45"/>
      <c r="V15" s="45"/>
      <c r="W15" s="44">
        <f t="shared" si="0"/>
        <v>0</v>
      </c>
      <c r="Y15" s="66">
        <f t="shared" si="1"/>
        <v>0</v>
      </c>
    </row>
    <row r="16" spans="1:25" x14ac:dyDescent="0.25">
      <c r="A16" s="14">
        <v>10</v>
      </c>
      <c r="B16" s="14" t="s">
        <v>169</v>
      </c>
      <c r="C16" s="7" t="s">
        <v>8</v>
      </c>
      <c r="D16" s="31">
        <f>P4a2!O16</f>
        <v>0</v>
      </c>
      <c r="E16" s="45" t="s">
        <v>38</v>
      </c>
      <c r="F16" s="44">
        <f>'P4b1 CA 10'!$D16/'P4b1 CA 10'!$W16*'P4b1 CA 10'!F16</f>
        <v>0</v>
      </c>
      <c r="G16" s="44">
        <f>'P4b1 CA 10'!$D16/'P4b1 CA 10'!$W16*'P4b1 CA 10'!G16</f>
        <v>0</v>
      </c>
      <c r="H16" s="44">
        <f>'P4b1 CA 10'!$D16/'P4b1 CA 10'!$W16*'P4b1 CA 10'!H16</f>
        <v>0</v>
      </c>
      <c r="I16" s="44">
        <f>'P4b1 CA 10'!$D16/'P4b1 CA 10'!$W16*'P4b1 CA 10'!I16</f>
        <v>0</v>
      </c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>
        <f t="shared" si="0"/>
        <v>0</v>
      </c>
      <c r="Y16" s="66">
        <f t="shared" si="1"/>
        <v>0</v>
      </c>
    </row>
    <row r="17" spans="1:25" x14ac:dyDescent="0.25">
      <c r="A17" s="14">
        <v>11</v>
      </c>
      <c r="B17" s="14" t="s">
        <v>170</v>
      </c>
      <c r="C17" s="7" t="s">
        <v>183</v>
      </c>
      <c r="D17" s="31">
        <f>P4a2!O17</f>
        <v>143.94696343402228</v>
      </c>
      <c r="E17" s="45" t="s">
        <v>278</v>
      </c>
      <c r="F17" s="44">
        <f>'P4b1 CA 10'!$D17/'P4b1 CA 10'!$W17*'P4b1 CA 10'!F17</f>
        <v>12.643990031366821</v>
      </c>
      <c r="G17" s="44">
        <f>'P4b1 CA 10'!$D17/'P4b1 CA 10'!$W17*'P4b1 CA 10'!G17</f>
        <v>50.575960125467283</v>
      </c>
      <c r="H17" s="44">
        <f>'P4b1 CA 10'!$D17/'P4b1 CA 10'!$W17*'P4b1 CA 10'!H17</f>
        <v>46.685501654277495</v>
      </c>
      <c r="I17" s="44">
        <f>'P4b1 CA 10'!$D17/'P4b1 CA 10'!$W17*'P4b1 CA 10'!I17</f>
        <v>34.041511622910676</v>
      </c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>
        <f t="shared" si="0"/>
        <v>143.94696343402228</v>
      </c>
      <c r="Y17" s="68">
        <f t="shared" si="1"/>
        <v>0.10215495512011988</v>
      </c>
    </row>
    <row r="18" spans="1:25" x14ac:dyDescent="0.25">
      <c r="A18" s="14">
        <v>12</v>
      </c>
      <c r="B18" s="14" t="s">
        <v>174</v>
      </c>
      <c r="C18" s="7" t="s">
        <v>184</v>
      </c>
      <c r="D18" s="31">
        <f>P4a2!O18</f>
        <v>7.7458620689655175</v>
      </c>
      <c r="E18" s="45" t="s">
        <v>279</v>
      </c>
      <c r="F18" s="44">
        <f>'P4b1 CA 10'!$D18/'P4b1 CA 10'!$W18*'P4b1 CA 10'!F18</f>
        <v>1.5491724137931036</v>
      </c>
      <c r="G18" s="44">
        <f>'P4b1 CA 10'!$D18/'P4b1 CA 10'!$W18*'P4b1 CA 10'!G18</f>
        <v>1.5491724137931036</v>
      </c>
      <c r="H18" s="44">
        <f>'P4b1 CA 10'!$D18/'P4b1 CA 10'!$W18*'P4b1 CA 10'!H18</f>
        <v>1.5491724137931036</v>
      </c>
      <c r="I18" s="44">
        <f>'P4b1 CA 10'!$D18/'P4b1 CA 10'!$W18*'P4b1 CA 10'!I18</f>
        <v>3.0983448275862071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44">
        <f t="shared" si="0"/>
        <v>7.7458620689655184</v>
      </c>
      <c r="Y18" s="66">
        <f t="shared" si="1"/>
        <v>5.4970120462769726E-3</v>
      </c>
    </row>
    <row r="19" spans="1:25" x14ac:dyDescent="0.25">
      <c r="A19" s="14">
        <v>13</v>
      </c>
      <c r="B19" s="14" t="s">
        <v>175</v>
      </c>
      <c r="C19" s="7" t="s">
        <v>185</v>
      </c>
      <c r="D19" s="31">
        <f>P4a2!O19</f>
        <v>0</v>
      </c>
      <c r="E19" s="45" t="s">
        <v>38</v>
      </c>
      <c r="F19" s="44">
        <f>'P4b1 CA 10'!$D19/'P4b1 CA 10'!$W19*'P4b1 CA 10'!F19</f>
        <v>0</v>
      </c>
      <c r="G19" s="44">
        <f>'P4b1 CA 10'!$D19/'P4b1 CA 10'!$W19*'P4b1 CA 10'!G19</f>
        <v>0</v>
      </c>
      <c r="H19" s="44">
        <f>'P4b1 CA 10'!$D19/'P4b1 CA 10'!$W19*'P4b1 CA 10'!H19</f>
        <v>0</v>
      </c>
      <c r="I19" s="44">
        <f>'P4b1 CA 10'!$D19/'P4b1 CA 10'!$W19*'P4b1 CA 10'!I19</f>
        <v>0</v>
      </c>
      <c r="J19" s="44"/>
      <c r="K19" s="44"/>
      <c r="L19" s="44"/>
      <c r="M19" s="44"/>
      <c r="N19" s="44"/>
      <c r="O19" s="44"/>
      <c r="P19" s="44"/>
      <c r="Q19" s="45"/>
      <c r="R19" s="45"/>
      <c r="S19" s="45"/>
      <c r="T19" s="45"/>
      <c r="U19" s="45"/>
      <c r="V19" s="45"/>
      <c r="W19" s="44">
        <f t="shared" si="0"/>
        <v>0</v>
      </c>
      <c r="Y19" s="66">
        <f t="shared" si="1"/>
        <v>0</v>
      </c>
    </row>
    <row r="20" spans="1:25" x14ac:dyDescent="0.25">
      <c r="A20" s="14">
        <v>14</v>
      </c>
      <c r="B20" s="14" t="s">
        <v>176</v>
      </c>
      <c r="C20" s="7" t="s">
        <v>186</v>
      </c>
      <c r="D20" s="31">
        <f>P4a2!O20</f>
        <v>67.149532710280383</v>
      </c>
      <c r="E20" s="45" t="s">
        <v>535</v>
      </c>
      <c r="F20" s="44">
        <f>'P4b1 CA 10'!$D20/'P4b1 CA 10'!$W20*'P4b1 CA 10'!F20</f>
        <v>7.2369637726627261</v>
      </c>
      <c r="G20" s="44">
        <f>'P4b1 CA 10'!$D20/'P4b1 CA 10'!$W20*'P4b1 CA 10'!G20</f>
        <v>17.874905055975695</v>
      </c>
      <c r="H20" s="44">
        <f>'P4b1 CA 10'!$D20/'P4b1 CA 10'!$W20*'P4b1 CA 10'!H20</f>
        <v>23.767296324427861</v>
      </c>
      <c r="I20" s="44">
        <f>'P4b1 CA 10'!$D20/'P4b1 CA 10'!$W20*'P4b1 CA 10'!I20</f>
        <v>18.270367557214097</v>
      </c>
      <c r="J20" s="44"/>
      <c r="K20" s="44"/>
      <c r="L20" s="44"/>
      <c r="M20" s="44"/>
      <c r="N20" s="45"/>
      <c r="O20" s="45"/>
      <c r="P20" s="45"/>
      <c r="Q20" s="45"/>
      <c r="R20" s="45"/>
      <c r="S20" s="45"/>
      <c r="T20" s="45"/>
      <c r="U20" s="45"/>
      <c r="V20" s="45"/>
      <c r="W20" s="44">
        <f t="shared" si="0"/>
        <v>67.149532710280383</v>
      </c>
      <c r="Y20" s="66">
        <f t="shared" si="1"/>
        <v>4.7654061862165094E-2</v>
      </c>
    </row>
    <row r="21" spans="1:25" x14ac:dyDescent="0.25">
      <c r="A21" s="14">
        <v>15</v>
      </c>
      <c r="B21" s="14" t="s">
        <v>177</v>
      </c>
      <c r="C21" s="7" t="s">
        <v>187</v>
      </c>
      <c r="D21" s="31">
        <f>P4a2!O21</f>
        <v>0</v>
      </c>
      <c r="E21" s="45" t="s">
        <v>38</v>
      </c>
      <c r="F21" s="44">
        <f>'P4b1 CA 10'!$D21/'P4b1 CA 10'!$W21*'P4b1 CA 10'!F21</f>
        <v>0</v>
      </c>
      <c r="G21" s="44">
        <f>'P4b1 CA 10'!$D21/'P4b1 CA 10'!$W21*'P4b1 CA 10'!G21</f>
        <v>0</v>
      </c>
      <c r="H21" s="44">
        <f>'P4b1 CA 10'!$D21/'P4b1 CA 10'!$W21*'P4b1 CA 10'!H21</f>
        <v>0</v>
      </c>
      <c r="I21" s="44">
        <f>'P4b1 CA 10'!$D21/'P4b1 CA 10'!$W21*'P4b1 CA 10'!I21</f>
        <v>0</v>
      </c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>
        <f t="shared" si="0"/>
        <v>0</v>
      </c>
      <c r="Y21" s="66">
        <f t="shared" si="1"/>
        <v>0</v>
      </c>
    </row>
    <row r="22" spans="1:25" x14ac:dyDescent="0.25">
      <c r="A22" s="14">
        <v>16</v>
      </c>
      <c r="B22" s="14" t="s">
        <v>178</v>
      </c>
      <c r="C22" s="7" t="s">
        <v>17</v>
      </c>
      <c r="D22" s="31">
        <f>P4a2!O22</f>
        <v>0</v>
      </c>
      <c r="E22" s="45" t="s">
        <v>38</v>
      </c>
      <c r="F22" s="44">
        <f>'P4b1 CA 10'!$D22/'P4b1 CA 10'!$W22*'P4b1 CA 10'!F22</f>
        <v>0</v>
      </c>
      <c r="G22" s="44">
        <f>'P4b1 CA 10'!$D22/'P4b1 CA 10'!$W22*'P4b1 CA 10'!G22</f>
        <v>0</v>
      </c>
      <c r="H22" s="44">
        <f>'P4b1 CA 10'!$D22/'P4b1 CA 10'!$W22*'P4b1 CA 10'!H22</f>
        <v>0</v>
      </c>
      <c r="I22" s="44">
        <f>'P4b1 CA 10'!$D22/'P4b1 CA 10'!$W22*'P4b1 CA 10'!I22</f>
        <v>0</v>
      </c>
      <c r="J22" s="44"/>
      <c r="K22" s="44"/>
      <c r="L22" s="44"/>
      <c r="M22" s="44"/>
      <c r="N22" s="44"/>
      <c r="O22" s="44"/>
      <c r="P22" s="44"/>
      <c r="Q22" s="45"/>
      <c r="R22" s="45"/>
      <c r="S22" s="45"/>
      <c r="T22" s="45"/>
      <c r="U22" s="45"/>
      <c r="V22" s="45"/>
      <c r="W22" s="44">
        <f t="shared" si="0"/>
        <v>0</v>
      </c>
      <c r="Y22" s="66">
        <f t="shared" si="1"/>
        <v>0</v>
      </c>
    </row>
    <row r="23" spans="1:25" x14ac:dyDescent="0.25">
      <c r="A23" s="14">
        <v>17</v>
      </c>
      <c r="B23" s="14" t="s">
        <v>179</v>
      </c>
      <c r="C23" s="7" t="s">
        <v>9</v>
      </c>
      <c r="D23" s="31">
        <f>P4a2!O23</f>
        <v>0</v>
      </c>
      <c r="E23" s="45" t="s">
        <v>38</v>
      </c>
      <c r="F23" s="44">
        <f>'P4b1 CA 10'!$D23/'P4b1 CA 10'!$W23*'P4b1 CA 10'!F23</f>
        <v>0</v>
      </c>
      <c r="G23" s="44">
        <f>'P4b1 CA 10'!$D23/'P4b1 CA 10'!$W23*'P4b1 CA 10'!G23</f>
        <v>0</v>
      </c>
      <c r="H23" s="44">
        <f>'P4b1 CA 10'!$D23/'P4b1 CA 10'!$W23*'P4b1 CA 10'!H23</f>
        <v>0</v>
      </c>
      <c r="I23" s="44">
        <f>'P4b1 CA 10'!$D23/'P4b1 CA 10'!$W23*'P4b1 CA 10'!I23</f>
        <v>0</v>
      </c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>
        <f t="shared" si="0"/>
        <v>0</v>
      </c>
      <c r="Y23" s="66">
        <f t="shared" si="1"/>
        <v>0</v>
      </c>
    </row>
    <row r="24" spans="1:25" x14ac:dyDescent="0.25">
      <c r="A24" s="14">
        <v>18</v>
      </c>
      <c r="B24" s="14" t="s">
        <v>180</v>
      </c>
      <c r="C24" s="7" t="s">
        <v>15</v>
      </c>
      <c r="D24" s="31">
        <f>P4a2!O24</f>
        <v>0</v>
      </c>
      <c r="E24" s="45" t="s">
        <v>38</v>
      </c>
      <c r="F24" s="44">
        <f>'P4b1 CA 10'!$D24/'P4b1 CA 10'!$W24*'P4b1 CA 10'!F24</f>
        <v>0</v>
      </c>
      <c r="G24" s="44">
        <f>'P4b1 CA 10'!$D24/'P4b1 CA 10'!$W24*'P4b1 CA 10'!G24</f>
        <v>0</v>
      </c>
      <c r="H24" s="44">
        <f>'P4b1 CA 10'!$D24/'P4b1 CA 10'!$W24*'P4b1 CA 10'!H24</f>
        <v>0</v>
      </c>
      <c r="I24" s="44">
        <f>'P4b1 CA 10'!$D24/'P4b1 CA 10'!$W24*'P4b1 CA 10'!I24</f>
        <v>0</v>
      </c>
      <c r="J24" s="44"/>
      <c r="K24" s="44"/>
      <c r="L24" s="44"/>
      <c r="M24" s="44"/>
      <c r="N24" s="44"/>
      <c r="O24" s="44"/>
      <c r="P24" s="44"/>
      <c r="Q24" s="45"/>
      <c r="R24" s="45"/>
      <c r="S24" s="45"/>
      <c r="T24" s="45"/>
      <c r="U24" s="45"/>
      <c r="V24" s="45"/>
      <c r="W24" s="44">
        <f t="shared" si="0"/>
        <v>0</v>
      </c>
      <c r="Y24" s="66">
        <f t="shared" si="1"/>
        <v>0</v>
      </c>
    </row>
    <row r="25" spans="1:25" x14ac:dyDescent="0.25">
      <c r="A25" s="14">
        <v>19</v>
      </c>
      <c r="B25" s="14" t="s">
        <v>181</v>
      </c>
      <c r="C25" s="7" t="s">
        <v>196</v>
      </c>
      <c r="D25" s="31">
        <f>P4a2!O25</f>
        <v>0</v>
      </c>
      <c r="E25" s="45" t="s">
        <v>38</v>
      </c>
      <c r="F25" s="44">
        <f>'P4b1 CA 10'!$D25/'P4b1 CA 10'!$W25*'P4b1 CA 10'!F25</f>
        <v>0</v>
      </c>
      <c r="G25" s="44">
        <f>'P4b1 CA 10'!$D25/'P4b1 CA 10'!$W25*'P4b1 CA 10'!G25</f>
        <v>0</v>
      </c>
      <c r="H25" s="44">
        <f>'P4b1 CA 10'!$D25/'P4b1 CA 10'!$W25*'P4b1 CA 10'!H25</f>
        <v>0</v>
      </c>
      <c r="I25" s="44">
        <f>'P4b1 CA 10'!$D25/'P4b1 CA 10'!$W25*'P4b1 CA 10'!I25</f>
        <v>0</v>
      </c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>
        <f t="shared" si="0"/>
        <v>0</v>
      </c>
      <c r="Y25" s="66">
        <f t="shared" si="1"/>
        <v>0</v>
      </c>
    </row>
    <row r="26" spans="1:25" x14ac:dyDescent="0.25">
      <c r="A26" s="14">
        <v>20</v>
      </c>
      <c r="B26" s="14" t="s">
        <v>182</v>
      </c>
      <c r="C26" s="7" t="s">
        <v>197</v>
      </c>
      <c r="D26" s="31">
        <f>P4a2!O26</f>
        <v>0</v>
      </c>
      <c r="E26" s="45" t="s">
        <v>38</v>
      </c>
      <c r="F26" s="44">
        <f>'P4b1 CA 10'!$D26/'P4b1 CA 10'!$W26*'P4b1 CA 10'!F26</f>
        <v>0</v>
      </c>
      <c r="G26" s="44">
        <f>'P4b1 CA 10'!$D26/'P4b1 CA 10'!$W26*'P4b1 CA 10'!G26</f>
        <v>0</v>
      </c>
      <c r="H26" s="44">
        <f>'P4b1 CA 10'!$D26/'P4b1 CA 10'!$W26*'P4b1 CA 10'!H26</f>
        <v>0</v>
      </c>
      <c r="I26" s="44">
        <f>'P4b1 CA 10'!$D26/'P4b1 CA 10'!$W26*'P4b1 CA 10'!I26</f>
        <v>0</v>
      </c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>
        <f t="shared" si="0"/>
        <v>0</v>
      </c>
      <c r="Y26" s="66">
        <f t="shared" si="1"/>
        <v>0</v>
      </c>
    </row>
    <row r="27" spans="1:25" x14ac:dyDescent="0.25">
      <c r="A27" s="14">
        <v>21</v>
      </c>
      <c r="B27" s="14" t="s">
        <v>188</v>
      </c>
      <c r="C27" s="7" t="s">
        <v>198</v>
      </c>
      <c r="D27" s="31">
        <f>P4a2!O27</f>
        <v>0</v>
      </c>
      <c r="E27" s="45" t="s">
        <v>38</v>
      </c>
      <c r="F27" s="44">
        <f>'P4b1 CA 10'!$D27/'P4b1 CA 10'!$W27*'P4b1 CA 10'!F27</f>
        <v>0</v>
      </c>
      <c r="G27" s="44">
        <f>'P4b1 CA 10'!$D27/'P4b1 CA 10'!$W27*'P4b1 CA 10'!G27</f>
        <v>0</v>
      </c>
      <c r="H27" s="44">
        <f>'P4b1 CA 10'!$D27/'P4b1 CA 10'!$W27*'P4b1 CA 10'!H27</f>
        <v>0</v>
      </c>
      <c r="I27" s="44">
        <f>'P4b1 CA 10'!$D27/'P4b1 CA 10'!$W27*'P4b1 CA 10'!I27</f>
        <v>0</v>
      </c>
      <c r="J27" s="44"/>
      <c r="K27" s="44"/>
      <c r="L27" s="45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>
        <f t="shared" si="0"/>
        <v>0</v>
      </c>
      <c r="Y27" s="66">
        <f t="shared" si="1"/>
        <v>0</v>
      </c>
    </row>
    <row r="28" spans="1:25" x14ac:dyDescent="0.25">
      <c r="A28" s="14">
        <v>22</v>
      </c>
      <c r="B28" s="14" t="s">
        <v>189</v>
      </c>
      <c r="C28" s="7" t="s">
        <v>19</v>
      </c>
      <c r="D28" s="31">
        <f>P4a2!O28</f>
        <v>0</v>
      </c>
      <c r="E28" s="45" t="s">
        <v>38</v>
      </c>
      <c r="F28" s="44">
        <f>'P4b1 CA 10'!$D28/'P4b1 CA 10'!$W28*'P4b1 CA 10'!F28</f>
        <v>0</v>
      </c>
      <c r="G28" s="44">
        <f>'P4b1 CA 10'!$D28/'P4b1 CA 10'!$W28*'P4b1 CA 10'!G28</f>
        <v>0</v>
      </c>
      <c r="H28" s="44">
        <f>'P4b1 CA 10'!$D28/'P4b1 CA 10'!$W28*'P4b1 CA 10'!H28</f>
        <v>0</v>
      </c>
      <c r="I28" s="44">
        <f>'P4b1 CA 10'!$D28/'P4b1 CA 10'!$W28*'P4b1 CA 10'!I28</f>
        <v>0</v>
      </c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>
        <f t="shared" si="0"/>
        <v>0</v>
      </c>
      <c r="Y28" s="66">
        <f t="shared" si="1"/>
        <v>0</v>
      </c>
    </row>
    <row r="29" spans="1:25" x14ac:dyDescent="0.25">
      <c r="A29" s="14">
        <v>23</v>
      </c>
      <c r="B29" s="14" t="s">
        <v>190</v>
      </c>
      <c r="C29" s="7" t="s">
        <v>217</v>
      </c>
      <c r="D29" s="31">
        <f>P4a2!O29</f>
        <v>0</v>
      </c>
      <c r="E29" s="45" t="s">
        <v>38</v>
      </c>
      <c r="F29" s="44">
        <f>'P4b1 CA 10'!$D29/'P4b1 CA 10'!$W29*'P4b1 CA 10'!F29</f>
        <v>0</v>
      </c>
      <c r="G29" s="44">
        <f>'P4b1 CA 10'!$D29/'P4b1 CA 10'!$W29*'P4b1 CA 10'!G29</f>
        <v>0</v>
      </c>
      <c r="H29" s="44">
        <f>'P4b1 CA 10'!$D29/'P4b1 CA 10'!$W29*'P4b1 CA 10'!H29</f>
        <v>0</v>
      </c>
      <c r="I29" s="44">
        <f>'P4b1 CA 10'!$D29/'P4b1 CA 10'!$W29*'P4b1 CA 10'!I29</f>
        <v>0</v>
      </c>
      <c r="J29" s="44"/>
      <c r="K29" s="45"/>
      <c r="L29" s="45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>
        <f t="shared" si="0"/>
        <v>0</v>
      </c>
      <c r="Y29" s="66">
        <f t="shared" si="1"/>
        <v>0</v>
      </c>
    </row>
    <row r="30" spans="1:25" x14ac:dyDescent="0.25">
      <c r="A30" s="14">
        <v>24</v>
      </c>
      <c r="B30" s="14" t="s">
        <v>191</v>
      </c>
      <c r="C30" s="7" t="s">
        <v>199</v>
      </c>
      <c r="D30" s="31">
        <f>P4a2!O30</f>
        <v>0</v>
      </c>
      <c r="E30" s="45" t="s">
        <v>38</v>
      </c>
      <c r="F30" s="44">
        <f>'P4b1 CA 10'!$D30/'P4b1 CA 10'!$W30*'P4b1 CA 10'!F30</f>
        <v>0</v>
      </c>
      <c r="G30" s="44">
        <f>'P4b1 CA 10'!$D30/'P4b1 CA 10'!$W30*'P4b1 CA 10'!G30</f>
        <v>0</v>
      </c>
      <c r="H30" s="44">
        <f>'P4b1 CA 10'!$D30/'P4b1 CA 10'!$W30*'P4b1 CA 10'!H30</f>
        <v>0</v>
      </c>
      <c r="I30" s="44">
        <f>'P4b1 CA 10'!$D30/'P4b1 CA 10'!$W30*'P4b1 CA 10'!I30</f>
        <v>0</v>
      </c>
      <c r="J30" s="44"/>
      <c r="K30" s="45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>
        <f t="shared" si="0"/>
        <v>0</v>
      </c>
      <c r="Y30" s="66">
        <f t="shared" si="1"/>
        <v>0</v>
      </c>
    </row>
    <row r="31" spans="1:25" x14ac:dyDescent="0.25">
      <c r="A31" s="14">
        <v>25</v>
      </c>
      <c r="B31" s="14" t="s">
        <v>192</v>
      </c>
      <c r="C31" s="7" t="s">
        <v>200</v>
      </c>
      <c r="D31" s="31">
        <f>P4a2!O31</f>
        <v>0</v>
      </c>
      <c r="E31" s="45" t="s">
        <v>38</v>
      </c>
      <c r="F31" s="44">
        <f>'P4b1 CA 10'!$D31/'P4b1 CA 10'!$W31*'P4b1 CA 10'!F31</f>
        <v>0</v>
      </c>
      <c r="G31" s="44">
        <f>'P4b1 CA 10'!$D31/'P4b1 CA 10'!$W31*'P4b1 CA 10'!G31</f>
        <v>0</v>
      </c>
      <c r="H31" s="44">
        <f>'P4b1 CA 10'!$D31/'P4b1 CA 10'!$W31*'P4b1 CA 10'!H31</f>
        <v>0</v>
      </c>
      <c r="I31" s="44">
        <f>'P4b1 CA 10'!$D31/'P4b1 CA 10'!$W31*'P4b1 CA 10'!I31</f>
        <v>0</v>
      </c>
      <c r="J31" s="45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>
        <f t="shared" si="0"/>
        <v>0</v>
      </c>
      <c r="Y31" s="66">
        <f t="shared" si="1"/>
        <v>0</v>
      </c>
    </row>
    <row r="32" spans="1:25" x14ac:dyDescent="0.25">
      <c r="A32" s="14">
        <v>26</v>
      </c>
      <c r="B32" s="14" t="s">
        <v>193</v>
      </c>
      <c r="C32" s="7" t="s">
        <v>201</v>
      </c>
      <c r="D32" s="31">
        <f>P4a2!O32</f>
        <v>0</v>
      </c>
      <c r="E32" s="45" t="s">
        <v>38</v>
      </c>
      <c r="F32" s="44">
        <f>'P4b1 CA 10'!$D32/'P4b1 CA 10'!$W32*'P4b1 CA 10'!F32</f>
        <v>0</v>
      </c>
      <c r="G32" s="44">
        <f>'P4b1 CA 10'!$D32/'P4b1 CA 10'!$W32*'P4b1 CA 10'!G32</f>
        <v>0</v>
      </c>
      <c r="H32" s="44">
        <f>'P4b1 CA 10'!$D32/'P4b1 CA 10'!$W32*'P4b1 CA 10'!H32</f>
        <v>0</v>
      </c>
      <c r="I32" s="44">
        <f>'P4b1 CA 10'!$D32/'P4b1 CA 10'!$W32*'P4b1 CA 10'!I32</f>
        <v>0</v>
      </c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>
        <f t="shared" si="0"/>
        <v>0</v>
      </c>
      <c r="Y32" s="66">
        <f t="shared" si="1"/>
        <v>0</v>
      </c>
    </row>
    <row r="33" spans="1:27" x14ac:dyDescent="0.25">
      <c r="A33" s="14">
        <v>27</v>
      </c>
      <c r="B33" s="14" t="s">
        <v>194</v>
      </c>
      <c r="C33" s="7" t="s">
        <v>202</v>
      </c>
      <c r="D33" s="31">
        <f>P4a2!O33</f>
        <v>0</v>
      </c>
      <c r="E33" s="45" t="s">
        <v>38</v>
      </c>
      <c r="F33" s="44">
        <f>'P4b1 CA 10'!$D33/'P4b1 CA 10'!$W33*'P4b1 CA 10'!F33</f>
        <v>0</v>
      </c>
      <c r="G33" s="44">
        <f>'P4b1 CA 10'!$D33/'P4b1 CA 10'!$W33*'P4b1 CA 10'!G33</f>
        <v>0</v>
      </c>
      <c r="H33" s="44">
        <f>'P4b1 CA 10'!$D33/'P4b1 CA 10'!$W33*'P4b1 CA 10'!H33</f>
        <v>0</v>
      </c>
      <c r="I33" s="44">
        <f>'P4b1 CA 10'!$D33/'P4b1 CA 10'!$W33*'P4b1 CA 10'!I33</f>
        <v>0</v>
      </c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>
        <f t="shared" si="0"/>
        <v>0</v>
      </c>
      <c r="Y33" s="66">
        <f t="shared" si="1"/>
        <v>0</v>
      </c>
    </row>
    <row r="34" spans="1:27" x14ac:dyDescent="0.25">
      <c r="A34" s="14">
        <v>28</v>
      </c>
      <c r="B34" s="14" t="s">
        <v>195</v>
      </c>
      <c r="C34" s="7" t="s">
        <v>20</v>
      </c>
      <c r="D34" s="31">
        <f>P4a2!O34</f>
        <v>68.8125</v>
      </c>
      <c r="E34" s="45" t="s">
        <v>535</v>
      </c>
      <c r="F34" s="44">
        <f>'P4b1 CA 10'!$D34/'P4b1 CA 10'!$W34*'P4b1 CA 10'!F34</f>
        <v>8.05998263888889</v>
      </c>
      <c r="G34" s="44">
        <f>'P4b1 CA 10'!$D34/'P4b1 CA 10'!$W34*'P4b1 CA 10'!G34</f>
        <v>31.953211805555561</v>
      </c>
      <c r="H34" s="44">
        <f>'P4b1 CA 10'!$D34/'P4b1 CA 10'!$W34*'P4b1 CA 10'!H34</f>
        <v>17.298697916666669</v>
      </c>
      <c r="I34" s="44">
        <f>'P4b1 CA 10'!$D34/'P4b1 CA 10'!$W34*'P4b1 CA 10'!I34</f>
        <v>11.500607638888891</v>
      </c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>
        <f t="shared" si="0"/>
        <v>68.812500000000014</v>
      </c>
      <c r="Y34" s="66">
        <f t="shared" si="1"/>
        <v>4.8834221170807955E-2</v>
      </c>
    </row>
    <row r="35" spans="1:27" x14ac:dyDescent="0.25">
      <c r="A35" s="14">
        <v>29</v>
      </c>
      <c r="B35" s="14" t="s">
        <v>203</v>
      </c>
      <c r="C35" s="7" t="s">
        <v>210</v>
      </c>
      <c r="D35" s="31">
        <f>P4a2!O35</f>
        <v>0</v>
      </c>
      <c r="E35" s="45" t="s">
        <v>38</v>
      </c>
      <c r="F35" s="44">
        <f>'P4b1 CA 10'!$D35/'P4b1 CA 10'!$W35*'P4b1 CA 10'!F35</f>
        <v>0</v>
      </c>
      <c r="G35" s="44">
        <f>'P4b1 CA 10'!$D35/'P4b1 CA 10'!$W35*'P4b1 CA 10'!G35</f>
        <v>0</v>
      </c>
      <c r="H35" s="44">
        <f>'P4b1 CA 10'!$D35/'P4b1 CA 10'!$W35*'P4b1 CA 10'!H35</f>
        <v>0</v>
      </c>
      <c r="I35" s="44">
        <f>'P4b1 CA 10'!$D35/'P4b1 CA 10'!$W35*'P4b1 CA 10'!I35</f>
        <v>0</v>
      </c>
      <c r="J35" s="44"/>
      <c r="K35" s="45"/>
      <c r="L35" s="44"/>
      <c r="M35" s="45"/>
      <c r="N35" s="44"/>
      <c r="O35" s="44"/>
      <c r="P35" s="44"/>
      <c r="Q35" s="44"/>
      <c r="R35" s="44"/>
      <c r="S35" s="44"/>
      <c r="T35" s="44"/>
      <c r="U35" s="44"/>
      <c r="V35" s="44"/>
      <c r="W35" s="44">
        <f t="shared" si="0"/>
        <v>0</v>
      </c>
      <c r="Y35" s="66">
        <f t="shared" si="1"/>
        <v>0</v>
      </c>
    </row>
    <row r="36" spans="1:27" x14ac:dyDescent="0.25">
      <c r="A36" s="14">
        <v>30</v>
      </c>
      <c r="B36" s="14" t="s">
        <v>204</v>
      </c>
      <c r="C36" s="7" t="s">
        <v>211</v>
      </c>
      <c r="D36" s="31">
        <f>P4a2!O36</f>
        <v>0</v>
      </c>
      <c r="E36" s="45" t="s">
        <v>38</v>
      </c>
      <c r="F36" s="44">
        <f>'P4b1 CA 10'!$D36/'P4b1 CA 10'!$W36*'P4b1 CA 10'!F36</f>
        <v>0</v>
      </c>
      <c r="G36" s="44">
        <f>'P4b1 CA 10'!$D36/'P4b1 CA 10'!$W36*'P4b1 CA 10'!G36</f>
        <v>0</v>
      </c>
      <c r="H36" s="44">
        <f>'P4b1 CA 10'!$D36/'P4b1 CA 10'!$W36*'P4b1 CA 10'!H36</f>
        <v>0</v>
      </c>
      <c r="I36" s="44">
        <f>'P4b1 CA 10'!$D36/'P4b1 CA 10'!$W36*'P4b1 CA 10'!I36</f>
        <v>0</v>
      </c>
      <c r="J36" s="44"/>
      <c r="K36" s="45"/>
      <c r="L36" s="4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>
        <f t="shared" si="0"/>
        <v>0</v>
      </c>
      <c r="Y36" s="66">
        <f t="shared" si="1"/>
        <v>0</v>
      </c>
    </row>
    <row r="37" spans="1:27" x14ac:dyDescent="0.25">
      <c r="A37" s="14">
        <v>31</v>
      </c>
      <c r="B37" s="14" t="s">
        <v>205</v>
      </c>
      <c r="C37" s="7" t="s">
        <v>212</v>
      </c>
      <c r="D37" s="31">
        <f>P4a2!O37</f>
        <v>19.153846153846153</v>
      </c>
      <c r="E37" s="45" t="s">
        <v>284</v>
      </c>
      <c r="F37" s="44">
        <f>'P4b1 CA 10'!$D37/'P4b1 CA 10'!$W37*'P4b1 CA 10'!F37</f>
        <v>4.2564102564102564</v>
      </c>
      <c r="G37" s="44">
        <f>'P4b1 CA 10'!$D37/'P4b1 CA 10'!$W37*'P4b1 CA 10'!G37</f>
        <v>8.5128205128205128</v>
      </c>
      <c r="H37" s="44">
        <f>'P4b1 CA 10'!$D37/'P4b1 CA 10'!$W37*'P4b1 CA 10'!H37</f>
        <v>4.2564102564102564</v>
      </c>
      <c r="I37" s="44">
        <f>'P4b1 CA 10'!$D37/'P4b1 CA 10'!$W37*'P4b1 CA 10'!I37</f>
        <v>2.1282051282051282</v>
      </c>
      <c r="J37" s="45"/>
      <c r="K37" s="44"/>
      <c r="L37" s="45"/>
      <c r="M37" s="44"/>
      <c r="N37" s="45"/>
      <c r="O37" s="45"/>
      <c r="P37" s="45"/>
      <c r="Q37" s="44"/>
      <c r="R37" s="44"/>
      <c r="S37" s="44"/>
      <c r="T37" s="44"/>
      <c r="U37" s="44"/>
      <c r="V37" s="44"/>
      <c r="W37" s="44">
        <f t="shared" si="0"/>
        <v>19.153846153846153</v>
      </c>
      <c r="Y37" s="66">
        <f t="shared" si="1"/>
        <v>1.3592925113148809E-2</v>
      </c>
    </row>
    <row r="38" spans="1:27" x14ac:dyDescent="0.25">
      <c r="A38" s="14">
        <v>32</v>
      </c>
      <c r="B38" s="14" t="s">
        <v>206</v>
      </c>
      <c r="C38" s="7" t="s">
        <v>213</v>
      </c>
      <c r="D38" s="31">
        <f>P4a2!O38</f>
        <v>0</v>
      </c>
      <c r="E38" s="45" t="s">
        <v>38</v>
      </c>
      <c r="F38" s="44">
        <f>'P4b1 CA 10'!$D38/'P4b1 CA 10'!$W38*'P4b1 CA 10'!F38</f>
        <v>0</v>
      </c>
      <c r="G38" s="44">
        <f>'P4b1 CA 10'!$D38/'P4b1 CA 10'!$W38*'P4b1 CA 10'!G38</f>
        <v>0</v>
      </c>
      <c r="H38" s="44">
        <f>'P4b1 CA 10'!$D38/'P4b1 CA 10'!$W38*'P4b1 CA 10'!H38</f>
        <v>0</v>
      </c>
      <c r="I38" s="44">
        <f>'P4b1 CA 10'!$D38/'P4b1 CA 10'!$W38*'P4b1 CA 10'!I38</f>
        <v>0</v>
      </c>
      <c r="J38" s="14"/>
      <c r="K38" s="45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>
        <f t="shared" si="0"/>
        <v>0</v>
      </c>
      <c r="Y38" s="66">
        <f t="shared" si="1"/>
        <v>0</v>
      </c>
      <c r="AA38" s="65"/>
    </row>
    <row r="39" spans="1:27" x14ac:dyDescent="0.25">
      <c r="A39" s="14">
        <v>33</v>
      </c>
      <c r="B39" s="14" t="s">
        <v>207</v>
      </c>
      <c r="C39" s="7" t="s">
        <v>214</v>
      </c>
      <c r="D39" s="31">
        <f>P4a2!O39</f>
        <v>0</v>
      </c>
      <c r="E39" s="45" t="s">
        <v>38</v>
      </c>
      <c r="F39" s="44">
        <f>'P4b1 CA 10'!$D39/'P4b1 CA 10'!$W39*'P4b1 CA 10'!F39</f>
        <v>0</v>
      </c>
      <c r="G39" s="44">
        <f>'P4b1 CA 10'!$D39/'P4b1 CA 10'!$W39*'P4b1 CA 10'!G39</f>
        <v>0</v>
      </c>
      <c r="H39" s="44">
        <f>'P4b1 CA 10'!$D39/'P4b1 CA 10'!$W39*'P4b1 CA 10'!H39</f>
        <v>0</v>
      </c>
      <c r="I39" s="44">
        <f>'P4b1 CA 10'!$D39/'P4b1 CA 10'!$W39*'P4b1 CA 10'!I39</f>
        <v>0</v>
      </c>
      <c r="J39" s="1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>
        <f t="shared" si="0"/>
        <v>0</v>
      </c>
      <c r="Y39" s="66">
        <f t="shared" si="1"/>
        <v>0</v>
      </c>
    </row>
    <row r="40" spans="1:27" x14ac:dyDescent="0.25">
      <c r="A40" s="14">
        <v>34</v>
      </c>
      <c r="B40" s="14" t="s">
        <v>208</v>
      </c>
      <c r="C40" s="7" t="s">
        <v>215</v>
      </c>
      <c r="D40" s="31">
        <f>P4a2!O40</f>
        <v>0</v>
      </c>
      <c r="E40" s="45" t="s">
        <v>38</v>
      </c>
      <c r="F40" s="44">
        <f>'P4b1 CA 10'!$D40/'P4b1 CA 10'!$W40*'P4b1 CA 10'!F40</f>
        <v>0</v>
      </c>
      <c r="G40" s="44">
        <f>'P4b1 CA 10'!$D40/'P4b1 CA 10'!$W40*'P4b1 CA 10'!G40</f>
        <v>0</v>
      </c>
      <c r="H40" s="44">
        <f>'P4b1 CA 10'!$D40/'P4b1 CA 10'!$W40*'P4b1 CA 10'!H40</f>
        <v>0</v>
      </c>
      <c r="I40" s="44">
        <f>'P4b1 CA 10'!$D40/'P4b1 CA 10'!$W40*'P4b1 CA 10'!I40</f>
        <v>0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>
        <f t="shared" si="0"/>
        <v>0</v>
      </c>
      <c r="Y40" s="66">
        <f t="shared" si="1"/>
        <v>0</v>
      </c>
    </row>
    <row r="41" spans="1:27" x14ac:dyDescent="0.25">
      <c r="A41" s="14">
        <v>35</v>
      </c>
      <c r="B41" s="14" t="s">
        <v>209</v>
      </c>
      <c r="C41" s="7" t="s">
        <v>216</v>
      </c>
      <c r="D41" s="31">
        <f>P4a2!O41</f>
        <v>0</v>
      </c>
      <c r="E41" s="45" t="s">
        <v>38</v>
      </c>
      <c r="F41" s="44">
        <f>'P4b1 CA 10'!$D41/'P4b1 CA 10'!$W41*'P4b1 CA 10'!F41</f>
        <v>0</v>
      </c>
      <c r="G41" s="44">
        <f>'P4b1 CA 10'!$D41/'P4b1 CA 10'!$W41*'P4b1 CA 10'!G41</f>
        <v>0</v>
      </c>
      <c r="H41" s="44">
        <f>'P4b1 CA 10'!$D41/'P4b1 CA 10'!$W41*'P4b1 CA 10'!H41</f>
        <v>0</v>
      </c>
      <c r="I41" s="44">
        <f>'P4b1 CA 10'!$D41/'P4b1 CA 10'!$W41*'P4b1 CA 10'!I41</f>
        <v>0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>
        <f t="shared" si="0"/>
        <v>0</v>
      </c>
      <c r="Y41" s="66">
        <f t="shared" si="1"/>
        <v>0</v>
      </c>
    </row>
    <row r="42" spans="1:27" x14ac:dyDescent="0.25">
      <c r="D42" s="77">
        <f>SUM(D7:D41)</f>
        <v>1409.1040739508021</v>
      </c>
      <c r="F42" s="77">
        <f t="shared" ref="F42:I42" si="2">SUM(F7:F41)</f>
        <v>152.54513668309519</v>
      </c>
      <c r="G42" s="77">
        <f t="shared" si="2"/>
        <v>403.89216358371033</v>
      </c>
      <c r="H42" s="77">
        <f t="shared" si="2"/>
        <v>483.70991550302892</v>
      </c>
      <c r="I42" s="77">
        <f t="shared" si="2"/>
        <v>368.95685818096734</v>
      </c>
      <c r="W42" s="77">
        <f>SUM(W7:W41)</f>
        <v>1409.1040739508019</v>
      </c>
      <c r="Y42" s="67">
        <f>SUM(Y7:Y41)</f>
        <v>0.99999999999999978</v>
      </c>
    </row>
  </sheetData>
  <mergeCells count="1">
    <mergeCell ref="B4:C4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812A-4CDB-4972-A9C8-9019A4D27F07}">
  <dimension ref="A1:AA42"/>
  <sheetViews>
    <sheetView zoomScale="80" zoomScaleNormal="80" workbookViewId="0">
      <pane xSplit="5" ySplit="6" topLeftCell="F7" activePane="bottomRight" state="frozen"/>
      <selection pane="topRight" activeCell="F1" sqref="F1"/>
      <selection pane="bottomLeft" activeCell="A9" sqref="A9"/>
      <selection pane="bottomRight" activeCell="G12" sqref="G12"/>
    </sheetView>
  </sheetViews>
  <sheetFormatPr baseColWidth="10" defaultColWidth="11.54296875" defaultRowHeight="15" x14ac:dyDescent="0.25"/>
  <cols>
    <col min="1" max="1" width="6.08984375" style="24" customWidth="1"/>
    <col min="2" max="2" width="9.08984375" style="24" customWidth="1"/>
    <col min="3" max="3" width="30.54296875" style="24" customWidth="1"/>
    <col min="4" max="4" width="9.453125" style="24" customWidth="1"/>
    <col min="5" max="5" width="15.90625" style="24" customWidth="1"/>
    <col min="6" max="13" width="11.54296875" style="24"/>
    <col min="14" max="14" width="12.90625" style="24" customWidth="1"/>
    <col min="15" max="23" width="11.54296875" style="24"/>
    <col min="24" max="24" width="5.36328125" style="24" customWidth="1"/>
    <col min="25" max="25" width="12" style="24" bestFit="1" customWidth="1"/>
    <col min="26" max="16384" width="11.54296875" style="24"/>
  </cols>
  <sheetData>
    <row r="1" spans="1:25" ht="15.6" x14ac:dyDescent="0.3">
      <c r="A1" s="26" t="s">
        <v>532</v>
      </c>
    </row>
    <row r="2" spans="1:25" ht="15.6" x14ac:dyDescent="0.3">
      <c r="A2" s="26" t="s">
        <v>618</v>
      </c>
      <c r="B2" s="26" t="s">
        <v>619</v>
      </c>
      <c r="E2" s="74" t="s">
        <v>100</v>
      </c>
      <c r="F2" s="74">
        <v>1</v>
      </c>
      <c r="G2" s="74">
        <v>2</v>
      </c>
      <c r="H2" s="74">
        <v>3</v>
      </c>
      <c r="I2" s="74">
        <v>4</v>
      </c>
      <c r="J2" s="74">
        <v>5</v>
      </c>
      <c r="K2" s="74">
        <v>6</v>
      </c>
      <c r="L2" s="74">
        <v>7</v>
      </c>
      <c r="M2" s="74">
        <v>8</v>
      </c>
      <c r="N2" s="74">
        <v>9</v>
      </c>
      <c r="O2" s="74">
        <v>10</v>
      </c>
      <c r="P2" s="74">
        <v>11</v>
      </c>
      <c r="Q2" s="74">
        <v>12</v>
      </c>
      <c r="R2" s="74">
        <v>13</v>
      </c>
      <c r="S2" s="74">
        <v>14</v>
      </c>
      <c r="T2" s="74">
        <v>15</v>
      </c>
      <c r="U2" s="74">
        <v>16</v>
      </c>
      <c r="V2" s="74">
        <v>17</v>
      </c>
    </row>
    <row r="3" spans="1:25" x14ac:dyDescent="0.25">
      <c r="E3" s="74" t="s">
        <v>101</v>
      </c>
      <c r="F3" s="74" t="s">
        <v>359</v>
      </c>
      <c r="G3" s="74" t="s">
        <v>360</v>
      </c>
      <c r="H3" s="74" t="s">
        <v>361</v>
      </c>
      <c r="I3" s="74" t="s">
        <v>362</v>
      </c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</row>
    <row r="4" spans="1:25" ht="55.2" x14ac:dyDescent="0.25">
      <c r="B4" s="94" t="s">
        <v>526</v>
      </c>
      <c r="C4" s="95"/>
      <c r="E4" s="74" t="s">
        <v>102</v>
      </c>
      <c r="F4" s="74" t="s">
        <v>423</v>
      </c>
      <c r="G4" s="74" t="s">
        <v>424</v>
      </c>
      <c r="H4" s="74" t="s">
        <v>425</v>
      </c>
      <c r="I4" s="74" t="s">
        <v>426</v>
      </c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</row>
    <row r="5" spans="1:25" x14ac:dyDescent="0.25">
      <c r="E5" s="74" t="s">
        <v>103</v>
      </c>
      <c r="F5" s="74" t="s">
        <v>129</v>
      </c>
      <c r="G5" s="74" t="s">
        <v>129</v>
      </c>
      <c r="H5" s="74" t="s">
        <v>129</v>
      </c>
      <c r="I5" s="74" t="s">
        <v>129</v>
      </c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</row>
    <row r="6" spans="1:25" ht="15.6" x14ac:dyDescent="0.3">
      <c r="A6" s="1" t="s">
        <v>100</v>
      </c>
      <c r="B6" s="1" t="s">
        <v>101</v>
      </c>
      <c r="C6" s="1" t="s">
        <v>102</v>
      </c>
      <c r="D6" s="1" t="s">
        <v>171</v>
      </c>
      <c r="E6" s="1" t="s">
        <v>527</v>
      </c>
      <c r="F6" s="74" t="s">
        <v>429</v>
      </c>
      <c r="G6" s="74" t="s">
        <v>429</v>
      </c>
      <c r="H6" s="74" t="s">
        <v>429</v>
      </c>
      <c r="I6" s="74" t="s">
        <v>429</v>
      </c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40"/>
      <c r="W6" s="42" t="s">
        <v>7</v>
      </c>
      <c r="Y6" s="42" t="s">
        <v>528</v>
      </c>
    </row>
    <row r="7" spans="1:25" x14ac:dyDescent="0.25">
      <c r="A7" s="14">
        <v>1</v>
      </c>
      <c r="B7" s="14" t="s">
        <v>160</v>
      </c>
      <c r="C7" s="7" t="s">
        <v>18</v>
      </c>
      <c r="D7" s="31">
        <f>P4a2!P7</f>
        <v>1246.1757575757576</v>
      </c>
      <c r="E7" s="45" t="s">
        <v>535</v>
      </c>
      <c r="F7" s="44">
        <v>85.3</v>
      </c>
      <c r="G7" s="44">
        <v>66.8</v>
      </c>
      <c r="H7" s="44">
        <v>125.6</v>
      </c>
      <c r="I7" s="44">
        <v>80.2</v>
      </c>
      <c r="J7" s="44"/>
      <c r="K7" s="44"/>
      <c r="L7" s="44"/>
      <c r="M7" s="14"/>
      <c r="N7" s="14"/>
      <c r="O7" s="14"/>
      <c r="P7" s="14"/>
      <c r="Q7" s="7"/>
      <c r="R7" s="7"/>
      <c r="S7" s="7"/>
      <c r="T7" s="7"/>
      <c r="U7" s="7"/>
      <c r="V7" s="7"/>
      <c r="W7" s="44">
        <f t="shared" ref="W7:W41" si="0">SUM(F7:V7)</f>
        <v>357.9</v>
      </c>
      <c r="Y7" s="68">
        <f>D7/$D$42</f>
        <v>0.79705815718746553</v>
      </c>
    </row>
    <row r="8" spans="1:25" x14ac:dyDescent="0.25">
      <c r="A8" s="14">
        <v>2</v>
      </c>
      <c r="B8" s="14" t="s">
        <v>161</v>
      </c>
      <c r="C8" s="7" t="s">
        <v>172</v>
      </c>
      <c r="D8" s="31">
        <f>P4a2!P8</f>
        <v>0</v>
      </c>
      <c r="E8" s="45" t="s">
        <v>38</v>
      </c>
      <c r="F8" s="44">
        <v>1</v>
      </c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>
        <f t="shared" si="0"/>
        <v>1</v>
      </c>
      <c r="Y8" s="66">
        <f t="shared" ref="Y8:Y41" si="1">D8/$D$42</f>
        <v>0</v>
      </c>
    </row>
    <row r="9" spans="1:25" x14ac:dyDescent="0.25">
      <c r="A9" s="14">
        <v>3</v>
      </c>
      <c r="B9" s="14" t="s">
        <v>162</v>
      </c>
      <c r="C9" s="7" t="s">
        <v>10</v>
      </c>
      <c r="D9" s="31">
        <f>P4a2!P9</f>
        <v>0</v>
      </c>
      <c r="E9" s="45" t="s">
        <v>38</v>
      </c>
      <c r="F9" s="44">
        <v>1</v>
      </c>
      <c r="G9" s="44"/>
      <c r="H9" s="44"/>
      <c r="I9" s="44"/>
      <c r="J9" s="44"/>
      <c r="K9" s="45"/>
      <c r="L9" s="44"/>
      <c r="M9" s="45"/>
      <c r="N9" s="44"/>
      <c r="O9" s="44"/>
      <c r="P9" s="44"/>
      <c r="Q9" s="44"/>
      <c r="R9" s="44"/>
      <c r="S9" s="44"/>
      <c r="T9" s="44"/>
      <c r="U9" s="44"/>
      <c r="V9" s="44"/>
      <c r="W9" s="44">
        <f t="shared" si="0"/>
        <v>1</v>
      </c>
      <c r="Y9" s="66">
        <f t="shared" si="1"/>
        <v>0</v>
      </c>
    </row>
    <row r="10" spans="1:25" x14ac:dyDescent="0.25">
      <c r="A10" s="14">
        <v>4</v>
      </c>
      <c r="B10" s="14" t="s">
        <v>163</v>
      </c>
      <c r="C10" s="7" t="s">
        <v>14</v>
      </c>
      <c r="D10" s="31">
        <f>P4a2!P10</f>
        <v>0</v>
      </c>
      <c r="E10" s="45" t="s">
        <v>38</v>
      </c>
      <c r="F10" s="44">
        <v>1</v>
      </c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>
        <f t="shared" si="0"/>
        <v>1</v>
      </c>
      <c r="Y10" s="66">
        <f t="shared" si="1"/>
        <v>0</v>
      </c>
    </row>
    <row r="11" spans="1:25" x14ac:dyDescent="0.25">
      <c r="A11" s="14">
        <v>5</v>
      </c>
      <c r="B11" s="14" t="s">
        <v>164</v>
      </c>
      <c r="C11" s="7" t="s">
        <v>11</v>
      </c>
      <c r="D11" s="31">
        <f>P4a2!P11</f>
        <v>0</v>
      </c>
      <c r="E11" s="45" t="s">
        <v>38</v>
      </c>
      <c r="F11" s="44">
        <v>1</v>
      </c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5"/>
      <c r="R11" s="45"/>
      <c r="S11" s="45"/>
      <c r="T11" s="45"/>
      <c r="U11" s="45"/>
      <c r="V11" s="45"/>
      <c r="W11" s="44">
        <f t="shared" si="0"/>
        <v>1</v>
      </c>
      <c r="Y11" s="66">
        <f t="shared" si="1"/>
        <v>0</v>
      </c>
    </row>
    <row r="12" spans="1:25" x14ac:dyDescent="0.25">
      <c r="A12" s="14">
        <v>6</v>
      </c>
      <c r="B12" s="14" t="s">
        <v>165</v>
      </c>
      <c r="C12" s="7" t="s">
        <v>173</v>
      </c>
      <c r="D12" s="31">
        <f>P4a2!P12</f>
        <v>100.5981308411215</v>
      </c>
      <c r="E12" s="45" t="s">
        <v>535</v>
      </c>
      <c r="F12" s="44">
        <v>85.3</v>
      </c>
      <c r="G12" s="44">
        <v>66.8</v>
      </c>
      <c r="H12" s="44">
        <v>125.6</v>
      </c>
      <c r="I12" s="44">
        <v>80.2</v>
      </c>
      <c r="J12" s="44"/>
      <c r="K12" s="44"/>
      <c r="L12" s="44"/>
      <c r="M12" s="44"/>
      <c r="N12" s="45"/>
      <c r="O12" s="45"/>
      <c r="P12" s="45"/>
      <c r="Q12" s="45"/>
      <c r="R12" s="45"/>
      <c r="S12" s="45"/>
      <c r="T12" s="45"/>
      <c r="U12" s="45"/>
      <c r="V12" s="45"/>
      <c r="W12" s="44">
        <f t="shared" si="0"/>
        <v>357.9</v>
      </c>
      <c r="Y12" s="66">
        <f t="shared" si="1"/>
        <v>6.4342898902728318E-2</v>
      </c>
    </row>
    <row r="13" spans="1:25" x14ac:dyDescent="0.25">
      <c r="A13" s="14">
        <v>7</v>
      </c>
      <c r="B13" s="14" t="s">
        <v>166</v>
      </c>
      <c r="C13" s="7" t="s">
        <v>12</v>
      </c>
      <c r="D13" s="31">
        <f>P4a2!P13</f>
        <v>0</v>
      </c>
      <c r="E13" s="45" t="s">
        <v>38</v>
      </c>
      <c r="F13" s="44">
        <v>1</v>
      </c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>
        <f t="shared" si="0"/>
        <v>1</v>
      </c>
      <c r="Y13" s="66">
        <f t="shared" si="1"/>
        <v>0</v>
      </c>
    </row>
    <row r="14" spans="1:25" x14ac:dyDescent="0.25">
      <c r="A14" s="14">
        <v>8</v>
      </c>
      <c r="B14" s="14" t="s">
        <v>167</v>
      </c>
      <c r="C14" s="7" t="s">
        <v>16</v>
      </c>
      <c r="D14" s="31">
        <f>P4a2!P14</f>
        <v>0</v>
      </c>
      <c r="E14" s="45" t="s">
        <v>38</v>
      </c>
      <c r="F14" s="44">
        <v>1</v>
      </c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>
        <f t="shared" si="0"/>
        <v>1</v>
      </c>
      <c r="Y14" s="66">
        <f t="shared" si="1"/>
        <v>0</v>
      </c>
    </row>
    <row r="15" spans="1:25" x14ac:dyDescent="0.25">
      <c r="A15" s="14">
        <v>9</v>
      </c>
      <c r="B15" s="14" t="s">
        <v>168</v>
      </c>
      <c r="C15" s="7" t="s">
        <v>13</v>
      </c>
      <c r="D15" s="31">
        <f>P4a2!P15</f>
        <v>0</v>
      </c>
      <c r="E15" s="45" t="s">
        <v>38</v>
      </c>
      <c r="F15" s="44">
        <v>1</v>
      </c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5"/>
      <c r="R15" s="45"/>
      <c r="S15" s="45"/>
      <c r="T15" s="45"/>
      <c r="U15" s="45"/>
      <c r="V15" s="45"/>
      <c r="W15" s="44">
        <f t="shared" si="0"/>
        <v>1</v>
      </c>
      <c r="Y15" s="66">
        <f t="shared" si="1"/>
        <v>0</v>
      </c>
    </row>
    <row r="16" spans="1:25" x14ac:dyDescent="0.25">
      <c r="A16" s="14">
        <v>10</v>
      </c>
      <c r="B16" s="14" t="s">
        <v>169</v>
      </c>
      <c r="C16" s="7" t="s">
        <v>8</v>
      </c>
      <c r="D16" s="31">
        <f>P4a2!P16</f>
        <v>0</v>
      </c>
      <c r="E16" s="45" t="s">
        <v>38</v>
      </c>
      <c r="F16" s="44">
        <v>1</v>
      </c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>
        <f t="shared" si="0"/>
        <v>1</v>
      </c>
      <c r="Y16" s="66">
        <f t="shared" si="1"/>
        <v>0</v>
      </c>
    </row>
    <row r="17" spans="1:25" x14ac:dyDescent="0.25">
      <c r="A17" s="14">
        <v>11</v>
      </c>
      <c r="B17" s="14" t="s">
        <v>170</v>
      </c>
      <c r="C17" s="7" t="s">
        <v>183</v>
      </c>
      <c r="D17" s="31">
        <f>P4a2!P17</f>
        <v>95.964642289348177</v>
      </c>
      <c r="E17" s="45" t="s">
        <v>278</v>
      </c>
      <c r="F17" s="44">
        <v>0.3</v>
      </c>
      <c r="G17" s="44">
        <v>1.2</v>
      </c>
      <c r="H17" s="44">
        <v>2.2999999999999998</v>
      </c>
      <c r="I17" s="44">
        <v>0.8</v>
      </c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>
        <f t="shared" si="0"/>
        <v>4.5999999999999996</v>
      </c>
      <c r="Y17" s="78">
        <f t="shared" si="1"/>
        <v>6.1379304221982692E-2</v>
      </c>
    </row>
    <row r="18" spans="1:25" x14ac:dyDescent="0.25">
      <c r="A18" s="14">
        <v>12</v>
      </c>
      <c r="B18" s="14" t="s">
        <v>174</v>
      </c>
      <c r="C18" s="7" t="s">
        <v>184</v>
      </c>
      <c r="D18" s="31">
        <f>P4a2!P18</f>
        <v>10.327816091954023</v>
      </c>
      <c r="E18" s="45" t="s">
        <v>279</v>
      </c>
      <c r="F18" s="14">
        <v>2</v>
      </c>
      <c r="G18" s="14">
        <v>1</v>
      </c>
      <c r="H18" s="14">
        <v>3</v>
      </c>
      <c r="I18" s="14">
        <v>2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44">
        <f t="shared" si="0"/>
        <v>8</v>
      </c>
      <c r="Y18" s="66">
        <f t="shared" si="1"/>
        <v>6.6057055050065781E-3</v>
      </c>
    </row>
    <row r="19" spans="1:25" x14ac:dyDescent="0.25">
      <c r="A19" s="14">
        <v>13</v>
      </c>
      <c r="B19" s="14" t="s">
        <v>175</v>
      </c>
      <c r="C19" s="7" t="s">
        <v>185</v>
      </c>
      <c r="D19" s="31">
        <f>P4a2!P19</f>
        <v>0</v>
      </c>
      <c r="E19" s="45" t="s">
        <v>38</v>
      </c>
      <c r="F19" s="44">
        <v>1</v>
      </c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5"/>
      <c r="R19" s="45"/>
      <c r="S19" s="45"/>
      <c r="T19" s="45"/>
      <c r="U19" s="45"/>
      <c r="V19" s="45"/>
      <c r="W19" s="44">
        <f t="shared" si="0"/>
        <v>1</v>
      </c>
      <c r="Y19" s="66">
        <f t="shared" si="1"/>
        <v>0</v>
      </c>
    </row>
    <row r="20" spans="1:25" x14ac:dyDescent="0.25">
      <c r="A20" s="14">
        <v>14</v>
      </c>
      <c r="B20" s="14" t="s">
        <v>176</v>
      </c>
      <c r="C20" s="7" t="s">
        <v>186</v>
      </c>
      <c r="D20" s="31">
        <f>P4a2!P20</f>
        <v>40.289719626168228</v>
      </c>
      <c r="E20" s="45" t="s">
        <v>535</v>
      </c>
      <c r="F20" s="44">
        <v>85.3</v>
      </c>
      <c r="G20" s="44">
        <v>66.8</v>
      </c>
      <c r="H20" s="44">
        <v>125.6</v>
      </c>
      <c r="I20" s="44">
        <v>80.2</v>
      </c>
      <c r="J20" s="44"/>
      <c r="K20" s="44"/>
      <c r="L20" s="44"/>
      <c r="M20" s="44"/>
      <c r="N20" s="45"/>
      <c r="O20" s="45"/>
      <c r="P20" s="45"/>
      <c r="Q20" s="45"/>
      <c r="R20" s="45"/>
      <c r="S20" s="45"/>
      <c r="T20" s="45"/>
      <c r="U20" s="45"/>
      <c r="V20" s="45"/>
      <c r="W20" s="44">
        <f t="shared" si="0"/>
        <v>357.9</v>
      </c>
      <c r="Y20" s="66">
        <f t="shared" si="1"/>
        <v>2.5769438607363599E-2</v>
      </c>
    </row>
    <row r="21" spans="1:25" x14ac:dyDescent="0.25">
      <c r="A21" s="14">
        <v>15</v>
      </c>
      <c r="B21" s="14" t="s">
        <v>177</v>
      </c>
      <c r="C21" s="7" t="s">
        <v>187</v>
      </c>
      <c r="D21" s="31">
        <f>P4a2!P21</f>
        <v>0</v>
      </c>
      <c r="E21" s="45" t="s">
        <v>38</v>
      </c>
      <c r="F21" s="44">
        <v>1</v>
      </c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>
        <f t="shared" si="0"/>
        <v>1</v>
      </c>
      <c r="Y21" s="66">
        <f t="shared" si="1"/>
        <v>0</v>
      </c>
    </row>
    <row r="22" spans="1:25" x14ac:dyDescent="0.25">
      <c r="A22" s="14">
        <v>16</v>
      </c>
      <c r="B22" s="14" t="s">
        <v>178</v>
      </c>
      <c r="C22" s="7" t="s">
        <v>17</v>
      </c>
      <c r="D22" s="31">
        <f>P4a2!P22</f>
        <v>0</v>
      </c>
      <c r="E22" s="45" t="s">
        <v>38</v>
      </c>
      <c r="F22" s="44">
        <v>1</v>
      </c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5"/>
      <c r="R22" s="45"/>
      <c r="S22" s="45"/>
      <c r="T22" s="45"/>
      <c r="U22" s="45"/>
      <c r="V22" s="45"/>
      <c r="W22" s="44">
        <f t="shared" si="0"/>
        <v>1</v>
      </c>
      <c r="Y22" s="66">
        <f t="shared" si="1"/>
        <v>0</v>
      </c>
    </row>
    <row r="23" spans="1:25" x14ac:dyDescent="0.25">
      <c r="A23" s="14">
        <v>17</v>
      </c>
      <c r="B23" s="14" t="s">
        <v>179</v>
      </c>
      <c r="C23" s="7" t="s">
        <v>9</v>
      </c>
      <c r="D23" s="31">
        <f>P4a2!P23</f>
        <v>0</v>
      </c>
      <c r="E23" s="45" t="s">
        <v>38</v>
      </c>
      <c r="F23" s="44">
        <v>1</v>
      </c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>
        <f t="shared" si="0"/>
        <v>1</v>
      </c>
      <c r="Y23" s="66">
        <f t="shared" si="1"/>
        <v>0</v>
      </c>
    </row>
    <row r="24" spans="1:25" x14ac:dyDescent="0.25">
      <c r="A24" s="14">
        <v>18</v>
      </c>
      <c r="B24" s="14" t="s">
        <v>180</v>
      </c>
      <c r="C24" s="7" t="s">
        <v>15</v>
      </c>
      <c r="D24" s="31">
        <f>P4a2!P24</f>
        <v>0</v>
      </c>
      <c r="E24" s="45" t="s">
        <v>38</v>
      </c>
      <c r="F24" s="44">
        <v>1</v>
      </c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5"/>
      <c r="R24" s="45"/>
      <c r="S24" s="45"/>
      <c r="T24" s="45"/>
      <c r="U24" s="45"/>
      <c r="V24" s="45"/>
      <c r="W24" s="44">
        <f t="shared" si="0"/>
        <v>1</v>
      </c>
      <c r="Y24" s="66">
        <f t="shared" si="1"/>
        <v>0</v>
      </c>
    </row>
    <row r="25" spans="1:25" x14ac:dyDescent="0.25">
      <c r="A25" s="14">
        <v>19</v>
      </c>
      <c r="B25" s="14" t="s">
        <v>181</v>
      </c>
      <c r="C25" s="7" t="s">
        <v>196</v>
      </c>
      <c r="D25" s="31">
        <f>P4a2!P25</f>
        <v>0</v>
      </c>
      <c r="E25" s="45" t="s">
        <v>38</v>
      </c>
      <c r="F25" s="44">
        <v>1</v>
      </c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>
        <f t="shared" si="0"/>
        <v>1</v>
      </c>
      <c r="Y25" s="66">
        <f t="shared" si="1"/>
        <v>0</v>
      </c>
    </row>
    <row r="26" spans="1:25" x14ac:dyDescent="0.25">
      <c r="A26" s="14">
        <v>20</v>
      </c>
      <c r="B26" s="14" t="s">
        <v>182</v>
      </c>
      <c r="C26" s="7" t="s">
        <v>197</v>
      </c>
      <c r="D26" s="31">
        <f>P4a2!P26</f>
        <v>0</v>
      </c>
      <c r="E26" s="45" t="s">
        <v>38</v>
      </c>
      <c r="F26" s="44">
        <v>1</v>
      </c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>
        <f t="shared" si="0"/>
        <v>1</v>
      </c>
      <c r="Y26" s="66">
        <f t="shared" si="1"/>
        <v>0</v>
      </c>
    </row>
    <row r="27" spans="1:25" x14ac:dyDescent="0.25">
      <c r="A27" s="14">
        <v>21</v>
      </c>
      <c r="B27" s="14" t="s">
        <v>188</v>
      </c>
      <c r="C27" s="7" t="s">
        <v>198</v>
      </c>
      <c r="D27" s="31">
        <f>P4a2!P27</f>
        <v>0</v>
      </c>
      <c r="E27" s="45" t="s">
        <v>38</v>
      </c>
      <c r="F27" s="44">
        <v>1</v>
      </c>
      <c r="G27" s="44"/>
      <c r="H27" s="44"/>
      <c r="I27" s="44"/>
      <c r="J27" s="44"/>
      <c r="K27" s="44"/>
      <c r="L27" s="45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>
        <f t="shared" si="0"/>
        <v>1</v>
      </c>
      <c r="Y27" s="66">
        <f t="shared" si="1"/>
        <v>0</v>
      </c>
    </row>
    <row r="28" spans="1:25" x14ac:dyDescent="0.25">
      <c r="A28" s="14">
        <v>22</v>
      </c>
      <c r="B28" s="14" t="s">
        <v>189</v>
      </c>
      <c r="C28" s="7" t="s">
        <v>19</v>
      </c>
      <c r="D28" s="31">
        <f>P4a2!P28</f>
        <v>0</v>
      </c>
      <c r="E28" s="45" t="s">
        <v>38</v>
      </c>
      <c r="F28" s="45">
        <v>1</v>
      </c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>
        <f t="shared" si="0"/>
        <v>1</v>
      </c>
      <c r="Y28" s="66">
        <f t="shared" si="1"/>
        <v>0</v>
      </c>
    </row>
    <row r="29" spans="1:25" x14ac:dyDescent="0.25">
      <c r="A29" s="14">
        <v>23</v>
      </c>
      <c r="B29" s="14" t="s">
        <v>190</v>
      </c>
      <c r="C29" s="7" t="s">
        <v>217</v>
      </c>
      <c r="D29" s="31">
        <f>P4a2!P29</f>
        <v>0</v>
      </c>
      <c r="E29" s="45" t="s">
        <v>38</v>
      </c>
      <c r="F29" s="44">
        <v>1</v>
      </c>
      <c r="G29" s="44"/>
      <c r="H29" s="44"/>
      <c r="I29" s="44"/>
      <c r="J29" s="44"/>
      <c r="K29" s="45"/>
      <c r="L29" s="45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>
        <f t="shared" si="0"/>
        <v>1</v>
      </c>
      <c r="Y29" s="66">
        <f t="shared" si="1"/>
        <v>0</v>
      </c>
    </row>
    <row r="30" spans="1:25" x14ac:dyDescent="0.25">
      <c r="A30" s="14">
        <v>24</v>
      </c>
      <c r="B30" s="14" t="s">
        <v>191</v>
      </c>
      <c r="C30" s="7" t="s">
        <v>199</v>
      </c>
      <c r="D30" s="31">
        <f>P4a2!P30</f>
        <v>0</v>
      </c>
      <c r="E30" s="45" t="s">
        <v>38</v>
      </c>
      <c r="F30" s="44">
        <v>1</v>
      </c>
      <c r="G30" s="44"/>
      <c r="H30" s="44"/>
      <c r="I30" s="44"/>
      <c r="J30" s="44"/>
      <c r="K30" s="45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>
        <f t="shared" si="0"/>
        <v>1</v>
      </c>
      <c r="Y30" s="66">
        <f t="shared" si="1"/>
        <v>0</v>
      </c>
    </row>
    <row r="31" spans="1:25" x14ac:dyDescent="0.25">
      <c r="A31" s="14">
        <v>25</v>
      </c>
      <c r="B31" s="14" t="s">
        <v>192</v>
      </c>
      <c r="C31" s="7" t="s">
        <v>200</v>
      </c>
      <c r="D31" s="31">
        <f>P4a2!P31</f>
        <v>0</v>
      </c>
      <c r="E31" s="45" t="s">
        <v>38</v>
      </c>
      <c r="F31" s="44">
        <v>1</v>
      </c>
      <c r="G31" s="44"/>
      <c r="H31" s="44"/>
      <c r="I31" s="44"/>
      <c r="J31" s="45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>
        <f t="shared" si="0"/>
        <v>1</v>
      </c>
      <c r="Y31" s="66">
        <f t="shared" si="1"/>
        <v>0</v>
      </c>
    </row>
    <row r="32" spans="1:25" x14ac:dyDescent="0.25">
      <c r="A32" s="14">
        <v>26</v>
      </c>
      <c r="B32" s="14" t="s">
        <v>193</v>
      </c>
      <c r="C32" s="7" t="s">
        <v>201</v>
      </c>
      <c r="D32" s="31">
        <f>P4a2!P32</f>
        <v>0</v>
      </c>
      <c r="E32" s="45" t="s">
        <v>38</v>
      </c>
      <c r="F32" s="44">
        <v>1</v>
      </c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>
        <f t="shared" si="0"/>
        <v>1</v>
      </c>
      <c r="Y32" s="66">
        <f t="shared" si="1"/>
        <v>0</v>
      </c>
    </row>
    <row r="33" spans="1:27" x14ac:dyDescent="0.25">
      <c r="A33" s="14">
        <v>27</v>
      </c>
      <c r="B33" s="14" t="s">
        <v>194</v>
      </c>
      <c r="C33" s="7" t="s">
        <v>202</v>
      </c>
      <c r="D33" s="31">
        <f>P4a2!P33</f>
        <v>0</v>
      </c>
      <c r="E33" s="45" t="s">
        <v>38</v>
      </c>
      <c r="F33" s="44">
        <v>1</v>
      </c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>
        <f t="shared" si="0"/>
        <v>1</v>
      </c>
      <c r="Y33" s="66">
        <f t="shared" si="1"/>
        <v>0</v>
      </c>
    </row>
    <row r="34" spans="1:27" x14ac:dyDescent="0.25">
      <c r="A34" s="14">
        <v>28</v>
      </c>
      <c r="B34" s="14" t="s">
        <v>195</v>
      </c>
      <c r="C34" s="7" t="s">
        <v>20</v>
      </c>
      <c r="D34" s="31">
        <f>P4a2!P34</f>
        <v>57.343750000000007</v>
      </c>
      <c r="E34" s="45" t="s">
        <v>535</v>
      </c>
      <c r="F34" s="44">
        <v>85.3</v>
      </c>
      <c r="G34" s="44">
        <v>66.8</v>
      </c>
      <c r="H34" s="44">
        <v>125.6</v>
      </c>
      <c r="I34" s="44">
        <v>80.2</v>
      </c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>
        <f t="shared" si="0"/>
        <v>357.9</v>
      </c>
      <c r="Y34" s="66">
        <f t="shared" si="1"/>
        <v>3.6677253126905056E-2</v>
      </c>
    </row>
    <row r="35" spans="1:27" x14ac:dyDescent="0.25">
      <c r="A35" s="14">
        <v>29</v>
      </c>
      <c r="B35" s="14" t="s">
        <v>203</v>
      </c>
      <c r="C35" s="7" t="s">
        <v>210</v>
      </c>
      <c r="D35" s="31">
        <f>P4a2!P35</f>
        <v>0</v>
      </c>
      <c r="E35" s="45" t="s">
        <v>38</v>
      </c>
      <c r="F35" s="44">
        <v>1</v>
      </c>
      <c r="G35" s="44"/>
      <c r="H35" s="44"/>
      <c r="I35" s="44"/>
      <c r="J35" s="44"/>
      <c r="K35" s="45"/>
      <c r="L35" s="44"/>
      <c r="M35" s="45"/>
      <c r="N35" s="44"/>
      <c r="O35" s="44"/>
      <c r="P35" s="44"/>
      <c r="Q35" s="44"/>
      <c r="R35" s="44"/>
      <c r="S35" s="44"/>
      <c r="T35" s="44"/>
      <c r="U35" s="44"/>
      <c r="V35" s="44"/>
      <c r="W35" s="44">
        <f t="shared" si="0"/>
        <v>1</v>
      </c>
      <c r="Y35" s="66">
        <f t="shared" si="1"/>
        <v>0</v>
      </c>
    </row>
    <row r="36" spans="1:27" x14ac:dyDescent="0.25">
      <c r="A36" s="14">
        <v>30</v>
      </c>
      <c r="B36" s="14" t="s">
        <v>204</v>
      </c>
      <c r="C36" s="7" t="s">
        <v>211</v>
      </c>
      <c r="D36" s="31">
        <f>P4a2!P36</f>
        <v>0</v>
      </c>
      <c r="E36" s="45" t="s">
        <v>38</v>
      </c>
      <c r="F36" s="44">
        <v>1</v>
      </c>
      <c r="G36" s="44"/>
      <c r="H36" s="44"/>
      <c r="I36" s="44"/>
      <c r="J36" s="44"/>
      <c r="K36" s="45"/>
      <c r="L36" s="4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>
        <f t="shared" si="0"/>
        <v>1</v>
      </c>
      <c r="Y36" s="66">
        <f t="shared" si="1"/>
        <v>0</v>
      </c>
    </row>
    <row r="37" spans="1:27" x14ac:dyDescent="0.25">
      <c r="A37" s="14">
        <v>31</v>
      </c>
      <c r="B37" s="14" t="s">
        <v>205</v>
      </c>
      <c r="C37" s="7" t="s">
        <v>212</v>
      </c>
      <c r="D37" s="31">
        <f>P4a2!P37</f>
        <v>12.76923076923077</v>
      </c>
      <c r="E37" s="45" t="s">
        <v>284</v>
      </c>
      <c r="F37" s="44">
        <v>2</v>
      </c>
      <c r="G37" s="44">
        <v>1</v>
      </c>
      <c r="H37" s="44">
        <v>1</v>
      </c>
      <c r="I37" s="44">
        <v>2</v>
      </c>
      <c r="J37" s="45"/>
      <c r="K37" s="44"/>
      <c r="L37" s="45"/>
      <c r="M37" s="44"/>
      <c r="N37" s="45"/>
      <c r="O37" s="45"/>
      <c r="P37" s="45"/>
      <c r="Q37" s="44"/>
      <c r="R37" s="44"/>
      <c r="S37" s="44"/>
      <c r="T37" s="44"/>
      <c r="U37" s="44"/>
      <c r="V37" s="44"/>
      <c r="W37" s="44">
        <f t="shared" si="0"/>
        <v>6</v>
      </c>
      <c r="Y37" s="66">
        <f t="shared" si="1"/>
        <v>8.1672424485482974E-3</v>
      </c>
    </row>
    <row r="38" spans="1:27" x14ac:dyDescent="0.25">
      <c r="A38" s="14">
        <v>32</v>
      </c>
      <c r="B38" s="14" t="s">
        <v>206</v>
      </c>
      <c r="C38" s="7" t="s">
        <v>213</v>
      </c>
      <c r="D38" s="31">
        <f>P4a2!P38</f>
        <v>0</v>
      </c>
      <c r="E38" s="45" t="s">
        <v>38</v>
      </c>
      <c r="F38" s="44">
        <v>1</v>
      </c>
      <c r="G38" s="44"/>
      <c r="H38" s="44"/>
      <c r="I38" s="45"/>
      <c r="J38" s="14"/>
      <c r="K38" s="45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>
        <f t="shared" si="0"/>
        <v>1</v>
      </c>
      <c r="Y38" s="66">
        <f t="shared" si="1"/>
        <v>0</v>
      </c>
      <c r="AA38" s="65"/>
    </row>
    <row r="39" spans="1:27" x14ac:dyDescent="0.25">
      <c r="A39" s="14">
        <v>33</v>
      </c>
      <c r="B39" s="14" t="s">
        <v>207</v>
      </c>
      <c r="C39" s="7" t="s">
        <v>214</v>
      </c>
      <c r="D39" s="31">
        <f>P4a2!P39</f>
        <v>0</v>
      </c>
      <c r="E39" s="45" t="s">
        <v>38</v>
      </c>
      <c r="F39" s="44">
        <v>1</v>
      </c>
      <c r="G39" s="44"/>
      <c r="H39" s="44"/>
      <c r="I39" s="45"/>
      <c r="J39" s="1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>
        <f t="shared" si="0"/>
        <v>1</v>
      </c>
      <c r="Y39" s="66">
        <f t="shared" si="1"/>
        <v>0</v>
      </c>
    </row>
    <row r="40" spans="1:27" x14ac:dyDescent="0.25">
      <c r="A40" s="14">
        <v>34</v>
      </c>
      <c r="B40" s="14" t="s">
        <v>208</v>
      </c>
      <c r="C40" s="7" t="s">
        <v>215</v>
      </c>
      <c r="D40" s="31">
        <f>P4a2!P40</f>
        <v>0</v>
      </c>
      <c r="E40" s="45" t="s">
        <v>38</v>
      </c>
      <c r="F40" s="44">
        <v>1</v>
      </c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>
        <f t="shared" si="0"/>
        <v>1</v>
      </c>
      <c r="Y40" s="66">
        <f t="shared" si="1"/>
        <v>0</v>
      </c>
    </row>
    <row r="41" spans="1:27" x14ac:dyDescent="0.25">
      <c r="A41" s="14">
        <v>35</v>
      </c>
      <c r="B41" s="14" t="s">
        <v>209</v>
      </c>
      <c r="C41" s="7" t="s">
        <v>216</v>
      </c>
      <c r="D41" s="31">
        <f>P4a2!P41</f>
        <v>0</v>
      </c>
      <c r="E41" s="45" t="s">
        <v>38</v>
      </c>
      <c r="F41" s="44">
        <v>1</v>
      </c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>
        <f t="shared" si="0"/>
        <v>1</v>
      </c>
      <c r="Y41" s="66">
        <f t="shared" si="1"/>
        <v>0</v>
      </c>
    </row>
    <row r="42" spans="1:27" x14ac:dyDescent="0.25">
      <c r="D42" s="31">
        <f>SUM(D7:D41)</f>
        <v>1563.4690471935803</v>
      </c>
      <c r="Y42" s="67">
        <f>SUM(Y7:Y41)</f>
        <v>1.0000000000000002</v>
      </c>
    </row>
  </sheetData>
  <mergeCells count="1">
    <mergeCell ref="B4:C4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2555C-FDA9-4801-B6E0-B20C01DB4A55}">
  <dimension ref="A1:AA42"/>
  <sheetViews>
    <sheetView zoomScale="80" zoomScaleNormal="80" workbookViewId="0">
      <pane xSplit="5" ySplit="6" topLeftCell="F24" activePane="bottomRight" state="frozen"/>
      <selection pane="topRight" activeCell="F1" sqref="F1"/>
      <selection pane="bottomLeft" activeCell="A9" sqref="A9"/>
      <selection pane="bottomRight" activeCell="I44" sqref="I44"/>
    </sheetView>
  </sheetViews>
  <sheetFormatPr baseColWidth="10" defaultColWidth="11.54296875" defaultRowHeight="15" x14ac:dyDescent="0.25"/>
  <cols>
    <col min="1" max="1" width="6.08984375" style="24" customWidth="1"/>
    <col min="2" max="2" width="9.08984375" style="24" customWidth="1"/>
    <col min="3" max="3" width="30.54296875" style="24" customWidth="1"/>
    <col min="4" max="4" width="9.453125" style="24" customWidth="1"/>
    <col min="5" max="5" width="15.90625" style="24" customWidth="1"/>
    <col min="6" max="13" width="11.54296875" style="24"/>
    <col min="14" max="14" width="12.90625" style="24" customWidth="1"/>
    <col min="15" max="23" width="11.54296875" style="24"/>
    <col min="24" max="24" width="5.36328125" style="24" customWidth="1"/>
    <col min="25" max="25" width="12" style="24" bestFit="1" customWidth="1"/>
    <col min="26" max="16384" width="11.54296875" style="24"/>
  </cols>
  <sheetData>
    <row r="1" spans="1:25" ht="15.6" x14ac:dyDescent="0.3">
      <c r="A1" s="26" t="s">
        <v>586</v>
      </c>
    </row>
    <row r="2" spans="1:25" ht="15.6" x14ac:dyDescent="0.3">
      <c r="A2" s="26" t="s">
        <v>618</v>
      </c>
      <c r="B2" s="26" t="s">
        <v>619</v>
      </c>
      <c r="E2" s="74" t="s">
        <v>100</v>
      </c>
      <c r="F2" s="74">
        <v>1</v>
      </c>
      <c r="G2" s="74">
        <v>2</v>
      </c>
      <c r="H2" s="74">
        <v>3</v>
      </c>
      <c r="I2" s="74">
        <v>4</v>
      </c>
      <c r="J2" s="74">
        <v>5</v>
      </c>
      <c r="K2" s="74">
        <v>6</v>
      </c>
      <c r="L2" s="74">
        <v>7</v>
      </c>
      <c r="M2" s="74">
        <v>8</v>
      </c>
      <c r="N2" s="74">
        <v>9</v>
      </c>
      <c r="O2" s="74">
        <v>10</v>
      </c>
      <c r="P2" s="74">
        <v>11</v>
      </c>
      <c r="Q2" s="74">
        <v>12</v>
      </c>
      <c r="R2" s="74">
        <v>13</v>
      </c>
      <c r="S2" s="74">
        <v>14</v>
      </c>
      <c r="T2" s="74">
        <v>15</v>
      </c>
      <c r="U2" s="74">
        <v>16</v>
      </c>
      <c r="V2" s="74">
        <v>17</v>
      </c>
    </row>
    <row r="3" spans="1:25" x14ac:dyDescent="0.25">
      <c r="E3" s="74" t="s">
        <v>101</v>
      </c>
      <c r="F3" s="74" t="s">
        <v>359</v>
      </c>
      <c r="G3" s="74" t="s">
        <v>360</v>
      </c>
      <c r="H3" s="74" t="s">
        <v>361</v>
      </c>
      <c r="I3" s="74" t="s">
        <v>362</v>
      </c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</row>
    <row r="4" spans="1:25" ht="55.2" x14ac:dyDescent="0.25">
      <c r="B4" s="94" t="s">
        <v>538</v>
      </c>
      <c r="C4" s="95"/>
      <c r="E4" s="74" t="s">
        <v>102</v>
      </c>
      <c r="F4" s="74" t="s">
        <v>423</v>
      </c>
      <c r="G4" s="74" t="s">
        <v>424</v>
      </c>
      <c r="H4" s="74" t="s">
        <v>425</v>
      </c>
      <c r="I4" s="74" t="s">
        <v>426</v>
      </c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</row>
    <row r="5" spans="1:25" x14ac:dyDescent="0.25">
      <c r="E5" s="74" t="s">
        <v>103</v>
      </c>
      <c r="F5" s="74" t="s">
        <v>129</v>
      </c>
      <c r="G5" s="74" t="s">
        <v>129</v>
      </c>
      <c r="H5" s="74" t="s">
        <v>129</v>
      </c>
      <c r="I5" s="74" t="s">
        <v>129</v>
      </c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</row>
    <row r="6" spans="1:25" ht="15.6" x14ac:dyDescent="0.3">
      <c r="A6" s="1" t="s">
        <v>100</v>
      </c>
      <c r="B6" s="1" t="s">
        <v>101</v>
      </c>
      <c r="C6" s="1" t="s">
        <v>102</v>
      </c>
      <c r="D6" s="1" t="s">
        <v>171</v>
      </c>
      <c r="E6" s="1" t="s">
        <v>527</v>
      </c>
      <c r="F6" s="74" t="s">
        <v>429</v>
      </c>
      <c r="G6" s="74" t="s">
        <v>429</v>
      </c>
      <c r="H6" s="74" t="s">
        <v>429</v>
      </c>
      <c r="I6" s="74" t="s">
        <v>429</v>
      </c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40"/>
      <c r="W6" s="42" t="s">
        <v>7</v>
      </c>
      <c r="Y6" s="42" t="s">
        <v>528</v>
      </c>
    </row>
    <row r="7" spans="1:25" x14ac:dyDescent="0.25">
      <c r="A7" s="14">
        <v>1</v>
      </c>
      <c r="B7" s="14" t="s">
        <v>160</v>
      </c>
      <c r="C7" s="7" t="s">
        <v>18</v>
      </c>
      <c r="D7" s="31">
        <f>P4a2!P7</f>
        <v>1246.1757575757576</v>
      </c>
      <c r="E7" s="45" t="s">
        <v>535</v>
      </c>
      <c r="F7" s="44">
        <f>'P4b1 CA 11'!$D7/'P4b1 CA 11'!$W7*'P4b1 CA 11'!F7</f>
        <v>297.00696317745775</v>
      </c>
      <c r="G7" s="44">
        <f>'P4b1 CA 11'!$D7/'P4b1 CA 11'!$W7*'P4b1 CA 11'!G7</f>
        <v>232.59161946370665</v>
      </c>
      <c r="H7" s="44">
        <f>'P4b1 CA 11'!$D7/'P4b1 CA 11'!$W7*'P4b1 CA 11'!H7</f>
        <v>437.32795515930468</v>
      </c>
      <c r="I7" s="44">
        <f>'P4b1 CA 11'!$D7/'P4b1 CA 11'!$W7*'P4b1 CA 11'!I7</f>
        <v>279.24921977528851</v>
      </c>
      <c r="J7" s="44"/>
      <c r="K7" s="44"/>
      <c r="L7" s="44"/>
      <c r="M7" s="14"/>
      <c r="N7" s="14"/>
      <c r="O7" s="14"/>
      <c r="P7" s="14"/>
      <c r="Q7" s="7"/>
      <c r="R7" s="7"/>
      <c r="S7" s="7"/>
      <c r="T7" s="7"/>
      <c r="U7" s="7"/>
      <c r="V7" s="7"/>
      <c r="W7" s="44">
        <f t="shared" ref="W7:W41" si="0">SUM(F7:V7)</f>
        <v>1246.1757575757576</v>
      </c>
      <c r="Y7" s="68">
        <f>D7/$D$42</f>
        <v>0.79705815718746553</v>
      </c>
    </row>
    <row r="8" spans="1:25" x14ac:dyDescent="0.25">
      <c r="A8" s="14">
        <v>2</v>
      </c>
      <c r="B8" s="14" t="s">
        <v>161</v>
      </c>
      <c r="C8" s="7" t="s">
        <v>172</v>
      </c>
      <c r="D8" s="31">
        <f>P4a2!P8</f>
        <v>0</v>
      </c>
      <c r="E8" s="45" t="s">
        <v>38</v>
      </c>
      <c r="F8" s="44">
        <f>'P4b1 CA 11'!$D8/'P4b1 CA 11'!$W8*'P4b1 CA 11'!F8</f>
        <v>0</v>
      </c>
      <c r="G8" s="44">
        <f>'P4b1 CA 11'!$D8/'P4b1 CA 11'!$W8*'P4b1 CA 11'!G8</f>
        <v>0</v>
      </c>
      <c r="H8" s="44">
        <f>'P4b1 CA 11'!$D8/'P4b1 CA 11'!$W8*'P4b1 CA 11'!H8</f>
        <v>0</v>
      </c>
      <c r="I8" s="44">
        <f>'P4b1 CA 11'!$D8/'P4b1 CA 11'!$W8*'P4b1 CA 11'!I8</f>
        <v>0</v>
      </c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>
        <f t="shared" si="0"/>
        <v>0</v>
      </c>
      <c r="Y8" s="66">
        <f t="shared" ref="Y8:Y41" si="1">D8/$D$42</f>
        <v>0</v>
      </c>
    </row>
    <row r="9" spans="1:25" x14ac:dyDescent="0.25">
      <c r="A9" s="14">
        <v>3</v>
      </c>
      <c r="B9" s="14" t="s">
        <v>162</v>
      </c>
      <c r="C9" s="7" t="s">
        <v>10</v>
      </c>
      <c r="D9" s="31">
        <f>P4a2!P9</f>
        <v>0</v>
      </c>
      <c r="E9" s="45" t="s">
        <v>38</v>
      </c>
      <c r="F9" s="44">
        <f>'P4b1 CA 11'!$D9/'P4b1 CA 11'!$W9*'P4b1 CA 11'!F9</f>
        <v>0</v>
      </c>
      <c r="G9" s="44">
        <f>'P4b1 CA 11'!$D9/'P4b1 CA 11'!$W9*'P4b1 CA 11'!G9</f>
        <v>0</v>
      </c>
      <c r="H9" s="44">
        <f>'P4b1 CA 11'!$D9/'P4b1 CA 11'!$W9*'P4b1 CA 11'!H9</f>
        <v>0</v>
      </c>
      <c r="I9" s="44">
        <f>'P4b1 CA 11'!$D9/'P4b1 CA 11'!$W9*'P4b1 CA 11'!I9</f>
        <v>0</v>
      </c>
      <c r="J9" s="44"/>
      <c r="K9" s="45"/>
      <c r="L9" s="44"/>
      <c r="M9" s="45"/>
      <c r="N9" s="44"/>
      <c r="O9" s="44"/>
      <c r="P9" s="44"/>
      <c r="Q9" s="44"/>
      <c r="R9" s="44"/>
      <c r="S9" s="44"/>
      <c r="T9" s="44"/>
      <c r="U9" s="44"/>
      <c r="V9" s="44"/>
      <c r="W9" s="44">
        <f t="shared" si="0"/>
        <v>0</v>
      </c>
      <c r="Y9" s="66">
        <f t="shared" si="1"/>
        <v>0</v>
      </c>
    </row>
    <row r="10" spans="1:25" x14ac:dyDescent="0.25">
      <c r="A10" s="14">
        <v>4</v>
      </c>
      <c r="B10" s="14" t="s">
        <v>163</v>
      </c>
      <c r="C10" s="7" t="s">
        <v>14</v>
      </c>
      <c r="D10" s="31">
        <f>P4a2!P10</f>
        <v>0</v>
      </c>
      <c r="E10" s="45" t="s">
        <v>38</v>
      </c>
      <c r="F10" s="44">
        <f>'P4b1 CA 11'!$D10/'P4b1 CA 11'!$W10*'P4b1 CA 11'!F10</f>
        <v>0</v>
      </c>
      <c r="G10" s="44">
        <f>'P4b1 CA 11'!$D10/'P4b1 CA 11'!$W10*'P4b1 CA 11'!G10</f>
        <v>0</v>
      </c>
      <c r="H10" s="44">
        <f>'P4b1 CA 11'!$D10/'P4b1 CA 11'!$W10*'P4b1 CA 11'!H10</f>
        <v>0</v>
      </c>
      <c r="I10" s="44">
        <f>'P4b1 CA 11'!$D10/'P4b1 CA 11'!$W10*'P4b1 CA 11'!I10</f>
        <v>0</v>
      </c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>
        <f t="shared" si="0"/>
        <v>0</v>
      </c>
      <c r="Y10" s="66">
        <f t="shared" si="1"/>
        <v>0</v>
      </c>
    </row>
    <row r="11" spans="1:25" x14ac:dyDescent="0.25">
      <c r="A11" s="14">
        <v>5</v>
      </c>
      <c r="B11" s="14" t="s">
        <v>164</v>
      </c>
      <c r="C11" s="7" t="s">
        <v>11</v>
      </c>
      <c r="D11" s="31">
        <f>P4a2!P11</f>
        <v>0</v>
      </c>
      <c r="E11" s="45" t="s">
        <v>38</v>
      </c>
      <c r="F11" s="44">
        <f>'P4b1 CA 11'!$D11/'P4b1 CA 11'!$W11*'P4b1 CA 11'!F11</f>
        <v>0</v>
      </c>
      <c r="G11" s="44">
        <f>'P4b1 CA 11'!$D11/'P4b1 CA 11'!$W11*'P4b1 CA 11'!G11</f>
        <v>0</v>
      </c>
      <c r="H11" s="44">
        <f>'P4b1 CA 11'!$D11/'P4b1 CA 11'!$W11*'P4b1 CA 11'!H11</f>
        <v>0</v>
      </c>
      <c r="I11" s="44">
        <f>'P4b1 CA 11'!$D11/'P4b1 CA 11'!$W11*'P4b1 CA 11'!I11</f>
        <v>0</v>
      </c>
      <c r="J11" s="44"/>
      <c r="K11" s="44"/>
      <c r="L11" s="44"/>
      <c r="M11" s="44"/>
      <c r="N11" s="44"/>
      <c r="O11" s="44"/>
      <c r="P11" s="44"/>
      <c r="Q11" s="45"/>
      <c r="R11" s="45"/>
      <c r="S11" s="45"/>
      <c r="T11" s="45"/>
      <c r="U11" s="45"/>
      <c r="V11" s="45"/>
      <c r="W11" s="44">
        <f t="shared" si="0"/>
        <v>0</v>
      </c>
      <c r="Y11" s="66">
        <f t="shared" si="1"/>
        <v>0</v>
      </c>
    </row>
    <row r="12" spans="1:25" x14ac:dyDescent="0.25">
      <c r="A12" s="14">
        <v>6</v>
      </c>
      <c r="B12" s="14" t="s">
        <v>165</v>
      </c>
      <c r="C12" s="7" t="s">
        <v>173</v>
      </c>
      <c r="D12" s="31">
        <f>P4a2!P12</f>
        <v>100.5981308411215</v>
      </c>
      <c r="E12" s="45" t="s">
        <v>535</v>
      </c>
      <c r="F12" s="44">
        <f>'P4b1 CA 11'!$D12/'P4b1 CA 11'!$W12*'P4b1 CA 11'!F12</f>
        <v>23.976028389906858</v>
      </c>
      <c r="G12" s="44">
        <f>'P4b1 CA 11'!$D12/'P4b1 CA 11'!$W12*'P4b1 CA 11'!G12</f>
        <v>18.776069125976296</v>
      </c>
      <c r="H12" s="44">
        <f>'P4b1 CA 11'!$D12/'P4b1 CA 11'!$W12*'P4b1 CA 11'!H12</f>
        <v>35.303507218901537</v>
      </c>
      <c r="I12" s="44">
        <f>'P4b1 CA 11'!$D12/'P4b1 CA 11'!$W12*'P4b1 CA 11'!I12</f>
        <v>22.542526106336812</v>
      </c>
      <c r="J12" s="44"/>
      <c r="K12" s="44"/>
      <c r="L12" s="44"/>
      <c r="M12" s="44"/>
      <c r="N12" s="45"/>
      <c r="O12" s="45"/>
      <c r="P12" s="45"/>
      <c r="Q12" s="45"/>
      <c r="R12" s="45"/>
      <c r="S12" s="45"/>
      <c r="T12" s="45"/>
      <c r="U12" s="45"/>
      <c r="V12" s="45"/>
      <c r="W12" s="44">
        <f t="shared" si="0"/>
        <v>100.59813084112149</v>
      </c>
      <c r="Y12" s="66">
        <f t="shared" si="1"/>
        <v>6.4342898902728318E-2</v>
      </c>
    </row>
    <row r="13" spans="1:25" x14ac:dyDescent="0.25">
      <c r="A13" s="14">
        <v>7</v>
      </c>
      <c r="B13" s="14" t="s">
        <v>166</v>
      </c>
      <c r="C13" s="7" t="s">
        <v>12</v>
      </c>
      <c r="D13" s="31">
        <f>P4a2!P13</f>
        <v>0</v>
      </c>
      <c r="E13" s="45" t="s">
        <v>38</v>
      </c>
      <c r="F13" s="44">
        <f>'P4b1 CA 11'!$D13/'P4b1 CA 11'!$W13*'P4b1 CA 11'!F13</f>
        <v>0</v>
      </c>
      <c r="G13" s="44">
        <f>'P4b1 CA 11'!$D13/'P4b1 CA 11'!$W13*'P4b1 CA 11'!G13</f>
        <v>0</v>
      </c>
      <c r="H13" s="44">
        <f>'P4b1 CA 11'!$D13/'P4b1 CA 11'!$W13*'P4b1 CA 11'!H13</f>
        <v>0</v>
      </c>
      <c r="I13" s="44">
        <f>'P4b1 CA 11'!$D13/'P4b1 CA 11'!$W13*'P4b1 CA 11'!I13</f>
        <v>0</v>
      </c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>
        <f t="shared" si="0"/>
        <v>0</v>
      </c>
      <c r="Y13" s="66">
        <f t="shared" si="1"/>
        <v>0</v>
      </c>
    </row>
    <row r="14" spans="1:25" x14ac:dyDescent="0.25">
      <c r="A14" s="14">
        <v>8</v>
      </c>
      <c r="B14" s="14" t="s">
        <v>167</v>
      </c>
      <c r="C14" s="7" t="s">
        <v>16</v>
      </c>
      <c r="D14" s="31">
        <f>P4a2!P14</f>
        <v>0</v>
      </c>
      <c r="E14" s="45" t="s">
        <v>38</v>
      </c>
      <c r="F14" s="44">
        <f>'P4b1 CA 11'!$D14/'P4b1 CA 11'!$W14*'P4b1 CA 11'!F14</f>
        <v>0</v>
      </c>
      <c r="G14" s="44">
        <f>'P4b1 CA 11'!$D14/'P4b1 CA 11'!$W14*'P4b1 CA 11'!G14</f>
        <v>0</v>
      </c>
      <c r="H14" s="44">
        <f>'P4b1 CA 11'!$D14/'P4b1 CA 11'!$W14*'P4b1 CA 11'!H14</f>
        <v>0</v>
      </c>
      <c r="I14" s="44">
        <f>'P4b1 CA 11'!$D14/'P4b1 CA 11'!$W14*'P4b1 CA 11'!I14</f>
        <v>0</v>
      </c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>
        <f t="shared" si="0"/>
        <v>0</v>
      </c>
      <c r="Y14" s="66">
        <f t="shared" si="1"/>
        <v>0</v>
      </c>
    </row>
    <row r="15" spans="1:25" x14ac:dyDescent="0.25">
      <c r="A15" s="14">
        <v>9</v>
      </c>
      <c r="B15" s="14" t="s">
        <v>168</v>
      </c>
      <c r="C15" s="7" t="s">
        <v>13</v>
      </c>
      <c r="D15" s="31">
        <f>P4a2!P15</f>
        <v>0</v>
      </c>
      <c r="E15" s="45" t="s">
        <v>38</v>
      </c>
      <c r="F15" s="44">
        <f>'P4b1 CA 11'!$D15/'P4b1 CA 11'!$W15*'P4b1 CA 11'!F15</f>
        <v>0</v>
      </c>
      <c r="G15" s="44">
        <f>'P4b1 CA 11'!$D15/'P4b1 CA 11'!$W15*'P4b1 CA 11'!G15</f>
        <v>0</v>
      </c>
      <c r="H15" s="44">
        <f>'P4b1 CA 11'!$D15/'P4b1 CA 11'!$W15*'P4b1 CA 11'!H15</f>
        <v>0</v>
      </c>
      <c r="I15" s="44">
        <f>'P4b1 CA 11'!$D15/'P4b1 CA 11'!$W15*'P4b1 CA 11'!I15</f>
        <v>0</v>
      </c>
      <c r="J15" s="44"/>
      <c r="K15" s="44"/>
      <c r="L15" s="44"/>
      <c r="M15" s="44"/>
      <c r="N15" s="44"/>
      <c r="O15" s="44"/>
      <c r="P15" s="44"/>
      <c r="Q15" s="45"/>
      <c r="R15" s="45"/>
      <c r="S15" s="45"/>
      <c r="T15" s="45"/>
      <c r="U15" s="45"/>
      <c r="V15" s="45"/>
      <c r="W15" s="44">
        <f t="shared" si="0"/>
        <v>0</v>
      </c>
      <c r="Y15" s="66">
        <f t="shared" si="1"/>
        <v>0</v>
      </c>
    </row>
    <row r="16" spans="1:25" x14ac:dyDescent="0.25">
      <c r="A16" s="14">
        <v>10</v>
      </c>
      <c r="B16" s="14" t="s">
        <v>169</v>
      </c>
      <c r="C16" s="7" t="s">
        <v>8</v>
      </c>
      <c r="D16" s="31">
        <f>P4a2!P16</f>
        <v>0</v>
      </c>
      <c r="E16" s="45" t="s">
        <v>38</v>
      </c>
      <c r="F16" s="44">
        <f>'P4b1 CA 11'!$D16/'P4b1 CA 11'!$W16*'P4b1 CA 11'!F16</f>
        <v>0</v>
      </c>
      <c r="G16" s="44">
        <f>'P4b1 CA 11'!$D16/'P4b1 CA 11'!$W16*'P4b1 CA 11'!G16</f>
        <v>0</v>
      </c>
      <c r="H16" s="44">
        <f>'P4b1 CA 11'!$D16/'P4b1 CA 11'!$W16*'P4b1 CA 11'!H16</f>
        <v>0</v>
      </c>
      <c r="I16" s="44">
        <f>'P4b1 CA 11'!$D16/'P4b1 CA 11'!$W16*'P4b1 CA 11'!I16</f>
        <v>0</v>
      </c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>
        <f t="shared" si="0"/>
        <v>0</v>
      </c>
      <c r="Y16" s="66">
        <f t="shared" si="1"/>
        <v>0</v>
      </c>
    </row>
    <row r="17" spans="1:25" x14ac:dyDescent="0.25">
      <c r="A17" s="14">
        <v>11</v>
      </c>
      <c r="B17" s="14" t="s">
        <v>170</v>
      </c>
      <c r="C17" s="7" t="s">
        <v>183</v>
      </c>
      <c r="D17" s="31">
        <f>P4a2!P17</f>
        <v>95.964642289348177</v>
      </c>
      <c r="E17" s="45" t="s">
        <v>278</v>
      </c>
      <c r="F17" s="44">
        <f>'P4b1 CA 11'!$D17/'P4b1 CA 11'!$W17*'P4b1 CA 11'!F17</f>
        <v>6.2585636275661853</v>
      </c>
      <c r="G17" s="44">
        <f>'P4b1 CA 11'!$D17/'P4b1 CA 11'!$W17*'P4b1 CA 11'!G17</f>
        <v>25.034254510264741</v>
      </c>
      <c r="H17" s="44">
        <f>'P4b1 CA 11'!$D17/'P4b1 CA 11'!$W17*'P4b1 CA 11'!H17</f>
        <v>47.982321144674088</v>
      </c>
      <c r="I17" s="44">
        <f>'P4b1 CA 11'!$D17/'P4b1 CA 11'!$W17*'P4b1 CA 11'!I17</f>
        <v>16.689503006843164</v>
      </c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>
        <f t="shared" si="0"/>
        <v>95.964642289348191</v>
      </c>
      <c r="Y17" s="78">
        <f t="shared" si="1"/>
        <v>6.1379304221982692E-2</v>
      </c>
    </row>
    <row r="18" spans="1:25" x14ac:dyDescent="0.25">
      <c r="A18" s="14">
        <v>12</v>
      </c>
      <c r="B18" s="14" t="s">
        <v>174</v>
      </c>
      <c r="C18" s="7" t="s">
        <v>184</v>
      </c>
      <c r="D18" s="31">
        <f>P4a2!P18</f>
        <v>10.327816091954023</v>
      </c>
      <c r="E18" s="45" t="s">
        <v>279</v>
      </c>
      <c r="F18" s="44">
        <f>'P4b1 CA 11'!$D18/'P4b1 CA 11'!$W18*'P4b1 CA 11'!F18</f>
        <v>2.5819540229885058</v>
      </c>
      <c r="G18" s="44">
        <f>'P4b1 CA 11'!$D18/'P4b1 CA 11'!$W18*'P4b1 CA 11'!G18</f>
        <v>1.2909770114942529</v>
      </c>
      <c r="H18" s="44">
        <f>'P4b1 CA 11'!$D18/'P4b1 CA 11'!$W18*'P4b1 CA 11'!H18</f>
        <v>3.8729310344827588</v>
      </c>
      <c r="I18" s="44">
        <f>'P4b1 CA 11'!$D18/'P4b1 CA 11'!$W18*'P4b1 CA 11'!I18</f>
        <v>2.5819540229885058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44">
        <f t="shared" si="0"/>
        <v>10.327816091954023</v>
      </c>
      <c r="Y18" s="66">
        <f t="shared" si="1"/>
        <v>6.6057055050065781E-3</v>
      </c>
    </row>
    <row r="19" spans="1:25" x14ac:dyDescent="0.25">
      <c r="A19" s="14">
        <v>13</v>
      </c>
      <c r="B19" s="14" t="s">
        <v>175</v>
      </c>
      <c r="C19" s="7" t="s">
        <v>185</v>
      </c>
      <c r="D19" s="31">
        <f>P4a2!P19</f>
        <v>0</v>
      </c>
      <c r="E19" s="45" t="s">
        <v>38</v>
      </c>
      <c r="F19" s="44">
        <f>'P4b1 CA 11'!$D19/'P4b1 CA 11'!$W19*'P4b1 CA 11'!F19</f>
        <v>0</v>
      </c>
      <c r="G19" s="44">
        <f>'P4b1 CA 11'!$D19/'P4b1 CA 11'!$W19*'P4b1 CA 11'!G19</f>
        <v>0</v>
      </c>
      <c r="H19" s="44">
        <f>'P4b1 CA 11'!$D19/'P4b1 CA 11'!$W19*'P4b1 CA 11'!H19</f>
        <v>0</v>
      </c>
      <c r="I19" s="44">
        <f>'P4b1 CA 11'!$D19/'P4b1 CA 11'!$W19*'P4b1 CA 11'!I19</f>
        <v>0</v>
      </c>
      <c r="J19" s="44"/>
      <c r="K19" s="44"/>
      <c r="L19" s="44"/>
      <c r="M19" s="44"/>
      <c r="N19" s="44"/>
      <c r="O19" s="44"/>
      <c r="P19" s="44"/>
      <c r="Q19" s="45"/>
      <c r="R19" s="45"/>
      <c r="S19" s="45"/>
      <c r="T19" s="45"/>
      <c r="U19" s="45"/>
      <c r="V19" s="45"/>
      <c r="W19" s="44">
        <f t="shared" si="0"/>
        <v>0</v>
      </c>
      <c r="Y19" s="66">
        <f t="shared" si="1"/>
        <v>0</v>
      </c>
    </row>
    <row r="20" spans="1:25" x14ac:dyDescent="0.25">
      <c r="A20" s="14">
        <v>14</v>
      </c>
      <c r="B20" s="14" t="s">
        <v>176</v>
      </c>
      <c r="C20" s="7" t="s">
        <v>186</v>
      </c>
      <c r="D20" s="31">
        <f>P4a2!P20</f>
        <v>40.289719626168228</v>
      </c>
      <c r="E20" s="45" t="s">
        <v>535</v>
      </c>
      <c r="F20" s="44">
        <f>'P4b1 CA 11'!$D20/'P4b1 CA 11'!$W20*'P4b1 CA 11'!F20</f>
        <v>9.6024394638506561</v>
      </c>
      <c r="G20" s="44">
        <f>'P4b1 CA 11'!$D20/'P4b1 CA 11'!$W20*'P4b1 CA 11'!G20</f>
        <v>7.5198470830624133</v>
      </c>
      <c r="H20" s="44">
        <f>'P4b1 CA 11'!$D20/'P4b1 CA 11'!$W20*'P4b1 CA 11'!H20</f>
        <v>14.139113677135315</v>
      </c>
      <c r="I20" s="44">
        <f>'P4b1 CA 11'!$D20/'P4b1 CA 11'!$W20*'P4b1 CA 11'!I20</f>
        <v>9.0283194021198447</v>
      </c>
      <c r="J20" s="44"/>
      <c r="K20" s="44"/>
      <c r="L20" s="44"/>
      <c r="M20" s="44"/>
      <c r="N20" s="45"/>
      <c r="O20" s="45"/>
      <c r="P20" s="45"/>
      <c r="Q20" s="45"/>
      <c r="R20" s="45"/>
      <c r="S20" s="45"/>
      <c r="T20" s="45"/>
      <c r="U20" s="45"/>
      <c r="V20" s="45"/>
      <c r="W20" s="44">
        <f t="shared" si="0"/>
        <v>40.289719626168235</v>
      </c>
      <c r="Y20" s="66">
        <f t="shared" si="1"/>
        <v>2.5769438607363599E-2</v>
      </c>
    </row>
    <row r="21" spans="1:25" x14ac:dyDescent="0.25">
      <c r="A21" s="14">
        <v>15</v>
      </c>
      <c r="B21" s="14" t="s">
        <v>177</v>
      </c>
      <c r="C21" s="7" t="s">
        <v>187</v>
      </c>
      <c r="D21" s="31">
        <f>P4a2!P21</f>
        <v>0</v>
      </c>
      <c r="E21" s="45" t="s">
        <v>38</v>
      </c>
      <c r="F21" s="44">
        <f>'P4b1 CA 11'!$D21/'P4b1 CA 11'!$W21*'P4b1 CA 11'!F21</f>
        <v>0</v>
      </c>
      <c r="G21" s="44">
        <f>'P4b1 CA 11'!$D21/'P4b1 CA 11'!$W21*'P4b1 CA 11'!G21</f>
        <v>0</v>
      </c>
      <c r="H21" s="44">
        <f>'P4b1 CA 11'!$D21/'P4b1 CA 11'!$W21*'P4b1 CA 11'!H21</f>
        <v>0</v>
      </c>
      <c r="I21" s="44">
        <f>'P4b1 CA 11'!$D21/'P4b1 CA 11'!$W21*'P4b1 CA 11'!I21</f>
        <v>0</v>
      </c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>
        <f t="shared" si="0"/>
        <v>0</v>
      </c>
      <c r="Y21" s="66">
        <f t="shared" si="1"/>
        <v>0</v>
      </c>
    </row>
    <row r="22" spans="1:25" x14ac:dyDescent="0.25">
      <c r="A22" s="14">
        <v>16</v>
      </c>
      <c r="B22" s="14" t="s">
        <v>178</v>
      </c>
      <c r="C22" s="7" t="s">
        <v>17</v>
      </c>
      <c r="D22" s="31">
        <f>P4a2!P22</f>
        <v>0</v>
      </c>
      <c r="E22" s="45" t="s">
        <v>38</v>
      </c>
      <c r="F22" s="44">
        <f>'P4b1 CA 11'!$D22/'P4b1 CA 11'!$W22*'P4b1 CA 11'!F22</f>
        <v>0</v>
      </c>
      <c r="G22" s="44">
        <f>'P4b1 CA 11'!$D22/'P4b1 CA 11'!$W22*'P4b1 CA 11'!G22</f>
        <v>0</v>
      </c>
      <c r="H22" s="44">
        <f>'P4b1 CA 11'!$D22/'P4b1 CA 11'!$W22*'P4b1 CA 11'!H22</f>
        <v>0</v>
      </c>
      <c r="I22" s="44">
        <f>'P4b1 CA 11'!$D22/'P4b1 CA 11'!$W22*'P4b1 CA 11'!I22</f>
        <v>0</v>
      </c>
      <c r="J22" s="44"/>
      <c r="K22" s="44"/>
      <c r="L22" s="44"/>
      <c r="M22" s="44"/>
      <c r="N22" s="44"/>
      <c r="O22" s="44"/>
      <c r="P22" s="44"/>
      <c r="Q22" s="45"/>
      <c r="R22" s="45"/>
      <c r="S22" s="45"/>
      <c r="T22" s="45"/>
      <c r="U22" s="45"/>
      <c r="V22" s="45"/>
      <c r="W22" s="44">
        <f t="shared" si="0"/>
        <v>0</v>
      </c>
      <c r="Y22" s="66">
        <f t="shared" si="1"/>
        <v>0</v>
      </c>
    </row>
    <row r="23" spans="1:25" x14ac:dyDescent="0.25">
      <c r="A23" s="14">
        <v>17</v>
      </c>
      <c r="B23" s="14" t="s">
        <v>179</v>
      </c>
      <c r="C23" s="7" t="s">
        <v>9</v>
      </c>
      <c r="D23" s="31">
        <f>P4a2!P23</f>
        <v>0</v>
      </c>
      <c r="E23" s="45" t="s">
        <v>38</v>
      </c>
      <c r="F23" s="44">
        <f>'P4b1 CA 11'!$D23/'P4b1 CA 11'!$W23*'P4b1 CA 11'!F23</f>
        <v>0</v>
      </c>
      <c r="G23" s="44">
        <f>'P4b1 CA 11'!$D23/'P4b1 CA 11'!$W23*'P4b1 CA 11'!G23</f>
        <v>0</v>
      </c>
      <c r="H23" s="44">
        <f>'P4b1 CA 11'!$D23/'P4b1 CA 11'!$W23*'P4b1 CA 11'!H23</f>
        <v>0</v>
      </c>
      <c r="I23" s="44">
        <f>'P4b1 CA 11'!$D23/'P4b1 CA 11'!$W23*'P4b1 CA 11'!I23</f>
        <v>0</v>
      </c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>
        <f t="shared" si="0"/>
        <v>0</v>
      </c>
      <c r="Y23" s="66">
        <f t="shared" si="1"/>
        <v>0</v>
      </c>
    </row>
    <row r="24" spans="1:25" x14ac:dyDescent="0.25">
      <c r="A24" s="14">
        <v>18</v>
      </c>
      <c r="B24" s="14" t="s">
        <v>180</v>
      </c>
      <c r="C24" s="7" t="s">
        <v>15</v>
      </c>
      <c r="D24" s="31">
        <f>P4a2!P24</f>
        <v>0</v>
      </c>
      <c r="E24" s="45" t="s">
        <v>38</v>
      </c>
      <c r="F24" s="44">
        <f>'P4b1 CA 11'!$D24/'P4b1 CA 11'!$W24*'P4b1 CA 11'!F24</f>
        <v>0</v>
      </c>
      <c r="G24" s="44">
        <f>'P4b1 CA 11'!$D24/'P4b1 CA 11'!$W24*'P4b1 CA 11'!G24</f>
        <v>0</v>
      </c>
      <c r="H24" s="44">
        <f>'P4b1 CA 11'!$D24/'P4b1 CA 11'!$W24*'P4b1 CA 11'!H24</f>
        <v>0</v>
      </c>
      <c r="I24" s="44">
        <f>'P4b1 CA 11'!$D24/'P4b1 CA 11'!$W24*'P4b1 CA 11'!I24</f>
        <v>0</v>
      </c>
      <c r="J24" s="44"/>
      <c r="K24" s="44"/>
      <c r="L24" s="44"/>
      <c r="M24" s="44"/>
      <c r="N24" s="44"/>
      <c r="O24" s="44"/>
      <c r="P24" s="44"/>
      <c r="Q24" s="45"/>
      <c r="R24" s="45"/>
      <c r="S24" s="45"/>
      <c r="T24" s="45"/>
      <c r="U24" s="45"/>
      <c r="V24" s="45"/>
      <c r="W24" s="44">
        <f t="shared" si="0"/>
        <v>0</v>
      </c>
      <c r="Y24" s="66">
        <f t="shared" si="1"/>
        <v>0</v>
      </c>
    </row>
    <row r="25" spans="1:25" x14ac:dyDescent="0.25">
      <c r="A25" s="14">
        <v>19</v>
      </c>
      <c r="B25" s="14" t="s">
        <v>181</v>
      </c>
      <c r="C25" s="7" t="s">
        <v>196</v>
      </c>
      <c r="D25" s="31">
        <f>P4a2!P25</f>
        <v>0</v>
      </c>
      <c r="E25" s="45" t="s">
        <v>38</v>
      </c>
      <c r="F25" s="44">
        <f>'P4b1 CA 11'!$D25/'P4b1 CA 11'!$W25*'P4b1 CA 11'!F25</f>
        <v>0</v>
      </c>
      <c r="G25" s="44">
        <f>'P4b1 CA 11'!$D25/'P4b1 CA 11'!$W25*'P4b1 CA 11'!G25</f>
        <v>0</v>
      </c>
      <c r="H25" s="44">
        <f>'P4b1 CA 11'!$D25/'P4b1 CA 11'!$W25*'P4b1 CA 11'!H25</f>
        <v>0</v>
      </c>
      <c r="I25" s="44">
        <f>'P4b1 CA 11'!$D25/'P4b1 CA 11'!$W25*'P4b1 CA 11'!I25</f>
        <v>0</v>
      </c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>
        <f t="shared" si="0"/>
        <v>0</v>
      </c>
      <c r="Y25" s="66">
        <f t="shared" si="1"/>
        <v>0</v>
      </c>
    </row>
    <row r="26" spans="1:25" x14ac:dyDescent="0.25">
      <c r="A26" s="14">
        <v>20</v>
      </c>
      <c r="B26" s="14" t="s">
        <v>182</v>
      </c>
      <c r="C26" s="7" t="s">
        <v>197</v>
      </c>
      <c r="D26" s="31">
        <f>P4a2!P26</f>
        <v>0</v>
      </c>
      <c r="E26" s="45" t="s">
        <v>38</v>
      </c>
      <c r="F26" s="44">
        <f>'P4b1 CA 11'!$D26/'P4b1 CA 11'!$W26*'P4b1 CA 11'!F26</f>
        <v>0</v>
      </c>
      <c r="G26" s="44">
        <f>'P4b1 CA 11'!$D26/'P4b1 CA 11'!$W26*'P4b1 CA 11'!G26</f>
        <v>0</v>
      </c>
      <c r="H26" s="44">
        <f>'P4b1 CA 11'!$D26/'P4b1 CA 11'!$W26*'P4b1 CA 11'!H26</f>
        <v>0</v>
      </c>
      <c r="I26" s="44">
        <f>'P4b1 CA 11'!$D26/'P4b1 CA 11'!$W26*'P4b1 CA 11'!I26</f>
        <v>0</v>
      </c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>
        <f t="shared" si="0"/>
        <v>0</v>
      </c>
      <c r="Y26" s="66">
        <f t="shared" si="1"/>
        <v>0</v>
      </c>
    </row>
    <row r="27" spans="1:25" x14ac:dyDescent="0.25">
      <c r="A27" s="14">
        <v>21</v>
      </c>
      <c r="B27" s="14" t="s">
        <v>188</v>
      </c>
      <c r="C27" s="7" t="s">
        <v>198</v>
      </c>
      <c r="D27" s="31">
        <f>P4a2!P27</f>
        <v>0</v>
      </c>
      <c r="E27" s="45" t="s">
        <v>38</v>
      </c>
      <c r="F27" s="44">
        <f>'P4b1 CA 11'!$D27/'P4b1 CA 11'!$W27*'P4b1 CA 11'!F27</f>
        <v>0</v>
      </c>
      <c r="G27" s="44">
        <f>'P4b1 CA 11'!$D27/'P4b1 CA 11'!$W27*'P4b1 CA 11'!G27</f>
        <v>0</v>
      </c>
      <c r="H27" s="44">
        <f>'P4b1 CA 11'!$D27/'P4b1 CA 11'!$W27*'P4b1 CA 11'!H27</f>
        <v>0</v>
      </c>
      <c r="I27" s="44">
        <f>'P4b1 CA 11'!$D27/'P4b1 CA 11'!$W27*'P4b1 CA 11'!I27</f>
        <v>0</v>
      </c>
      <c r="J27" s="44"/>
      <c r="K27" s="44"/>
      <c r="L27" s="45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>
        <f t="shared" si="0"/>
        <v>0</v>
      </c>
      <c r="Y27" s="66">
        <f t="shared" si="1"/>
        <v>0</v>
      </c>
    </row>
    <row r="28" spans="1:25" x14ac:dyDescent="0.25">
      <c r="A28" s="14">
        <v>22</v>
      </c>
      <c r="B28" s="14" t="s">
        <v>189</v>
      </c>
      <c r="C28" s="7" t="s">
        <v>19</v>
      </c>
      <c r="D28" s="31">
        <f>P4a2!P28</f>
        <v>0</v>
      </c>
      <c r="E28" s="45" t="s">
        <v>38</v>
      </c>
      <c r="F28" s="44">
        <f>'P4b1 CA 11'!$D28/'P4b1 CA 11'!$W28*'P4b1 CA 11'!F28</f>
        <v>0</v>
      </c>
      <c r="G28" s="44">
        <f>'P4b1 CA 11'!$D28/'P4b1 CA 11'!$W28*'P4b1 CA 11'!G28</f>
        <v>0</v>
      </c>
      <c r="H28" s="44">
        <f>'P4b1 CA 11'!$D28/'P4b1 CA 11'!$W28*'P4b1 CA 11'!H28</f>
        <v>0</v>
      </c>
      <c r="I28" s="44">
        <f>'P4b1 CA 11'!$D28/'P4b1 CA 11'!$W28*'P4b1 CA 11'!I28</f>
        <v>0</v>
      </c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>
        <f t="shared" si="0"/>
        <v>0</v>
      </c>
      <c r="Y28" s="66">
        <f t="shared" si="1"/>
        <v>0</v>
      </c>
    </row>
    <row r="29" spans="1:25" x14ac:dyDescent="0.25">
      <c r="A29" s="14">
        <v>23</v>
      </c>
      <c r="B29" s="14" t="s">
        <v>190</v>
      </c>
      <c r="C29" s="7" t="s">
        <v>217</v>
      </c>
      <c r="D29" s="31">
        <f>P4a2!P29</f>
        <v>0</v>
      </c>
      <c r="E29" s="45" t="s">
        <v>38</v>
      </c>
      <c r="F29" s="44">
        <f>'P4b1 CA 11'!$D29/'P4b1 CA 11'!$W29*'P4b1 CA 11'!F29</f>
        <v>0</v>
      </c>
      <c r="G29" s="44">
        <f>'P4b1 CA 11'!$D29/'P4b1 CA 11'!$W29*'P4b1 CA 11'!G29</f>
        <v>0</v>
      </c>
      <c r="H29" s="44">
        <f>'P4b1 CA 11'!$D29/'P4b1 CA 11'!$W29*'P4b1 CA 11'!H29</f>
        <v>0</v>
      </c>
      <c r="I29" s="44">
        <f>'P4b1 CA 11'!$D29/'P4b1 CA 11'!$W29*'P4b1 CA 11'!I29</f>
        <v>0</v>
      </c>
      <c r="J29" s="44"/>
      <c r="K29" s="45"/>
      <c r="L29" s="45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>
        <f t="shared" si="0"/>
        <v>0</v>
      </c>
      <c r="Y29" s="66">
        <f t="shared" si="1"/>
        <v>0</v>
      </c>
    </row>
    <row r="30" spans="1:25" x14ac:dyDescent="0.25">
      <c r="A30" s="14">
        <v>24</v>
      </c>
      <c r="B30" s="14" t="s">
        <v>191</v>
      </c>
      <c r="C30" s="7" t="s">
        <v>199</v>
      </c>
      <c r="D30" s="31">
        <f>P4a2!P30</f>
        <v>0</v>
      </c>
      <c r="E30" s="45" t="s">
        <v>38</v>
      </c>
      <c r="F30" s="44">
        <f>'P4b1 CA 11'!$D30/'P4b1 CA 11'!$W30*'P4b1 CA 11'!F30</f>
        <v>0</v>
      </c>
      <c r="G30" s="44">
        <f>'P4b1 CA 11'!$D30/'P4b1 CA 11'!$W30*'P4b1 CA 11'!G30</f>
        <v>0</v>
      </c>
      <c r="H30" s="44">
        <f>'P4b1 CA 11'!$D30/'P4b1 CA 11'!$W30*'P4b1 CA 11'!H30</f>
        <v>0</v>
      </c>
      <c r="I30" s="44">
        <f>'P4b1 CA 11'!$D30/'P4b1 CA 11'!$W30*'P4b1 CA 11'!I30</f>
        <v>0</v>
      </c>
      <c r="J30" s="44"/>
      <c r="K30" s="45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>
        <f t="shared" si="0"/>
        <v>0</v>
      </c>
      <c r="Y30" s="66">
        <f t="shared" si="1"/>
        <v>0</v>
      </c>
    </row>
    <row r="31" spans="1:25" x14ac:dyDescent="0.25">
      <c r="A31" s="14">
        <v>25</v>
      </c>
      <c r="B31" s="14" t="s">
        <v>192</v>
      </c>
      <c r="C31" s="7" t="s">
        <v>200</v>
      </c>
      <c r="D31" s="31">
        <f>P4a2!P31</f>
        <v>0</v>
      </c>
      <c r="E31" s="45" t="s">
        <v>38</v>
      </c>
      <c r="F31" s="44">
        <f>'P4b1 CA 11'!$D31/'P4b1 CA 11'!$W31*'P4b1 CA 11'!F31</f>
        <v>0</v>
      </c>
      <c r="G31" s="44">
        <f>'P4b1 CA 11'!$D31/'P4b1 CA 11'!$W31*'P4b1 CA 11'!G31</f>
        <v>0</v>
      </c>
      <c r="H31" s="44">
        <f>'P4b1 CA 11'!$D31/'P4b1 CA 11'!$W31*'P4b1 CA 11'!H31</f>
        <v>0</v>
      </c>
      <c r="I31" s="44">
        <f>'P4b1 CA 11'!$D31/'P4b1 CA 11'!$W31*'P4b1 CA 11'!I31</f>
        <v>0</v>
      </c>
      <c r="J31" s="45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>
        <f t="shared" si="0"/>
        <v>0</v>
      </c>
      <c r="Y31" s="66">
        <f t="shared" si="1"/>
        <v>0</v>
      </c>
    </row>
    <row r="32" spans="1:25" x14ac:dyDescent="0.25">
      <c r="A32" s="14">
        <v>26</v>
      </c>
      <c r="B32" s="14" t="s">
        <v>193</v>
      </c>
      <c r="C32" s="7" t="s">
        <v>201</v>
      </c>
      <c r="D32" s="31">
        <f>P4a2!P32</f>
        <v>0</v>
      </c>
      <c r="E32" s="45" t="s">
        <v>38</v>
      </c>
      <c r="F32" s="44">
        <f>'P4b1 CA 11'!$D32/'P4b1 CA 11'!$W32*'P4b1 CA 11'!F32</f>
        <v>0</v>
      </c>
      <c r="G32" s="44">
        <f>'P4b1 CA 11'!$D32/'P4b1 CA 11'!$W32*'P4b1 CA 11'!G32</f>
        <v>0</v>
      </c>
      <c r="H32" s="44">
        <f>'P4b1 CA 11'!$D32/'P4b1 CA 11'!$W32*'P4b1 CA 11'!H32</f>
        <v>0</v>
      </c>
      <c r="I32" s="44">
        <f>'P4b1 CA 11'!$D32/'P4b1 CA 11'!$W32*'P4b1 CA 11'!I32</f>
        <v>0</v>
      </c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>
        <f t="shared" si="0"/>
        <v>0</v>
      </c>
      <c r="Y32" s="66">
        <f t="shared" si="1"/>
        <v>0</v>
      </c>
    </row>
    <row r="33" spans="1:27" x14ac:dyDescent="0.25">
      <c r="A33" s="14">
        <v>27</v>
      </c>
      <c r="B33" s="14" t="s">
        <v>194</v>
      </c>
      <c r="C33" s="7" t="s">
        <v>202</v>
      </c>
      <c r="D33" s="31">
        <f>P4a2!P33</f>
        <v>0</v>
      </c>
      <c r="E33" s="45" t="s">
        <v>38</v>
      </c>
      <c r="F33" s="44">
        <f>'P4b1 CA 11'!$D33/'P4b1 CA 11'!$W33*'P4b1 CA 11'!F33</f>
        <v>0</v>
      </c>
      <c r="G33" s="44">
        <f>'P4b1 CA 11'!$D33/'P4b1 CA 11'!$W33*'P4b1 CA 11'!G33</f>
        <v>0</v>
      </c>
      <c r="H33" s="44">
        <f>'P4b1 CA 11'!$D33/'P4b1 CA 11'!$W33*'P4b1 CA 11'!H33</f>
        <v>0</v>
      </c>
      <c r="I33" s="44">
        <f>'P4b1 CA 11'!$D33/'P4b1 CA 11'!$W33*'P4b1 CA 11'!I33</f>
        <v>0</v>
      </c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>
        <f t="shared" si="0"/>
        <v>0</v>
      </c>
      <c r="Y33" s="66">
        <f t="shared" si="1"/>
        <v>0</v>
      </c>
    </row>
    <row r="34" spans="1:27" x14ac:dyDescent="0.25">
      <c r="A34" s="14">
        <v>28</v>
      </c>
      <c r="B34" s="14" t="s">
        <v>195</v>
      </c>
      <c r="C34" s="7" t="s">
        <v>20</v>
      </c>
      <c r="D34" s="31">
        <f>P4a2!P34</f>
        <v>57.343750000000007</v>
      </c>
      <c r="E34" s="45" t="s">
        <v>535</v>
      </c>
      <c r="F34" s="44">
        <f>'P4b1 CA 11'!$D34/'P4b1 CA 11'!$W34*'P4b1 CA 11'!F34</f>
        <v>13.667007194747139</v>
      </c>
      <c r="G34" s="44">
        <f>'P4b1 CA 11'!$D34/'P4b1 CA 11'!$W34*'P4b1 CA 11'!G34</f>
        <v>10.702884884045826</v>
      </c>
      <c r="H34" s="44">
        <f>'P4b1 CA 11'!$D34/'P4b1 CA 11'!$W34*'P4b1 CA 11'!H34</f>
        <v>20.123987147247838</v>
      </c>
      <c r="I34" s="44">
        <f>'P4b1 CA 11'!$D34/'P4b1 CA 11'!$W34*'P4b1 CA 11'!I34</f>
        <v>12.849870773959211</v>
      </c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>
        <f t="shared" si="0"/>
        <v>57.343750000000014</v>
      </c>
      <c r="Y34" s="66">
        <f t="shared" si="1"/>
        <v>3.6677253126905056E-2</v>
      </c>
    </row>
    <row r="35" spans="1:27" x14ac:dyDescent="0.25">
      <c r="A35" s="14">
        <v>29</v>
      </c>
      <c r="B35" s="14" t="s">
        <v>203</v>
      </c>
      <c r="C35" s="7" t="s">
        <v>210</v>
      </c>
      <c r="D35" s="31">
        <f>P4a2!P35</f>
        <v>0</v>
      </c>
      <c r="E35" s="45" t="s">
        <v>38</v>
      </c>
      <c r="F35" s="44">
        <f>'P4b1 CA 11'!$D35/'P4b1 CA 11'!$W35*'P4b1 CA 11'!F35</f>
        <v>0</v>
      </c>
      <c r="G35" s="44">
        <f>'P4b1 CA 11'!$D35/'P4b1 CA 11'!$W35*'P4b1 CA 11'!G35</f>
        <v>0</v>
      </c>
      <c r="H35" s="44">
        <f>'P4b1 CA 11'!$D35/'P4b1 CA 11'!$W35*'P4b1 CA 11'!H35</f>
        <v>0</v>
      </c>
      <c r="I35" s="44">
        <f>'P4b1 CA 11'!$D35/'P4b1 CA 11'!$W35*'P4b1 CA 11'!I35</f>
        <v>0</v>
      </c>
      <c r="J35" s="44"/>
      <c r="K35" s="45"/>
      <c r="L35" s="44"/>
      <c r="M35" s="45"/>
      <c r="N35" s="44"/>
      <c r="O35" s="44"/>
      <c r="P35" s="44"/>
      <c r="Q35" s="44"/>
      <c r="R35" s="44"/>
      <c r="S35" s="44"/>
      <c r="T35" s="44"/>
      <c r="U35" s="44"/>
      <c r="V35" s="44"/>
      <c r="W35" s="44">
        <f t="shared" si="0"/>
        <v>0</v>
      </c>
      <c r="Y35" s="66">
        <f t="shared" si="1"/>
        <v>0</v>
      </c>
    </row>
    <row r="36" spans="1:27" x14ac:dyDescent="0.25">
      <c r="A36" s="14">
        <v>30</v>
      </c>
      <c r="B36" s="14" t="s">
        <v>204</v>
      </c>
      <c r="C36" s="7" t="s">
        <v>211</v>
      </c>
      <c r="D36" s="31">
        <f>P4a2!P36</f>
        <v>0</v>
      </c>
      <c r="E36" s="45" t="s">
        <v>38</v>
      </c>
      <c r="F36" s="44">
        <f>'P4b1 CA 11'!$D36/'P4b1 CA 11'!$W36*'P4b1 CA 11'!F36</f>
        <v>0</v>
      </c>
      <c r="G36" s="44">
        <f>'P4b1 CA 11'!$D36/'P4b1 CA 11'!$W36*'P4b1 CA 11'!G36</f>
        <v>0</v>
      </c>
      <c r="H36" s="44">
        <f>'P4b1 CA 11'!$D36/'P4b1 CA 11'!$W36*'P4b1 CA 11'!H36</f>
        <v>0</v>
      </c>
      <c r="I36" s="44">
        <f>'P4b1 CA 11'!$D36/'P4b1 CA 11'!$W36*'P4b1 CA 11'!I36</f>
        <v>0</v>
      </c>
      <c r="J36" s="44"/>
      <c r="K36" s="45"/>
      <c r="L36" s="4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>
        <f t="shared" si="0"/>
        <v>0</v>
      </c>
      <c r="Y36" s="66">
        <f t="shared" si="1"/>
        <v>0</v>
      </c>
    </row>
    <row r="37" spans="1:27" x14ac:dyDescent="0.25">
      <c r="A37" s="14">
        <v>31</v>
      </c>
      <c r="B37" s="14" t="s">
        <v>205</v>
      </c>
      <c r="C37" s="7" t="s">
        <v>212</v>
      </c>
      <c r="D37" s="31">
        <f>P4a2!P37</f>
        <v>12.76923076923077</v>
      </c>
      <c r="E37" s="45" t="s">
        <v>284</v>
      </c>
      <c r="F37" s="44">
        <f>'P4b1 CA 11'!$D37/'P4b1 CA 11'!$W37*'P4b1 CA 11'!F37</f>
        <v>4.2564102564102564</v>
      </c>
      <c r="G37" s="44">
        <f>'P4b1 CA 11'!$D37/'P4b1 CA 11'!$W37*'P4b1 CA 11'!G37</f>
        <v>2.1282051282051282</v>
      </c>
      <c r="H37" s="44">
        <f>'P4b1 CA 11'!$D37/'P4b1 CA 11'!$W37*'P4b1 CA 11'!H37</f>
        <v>2.1282051282051282</v>
      </c>
      <c r="I37" s="44">
        <f>'P4b1 CA 11'!$D37/'P4b1 CA 11'!$W37*'P4b1 CA 11'!I37</f>
        <v>4.2564102564102564</v>
      </c>
      <c r="J37" s="45"/>
      <c r="K37" s="44"/>
      <c r="L37" s="45"/>
      <c r="M37" s="44"/>
      <c r="N37" s="45"/>
      <c r="O37" s="45"/>
      <c r="P37" s="45"/>
      <c r="Q37" s="44"/>
      <c r="R37" s="44"/>
      <c r="S37" s="44"/>
      <c r="T37" s="44"/>
      <c r="U37" s="44"/>
      <c r="V37" s="44"/>
      <c r="W37" s="44">
        <f t="shared" si="0"/>
        <v>12.76923076923077</v>
      </c>
      <c r="Y37" s="66">
        <f t="shared" si="1"/>
        <v>8.1672424485482974E-3</v>
      </c>
    </row>
    <row r="38" spans="1:27" x14ac:dyDescent="0.25">
      <c r="A38" s="14">
        <v>32</v>
      </c>
      <c r="B38" s="14" t="s">
        <v>206</v>
      </c>
      <c r="C38" s="7" t="s">
        <v>213</v>
      </c>
      <c r="D38" s="31">
        <f>P4a2!P38</f>
        <v>0</v>
      </c>
      <c r="E38" s="45" t="s">
        <v>38</v>
      </c>
      <c r="F38" s="44">
        <f>'P4b1 CA 11'!$D38/'P4b1 CA 11'!$W38*'P4b1 CA 11'!F38</f>
        <v>0</v>
      </c>
      <c r="G38" s="44">
        <f>'P4b1 CA 11'!$D38/'P4b1 CA 11'!$W38*'P4b1 CA 11'!G38</f>
        <v>0</v>
      </c>
      <c r="H38" s="44">
        <f>'P4b1 CA 11'!$D38/'P4b1 CA 11'!$W38*'P4b1 CA 11'!H38</f>
        <v>0</v>
      </c>
      <c r="I38" s="44">
        <f>'P4b1 CA 11'!$D38/'P4b1 CA 11'!$W38*'P4b1 CA 11'!I38</f>
        <v>0</v>
      </c>
      <c r="J38" s="14"/>
      <c r="K38" s="45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>
        <f t="shared" si="0"/>
        <v>0</v>
      </c>
      <c r="Y38" s="66">
        <f t="shared" si="1"/>
        <v>0</v>
      </c>
      <c r="AA38" s="65"/>
    </row>
    <row r="39" spans="1:27" x14ac:dyDescent="0.25">
      <c r="A39" s="14">
        <v>33</v>
      </c>
      <c r="B39" s="14" t="s">
        <v>207</v>
      </c>
      <c r="C39" s="7" t="s">
        <v>214</v>
      </c>
      <c r="D39" s="31">
        <f>P4a2!P39</f>
        <v>0</v>
      </c>
      <c r="E39" s="45" t="s">
        <v>38</v>
      </c>
      <c r="F39" s="44">
        <f>'P4b1 CA 11'!$D39/'P4b1 CA 11'!$W39*'P4b1 CA 11'!F39</f>
        <v>0</v>
      </c>
      <c r="G39" s="44">
        <f>'P4b1 CA 11'!$D39/'P4b1 CA 11'!$W39*'P4b1 CA 11'!G39</f>
        <v>0</v>
      </c>
      <c r="H39" s="44">
        <f>'P4b1 CA 11'!$D39/'P4b1 CA 11'!$W39*'P4b1 CA 11'!H39</f>
        <v>0</v>
      </c>
      <c r="I39" s="44">
        <f>'P4b1 CA 11'!$D39/'P4b1 CA 11'!$W39*'P4b1 CA 11'!I39</f>
        <v>0</v>
      </c>
      <c r="J39" s="1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>
        <f t="shared" si="0"/>
        <v>0</v>
      </c>
      <c r="Y39" s="66">
        <f t="shared" si="1"/>
        <v>0</v>
      </c>
    </row>
    <row r="40" spans="1:27" x14ac:dyDescent="0.25">
      <c r="A40" s="14">
        <v>34</v>
      </c>
      <c r="B40" s="14" t="s">
        <v>208</v>
      </c>
      <c r="C40" s="7" t="s">
        <v>215</v>
      </c>
      <c r="D40" s="31">
        <f>P4a2!P40</f>
        <v>0</v>
      </c>
      <c r="E40" s="45" t="s">
        <v>38</v>
      </c>
      <c r="F40" s="44">
        <f>'P4b1 CA 11'!$D40/'P4b1 CA 11'!$W40*'P4b1 CA 11'!F40</f>
        <v>0</v>
      </c>
      <c r="G40" s="44">
        <f>'P4b1 CA 11'!$D40/'P4b1 CA 11'!$W40*'P4b1 CA 11'!G40</f>
        <v>0</v>
      </c>
      <c r="H40" s="44">
        <f>'P4b1 CA 11'!$D40/'P4b1 CA 11'!$W40*'P4b1 CA 11'!H40</f>
        <v>0</v>
      </c>
      <c r="I40" s="44">
        <f>'P4b1 CA 11'!$D40/'P4b1 CA 11'!$W40*'P4b1 CA 11'!I40</f>
        <v>0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>
        <f t="shared" si="0"/>
        <v>0</v>
      </c>
      <c r="Y40" s="66">
        <f t="shared" si="1"/>
        <v>0</v>
      </c>
    </row>
    <row r="41" spans="1:27" x14ac:dyDescent="0.25">
      <c r="A41" s="14">
        <v>35</v>
      </c>
      <c r="B41" s="14" t="s">
        <v>209</v>
      </c>
      <c r="C41" s="7" t="s">
        <v>216</v>
      </c>
      <c r="D41" s="31">
        <f>P4a2!P41</f>
        <v>0</v>
      </c>
      <c r="E41" s="45" t="s">
        <v>38</v>
      </c>
      <c r="F41" s="44">
        <f>'P4b1 CA 11'!$D41/'P4b1 CA 11'!$W41*'P4b1 CA 11'!F41</f>
        <v>0</v>
      </c>
      <c r="G41" s="44">
        <f>'P4b1 CA 11'!$D41/'P4b1 CA 11'!$W41*'P4b1 CA 11'!G41</f>
        <v>0</v>
      </c>
      <c r="H41" s="44">
        <f>'P4b1 CA 11'!$D41/'P4b1 CA 11'!$W41*'P4b1 CA 11'!H41</f>
        <v>0</v>
      </c>
      <c r="I41" s="44">
        <f>'P4b1 CA 11'!$D41/'P4b1 CA 11'!$W41*'P4b1 CA 11'!I41</f>
        <v>0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>
        <f t="shared" si="0"/>
        <v>0</v>
      </c>
      <c r="Y41" s="66">
        <f t="shared" si="1"/>
        <v>0</v>
      </c>
    </row>
    <row r="42" spans="1:27" x14ac:dyDescent="0.25">
      <c r="D42" s="77">
        <f>SUM(D7:D41)</f>
        <v>1563.4690471935803</v>
      </c>
      <c r="F42" s="77">
        <f t="shared" ref="F42:I42" si="2">SUM(F7:F41)</f>
        <v>357.34936613292734</v>
      </c>
      <c r="G42" s="77">
        <f t="shared" si="2"/>
        <v>298.04385720675532</v>
      </c>
      <c r="H42" s="77">
        <f t="shared" si="2"/>
        <v>560.8780205099514</v>
      </c>
      <c r="I42" s="77">
        <f t="shared" si="2"/>
        <v>347.1978033439463</v>
      </c>
      <c r="W42" s="77">
        <f>SUM(W7:W41)</f>
        <v>1563.4690471935803</v>
      </c>
      <c r="Y42" s="67">
        <f>SUM(Y7:Y41)</f>
        <v>1.0000000000000002</v>
      </c>
    </row>
  </sheetData>
  <mergeCells count="1">
    <mergeCell ref="B4:C4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BE7C6-E0F5-4579-B3EF-FD828BA774A8}">
  <dimension ref="A1:AA42"/>
  <sheetViews>
    <sheetView zoomScale="80" zoomScaleNormal="80" workbookViewId="0">
      <pane xSplit="5" ySplit="6" topLeftCell="F7" activePane="bottomRight" state="frozen"/>
      <selection pane="topRight" activeCell="F1" sqref="F1"/>
      <selection pane="bottomLeft" activeCell="A9" sqref="A9"/>
      <selection pane="bottomRight" activeCell="F11" sqref="F11:I11"/>
    </sheetView>
  </sheetViews>
  <sheetFormatPr baseColWidth="10" defaultColWidth="11.54296875" defaultRowHeight="15" x14ac:dyDescent="0.25"/>
  <cols>
    <col min="1" max="1" width="6.08984375" style="24" customWidth="1"/>
    <col min="2" max="2" width="9.08984375" style="24" customWidth="1"/>
    <col min="3" max="3" width="30.54296875" style="24" customWidth="1"/>
    <col min="4" max="4" width="9.453125" style="24" customWidth="1"/>
    <col min="5" max="5" width="15.90625" style="24" customWidth="1"/>
    <col min="6" max="13" width="11.54296875" style="24"/>
    <col min="14" max="14" width="12.90625" style="24" customWidth="1"/>
    <col min="15" max="23" width="11.54296875" style="24"/>
    <col min="24" max="24" width="5.36328125" style="24" customWidth="1"/>
    <col min="25" max="25" width="12" style="24" bestFit="1" customWidth="1"/>
    <col min="26" max="16384" width="11.54296875" style="24"/>
  </cols>
  <sheetData>
    <row r="1" spans="1:25" ht="15.6" x14ac:dyDescent="0.3">
      <c r="A1" s="26" t="s">
        <v>532</v>
      </c>
    </row>
    <row r="2" spans="1:25" ht="15.6" x14ac:dyDescent="0.3">
      <c r="A2" s="26" t="s">
        <v>548</v>
      </c>
      <c r="B2" s="26" t="s">
        <v>549</v>
      </c>
      <c r="E2" s="41" t="s">
        <v>100</v>
      </c>
      <c r="F2" s="41">
        <v>1</v>
      </c>
      <c r="G2" s="41">
        <v>2</v>
      </c>
      <c r="H2" s="41">
        <v>3</v>
      </c>
      <c r="I2" s="41">
        <v>4</v>
      </c>
      <c r="J2" s="41">
        <v>5</v>
      </c>
      <c r="K2" s="41">
        <v>6</v>
      </c>
      <c r="L2" s="41">
        <v>7</v>
      </c>
      <c r="M2" s="41">
        <v>8</v>
      </c>
      <c r="N2" s="41">
        <v>9</v>
      </c>
      <c r="O2" s="41">
        <v>10</v>
      </c>
      <c r="P2" s="41">
        <v>11</v>
      </c>
      <c r="Q2" s="41">
        <v>12</v>
      </c>
      <c r="R2" s="41">
        <v>13</v>
      </c>
      <c r="S2" s="41">
        <v>14</v>
      </c>
      <c r="T2" s="41">
        <v>15</v>
      </c>
      <c r="U2" s="41">
        <v>16</v>
      </c>
      <c r="V2" s="41">
        <v>17</v>
      </c>
    </row>
    <row r="3" spans="1:25" x14ac:dyDescent="0.25">
      <c r="E3" s="41" t="s">
        <v>101</v>
      </c>
      <c r="F3" s="41" t="s">
        <v>363</v>
      </c>
      <c r="G3" s="41" t="s">
        <v>364</v>
      </c>
      <c r="H3" s="41" t="s">
        <v>365</v>
      </c>
      <c r="I3" s="41" t="s">
        <v>366</v>
      </c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</row>
    <row r="4" spans="1:25" ht="55.2" x14ac:dyDescent="0.25">
      <c r="B4" s="94" t="s">
        <v>526</v>
      </c>
      <c r="C4" s="95"/>
      <c r="E4" s="41" t="s">
        <v>102</v>
      </c>
      <c r="F4" s="41" t="s">
        <v>389</v>
      </c>
      <c r="G4" s="41" t="s">
        <v>390</v>
      </c>
      <c r="H4" s="41" t="s">
        <v>391</v>
      </c>
      <c r="I4" s="41" t="s">
        <v>392</v>
      </c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</row>
    <row r="5" spans="1:25" x14ac:dyDescent="0.25">
      <c r="E5" s="41" t="s">
        <v>103</v>
      </c>
      <c r="F5" s="41" t="s">
        <v>130</v>
      </c>
      <c r="G5" s="41" t="s">
        <v>130</v>
      </c>
      <c r="H5" s="41" t="s">
        <v>130</v>
      </c>
      <c r="I5" s="41" t="s">
        <v>130</v>
      </c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</row>
    <row r="6" spans="1:25" ht="15.6" x14ac:dyDescent="0.3">
      <c r="A6" s="1" t="s">
        <v>100</v>
      </c>
      <c r="B6" s="1" t="s">
        <v>101</v>
      </c>
      <c r="C6" s="1" t="s">
        <v>102</v>
      </c>
      <c r="D6" s="1" t="s">
        <v>171</v>
      </c>
      <c r="E6" s="1" t="s">
        <v>527</v>
      </c>
      <c r="F6" s="41" t="s">
        <v>427</v>
      </c>
      <c r="G6" s="41" t="s">
        <v>427</v>
      </c>
      <c r="H6" s="41" t="s">
        <v>427</v>
      </c>
      <c r="I6" s="41" t="s">
        <v>427</v>
      </c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40"/>
      <c r="W6" s="42" t="s">
        <v>7</v>
      </c>
      <c r="Y6" s="42" t="s">
        <v>528</v>
      </c>
    </row>
    <row r="7" spans="1:25" x14ac:dyDescent="0.25">
      <c r="A7" s="14">
        <v>1</v>
      </c>
      <c r="B7" s="14" t="s">
        <v>160</v>
      </c>
      <c r="C7" s="7" t="s">
        <v>18</v>
      </c>
      <c r="D7" s="31">
        <f>P4a2!Q7</f>
        <v>1557.719696969697</v>
      </c>
      <c r="E7" s="45" t="s">
        <v>535</v>
      </c>
      <c r="F7" s="44">
        <v>25.3</v>
      </c>
      <c r="G7" s="44">
        <v>64.099999999999994</v>
      </c>
      <c r="H7" s="44">
        <v>87.2</v>
      </c>
      <c r="I7" s="44">
        <v>94.3</v>
      </c>
      <c r="J7" s="44"/>
      <c r="K7" s="44"/>
      <c r="L7" s="44"/>
      <c r="M7" s="14"/>
      <c r="N7" s="14"/>
      <c r="O7" s="14"/>
      <c r="P7" s="14"/>
      <c r="Q7" s="7"/>
      <c r="R7" s="7"/>
      <c r="S7" s="7"/>
      <c r="T7" s="7"/>
      <c r="U7" s="7"/>
      <c r="V7" s="7"/>
      <c r="W7" s="44">
        <f t="shared" ref="W7:W41" si="0">SUM(F7:V7)</f>
        <v>270.89999999999998</v>
      </c>
      <c r="Y7" s="68">
        <f>D7/$D$42</f>
        <v>0.11397828985591155</v>
      </c>
    </row>
    <row r="8" spans="1:25" x14ac:dyDescent="0.25">
      <c r="A8" s="14">
        <v>2</v>
      </c>
      <c r="B8" s="14" t="s">
        <v>161</v>
      </c>
      <c r="C8" s="7" t="s">
        <v>172</v>
      </c>
      <c r="D8" s="31">
        <f>P4a2!Q8</f>
        <v>0</v>
      </c>
      <c r="E8" s="45" t="s">
        <v>38</v>
      </c>
      <c r="F8" s="44">
        <v>1</v>
      </c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>
        <f t="shared" si="0"/>
        <v>1</v>
      </c>
      <c r="Y8" s="66">
        <f t="shared" ref="Y8:Y41" si="1">D8/$D$42</f>
        <v>0</v>
      </c>
    </row>
    <row r="9" spans="1:25" x14ac:dyDescent="0.25">
      <c r="A9" s="14">
        <v>3</v>
      </c>
      <c r="B9" s="14" t="s">
        <v>162</v>
      </c>
      <c r="C9" s="7" t="s">
        <v>10</v>
      </c>
      <c r="D9" s="31">
        <f>P4a2!Q9</f>
        <v>0</v>
      </c>
      <c r="E9" s="45" t="s">
        <v>38</v>
      </c>
      <c r="F9" s="44">
        <v>1</v>
      </c>
      <c r="G9" s="44"/>
      <c r="H9" s="44"/>
      <c r="I9" s="44"/>
      <c r="J9" s="44"/>
      <c r="K9" s="45"/>
      <c r="L9" s="44"/>
      <c r="M9" s="45"/>
      <c r="N9" s="44"/>
      <c r="O9" s="44"/>
      <c r="P9" s="44"/>
      <c r="Q9" s="44"/>
      <c r="R9" s="44"/>
      <c r="S9" s="44"/>
      <c r="T9" s="44"/>
      <c r="U9" s="44"/>
      <c r="V9" s="44"/>
      <c r="W9" s="44">
        <f t="shared" si="0"/>
        <v>1</v>
      </c>
      <c r="Y9" s="66">
        <f t="shared" si="1"/>
        <v>0</v>
      </c>
    </row>
    <row r="10" spans="1:25" x14ac:dyDescent="0.25">
      <c r="A10" s="14">
        <v>4</v>
      </c>
      <c r="B10" s="14" t="s">
        <v>163</v>
      </c>
      <c r="C10" s="7" t="s">
        <v>14</v>
      </c>
      <c r="D10" s="31">
        <f>P4a2!Q10</f>
        <v>0</v>
      </c>
      <c r="E10" s="45" t="s">
        <v>38</v>
      </c>
      <c r="F10" s="44">
        <v>1</v>
      </c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>
        <f t="shared" si="0"/>
        <v>1</v>
      </c>
      <c r="Y10" s="66">
        <f t="shared" si="1"/>
        <v>0</v>
      </c>
    </row>
    <row r="11" spans="1:25" x14ac:dyDescent="0.25">
      <c r="A11" s="14">
        <v>5</v>
      </c>
      <c r="B11" s="14" t="s">
        <v>164</v>
      </c>
      <c r="C11" s="7" t="s">
        <v>11</v>
      </c>
      <c r="D11" s="31">
        <f>P4a2!Q11</f>
        <v>7190.1544067796631</v>
      </c>
      <c r="E11" s="45" t="s">
        <v>535</v>
      </c>
      <c r="F11" s="44">
        <v>25.3</v>
      </c>
      <c r="G11" s="44">
        <v>64.099999999999994</v>
      </c>
      <c r="H11" s="44">
        <v>87.2</v>
      </c>
      <c r="I11" s="44">
        <v>94.3</v>
      </c>
      <c r="J11" s="44"/>
      <c r="K11" s="44"/>
      <c r="L11" s="44"/>
      <c r="M11" s="44"/>
      <c r="N11" s="44"/>
      <c r="O11" s="44"/>
      <c r="P11" s="44"/>
      <c r="Q11" s="45"/>
      <c r="R11" s="45"/>
      <c r="S11" s="45"/>
      <c r="T11" s="45"/>
      <c r="U11" s="45"/>
      <c r="V11" s="45"/>
      <c r="W11" s="44">
        <f t="shared" si="0"/>
        <v>270.89999999999998</v>
      </c>
      <c r="Y11" s="68">
        <f t="shared" si="1"/>
        <v>0.52610331928070542</v>
      </c>
    </row>
    <row r="12" spans="1:25" x14ac:dyDescent="0.25">
      <c r="A12" s="14">
        <v>6</v>
      </c>
      <c r="B12" s="14" t="s">
        <v>165</v>
      </c>
      <c r="C12" s="7" t="s">
        <v>173</v>
      </c>
      <c r="D12" s="31">
        <f>P4a2!Q12</f>
        <v>335.32710280373834</v>
      </c>
      <c r="E12" s="45" t="s">
        <v>535</v>
      </c>
      <c r="F12" s="44">
        <v>25.3</v>
      </c>
      <c r="G12" s="44">
        <v>64.099999999999994</v>
      </c>
      <c r="H12" s="44">
        <v>87.2</v>
      </c>
      <c r="I12" s="44">
        <v>94.3</v>
      </c>
      <c r="J12" s="44"/>
      <c r="K12" s="44"/>
      <c r="L12" s="44"/>
      <c r="M12" s="44"/>
      <c r="N12" s="45"/>
      <c r="O12" s="45"/>
      <c r="P12" s="45"/>
      <c r="Q12" s="45"/>
      <c r="R12" s="45"/>
      <c r="S12" s="45"/>
      <c r="T12" s="45"/>
      <c r="U12" s="45"/>
      <c r="V12" s="45"/>
      <c r="W12" s="44">
        <f t="shared" si="0"/>
        <v>270.89999999999998</v>
      </c>
      <c r="Y12" s="66">
        <f t="shared" si="1"/>
        <v>2.4535871116131269E-2</v>
      </c>
    </row>
    <row r="13" spans="1:25" x14ac:dyDescent="0.25">
      <c r="A13" s="14">
        <v>7</v>
      </c>
      <c r="B13" s="14" t="s">
        <v>166</v>
      </c>
      <c r="C13" s="7" t="s">
        <v>12</v>
      </c>
      <c r="D13" s="31">
        <f>P4a2!Q13</f>
        <v>207.79816513761466</v>
      </c>
      <c r="E13" s="45" t="s">
        <v>535</v>
      </c>
      <c r="F13" s="44">
        <v>25.3</v>
      </c>
      <c r="G13" s="44">
        <v>64.099999999999994</v>
      </c>
      <c r="H13" s="44">
        <v>87.2</v>
      </c>
      <c r="I13" s="44">
        <v>94.3</v>
      </c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>
        <f t="shared" si="0"/>
        <v>270.89999999999998</v>
      </c>
      <c r="Y13" s="66">
        <f t="shared" si="1"/>
        <v>1.5204583689643338E-2</v>
      </c>
    </row>
    <row r="14" spans="1:25" x14ac:dyDescent="0.25">
      <c r="A14" s="14">
        <v>8</v>
      </c>
      <c r="B14" s="14" t="s">
        <v>167</v>
      </c>
      <c r="C14" s="7" t="s">
        <v>16</v>
      </c>
      <c r="D14" s="31">
        <f>P4a2!Q14</f>
        <v>0</v>
      </c>
      <c r="E14" s="45" t="s">
        <v>38</v>
      </c>
      <c r="F14" s="44">
        <v>1</v>
      </c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>
        <f t="shared" si="0"/>
        <v>1</v>
      </c>
      <c r="Y14" s="66">
        <f t="shared" si="1"/>
        <v>0</v>
      </c>
    </row>
    <row r="15" spans="1:25" x14ac:dyDescent="0.25">
      <c r="A15" s="14">
        <v>9</v>
      </c>
      <c r="B15" s="14" t="s">
        <v>168</v>
      </c>
      <c r="C15" s="7" t="s">
        <v>13</v>
      </c>
      <c r="D15" s="31">
        <f>P4a2!Q15</f>
        <v>1456.8310452418095</v>
      </c>
      <c r="E15" s="45" t="s">
        <v>38</v>
      </c>
      <c r="F15" s="44"/>
      <c r="G15" s="44"/>
      <c r="H15" s="44">
        <v>1</v>
      </c>
      <c r="I15" s="44"/>
      <c r="J15" s="44"/>
      <c r="K15" s="44"/>
      <c r="L15" s="44"/>
      <c r="M15" s="44"/>
      <c r="N15" s="44"/>
      <c r="O15" s="44"/>
      <c r="P15" s="44"/>
      <c r="Q15" s="45"/>
      <c r="R15" s="45"/>
      <c r="S15" s="45"/>
      <c r="T15" s="45"/>
      <c r="U15" s="45"/>
      <c r="V15" s="45"/>
      <c r="W15" s="44">
        <f t="shared" si="0"/>
        <v>1</v>
      </c>
      <c r="Y15" s="68">
        <f t="shared" si="1"/>
        <v>0.106596271119047</v>
      </c>
    </row>
    <row r="16" spans="1:25" x14ac:dyDescent="0.25">
      <c r="A16" s="14">
        <v>10</v>
      </c>
      <c r="B16" s="14" t="s">
        <v>169</v>
      </c>
      <c r="C16" s="7" t="s">
        <v>8</v>
      </c>
      <c r="D16" s="31">
        <f>P4a2!Q16</f>
        <v>0</v>
      </c>
      <c r="E16" s="45" t="s">
        <v>38</v>
      </c>
      <c r="F16" s="44">
        <v>1</v>
      </c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>
        <f t="shared" si="0"/>
        <v>1</v>
      </c>
      <c r="Y16" s="66">
        <f t="shared" si="1"/>
        <v>0</v>
      </c>
    </row>
    <row r="17" spans="1:25" x14ac:dyDescent="0.25">
      <c r="A17" s="14">
        <v>11</v>
      </c>
      <c r="B17" s="14" t="s">
        <v>170</v>
      </c>
      <c r="C17" s="7" t="s">
        <v>183</v>
      </c>
      <c r="D17" s="31">
        <f>P4a2!Q17</f>
        <v>359.86740858505567</v>
      </c>
      <c r="E17" s="45" t="s">
        <v>278</v>
      </c>
      <c r="F17" s="44">
        <v>5.6</v>
      </c>
      <c r="G17" s="44">
        <v>8.1999999999999993</v>
      </c>
      <c r="H17" s="44">
        <v>36.4</v>
      </c>
      <c r="I17" s="44">
        <v>10.199999999999999</v>
      </c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>
        <f t="shared" si="0"/>
        <v>60.399999999999991</v>
      </c>
      <c r="Y17" s="66">
        <f t="shared" si="1"/>
        <v>2.6331484339060234E-2</v>
      </c>
    </row>
    <row r="18" spans="1:25" x14ac:dyDescent="0.25">
      <c r="A18" s="14">
        <v>12</v>
      </c>
      <c r="B18" s="14" t="s">
        <v>174</v>
      </c>
      <c r="C18" s="7" t="s">
        <v>184</v>
      </c>
      <c r="D18" s="31">
        <f>P4a2!Q18</f>
        <v>36.147356321839084</v>
      </c>
      <c r="E18" s="45" t="s">
        <v>279</v>
      </c>
      <c r="F18" s="14">
        <v>4</v>
      </c>
      <c r="G18" s="14">
        <v>5</v>
      </c>
      <c r="H18" s="14">
        <v>6</v>
      </c>
      <c r="I18" s="14">
        <v>4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44">
        <f t="shared" si="0"/>
        <v>19</v>
      </c>
      <c r="Y18" s="66">
        <f t="shared" si="1"/>
        <v>2.6449006611332852E-3</v>
      </c>
    </row>
    <row r="19" spans="1:25" x14ac:dyDescent="0.25">
      <c r="A19" s="14">
        <v>13</v>
      </c>
      <c r="B19" s="14" t="s">
        <v>175</v>
      </c>
      <c r="C19" s="7" t="s">
        <v>185</v>
      </c>
      <c r="D19" s="31">
        <f>P4a2!Q19</f>
        <v>400</v>
      </c>
      <c r="E19" s="45" t="s">
        <v>38</v>
      </c>
      <c r="F19" s="44"/>
      <c r="G19" s="44"/>
      <c r="H19" s="44">
        <v>1</v>
      </c>
      <c r="I19" s="44"/>
      <c r="J19" s="44"/>
      <c r="K19" s="44"/>
      <c r="L19" s="44"/>
      <c r="M19" s="44"/>
      <c r="N19" s="44"/>
      <c r="O19" s="44"/>
      <c r="P19" s="44"/>
      <c r="Q19" s="45"/>
      <c r="R19" s="45"/>
      <c r="S19" s="45"/>
      <c r="T19" s="45"/>
      <c r="U19" s="45"/>
      <c r="V19" s="45"/>
      <c r="W19" s="44">
        <f t="shared" si="0"/>
        <v>1</v>
      </c>
      <c r="Y19" s="66">
        <f t="shared" si="1"/>
        <v>2.9267984497503296E-2</v>
      </c>
    </row>
    <row r="20" spans="1:25" x14ac:dyDescent="0.25">
      <c r="A20" s="14">
        <v>14</v>
      </c>
      <c r="B20" s="14" t="s">
        <v>176</v>
      </c>
      <c r="C20" s="7" t="s">
        <v>186</v>
      </c>
      <c r="D20" s="31">
        <f>P4a2!Q20</f>
        <v>134.29906542056077</v>
      </c>
      <c r="E20" s="45" t="s">
        <v>529</v>
      </c>
      <c r="F20" s="44">
        <v>10</v>
      </c>
      <c r="G20" s="44">
        <v>12</v>
      </c>
      <c r="H20" s="44">
        <v>25</v>
      </c>
      <c r="I20" s="44">
        <v>8</v>
      </c>
      <c r="J20" s="44"/>
      <c r="K20" s="44"/>
      <c r="L20" s="44"/>
      <c r="M20" s="44"/>
      <c r="N20" s="45"/>
      <c r="O20" s="45"/>
      <c r="P20" s="45"/>
      <c r="Q20" s="45"/>
      <c r="R20" s="45"/>
      <c r="S20" s="45"/>
      <c r="T20" s="45"/>
      <c r="U20" s="45"/>
      <c r="V20" s="45"/>
      <c r="W20" s="44">
        <f t="shared" si="0"/>
        <v>55</v>
      </c>
      <c r="Y20" s="66">
        <f t="shared" si="1"/>
        <v>9.8266574118953832E-3</v>
      </c>
    </row>
    <row r="21" spans="1:25" x14ac:dyDescent="0.25">
      <c r="A21" s="14">
        <v>15</v>
      </c>
      <c r="B21" s="14" t="s">
        <v>177</v>
      </c>
      <c r="C21" s="7" t="s">
        <v>187</v>
      </c>
      <c r="D21" s="31">
        <f>P4a2!Q21</f>
        <v>0</v>
      </c>
      <c r="E21" s="45" t="s">
        <v>38</v>
      </c>
      <c r="F21" s="44">
        <v>1</v>
      </c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>
        <f t="shared" si="0"/>
        <v>1</v>
      </c>
      <c r="Y21" s="66">
        <f t="shared" si="1"/>
        <v>0</v>
      </c>
    </row>
    <row r="22" spans="1:25" x14ac:dyDescent="0.25">
      <c r="A22" s="14">
        <v>16</v>
      </c>
      <c r="B22" s="14" t="s">
        <v>178</v>
      </c>
      <c r="C22" s="7" t="s">
        <v>17</v>
      </c>
      <c r="D22" s="31">
        <f>P4a2!Q22</f>
        <v>1790.1716068642747</v>
      </c>
      <c r="E22" s="45" t="s">
        <v>535</v>
      </c>
      <c r="F22" s="44">
        <v>25.3</v>
      </c>
      <c r="G22" s="44">
        <v>64.099999999999994</v>
      </c>
      <c r="H22" s="44">
        <v>87.2</v>
      </c>
      <c r="I22" s="44">
        <v>94.3</v>
      </c>
      <c r="J22" s="44"/>
      <c r="K22" s="44"/>
      <c r="L22" s="44"/>
      <c r="M22" s="44"/>
      <c r="N22" s="44"/>
      <c r="O22" s="44"/>
      <c r="P22" s="44"/>
      <c r="Q22" s="45"/>
      <c r="R22" s="45"/>
      <c r="S22" s="45"/>
      <c r="T22" s="45"/>
      <c r="U22" s="45"/>
      <c r="V22" s="45"/>
      <c r="W22" s="44">
        <f t="shared" si="0"/>
        <v>270.89999999999998</v>
      </c>
      <c r="Y22" s="68">
        <f t="shared" si="1"/>
        <v>0.13098678709393538</v>
      </c>
    </row>
    <row r="23" spans="1:25" x14ac:dyDescent="0.25">
      <c r="A23" s="14">
        <v>17</v>
      </c>
      <c r="B23" s="14" t="s">
        <v>179</v>
      </c>
      <c r="C23" s="7" t="s">
        <v>9</v>
      </c>
      <c r="D23" s="31">
        <f>P4a2!Q23</f>
        <v>88</v>
      </c>
      <c r="E23" s="45" t="s">
        <v>38</v>
      </c>
      <c r="F23" s="44"/>
      <c r="G23" s="44"/>
      <c r="H23" s="44">
        <v>1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>
        <f t="shared" si="0"/>
        <v>1</v>
      </c>
      <c r="Y23" s="66">
        <f t="shared" si="1"/>
        <v>6.4389565894507244E-3</v>
      </c>
    </row>
    <row r="24" spans="1:25" x14ac:dyDescent="0.25">
      <c r="A24" s="14">
        <v>18</v>
      </c>
      <c r="B24" s="14" t="s">
        <v>180</v>
      </c>
      <c r="C24" s="7" t="s">
        <v>15</v>
      </c>
      <c r="D24" s="31">
        <f>P4a2!Q24</f>
        <v>53.15096952908587</v>
      </c>
      <c r="E24" s="45" t="s">
        <v>535</v>
      </c>
      <c r="F24" s="44">
        <v>25.3</v>
      </c>
      <c r="G24" s="44">
        <v>64.099999999999994</v>
      </c>
      <c r="H24" s="44">
        <v>87.2</v>
      </c>
      <c r="I24" s="44">
        <v>94.3</v>
      </c>
      <c r="J24" s="44"/>
      <c r="K24" s="44"/>
      <c r="L24" s="44"/>
      <c r="M24" s="44"/>
      <c r="N24" s="44"/>
      <c r="O24" s="44"/>
      <c r="P24" s="44"/>
      <c r="Q24" s="45"/>
      <c r="R24" s="45"/>
      <c r="S24" s="45"/>
      <c r="T24" s="45"/>
      <c r="U24" s="45"/>
      <c r="V24" s="45"/>
      <c r="W24" s="44">
        <f t="shared" si="0"/>
        <v>270.89999999999998</v>
      </c>
      <c r="Y24" s="66">
        <f t="shared" si="1"/>
        <v>3.8890543805113879E-3</v>
      </c>
    </row>
    <row r="25" spans="1:25" x14ac:dyDescent="0.25">
      <c r="A25" s="14">
        <v>19</v>
      </c>
      <c r="B25" s="14" t="s">
        <v>181</v>
      </c>
      <c r="C25" s="7" t="s">
        <v>196</v>
      </c>
      <c r="D25" s="31">
        <f>P4a2!Q25</f>
        <v>0</v>
      </c>
      <c r="E25" s="45" t="s">
        <v>38</v>
      </c>
      <c r="F25" s="44">
        <v>1</v>
      </c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>
        <f t="shared" si="0"/>
        <v>1</v>
      </c>
      <c r="Y25" s="66">
        <f t="shared" si="1"/>
        <v>0</v>
      </c>
    </row>
    <row r="26" spans="1:25" x14ac:dyDescent="0.25">
      <c r="A26" s="14">
        <v>20</v>
      </c>
      <c r="B26" s="14" t="s">
        <v>182</v>
      </c>
      <c r="C26" s="7" t="s">
        <v>197</v>
      </c>
      <c r="D26" s="31">
        <f>P4a2!Q26</f>
        <v>0</v>
      </c>
      <c r="E26" s="45" t="s">
        <v>38</v>
      </c>
      <c r="F26" s="44">
        <v>1</v>
      </c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>
        <f t="shared" si="0"/>
        <v>1</v>
      </c>
      <c r="Y26" s="66">
        <f t="shared" si="1"/>
        <v>0</v>
      </c>
    </row>
    <row r="27" spans="1:25" x14ac:dyDescent="0.25">
      <c r="A27" s="14">
        <v>21</v>
      </c>
      <c r="B27" s="14" t="s">
        <v>188</v>
      </c>
      <c r="C27" s="7" t="s">
        <v>198</v>
      </c>
      <c r="D27" s="31">
        <f>P4a2!Q27</f>
        <v>0</v>
      </c>
      <c r="E27" s="45" t="s">
        <v>38</v>
      </c>
      <c r="F27" s="44">
        <v>1</v>
      </c>
      <c r="G27" s="44"/>
      <c r="H27" s="44"/>
      <c r="I27" s="44"/>
      <c r="J27" s="44"/>
      <c r="K27" s="44"/>
      <c r="L27" s="45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>
        <f t="shared" si="0"/>
        <v>1</v>
      </c>
      <c r="Y27" s="66">
        <f t="shared" si="1"/>
        <v>0</v>
      </c>
    </row>
    <row r="28" spans="1:25" x14ac:dyDescent="0.25">
      <c r="A28" s="14">
        <v>22</v>
      </c>
      <c r="B28" s="14" t="s">
        <v>189</v>
      </c>
      <c r="C28" s="7" t="s">
        <v>19</v>
      </c>
      <c r="D28" s="31">
        <f>P4a2!Q28</f>
        <v>0</v>
      </c>
      <c r="E28" s="45" t="s">
        <v>38</v>
      </c>
      <c r="F28" s="45">
        <v>1</v>
      </c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>
        <f t="shared" si="0"/>
        <v>1</v>
      </c>
      <c r="Y28" s="66">
        <f t="shared" si="1"/>
        <v>0</v>
      </c>
    </row>
    <row r="29" spans="1:25" x14ac:dyDescent="0.25">
      <c r="A29" s="14">
        <v>23</v>
      </c>
      <c r="B29" s="14" t="s">
        <v>190</v>
      </c>
      <c r="C29" s="7" t="s">
        <v>217</v>
      </c>
      <c r="D29" s="31">
        <f>P4a2!Q29</f>
        <v>0</v>
      </c>
      <c r="E29" s="45" t="s">
        <v>38</v>
      </c>
      <c r="F29" s="44">
        <v>1</v>
      </c>
      <c r="G29" s="44"/>
      <c r="H29" s="44"/>
      <c r="I29" s="44"/>
      <c r="J29" s="44"/>
      <c r="K29" s="45"/>
      <c r="L29" s="45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>
        <f t="shared" si="0"/>
        <v>1</v>
      </c>
      <c r="Y29" s="66">
        <f t="shared" si="1"/>
        <v>0</v>
      </c>
    </row>
    <row r="30" spans="1:25" x14ac:dyDescent="0.25">
      <c r="A30" s="14">
        <v>24</v>
      </c>
      <c r="B30" s="14" t="s">
        <v>191</v>
      </c>
      <c r="C30" s="7" t="s">
        <v>199</v>
      </c>
      <c r="D30" s="31">
        <f>P4a2!Q30</f>
        <v>0</v>
      </c>
      <c r="E30" s="45" t="s">
        <v>38</v>
      </c>
      <c r="F30" s="44">
        <v>1</v>
      </c>
      <c r="G30" s="44"/>
      <c r="H30" s="44"/>
      <c r="I30" s="44"/>
      <c r="J30" s="44"/>
      <c r="K30" s="45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>
        <f t="shared" si="0"/>
        <v>1</v>
      </c>
      <c r="Y30" s="66">
        <f t="shared" si="1"/>
        <v>0</v>
      </c>
    </row>
    <row r="31" spans="1:25" x14ac:dyDescent="0.25">
      <c r="A31" s="14">
        <v>25</v>
      </c>
      <c r="B31" s="14" t="s">
        <v>192</v>
      </c>
      <c r="C31" s="7" t="s">
        <v>200</v>
      </c>
      <c r="D31" s="31">
        <f>P4a2!Q31</f>
        <v>0</v>
      </c>
      <c r="E31" s="45" t="s">
        <v>38</v>
      </c>
      <c r="F31" s="44">
        <v>1</v>
      </c>
      <c r="G31" s="44"/>
      <c r="H31" s="44"/>
      <c r="I31" s="44"/>
      <c r="J31" s="45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>
        <f t="shared" si="0"/>
        <v>1</v>
      </c>
      <c r="Y31" s="66">
        <f t="shared" si="1"/>
        <v>0</v>
      </c>
    </row>
    <row r="32" spans="1:25" x14ac:dyDescent="0.25">
      <c r="A32" s="14">
        <v>26</v>
      </c>
      <c r="B32" s="14" t="s">
        <v>193</v>
      </c>
      <c r="C32" s="7" t="s">
        <v>201</v>
      </c>
      <c r="D32" s="31">
        <f>P4a2!Q32</f>
        <v>0</v>
      </c>
      <c r="E32" s="45" t="s">
        <v>38</v>
      </c>
      <c r="F32" s="44">
        <v>1</v>
      </c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>
        <f t="shared" si="0"/>
        <v>1</v>
      </c>
      <c r="Y32" s="66">
        <f t="shared" si="1"/>
        <v>0</v>
      </c>
    </row>
    <row r="33" spans="1:27" x14ac:dyDescent="0.25">
      <c r="A33" s="14">
        <v>27</v>
      </c>
      <c r="B33" s="14" t="s">
        <v>194</v>
      </c>
      <c r="C33" s="7" t="s">
        <v>202</v>
      </c>
      <c r="D33" s="31">
        <f>P4a2!Q33</f>
        <v>0</v>
      </c>
      <c r="E33" s="45" t="s">
        <v>38</v>
      </c>
      <c r="F33" s="44">
        <v>1</v>
      </c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>
        <f t="shared" si="0"/>
        <v>1</v>
      </c>
      <c r="Y33" s="66">
        <f t="shared" si="1"/>
        <v>0</v>
      </c>
    </row>
    <row r="34" spans="1:27" x14ac:dyDescent="0.25">
      <c r="A34" s="14">
        <v>28</v>
      </c>
      <c r="B34" s="14" t="s">
        <v>195</v>
      </c>
      <c r="C34" s="7" t="s">
        <v>20</v>
      </c>
      <c r="D34" s="31">
        <f>P4a2!Q34</f>
        <v>57.343750000000007</v>
      </c>
      <c r="E34" s="45" t="s">
        <v>535</v>
      </c>
      <c r="F34" s="44">
        <v>25.3</v>
      </c>
      <c r="G34" s="44">
        <v>100.3</v>
      </c>
      <c r="H34" s="44">
        <v>54.3</v>
      </c>
      <c r="I34" s="44">
        <v>36.1</v>
      </c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>
        <f t="shared" si="0"/>
        <v>215.99999999999997</v>
      </c>
      <c r="Y34" s="66">
        <f t="shared" si="1"/>
        <v>4.1958399650717619E-3</v>
      </c>
    </row>
    <row r="35" spans="1:27" x14ac:dyDescent="0.25">
      <c r="A35" s="14">
        <v>29</v>
      </c>
      <c r="B35" s="14" t="s">
        <v>203</v>
      </c>
      <c r="C35" s="7" t="s">
        <v>210</v>
      </c>
      <c r="D35" s="31">
        <f>P4a2!Q35</f>
        <v>0</v>
      </c>
      <c r="E35" s="45" t="s">
        <v>38</v>
      </c>
      <c r="F35" s="44">
        <v>1</v>
      </c>
      <c r="G35" s="44"/>
      <c r="H35" s="44"/>
      <c r="I35" s="44"/>
      <c r="J35" s="44"/>
      <c r="K35" s="45"/>
      <c r="L35" s="44"/>
      <c r="M35" s="45"/>
      <c r="N35" s="44"/>
      <c r="O35" s="44"/>
      <c r="P35" s="44"/>
      <c r="Q35" s="44"/>
      <c r="R35" s="44"/>
      <c r="S35" s="44"/>
      <c r="T35" s="44"/>
      <c r="U35" s="44"/>
      <c r="V35" s="44"/>
      <c r="W35" s="44">
        <f t="shared" si="0"/>
        <v>1</v>
      </c>
      <c r="Y35" s="66">
        <f t="shared" si="1"/>
        <v>0</v>
      </c>
    </row>
    <row r="36" spans="1:27" x14ac:dyDescent="0.25">
      <c r="A36" s="14">
        <v>30</v>
      </c>
      <c r="B36" s="14" t="s">
        <v>204</v>
      </c>
      <c r="C36" s="7" t="s">
        <v>211</v>
      </c>
      <c r="D36" s="31">
        <f>P4a2!Q36</f>
        <v>0</v>
      </c>
      <c r="E36" s="45" t="s">
        <v>38</v>
      </c>
      <c r="F36" s="44">
        <v>1</v>
      </c>
      <c r="G36" s="44"/>
      <c r="H36" s="44"/>
      <c r="I36" s="44"/>
      <c r="J36" s="44"/>
      <c r="K36" s="45"/>
      <c r="L36" s="4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>
        <f t="shared" si="0"/>
        <v>1</v>
      </c>
      <c r="Y36" s="66">
        <f t="shared" si="1"/>
        <v>0</v>
      </c>
    </row>
    <row r="37" spans="1:27" x14ac:dyDescent="0.25">
      <c r="A37" s="14">
        <v>31</v>
      </c>
      <c r="B37" s="14" t="s">
        <v>205</v>
      </c>
      <c r="C37" s="7" t="s">
        <v>212</v>
      </c>
      <c r="D37" s="31">
        <f>P4a2!Q37</f>
        <v>0</v>
      </c>
      <c r="E37" s="45" t="s">
        <v>38</v>
      </c>
      <c r="F37" s="44">
        <v>1</v>
      </c>
      <c r="G37" s="44"/>
      <c r="H37" s="44"/>
      <c r="I37" s="44"/>
      <c r="J37" s="45"/>
      <c r="K37" s="44"/>
      <c r="L37" s="45"/>
      <c r="M37" s="44"/>
      <c r="N37" s="45"/>
      <c r="O37" s="45"/>
      <c r="P37" s="45"/>
      <c r="Q37" s="44"/>
      <c r="R37" s="44"/>
      <c r="S37" s="44"/>
      <c r="T37" s="44"/>
      <c r="U37" s="44"/>
      <c r="V37" s="44"/>
      <c r="W37" s="44">
        <f t="shared" si="0"/>
        <v>1</v>
      </c>
      <c r="Y37" s="66">
        <f t="shared" si="1"/>
        <v>0</v>
      </c>
    </row>
    <row r="38" spans="1:27" x14ac:dyDescent="0.25">
      <c r="A38" s="14">
        <v>32</v>
      </c>
      <c r="B38" s="14" t="s">
        <v>206</v>
      </c>
      <c r="C38" s="7" t="s">
        <v>213</v>
      </c>
      <c r="D38" s="31">
        <f>P4a2!Q38</f>
        <v>0</v>
      </c>
      <c r="E38" s="45" t="s">
        <v>38</v>
      </c>
      <c r="F38" s="44">
        <v>1</v>
      </c>
      <c r="G38" s="44"/>
      <c r="H38" s="44"/>
      <c r="I38" s="45"/>
      <c r="J38" s="14"/>
      <c r="K38" s="45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>
        <f t="shared" si="0"/>
        <v>1</v>
      </c>
      <c r="Y38" s="66">
        <f t="shared" si="1"/>
        <v>0</v>
      </c>
      <c r="AA38" s="65"/>
    </row>
    <row r="39" spans="1:27" x14ac:dyDescent="0.25">
      <c r="A39" s="14">
        <v>33</v>
      </c>
      <c r="B39" s="14" t="s">
        <v>207</v>
      </c>
      <c r="C39" s="7" t="s">
        <v>214</v>
      </c>
      <c r="D39" s="31">
        <f>P4a2!Q39</f>
        <v>0</v>
      </c>
      <c r="E39" s="45" t="s">
        <v>38</v>
      </c>
      <c r="F39" s="44">
        <v>1</v>
      </c>
      <c r="G39" s="44"/>
      <c r="H39" s="44"/>
      <c r="I39" s="45"/>
      <c r="J39" s="1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>
        <f t="shared" si="0"/>
        <v>1</v>
      </c>
      <c r="Y39" s="66">
        <f t="shared" si="1"/>
        <v>0</v>
      </c>
    </row>
    <row r="40" spans="1:27" x14ac:dyDescent="0.25">
      <c r="A40" s="14">
        <v>34</v>
      </c>
      <c r="B40" s="14" t="s">
        <v>208</v>
      </c>
      <c r="C40" s="7" t="s">
        <v>215</v>
      </c>
      <c r="D40" s="31">
        <f>P4a2!Q40</f>
        <v>0</v>
      </c>
      <c r="E40" s="45" t="s">
        <v>38</v>
      </c>
      <c r="F40" s="44">
        <v>1</v>
      </c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>
        <f t="shared" si="0"/>
        <v>1</v>
      </c>
      <c r="Y40" s="66">
        <f t="shared" si="1"/>
        <v>0</v>
      </c>
    </row>
    <row r="41" spans="1:27" x14ac:dyDescent="0.25">
      <c r="A41" s="14">
        <v>35</v>
      </c>
      <c r="B41" s="14" t="s">
        <v>209</v>
      </c>
      <c r="C41" s="7" t="s">
        <v>216</v>
      </c>
      <c r="D41" s="31">
        <f>P4a2!Q41</f>
        <v>0</v>
      </c>
      <c r="E41" s="45" t="s">
        <v>38</v>
      </c>
      <c r="F41" s="44">
        <v>1</v>
      </c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>
        <f t="shared" si="0"/>
        <v>1</v>
      </c>
      <c r="Y41" s="66">
        <f t="shared" si="1"/>
        <v>0</v>
      </c>
    </row>
    <row r="42" spans="1:27" x14ac:dyDescent="0.25">
      <c r="D42" s="31">
        <f>SUM(D7:D41)</f>
        <v>13666.810573653338</v>
      </c>
      <c r="Y42" s="67">
        <f>SUM(Y7:Y41)</f>
        <v>1</v>
      </c>
    </row>
  </sheetData>
  <mergeCells count="1">
    <mergeCell ref="B4:C4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86F77-5519-4733-9CDF-FEE762959DEC}">
  <dimension ref="A1:AA42"/>
  <sheetViews>
    <sheetView zoomScale="80" zoomScaleNormal="80" workbookViewId="0">
      <pane xSplit="5" ySplit="6" topLeftCell="F7" activePane="bottomRight" state="frozen"/>
      <selection pane="topRight" activeCell="F1" sqref="F1"/>
      <selection pane="bottomLeft" activeCell="A9" sqref="A9"/>
      <selection pane="bottomRight" activeCell="A2" sqref="A2"/>
    </sheetView>
  </sheetViews>
  <sheetFormatPr baseColWidth="10" defaultColWidth="11.54296875" defaultRowHeight="15" x14ac:dyDescent="0.25"/>
  <cols>
    <col min="1" max="1" width="6.08984375" style="24" customWidth="1"/>
    <col min="2" max="2" width="9.08984375" style="24" customWidth="1"/>
    <col min="3" max="3" width="30.54296875" style="24" customWidth="1"/>
    <col min="4" max="4" width="9.453125" style="24" customWidth="1"/>
    <col min="5" max="5" width="15.90625" style="24" customWidth="1"/>
    <col min="6" max="13" width="11.54296875" style="24"/>
    <col min="14" max="14" width="12.90625" style="24" customWidth="1"/>
    <col min="15" max="23" width="11.54296875" style="24"/>
    <col min="24" max="24" width="5.36328125" style="24" customWidth="1"/>
    <col min="25" max="25" width="12" style="24" bestFit="1" customWidth="1"/>
    <col min="26" max="16384" width="11.54296875" style="24"/>
  </cols>
  <sheetData>
    <row r="1" spans="1:25" ht="15.6" x14ac:dyDescent="0.3">
      <c r="A1" s="26" t="s">
        <v>586</v>
      </c>
    </row>
    <row r="2" spans="1:25" ht="15.6" x14ac:dyDescent="0.3">
      <c r="A2" s="26" t="s">
        <v>548</v>
      </c>
      <c r="B2" s="26" t="s">
        <v>549</v>
      </c>
      <c r="E2" s="41" t="s">
        <v>100</v>
      </c>
      <c r="F2" s="41">
        <v>1</v>
      </c>
      <c r="G2" s="41">
        <v>2</v>
      </c>
      <c r="H2" s="41">
        <v>3</v>
      </c>
      <c r="I2" s="41">
        <v>4</v>
      </c>
      <c r="J2" s="41">
        <v>5</v>
      </c>
      <c r="K2" s="41">
        <v>6</v>
      </c>
      <c r="L2" s="41">
        <v>7</v>
      </c>
      <c r="M2" s="41">
        <v>8</v>
      </c>
      <c r="N2" s="41">
        <v>9</v>
      </c>
      <c r="O2" s="41">
        <v>10</v>
      </c>
      <c r="P2" s="41">
        <v>11</v>
      </c>
      <c r="Q2" s="41">
        <v>12</v>
      </c>
      <c r="R2" s="41">
        <v>13</v>
      </c>
      <c r="S2" s="41">
        <v>14</v>
      </c>
      <c r="T2" s="41">
        <v>15</v>
      </c>
      <c r="U2" s="41">
        <v>16</v>
      </c>
      <c r="V2" s="41">
        <v>17</v>
      </c>
    </row>
    <row r="3" spans="1:25" x14ac:dyDescent="0.25">
      <c r="E3" s="41" t="s">
        <v>101</v>
      </c>
      <c r="F3" s="41" t="s">
        <v>363</v>
      </c>
      <c r="G3" s="41" t="s">
        <v>364</v>
      </c>
      <c r="H3" s="41" t="s">
        <v>365</v>
      </c>
      <c r="I3" s="41" t="s">
        <v>366</v>
      </c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</row>
    <row r="4" spans="1:25" ht="55.2" x14ac:dyDescent="0.25">
      <c r="B4" s="94" t="s">
        <v>538</v>
      </c>
      <c r="C4" s="95"/>
      <c r="E4" s="41" t="s">
        <v>102</v>
      </c>
      <c r="F4" s="41" t="s">
        <v>389</v>
      </c>
      <c r="G4" s="41" t="s">
        <v>390</v>
      </c>
      <c r="H4" s="41" t="s">
        <v>391</v>
      </c>
      <c r="I4" s="41" t="s">
        <v>392</v>
      </c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</row>
    <row r="5" spans="1:25" x14ac:dyDescent="0.25">
      <c r="E5" s="41" t="s">
        <v>103</v>
      </c>
      <c r="F5" s="41" t="s">
        <v>130</v>
      </c>
      <c r="G5" s="41" t="s">
        <v>130</v>
      </c>
      <c r="H5" s="41" t="s">
        <v>130</v>
      </c>
      <c r="I5" s="41" t="s">
        <v>130</v>
      </c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</row>
    <row r="6" spans="1:25" ht="15.6" x14ac:dyDescent="0.3">
      <c r="A6" s="1" t="s">
        <v>100</v>
      </c>
      <c r="B6" s="1" t="s">
        <v>101</v>
      </c>
      <c r="C6" s="1" t="s">
        <v>102</v>
      </c>
      <c r="D6" s="1" t="s">
        <v>171</v>
      </c>
      <c r="E6" s="1" t="s">
        <v>527</v>
      </c>
      <c r="F6" s="41" t="s">
        <v>427</v>
      </c>
      <c r="G6" s="41" t="s">
        <v>427</v>
      </c>
      <c r="H6" s="41" t="s">
        <v>427</v>
      </c>
      <c r="I6" s="41" t="s">
        <v>427</v>
      </c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40"/>
      <c r="W6" s="42" t="s">
        <v>7</v>
      </c>
      <c r="Y6" s="42" t="s">
        <v>528</v>
      </c>
    </row>
    <row r="7" spans="1:25" x14ac:dyDescent="0.25">
      <c r="A7" s="14">
        <v>1</v>
      </c>
      <c r="B7" s="14" t="s">
        <v>160</v>
      </c>
      <c r="C7" s="7" t="s">
        <v>18</v>
      </c>
      <c r="D7" s="31">
        <f>P4a2!Q7</f>
        <v>1557.719696969697</v>
      </c>
      <c r="E7" s="45" t="s">
        <v>535</v>
      </c>
      <c r="F7" s="44">
        <f>'P4b1 CA 12'!$D7/'P4b1 CA 12'!$W7*'P4b1 CA 12'!F7</f>
        <v>145.47917435708135</v>
      </c>
      <c r="G7" s="44">
        <f>'P4b1 CA 12'!$D7/'P4b1 CA 12'!$W7*'P4b1 CA 12'!G7</f>
        <v>368.58557613790174</v>
      </c>
      <c r="H7" s="44">
        <f>'P4b1 CA 12'!$D7/'P4b1 CA 12'!$W7*'P4b1 CA 12'!H7</f>
        <v>501.41438750741082</v>
      </c>
      <c r="I7" s="44">
        <f>'P4b1 CA 12'!$D7/'P4b1 CA 12'!$W7*'P4b1 CA 12'!I7</f>
        <v>542.24055896730317</v>
      </c>
      <c r="J7" s="44"/>
      <c r="K7" s="44"/>
      <c r="L7" s="44"/>
      <c r="M7" s="14"/>
      <c r="N7" s="14"/>
      <c r="O7" s="14"/>
      <c r="P7" s="14"/>
      <c r="Q7" s="7"/>
      <c r="R7" s="7"/>
      <c r="S7" s="7"/>
      <c r="T7" s="7"/>
      <c r="U7" s="7"/>
      <c r="V7" s="7"/>
      <c r="W7" s="44">
        <f t="shared" ref="W7:W41" si="0">SUM(F7:V7)</f>
        <v>1557.719696969697</v>
      </c>
      <c r="Y7" s="68">
        <f>D7/$D$42</f>
        <v>0.11397828985591155</v>
      </c>
    </row>
    <row r="8" spans="1:25" x14ac:dyDescent="0.25">
      <c r="A8" s="14">
        <v>2</v>
      </c>
      <c r="B8" s="14" t="s">
        <v>161</v>
      </c>
      <c r="C8" s="7" t="s">
        <v>172</v>
      </c>
      <c r="D8" s="31">
        <f>P4a2!Q8</f>
        <v>0</v>
      </c>
      <c r="E8" s="45" t="s">
        <v>38</v>
      </c>
      <c r="F8" s="44">
        <f>'P4b1 CA 12'!$D8/'P4b1 CA 12'!$W8*'P4b1 CA 12'!F8</f>
        <v>0</v>
      </c>
      <c r="G8" s="44">
        <f>'P4b1 CA 12'!$D8/'P4b1 CA 12'!$W8*'P4b1 CA 12'!G8</f>
        <v>0</v>
      </c>
      <c r="H8" s="44">
        <f>'P4b1 CA 12'!$D8/'P4b1 CA 12'!$W8*'P4b1 CA 12'!H8</f>
        <v>0</v>
      </c>
      <c r="I8" s="44">
        <f>'P4b1 CA 12'!$D8/'P4b1 CA 12'!$W8*'P4b1 CA 12'!I8</f>
        <v>0</v>
      </c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>
        <f t="shared" si="0"/>
        <v>0</v>
      </c>
      <c r="Y8" s="66">
        <f t="shared" ref="Y8:Y41" si="1">D8/$D$42</f>
        <v>0</v>
      </c>
    </row>
    <row r="9" spans="1:25" x14ac:dyDescent="0.25">
      <c r="A9" s="14">
        <v>3</v>
      </c>
      <c r="B9" s="14" t="s">
        <v>162</v>
      </c>
      <c r="C9" s="7" t="s">
        <v>10</v>
      </c>
      <c r="D9" s="31">
        <f>P4a2!Q9</f>
        <v>0</v>
      </c>
      <c r="E9" s="45" t="s">
        <v>38</v>
      </c>
      <c r="F9" s="44">
        <f>'P4b1 CA 12'!$D9/'P4b1 CA 12'!$W9*'P4b1 CA 12'!F9</f>
        <v>0</v>
      </c>
      <c r="G9" s="44">
        <f>'P4b1 CA 12'!$D9/'P4b1 CA 12'!$W9*'P4b1 CA 12'!G9</f>
        <v>0</v>
      </c>
      <c r="H9" s="44">
        <f>'P4b1 CA 12'!$D9/'P4b1 CA 12'!$W9*'P4b1 CA 12'!H9</f>
        <v>0</v>
      </c>
      <c r="I9" s="44">
        <f>'P4b1 CA 12'!$D9/'P4b1 CA 12'!$W9*'P4b1 CA 12'!I9</f>
        <v>0</v>
      </c>
      <c r="J9" s="44"/>
      <c r="K9" s="45"/>
      <c r="L9" s="44"/>
      <c r="M9" s="45"/>
      <c r="N9" s="44"/>
      <c r="O9" s="44"/>
      <c r="P9" s="44"/>
      <c r="Q9" s="44"/>
      <c r="R9" s="44"/>
      <c r="S9" s="44"/>
      <c r="T9" s="44"/>
      <c r="U9" s="44"/>
      <c r="V9" s="44"/>
      <c r="W9" s="44">
        <f t="shared" si="0"/>
        <v>0</v>
      </c>
      <c r="Y9" s="66">
        <f t="shared" si="1"/>
        <v>0</v>
      </c>
    </row>
    <row r="10" spans="1:25" x14ac:dyDescent="0.25">
      <c r="A10" s="14">
        <v>4</v>
      </c>
      <c r="B10" s="14" t="s">
        <v>163</v>
      </c>
      <c r="C10" s="7" t="s">
        <v>14</v>
      </c>
      <c r="D10" s="31">
        <f>P4a2!Q10</f>
        <v>0</v>
      </c>
      <c r="E10" s="45" t="s">
        <v>38</v>
      </c>
      <c r="F10" s="44">
        <f>'P4b1 CA 12'!$D10/'P4b1 CA 12'!$W10*'P4b1 CA 12'!F10</f>
        <v>0</v>
      </c>
      <c r="G10" s="44">
        <f>'P4b1 CA 12'!$D10/'P4b1 CA 12'!$W10*'P4b1 CA 12'!G10</f>
        <v>0</v>
      </c>
      <c r="H10" s="44">
        <f>'P4b1 CA 12'!$D10/'P4b1 CA 12'!$W10*'P4b1 CA 12'!H10</f>
        <v>0</v>
      </c>
      <c r="I10" s="44">
        <f>'P4b1 CA 12'!$D10/'P4b1 CA 12'!$W10*'P4b1 CA 12'!I10</f>
        <v>0</v>
      </c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>
        <f t="shared" si="0"/>
        <v>0</v>
      </c>
      <c r="Y10" s="66">
        <f t="shared" si="1"/>
        <v>0</v>
      </c>
    </row>
    <row r="11" spans="1:25" x14ac:dyDescent="0.25">
      <c r="A11" s="14">
        <v>5</v>
      </c>
      <c r="B11" s="14" t="s">
        <v>164</v>
      </c>
      <c r="C11" s="7" t="s">
        <v>11</v>
      </c>
      <c r="D11" s="31">
        <f>P4a2!Q11</f>
        <v>7190.1544067796631</v>
      </c>
      <c r="E11" s="45" t="s">
        <v>535</v>
      </c>
      <c r="F11" s="44">
        <f>'P4b1 CA 12'!$D11/'P4b1 CA 12'!$W11*'P4b1 CA 12'!F11</f>
        <v>671.50574563132329</v>
      </c>
      <c r="G11" s="44">
        <f>'P4b1 CA 12'!$D11/'P4b1 CA 12'!$W11*'P4b1 CA 12'!G11</f>
        <v>1701.3248337931943</v>
      </c>
      <c r="H11" s="44">
        <f>'P4b1 CA 12'!$D11/'P4b1 CA 12'!$W11*'P4b1 CA 12'!H11</f>
        <v>2314.4387754565769</v>
      </c>
      <c r="I11" s="44">
        <f>'P4b1 CA 12'!$D11/'P4b1 CA 12'!$W11*'P4b1 CA 12'!I11</f>
        <v>2502.8850518985687</v>
      </c>
      <c r="J11" s="44"/>
      <c r="K11" s="44"/>
      <c r="L11" s="44"/>
      <c r="M11" s="44"/>
      <c r="N11" s="44"/>
      <c r="O11" s="44"/>
      <c r="P11" s="44"/>
      <c r="Q11" s="45"/>
      <c r="R11" s="45"/>
      <c r="S11" s="45"/>
      <c r="T11" s="45"/>
      <c r="U11" s="45"/>
      <c r="V11" s="45"/>
      <c r="W11" s="44">
        <f t="shared" si="0"/>
        <v>7190.154406779664</v>
      </c>
      <c r="Y11" s="68">
        <f t="shared" si="1"/>
        <v>0.52610331928070542</v>
      </c>
    </row>
    <row r="12" spans="1:25" x14ac:dyDescent="0.25">
      <c r="A12" s="14">
        <v>6</v>
      </c>
      <c r="B12" s="14" t="s">
        <v>165</v>
      </c>
      <c r="C12" s="7" t="s">
        <v>173</v>
      </c>
      <c r="D12" s="31">
        <f>P4a2!Q12</f>
        <v>335.32710280373834</v>
      </c>
      <c r="E12" s="45" t="s">
        <v>535</v>
      </c>
      <c r="F12" s="44">
        <f>'P4b1 CA 12'!$D12/'P4b1 CA 12'!$W12*'P4b1 CA 12'!F12</f>
        <v>31.317001480009527</v>
      </c>
      <c r="G12" s="44">
        <f>'P4b1 CA 12'!$D12/'P4b1 CA 12'!$W12*'P4b1 CA 12'!G12</f>
        <v>79.344655923660497</v>
      </c>
      <c r="H12" s="44">
        <f>'P4b1 CA 12'!$D12/'P4b1 CA 12'!$W12*'P4b1 CA 12'!H12</f>
        <v>107.9384398836692</v>
      </c>
      <c r="I12" s="44">
        <f>'P4b1 CA 12'!$D12/'P4b1 CA 12'!$W12*'P4b1 CA 12'!I12</f>
        <v>116.72700551639915</v>
      </c>
      <c r="J12" s="44"/>
      <c r="K12" s="44"/>
      <c r="L12" s="44"/>
      <c r="M12" s="44"/>
      <c r="N12" s="45"/>
      <c r="O12" s="45"/>
      <c r="P12" s="45"/>
      <c r="Q12" s="45"/>
      <c r="R12" s="45"/>
      <c r="S12" s="45"/>
      <c r="T12" s="45"/>
      <c r="U12" s="45"/>
      <c r="V12" s="45"/>
      <c r="W12" s="44">
        <f t="shared" si="0"/>
        <v>335.3271028037384</v>
      </c>
      <c r="Y12" s="66">
        <f t="shared" si="1"/>
        <v>2.4535871116131269E-2</v>
      </c>
    </row>
    <row r="13" spans="1:25" x14ac:dyDescent="0.25">
      <c r="A13" s="14">
        <v>7</v>
      </c>
      <c r="B13" s="14" t="s">
        <v>166</v>
      </c>
      <c r="C13" s="7" t="s">
        <v>12</v>
      </c>
      <c r="D13" s="31">
        <f>P4a2!Q13</f>
        <v>207.79816513761466</v>
      </c>
      <c r="E13" s="45" t="s">
        <v>535</v>
      </c>
      <c r="F13" s="44">
        <f>'P4b1 CA 12'!$D13/'P4b1 CA 12'!$W13*'P4b1 CA 12'!F13</f>
        <v>19.406768468001665</v>
      </c>
      <c r="G13" s="44">
        <f>'P4b1 CA 12'!$D13/'P4b1 CA 12'!$W13*'P4b1 CA 12'!G13</f>
        <v>49.168927225253228</v>
      </c>
      <c r="H13" s="44">
        <f>'P4b1 CA 12'!$D13/'P4b1 CA 12'!$W13*'P4b1 CA 12'!H13</f>
        <v>66.888150609080839</v>
      </c>
      <c r="I13" s="44">
        <f>'P4b1 CA 12'!$D13/'P4b1 CA 12'!$W13*'P4b1 CA 12'!I13</f>
        <v>72.334318835278935</v>
      </c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>
        <f t="shared" si="0"/>
        <v>207.79816513761466</v>
      </c>
      <c r="Y13" s="66">
        <f t="shared" si="1"/>
        <v>1.5204583689643338E-2</v>
      </c>
    </row>
    <row r="14" spans="1:25" x14ac:dyDescent="0.25">
      <c r="A14" s="14">
        <v>8</v>
      </c>
      <c r="B14" s="14" t="s">
        <v>167</v>
      </c>
      <c r="C14" s="7" t="s">
        <v>16</v>
      </c>
      <c r="D14" s="31">
        <f>P4a2!Q14</f>
        <v>0</v>
      </c>
      <c r="E14" s="45" t="s">
        <v>38</v>
      </c>
      <c r="F14" s="44">
        <f>'P4b1 CA 12'!$D14/'P4b1 CA 12'!$W14*'P4b1 CA 12'!F14</f>
        <v>0</v>
      </c>
      <c r="G14" s="44">
        <f>'P4b1 CA 12'!$D14/'P4b1 CA 12'!$W14*'P4b1 CA 12'!G14</f>
        <v>0</v>
      </c>
      <c r="H14" s="44">
        <f>'P4b1 CA 12'!$D14/'P4b1 CA 12'!$W14*'P4b1 CA 12'!H14</f>
        <v>0</v>
      </c>
      <c r="I14" s="44">
        <f>'P4b1 CA 12'!$D14/'P4b1 CA 12'!$W14*'P4b1 CA 12'!I14</f>
        <v>0</v>
      </c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>
        <f t="shared" si="0"/>
        <v>0</v>
      </c>
      <c r="Y14" s="66">
        <f t="shared" si="1"/>
        <v>0</v>
      </c>
    </row>
    <row r="15" spans="1:25" x14ac:dyDescent="0.25">
      <c r="A15" s="14">
        <v>9</v>
      </c>
      <c r="B15" s="14" t="s">
        <v>168</v>
      </c>
      <c r="C15" s="7" t="s">
        <v>13</v>
      </c>
      <c r="D15" s="31">
        <f>P4a2!Q15</f>
        <v>1456.8310452418095</v>
      </c>
      <c r="E15" s="45" t="s">
        <v>38</v>
      </c>
      <c r="F15" s="44">
        <f>'P4b1 CA 12'!$D15/'P4b1 CA 12'!$W15*'P4b1 CA 12'!F15</f>
        <v>0</v>
      </c>
      <c r="G15" s="44">
        <f>'P4b1 CA 12'!$D15/'P4b1 CA 12'!$W15*'P4b1 CA 12'!G15</f>
        <v>0</v>
      </c>
      <c r="H15" s="44">
        <f>'P4b1 CA 12'!$D15/'P4b1 CA 12'!$W15*'P4b1 CA 12'!H15</f>
        <v>1456.8310452418095</v>
      </c>
      <c r="I15" s="44">
        <f>'P4b1 CA 12'!$D15/'P4b1 CA 12'!$W15*'P4b1 CA 12'!I15</f>
        <v>0</v>
      </c>
      <c r="J15" s="44"/>
      <c r="K15" s="44"/>
      <c r="L15" s="44"/>
      <c r="M15" s="44"/>
      <c r="N15" s="44"/>
      <c r="O15" s="44"/>
      <c r="P15" s="44"/>
      <c r="Q15" s="45"/>
      <c r="R15" s="45"/>
      <c r="S15" s="45"/>
      <c r="T15" s="45"/>
      <c r="U15" s="45"/>
      <c r="V15" s="45"/>
      <c r="W15" s="44">
        <f t="shared" si="0"/>
        <v>1456.8310452418095</v>
      </c>
      <c r="Y15" s="68">
        <f t="shared" si="1"/>
        <v>0.106596271119047</v>
      </c>
    </row>
    <row r="16" spans="1:25" x14ac:dyDescent="0.25">
      <c r="A16" s="14">
        <v>10</v>
      </c>
      <c r="B16" s="14" t="s">
        <v>169</v>
      </c>
      <c r="C16" s="7" t="s">
        <v>8</v>
      </c>
      <c r="D16" s="31">
        <f>P4a2!Q16</f>
        <v>0</v>
      </c>
      <c r="E16" s="45" t="s">
        <v>38</v>
      </c>
      <c r="F16" s="44">
        <f>'P4b1 CA 12'!$D16/'P4b1 CA 12'!$W16*'P4b1 CA 12'!F16</f>
        <v>0</v>
      </c>
      <c r="G16" s="44">
        <f>'P4b1 CA 12'!$D16/'P4b1 CA 12'!$W16*'P4b1 CA 12'!G16</f>
        <v>0</v>
      </c>
      <c r="H16" s="44">
        <f>'P4b1 CA 12'!$D16/'P4b1 CA 12'!$W16*'P4b1 CA 12'!H16</f>
        <v>0</v>
      </c>
      <c r="I16" s="44">
        <f>'P4b1 CA 12'!$D16/'P4b1 CA 12'!$W16*'P4b1 CA 12'!I16</f>
        <v>0</v>
      </c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>
        <f t="shared" si="0"/>
        <v>0</v>
      </c>
      <c r="Y16" s="66">
        <f t="shared" si="1"/>
        <v>0</v>
      </c>
    </row>
    <row r="17" spans="1:25" x14ac:dyDescent="0.25">
      <c r="A17" s="14">
        <v>11</v>
      </c>
      <c r="B17" s="14" t="s">
        <v>170</v>
      </c>
      <c r="C17" s="7" t="s">
        <v>183</v>
      </c>
      <c r="D17" s="31">
        <f>P4a2!Q17</f>
        <v>359.86740858505567</v>
      </c>
      <c r="E17" s="45" t="s">
        <v>278</v>
      </c>
      <c r="F17" s="44">
        <f>'P4b1 CA 12'!$D17/'P4b1 CA 12'!$W17*'P4b1 CA 12'!F17</f>
        <v>33.365190199938937</v>
      </c>
      <c r="G17" s="44">
        <f>'P4b1 CA 12'!$D17/'P4b1 CA 12'!$W17*'P4b1 CA 12'!G17</f>
        <v>48.8561713641963</v>
      </c>
      <c r="H17" s="44">
        <f>'P4b1 CA 12'!$D17/'P4b1 CA 12'!$W17*'P4b1 CA 12'!H17</f>
        <v>216.87373629960311</v>
      </c>
      <c r="I17" s="44">
        <f>'P4b1 CA 12'!$D17/'P4b1 CA 12'!$W17*'P4b1 CA 12'!I17</f>
        <v>60.772310721317353</v>
      </c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>
        <f t="shared" si="0"/>
        <v>359.86740858505573</v>
      </c>
      <c r="Y17" s="66">
        <f t="shared" si="1"/>
        <v>2.6331484339060234E-2</v>
      </c>
    </row>
    <row r="18" spans="1:25" x14ac:dyDescent="0.25">
      <c r="A18" s="14">
        <v>12</v>
      </c>
      <c r="B18" s="14" t="s">
        <v>174</v>
      </c>
      <c r="C18" s="7" t="s">
        <v>184</v>
      </c>
      <c r="D18" s="31">
        <f>P4a2!Q18</f>
        <v>36.147356321839084</v>
      </c>
      <c r="E18" s="45" t="s">
        <v>279</v>
      </c>
      <c r="F18" s="44">
        <f>'P4b1 CA 12'!$D18/'P4b1 CA 12'!$W18*'P4b1 CA 12'!F18</f>
        <v>7.6099697519661227</v>
      </c>
      <c r="G18" s="44">
        <f>'P4b1 CA 12'!$D18/'P4b1 CA 12'!$W18*'P4b1 CA 12'!G18</f>
        <v>9.5124621899576525</v>
      </c>
      <c r="H18" s="44">
        <f>'P4b1 CA 12'!$D18/'P4b1 CA 12'!$W18*'P4b1 CA 12'!H18</f>
        <v>11.414954627949184</v>
      </c>
      <c r="I18" s="44">
        <f>'P4b1 CA 12'!$D18/'P4b1 CA 12'!$W18*'P4b1 CA 12'!I18</f>
        <v>7.6099697519661227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44">
        <f t="shared" si="0"/>
        <v>36.147356321839084</v>
      </c>
      <c r="Y18" s="66">
        <f t="shared" si="1"/>
        <v>2.6449006611332852E-3</v>
      </c>
    </row>
    <row r="19" spans="1:25" x14ac:dyDescent="0.25">
      <c r="A19" s="14">
        <v>13</v>
      </c>
      <c r="B19" s="14" t="s">
        <v>175</v>
      </c>
      <c r="C19" s="7" t="s">
        <v>185</v>
      </c>
      <c r="D19" s="31">
        <f>P4a2!Q19</f>
        <v>400</v>
      </c>
      <c r="E19" s="45" t="s">
        <v>38</v>
      </c>
      <c r="F19" s="44">
        <f>'P4b1 CA 12'!$D19/'P4b1 CA 12'!$W19*'P4b1 CA 12'!F19</f>
        <v>0</v>
      </c>
      <c r="G19" s="44">
        <f>'P4b1 CA 12'!$D19/'P4b1 CA 12'!$W19*'P4b1 CA 12'!G19</f>
        <v>0</v>
      </c>
      <c r="H19" s="44">
        <f>'P4b1 CA 12'!$D19/'P4b1 CA 12'!$W19*'P4b1 CA 12'!H19</f>
        <v>400</v>
      </c>
      <c r="I19" s="44">
        <f>'P4b1 CA 12'!$D19/'P4b1 CA 12'!$W19*'P4b1 CA 12'!I19</f>
        <v>0</v>
      </c>
      <c r="J19" s="44"/>
      <c r="K19" s="44"/>
      <c r="L19" s="44"/>
      <c r="M19" s="44"/>
      <c r="N19" s="44"/>
      <c r="O19" s="44"/>
      <c r="P19" s="44"/>
      <c r="Q19" s="45"/>
      <c r="R19" s="45"/>
      <c r="S19" s="45"/>
      <c r="T19" s="45"/>
      <c r="U19" s="45"/>
      <c r="V19" s="45"/>
      <c r="W19" s="44">
        <f t="shared" si="0"/>
        <v>400</v>
      </c>
      <c r="Y19" s="66">
        <f t="shared" si="1"/>
        <v>2.9267984497503296E-2</v>
      </c>
    </row>
    <row r="20" spans="1:25" x14ac:dyDescent="0.25">
      <c r="A20" s="14">
        <v>14</v>
      </c>
      <c r="B20" s="14" t="s">
        <v>176</v>
      </c>
      <c r="C20" s="7" t="s">
        <v>186</v>
      </c>
      <c r="D20" s="31">
        <f>P4a2!Q20</f>
        <v>134.29906542056077</v>
      </c>
      <c r="E20" s="45" t="s">
        <v>529</v>
      </c>
      <c r="F20" s="44">
        <f>'P4b1 CA 12'!$D20/'P4b1 CA 12'!$W20*'P4b1 CA 12'!F20</f>
        <v>24.41801189464741</v>
      </c>
      <c r="G20" s="44">
        <f>'P4b1 CA 12'!$D20/'P4b1 CA 12'!$W20*'P4b1 CA 12'!G20</f>
        <v>29.301614273576895</v>
      </c>
      <c r="H20" s="44">
        <f>'P4b1 CA 12'!$D20/'P4b1 CA 12'!$W20*'P4b1 CA 12'!H20</f>
        <v>61.045029736618531</v>
      </c>
      <c r="I20" s="44">
        <f>'P4b1 CA 12'!$D20/'P4b1 CA 12'!$W20*'P4b1 CA 12'!I20</f>
        <v>19.534409515717929</v>
      </c>
      <c r="J20" s="44"/>
      <c r="K20" s="44"/>
      <c r="L20" s="44"/>
      <c r="M20" s="44"/>
      <c r="N20" s="45"/>
      <c r="O20" s="45"/>
      <c r="P20" s="45"/>
      <c r="Q20" s="45"/>
      <c r="R20" s="45"/>
      <c r="S20" s="45"/>
      <c r="T20" s="45"/>
      <c r="U20" s="45"/>
      <c r="V20" s="45"/>
      <c r="W20" s="44">
        <f t="shared" si="0"/>
        <v>134.29906542056077</v>
      </c>
      <c r="Y20" s="66">
        <f t="shared" si="1"/>
        <v>9.8266574118953832E-3</v>
      </c>
    </row>
    <row r="21" spans="1:25" x14ac:dyDescent="0.25">
      <c r="A21" s="14">
        <v>15</v>
      </c>
      <c r="B21" s="14" t="s">
        <v>177</v>
      </c>
      <c r="C21" s="7" t="s">
        <v>187</v>
      </c>
      <c r="D21" s="31">
        <f>P4a2!Q21</f>
        <v>0</v>
      </c>
      <c r="E21" s="45" t="s">
        <v>38</v>
      </c>
      <c r="F21" s="44">
        <f>'P4b1 CA 12'!$D21/'P4b1 CA 12'!$W21*'P4b1 CA 12'!F21</f>
        <v>0</v>
      </c>
      <c r="G21" s="44">
        <f>'P4b1 CA 12'!$D21/'P4b1 CA 12'!$W21*'P4b1 CA 12'!G21</f>
        <v>0</v>
      </c>
      <c r="H21" s="44">
        <f>'P4b1 CA 12'!$D21/'P4b1 CA 12'!$W21*'P4b1 CA 12'!H21</f>
        <v>0</v>
      </c>
      <c r="I21" s="44">
        <f>'P4b1 CA 12'!$D21/'P4b1 CA 12'!$W21*'P4b1 CA 12'!I21</f>
        <v>0</v>
      </c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>
        <f t="shared" si="0"/>
        <v>0</v>
      </c>
      <c r="Y21" s="66">
        <f t="shared" si="1"/>
        <v>0</v>
      </c>
    </row>
    <row r="22" spans="1:25" x14ac:dyDescent="0.25">
      <c r="A22" s="14">
        <v>16</v>
      </c>
      <c r="B22" s="14" t="s">
        <v>178</v>
      </c>
      <c r="C22" s="7" t="s">
        <v>17</v>
      </c>
      <c r="D22" s="31">
        <f>P4a2!Q22</f>
        <v>1790.1716068642747</v>
      </c>
      <c r="E22" s="45" t="s">
        <v>535</v>
      </c>
      <c r="F22" s="44">
        <f>'P4b1 CA 12'!$D22/'P4b1 CA 12'!$W22*'P4b1 CA 12'!F22</f>
        <v>167.18841511135531</v>
      </c>
      <c r="G22" s="44">
        <f>'P4b1 CA 12'!$D22/'P4b1 CA 12'!$W22*'P4b1 CA 12'!G22</f>
        <v>423.58803986710967</v>
      </c>
      <c r="H22" s="44">
        <f>'P4b1 CA 12'!$D22/'P4b1 CA 12'!$W22*'P4b1 CA 12'!H22</f>
        <v>576.23833192530367</v>
      </c>
      <c r="I22" s="44">
        <f>'P4b1 CA 12'!$D22/'P4b1 CA 12'!$W22*'P4b1 CA 12'!I22</f>
        <v>623.15681996050614</v>
      </c>
      <c r="J22" s="44"/>
      <c r="K22" s="44"/>
      <c r="L22" s="44"/>
      <c r="M22" s="44"/>
      <c r="N22" s="44"/>
      <c r="O22" s="44"/>
      <c r="P22" s="44"/>
      <c r="Q22" s="45"/>
      <c r="R22" s="45"/>
      <c r="S22" s="45"/>
      <c r="T22" s="45"/>
      <c r="U22" s="45"/>
      <c r="V22" s="45"/>
      <c r="W22" s="44">
        <f t="shared" si="0"/>
        <v>1790.171606864275</v>
      </c>
      <c r="Y22" s="68">
        <f t="shared" si="1"/>
        <v>0.13098678709393538</v>
      </c>
    </row>
    <row r="23" spans="1:25" x14ac:dyDescent="0.25">
      <c r="A23" s="14">
        <v>17</v>
      </c>
      <c r="B23" s="14" t="s">
        <v>179</v>
      </c>
      <c r="C23" s="7" t="s">
        <v>9</v>
      </c>
      <c r="D23" s="31">
        <f>P4a2!Q23</f>
        <v>88</v>
      </c>
      <c r="E23" s="45" t="s">
        <v>38</v>
      </c>
      <c r="F23" s="44">
        <f>'P4b1 CA 12'!$D23/'P4b1 CA 12'!$W23*'P4b1 CA 12'!F23</f>
        <v>0</v>
      </c>
      <c r="G23" s="44">
        <f>'P4b1 CA 12'!$D23/'P4b1 CA 12'!$W23*'P4b1 CA 12'!G23</f>
        <v>0</v>
      </c>
      <c r="H23" s="44">
        <f>'P4b1 CA 12'!$D23/'P4b1 CA 12'!$W23*'P4b1 CA 12'!H23</f>
        <v>88</v>
      </c>
      <c r="I23" s="44">
        <f>'P4b1 CA 12'!$D23/'P4b1 CA 12'!$W23*'P4b1 CA 12'!I23</f>
        <v>0</v>
      </c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>
        <f t="shared" si="0"/>
        <v>88</v>
      </c>
      <c r="Y23" s="66">
        <f t="shared" si="1"/>
        <v>6.4389565894507244E-3</v>
      </c>
    </row>
    <row r="24" spans="1:25" x14ac:dyDescent="0.25">
      <c r="A24" s="14">
        <v>18</v>
      </c>
      <c r="B24" s="14" t="s">
        <v>180</v>
      </c>
      <c r="C24" s="7" t="s">
        <v>15</v>
      </c>
      <c r="D24" s="31">
        <f>P4a2!Q24</f>
        <v>53.15096952908587</v>
      </c>
      <c r="E24" s="45" t="s">
        <v>535</v>
      </c>
      <c r="F24" s="44">
        <f>'P4b1 CA 12'!$D24/'P4b1 CA 12'!$W24*'P4b1 CA 12'!F24</f>
        <v>4.9638963790545318</v>
      </c>
      <c r="G24" s="44">
        <f>'P4b1 CA 12'!$D24/'P4b1 CA 12'!$W24*'P4b1 CA 12'!G24</f>
        <v>12.576512169857528</v>
      </c>
      <c r="H24" s="44">
        <f>'P4b1 CA 12'!$D24/'P4b1 CA 12'!$W24*'P4b1 CA 12'!H24</f>
        <v>17.108765385516016</v>
      </c>
      <c r="I24" s="44">
        <f>'P4b1 CA 12'!$D24/'P4b1 CA 12'!$W24*'P4b1 CA 12'!I24</f>
        <v>18.5017955946578</v>
      </c>
      <c r="J24" s="44"/>
      <c r="K24" s="44"/>
      <c r="L24" s="44"/>
      <c r="M24" s="44"/>
      <c r="N24" s="44"/>
      <c r="O24" s="44"/>
      <c r="P24" s="44"/>
      <c r="Q24" s="45"/>
      <c r="R24" s="45"/>
      <c r="S24" s="45"/>
      <c r="T24" s="45"/>
      <c r="U24" s="45"/>
      <c r="V24" s="45"/>
      <c r="W24" s="44">
        <f t="shared" si="0"/>
        <v>53.150969529085877</v>
      </c>
      <c r="Y24" s="66">
        <f t="shared" si="1"/>
        <v>3.8890543805113879E-3</v>
      </c>
    </row>
    <row r="25" spans="1:25" x14ac:dyDescent="0.25">
      <c r="A25" s="14">
        <v>19</v>
      </c>
      <c r="B25" s="14" t="s">
        <v>181</v>
      </c>
      <c r="C25" s="7" t="s">
        <v>196</v>
      </c>
      <c r="D25" s="31">
        <f>P4a2!Q25</f>
        <v>0</v>
      </c>
      <c r="E25" s="45" t="s">
        <v>38</v>
      </c>
      <c r="F25" s="44">
        <f>'P4b1 CA 12'!$D25/'P4b1 CA 12'!$W25*'P4b1 CA 12'!F25</f>
        <v>0</v>
      </c>
      <c r="G25" s="44">
        <f>'P4b1 CA 12'!$D25/'P4b1 CA 12'!$W25*'P4b1 CA 12'!G25</f>
        <v>0</v>
      </c>
      <c r="H25" s="44">
        <f>'P4b1 CA 12'!$D25/'P4b1 CA 12'!$W25*'P4b1 CA 12'!H25</f>
        <v>0</v>
      </c>
      <c r="I25" s="44">
        <f>'P4b1 CA 12'!$D25/'P4b1 CA 12'!$W25*'P4b1 CA 12'!I25</f>
        <v>0</v>
      </c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>
        <f t="shared" si="0"/>
        <v>0</v>
      </c>
      <c r="Y25" s="66">
        <f t="shared" si="1"/>
        <v>0</v>
      </c>
    </row>
    <row r="26" spans="1:25" x14ac:dyDescent="0.25">
      <c r="A26" s="14">
        <v>20</v>
      </c>
      <c r="B26" s="14" t="s">
        <v>182</v>
      </c>
      <c r="C26" s="7" t="s">
        <v>197</v>
      </c>
      <c r="D26" s="31">
        <f>P4a2!Q26</f>
        <v>0</v>
      </c>
      <c r="E26" s="45" t="s">
        <v>38</v>
      </c>
      <c r="F26" s="44">
        <f>'P4b1 CA 12'!$D26/'P4b1 CA 12'!$W26*'P4b1 CA 12'!F26</f>
        <v>0</v>
      </c>
      <c r="G26" s="44">
        <f>'P4b1 CA 12'!$D26/'P4b1 CA 12'!$W26*'P4b1 CA 12'!G26</f>
        <v>0</v>
      </c>
      <c r="H26" s="44">
        <f>'P4b1 CA 12'!$D26/'P4b1 CA 12'!$W26*'P4b1 CA 12'!H26</f>
        <v>0</v>
      </c>
      <c r="I26" s="44">
        <f>'P4b1 CA 12'!$D26/'P4b1 CA 12'!$W26*'P4b1 CA 12'!I26</f>
        <v>0</v>
      </c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>
        <f t="shared" si="0"/>
        <v>0</v>
      </c>
      <c r="Y26" s="66">
        <f t="shared" si="1"/>
        <v>0</v>
      </c>
    </row>
    <row r="27" spans="1:25" x14ac:dyDescent="0.25">
      <c r="A27" s="14">
        <v>21</v>
      </c>
      <c r="B27" s="14" t="s">
        <v>188</v>
      </c>
      <c r="C27" s="7" t="s">
        <v>198</v>
      </c>
      <c r="D27" s="31">
        <f>P4a2!Q27</f>
        <v>0</v>
      </c>
      <c r="E27" s="45" t="s">
        <v>38</v>
      </c>
      <c r="F27" s="44">
        <f>'P4b1 CA 12'!$D27/'P4b1 CA 12'!$W27*'P4b1 CA 12'!F27</f>
        <v>0</v>
      </c>
      <c r="G27" s="44">
        <f>'P4b1 CA 12'!$D27/'P4b1 CA 12'!$W27*'P4b1 CA 12'!G27</f>
        <v>0</v>
      </c>
      <c r="H27" s="44">
        <f>'P4b1 CA 12'!$D27/'P4b1 CA 12'!$W27*'P4b1 CA 12'!H27</f>
        <v>0</v>
      </c>
      <c r="I27" s="44">
        <f>'P4b1 CA 12'!$D27/'P4b1 CA 12'!$W27*'P4b1 CA 12'!I27</f>
        <v>0</v>
      </c>
      <c r="J27" s="44"/>
      <c r="K27" s="44"/>
      <c r="L27" s="45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>
        <f t="shared" si="0"/>
        <v>0</v>
      </c>
      <c r="Y27" s="66">
        <f t="shared" si="1"/>
        <v>0</v>
      </c>
    </row>
    <row r="28" spans="1:25" x14ac:dyDescent="0.25">
      <c r="A28" s="14">
        <v>22</v>
      </c>
      <c r="B28" s="14" t="s">
        <v>189</v>
      </c>
      <c r="C28" s="7" t="s">
        <v>19</v>
      </c>
      <c r="D28" s="31">
        <f>P4a2!Q28</f>
        <v>0</v>
      </c>
      <c r="E28" s="45" t="s">
        <v>38</v>
      </c>
      <c r="F28" s="44">
        <f>'P4b1 CA 12'!$D28/'P4b1 CA 12'!$W28*'P4b1 CA 12'!F28</f>
        <v>0</v>
      </c>
      <c r="G28" s="44">
        <f>'P4b1 CA 12'!$D28/'P4b1 CA 12'!$W28*'P4b1 CA 12'!G28</f>
        <v>0</v>
      </c>
      <c r="H28" s="44">
        <f>'P4b1 CA 12'!$D28/'P4b1 CA 12'!$W28*'P4b1 CA 12'!H28</f>
        <v>0</v>
      </c>
      <c r="I28" s="44">
        <f>'P4b1 CA 12'!$D28/'P4b1 CA 12'!$W28*'P4b1 CA 12'!I28</f>
        <v>0</v>
      </c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>
        <f t="shared" si="0"/>
        <v>0</v>
      </c>
      <c r="Y28" s="66">
        <f t="shared" si="1"/>
        <v>0</v>
      </c>
    </row>
    <row r="29" spans="1:25" x14ac:dyDescent="0.25">
      <c r="A29" s="14">
        <v>23</v>
      </c>
      <c r="B29" s="14" t="s">
        <v>190</v>
      </c>
      <c r="C29" s="7" t="s">
        <v>217</v>
      </c>
      <c r="D29" s="31">
        <f>P4a2!Q29</f>
        <v>0</v>
      </c>
      <c r="E29" s="45" t="s">
        <v>38</v>
      </c>
      <c r="F29" s="44">
        <f>'P4b1 CA 12'!$D29/'P4b1 CA 12'!$W29*'P4b1 CA 12'!F29</f>
        <v>0</v>
      </c>
      <c r="G29" s="44">
        <f>'P4b1 CA 12'!$D29/'P4b1 CA 12'!$W29*'P4b1 CA 12'!G29</f>
        <v>0</v>
      </c>
      <c r="H29" s="44">
        <f>'P4b1 CA 12'!$D29/'P4b1 CA 12'!$W29*'P4b1 CA 12'!H29</f>
        <v>0</v>
      </c>
      <c r="I29" s="44">
        <f>'P4b1 CA 12'!$D29/'P4b1 CA 12'!$W29*'P4b1 CA 12'!I29</f>
        <v>0</v>
      </c>
      <c r="J29" s="44"/>
      <c r="K29" s="45"/>
      <c r="L29" s="45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>
        <f t="shared" si="0"/>
        <v>0</v>
      </c>
      <c r="Y29" s="66">
        <f t="shared" si="1"/>
        <v>0</v>
      </c>
    </row>
    <row r="30" spans="1:25" x14ac:dyDescent="0.25">
      <c r="A30" s="14">
        <v>24</v>
      </c>
      <c r="B30" s="14" t="s">
        <v>191</v>
      </c>
      <c r="C30" s="7" t="s">
        <v>199</v>
      </c>
      <c r="D30" s="31">
        <f>P4a2!Q30</f>
        <v>0</v>
      </c>
      <c r="E30" s="45" t="s">
        <v>38</v>
      </c>
      <c r="F30" s="44">
        <f>'P4b1 CA 12'!$D30/'P4b1 CA 12'!$W30*'P4b1 CA 12'!F30</f>
        <v>0</v>
      </c>
      <c r="G30" s="44">
        <f>'P4b1 CA 12'!$D30/'P4b1 CA 12'!$W30*'P4b1 CA 12'!G30</f>
        <v>0</v>
      </c>
      <c r="H30" s="44">
        <f>'P4b1 CA 12'!$D30/'P4b1 CA 12'!$W30*'P4b1 CA 12'!H30</f>
        <v>0</v>
      </c>
      <c r="I30" s="44">
        <f>'P4b1 CA 12'!$D30/'P4b1 CA 12'!$W30*'P4b1 CA 12'!I30</f>
        <v>0</v>
      </c>
      <c r="J30" s="44"/>
      <c r="K30" s="45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>
        <f t="shared" si="0"/>
        <v>0</v>
      </c>
      <c r="Y30" s="66">
        <f t="shared" si="1"/>
        <v>0</v>
      </c>
    </row>
    <row r="31" spans="1:25" x14ac:dyDescent="0.25">
      <c r="A31" s="14">
        <v>25</v>
      </c>
      <c r="B31" s="14" t="s">
        <v>192</v>
      </c>
      <c r="C31" s="7" t="s">
        <v>200</v>
      </c>
      <c r="D31" s="31">
        <f>P4a2!Q31</f>
        <v>0</v>
      </c>
      <c r="E31" s="45" t="s">
        <v>38</v>
      </c>
      <c r="F31" s="44">
        <f>'P4b1 CA 12'!$D31/'P4b1 CA 12'!$W31*'P4b1 CA 12'!F31</f>
        <v>0</v>
      </c>
      <c r="G31" s="44">
        <f>'P4b1 CA 12'!$D31/'P4b1 CA 12'!$W31*'P4b1 CA 12'!G31</f>
        <v>0</v>
      </c>
      <c r="H31" s="44">
        <f>'P4b1 CA 12'!$D31/'P4b1 CA 12'!$W31*'P4b1 CA 12'!H31</f>
        <v>0</v>
      </c>
      <c r="I31" s="44">
        <f>'P4b1 CA 12'!$D31/'P4b1 CA 12'!$W31*'P4b1 CA 12'!I31</f>
        <v>0</v>
      </c>
      <c r="J31" s="45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>
        <f t="shared" si="0"/>
        <v>0</v>
      </c>
      <c r="Y31" s="66">
        <f t="shared" si="1"/>
        <v>0</v>
      </c>
    </row>
    <row r="32" spans="1:25" x14ac:dyDescent="0.25">
      <c r="A32" s="14">
        <v>26</v>
      </c>
      <c r="B32" s="14" t="s">
        <v>193</v>
      </c>
      <c r="C32" s="7" t="s">
        <v>201</v>
      </c>
      <c r="D32" s="31">
        <f>P4a2!Q32</f>
        <v>0</v>
      </c>
      <c r="E32" s="45" t="s">
        <v>38</v>
      </c>
      <c r="F32" s="44">
        <f>'P4b1 CA 12'!$D32/'P4b1 CA 12'!$W32*'P4b1 CA 12'!F32</f>
        <v>0</v>
      </c>
      <c r="G32" s="44">
        <f>'P4b1 CA 12'!$D32/'P4b1 CA 12'!$W32*'P4b1 CA 12'!G32</f>
        <v>0</v>
      </c>
      <c r="H32" s="44">
        <f>'P4b1 CA 12'!$D32/'P4b1 CA 12'!$W32*'P4b1 CA 12'!H32</f>
        <v>0</v>
      </c>
      <c r="I32" s="44">
        <f>'P4b1 CA 12'!$D32/'P4b1 CA 12'!$W32*'P4b1 CA 12'!I32</f>
        <v>0</v>
      </c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>
        <f t="shared" si="0"/>
        <v>0</v>
      </c>
      <c r="Y32" s="66">
        <f t="shared" si="1"/>
        <v>0</v>
      </c>
    </row>
    <row r="33" spans="1:27" x14ac:dyDescent="0.25">
      <c r="A33" s="14">
        <v>27</v>
      </c>
      <c r="B33" s="14" t="s">
        <v>194</v>
      </c>
      <c r="C33" s="7" t="s">
        <v>202</v>
      </c>
      <c r="D33" s="31">
        <f>P4a2!Q33</f>
        <v>0</v>
      </c>
      <c r="E33" s="45" t="s">
        <v>38</v>
      </c>
      <c r="F33" s="44">
        <f>'P4b1 CA 12'!$D33/'P4b1 CA 12'!$W33*'P4b1 CA 12'!F33</f>
        <v>0</v>
      </c>
      <c r="G33" s="44">
        <f>'P4b1 CA 12'!$D33/'P4b1 CA 12'!$W33*'P4b1 CA 12'!G33</f>
        <v>0</v>
      </c>
      <c r="H33" s="44">
        <f>'P4b1 CA 12'!$D33/'P4b1 CA 12'!$W33*'P4b1 CA 12'!H33</f>
        <v>0</v>
      </c>
      <c r="I33" s="44">
        <f>'P4b1 CA 12'!$D33/'P4b1 CA 12'!$W33*'P4b1 CA 12'!I33</f>
        <v>0</v>
      </c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>
        <f t="shared" si="0"/>
        <v>0</v>
      </c>
      <c r="Y33" s="66">
        <f t="shared" si="1"/>
        <v>0</v>
      </c>
    </row>
    <row r="34" spans="1:27" x14ac:dyDescent="0.25">
      <c r="A34" s="14">
        <v>28</v>
      </c>
      <c r="B34" s="14" t="s">
        <v>195</v>
      </c>
      <c r="C34" s="7" t="s">
        <v>20</v>
      </c>
      <c r="D34" s="31">
        <f>P4a2!Q34</f>
        <v>57.343750000000007</v>
      </c>
      <c r="E34" s="45" t="s">
        <v>535</v>
      </c>
      <c r="F34" s="44">
        <f>'P4b1 CA 12'!$D34/'P4b1 CA 12'!$W34*'P4b1 CA 12'!F34</f>
        <v>6.7166521990740753</v>
      </c>
      <c r="G34" s="44">
        <f>'P4b1 CA 12'!$D34/'P4b1 CA 12'!$W34*'P4b1 CA 12'!G34</f>
        <v>26.627676504629633</v>
      </c>
      <c r="H34" s="44">
        <f>'P4b1 CA 12'!$D34/'P4b1 CA 12'!$W34*'P4b1 CA 12'!H34</f>
        <v>14.415581597222225</v>
      </c>
      <c r="I34" s="44">
        <f>'P4b1 CA 12'!$D34/'P4b1 CA 12'!$W34*'P4b1 CA 12'!I34</f>
        <v>9.5838396990740762</v>
      </c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>
        <f t="shared" si="0"/>
        <v>57.343750000000014</v>
      </c>
      <c r="Y34" s="66">
        <f t="shared" si="1"/>
        <v>4.1958399650717619E-3</v>
      </c>
    </row>
    <row r="35" spans="1:27" x14ac:dyDescent="0.25">
      <c r="A35" s="14">
        <v>29</v>
      </c>
      <c r="B35" s="14" t="s">
        <v>203</v>
      </c>
      <c r="C35" s="7" t="s">
        <v>210</v>
      </c>
      <c r="D35" s="31">
        <f>P4a2!Q35</f>
        <v>0</v>
      </c>
      <c r="E35" s="45" t="s">
        <v>38</v>
      </c>
      <c r="F35" s="44">
        <f>'P4b1 CA 12'!$D35/'P4b1 CA 12'!$W35*'P4b1 CA 12'!F35</f>
        <v>0</v>
      </c>
      <c r="G35" s="44">
        <f>'P4b1 CA 12'!$D35/'P4b1 CA 12'!$W35*'P4b1 CA 12'!G35</f>
        <v>0</v>
      </c>
      <c r="H35" s="44">
        <f>'P4b1 CA 12'!$D35/'P4b1 CA 12'!$W35*'P4b1 CA 12'!H35</f>
        <v>0</v>
      </c>
      <c r="I35" s="44">
        <f>'P4b1 CA 12'!$D35/'P4b1 CA 12'!$W35*'P4b1 CA 12'!I35</f>
        <v>0</v>
      </c>
      <c r="J35" s="44"/>
      <c r="K35" s="45"/>
      <c r="L35" s="44"/>
      <c r="M35" s="45"/>
      <c r="N35" s="44"/>
      <c r="O35" s="44"/>
      <c r="P35" s="44"/>
      <c r="Q35" s="44"/>
      <c r="R35" s="44"/>
      <c r="S35" s="44"/>
      <c r="T35" s="44"/>
      <c r="U35" s="44"/>
      <c r="V35" s="44"/>
      <c r="W35" s="44">
        <f t="shared" si="0"/>
        <v>0</v>
      </c>
      <c r="Y35" s="66">
        <f t="shared" si="1"/>
        <v>0</v>
      </c>
    </row>
    <row r="36" spans="1:27" x14ac:dyDescent="0.25">
      <c r="A36" s="14">
        <v>30</v>
      </c>
      <c r="B36" s="14" t="s">
        <v>204</v>
      </c>
      <c r="C36" s="7" t="s">
        <v>211</v>
      </c>
      <c r="D36" s="31">
        <f>P4a2!Q36</f>
        <v>0</v>
      </c>
      <c r="E36" s="45" t="s">
        <v>38</v>
      </c>
      <c r="F36" s="44">
        <f>'P4b1 CA 12'!$D36/'P4b1 CA 12'!$W36*'P4b1 CA 12'!F36</f>
        <v>0</v>
      </c>
      <c r="G36" s="44">
        <f>'P4b1 CA 12'!$D36/'P4b1 CA 12'!$W36*'P4b1 CA 12'!G36</f>
        <v>0</v>
      </c>
      <c r="H36" s="44">
        <f>'P4b1 CA 12'!$D36/'P4b1 CA 12'!$W36*'P4b1 CA 12'!H36</f>
        <v>0</v>
      </c>
      <c r="I36" s="44">
        <f>'P4b1 CA 12'!$D36/'P4b1 CA 12'!$W36*'P4b1 CA 12'!I36</f>
        <v>0</v>
      </c>
      <c r="J36" s="44"/>
      <c r="K36" s="45"/>
      <c r="L36" s="4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>
        <f t="shared" si="0"/>
        <v>0</v>
      </c>
      <c r="Y36" s="66">
        <f t="shared" si="1"/>
        <v>0</v>
      </c>
    </row>
    <row r="37" spans="1:27" x14ac:dyDescent="0.25">
      <c r="A37" s="14">
        <v>31</v>
      </c>
      <c r="B37" s="14" t="s">
        <v>205</v>
      </c>
      <c r="C37" s="7" t="s">
        <v>212</v>
      </c>
      <c r="D37" s="31">
        <f>P4a2!Q37</f>
        <v>0</v>
      </c>
      <c r="E37" s="45" t="s">
        <v>38</v>
      </c>
      <c r="F37" s="44">
        <f>'P4b1 CA 12'!$D37/'P4b1 CA 12'!$W37*'P4b1 CA 12'!F37</f>
        <v>0</v>
      </c>
      <c r="G37" s="44">
        <f>'P4b1 CA 12'!$D37/'P4b1 CA 12'!$W37*'P4b1 CA 12'!G37</f>
        <v>0</v>
      </c>
      <c r="H37" s="44">
        <f>'P4b1 CA 12'!$D37/'P4b1 CA 12'!$W37*'P4b1 CA 12'!H37</f>
        <v>0</v>
      </c>
      <c r="I37" s="44">
        <f>'P4b1 CA 12'!$D37/'P4b1 CA 12'!$W37*'P4b1 CA 12'!I37</f>
        <v>0</v>
      </c>
      <c r="J37" s="45"/>
      <c r="K37" s="44"/>
      <c r="L37" s="45"/>
      <c r="M37" s="44"/>
      <c r="N37" s="45"/>
      <c r="O37" s="45"/>
      <c r="P37" s="45"/>
      <c r="Q37" s="44"/>
      <c r="R37" s="44"/>
      <c r="S37" s="44"/>
      <c r="T37" s="44"/>
      <c r="U37" s="44"/>
      <c r="V37" s="44"/>
      <c r="W37" s="44">
        <f t="shared" si="0"/>
        <v>0</v>
      </c>
      <c r="Y37" s="66">
        <f t="shared" si="1"/>
        <v>0</v>
      </c>
    </row>
    <row r="38" spans="1:27" x14ac:dyDescent="0.25">
      <c r="A38" s="14">
        <v>32</v>
      </c>
      <c r="B38" s="14" t="s">
        <v>206</v>
      </c>
      <c r="C38" s="7" t="s">
        <v>213</v>
      </c>
      <c r="D38" s="31">
        <f>P4a2!Q38</f>
        <v>0</v>
      </c>
      <c r="E38" s="45" t="s">
        <v>38</v>
      </c>
      <c r="F38" s="44">
        <f>'P4b1 CA 12'!$D38/'P4b1 CA 12'!$W38*'P4b1 CA 12'!F38</f>
        <v>0</v>
      </c>
      <c r="G38" s="44">
        <f>'P4b1 CA 12'!$D38/'P4b1 CA 12'!$W38*'P4b1 CA 12'!G38</f>
        <v>0</v>
      </c>
      <c r="H38" s="44">
        <f>'P4b1 CA 12'!$D38/'P4b1 CA 12'!$W38*'P4b1 CA 12'!H38</f>
        <v>0</v>
      </c>
      <c r="I38" s="44">
        <f>'P4b1 CA 12'!$D38/'P4b1 CA 12'!$W38*'P4b1 CA 12'!I38</f>
        <v>0</v>
      </c>
      <c r="J38" s="14"/>
      <c r="K38" s="45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>
        <f t="shared" si="0"/>
        <v>0</v>
      </c>
      <c r="Y38" s="66">
        <f t="shared" si="1"/>
        <v>0</v>
      </c>
      <c r="AA38" s="65"/>
    </row>
    <row r="39" spans="1:27" x14ac:dyDescent="0.25">
      <c r="A39" s="14">
        <v>33</v>
      </c>
      <c r="B39" s="14" t="s">
        <v>207</v>
      </c>
      <c r="C39" s="7" t="s">
        <v>214</v>
      </c>
      <c r="D39" s="31">
        <f>P4a2!Q39</f>
        <v>0</v>
      </c>
      <c r="E39" s="45" t="s">
        <v>38</v>
      </c>
      <c r="F39" s="44">
        <f>'P4b1 CA 12'!$D39/'P4b1 CA 12'!$W39*'P4b1 CA 12'!F39</f>
        <v>0</v>
      </c>
      <c r="G39" s="44">
        <f>'P4b1 CA 12'!$D39/'P4b1 CA 12'!$W39*'P4b1 CA 12'!G39</f>
        <v>0</v>
      </c>
      <c r="H39" s="44">
        <f>'P4b1 CA 12'!$D39/'P4b1 CA 12'!$W39*'P4b1 CA 12'!H39</f>
        <v>0</v>
      </c>
      <c r="I39" s="44">
        <f>'P4b1 CA 12'!$D39/'P4b1 CA 12'!$W39*'P4b1 CA 12'!I39</f>
        <v>0</v>
      </c>
      <c r="J39" s="1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>
        <f t="shared" si="0"/>
        <v>0</v>
      </c>
      <c r="Y39" s="66">
        <f t="shared" si="1"/>
        <v>0</v>
      </c>
    </row>
    <row r="40" spans="1:27" x14ac:dyDescent="0.25">
      <c r="A40" s="14">
        <v>34</v>
      </c>
      <c r="B40" s="14" t="s">
        <v>208</v>
      </c>
      <c r="C40" s="7" t="s">
        <v>215</v>
      </c>
      <c r="D40" s="31">
        <f>P4a2!Q40</f>
        <v>0</v>
      </c>
      <c r="E40" s="45" t="s">
        <v>38</v>
      </c>
      <c r="F40" s="44">
        <f>'P4b1 CA 12'!$D40/'P4b1 CA 12'!$W40*'P4b1 CA 12'!F40</f>
        <v>0</v>
      </c>
      <c r="G40" s="44">
        <f>'P4b1 CA 12'!$D40/'P4b1 CA 12'!$W40*'P4b1 CA 12'!G40</f>
        <v>0</v>
      </c>
      <c r="H40" s="44">
        <f>'P4b1 CA 12'!$D40/'P4b1 CA 12'!$W40*'P4b1 CA 12'!H40</f>
        <v>0</v>
      </c>
      <c r="I40" s="44">
        <f>'P4b1 CA 12'!$D40/'P4b1 CA 12'!$W40*'P4b1 CA 12'!I40</f>
        <v>0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>
        <f t="shared" si="0"/>
        <v>0</v>
      </c>
      <c r="Y40" s="66">
        <f t="shared" si="1"/>
        <v>0</v>
      </c>
    </row>
    <row r="41" spans="1:27" x14ac:dyDescent="0.25">
      <c r="A41" s="14">
        <v>35</v>
      </c>
      <c r="B41" s="14" t="s">
        <v>209</v>
      </c>
      <c r="C41" s="7" t="s">
        <v>216</v>
      </c>
      <c r="D41" s="31">
        <f>P4a2!Q41</f>
        <v>0</v>
      </c>
      <c r="E41" s="45" t="s">
        <v>38</v>
      </c>
      <c r="F41" s="44">
        <f>'P4b1 CA 12'!$D41/'P4b1 CA 12'!$W41*'P4b1 CA 12'!F41</f>
        <v>0</v>
      </c>
      <c r="G41" s="44">
        <f>'P4b1 CA 12'!$D41/'P4b1 CA 12'!$W41*'P4b1 CA 12'!G41</f>
        <v>0</v>
      </c>
      <c r="H41" s="44">
        <f>'P4b1 CA 12'!$D41/'P4b1 CA 12'!$W41*'P4b1 CA 12'!H41</f>
        <v>0</v>
      </c>
      <c r="I41" s="44">
        <f>'P4b1 CA 12'!$D41/'P4b1 CA 12'!$W41*'P4b1 CA 12'!I41</f>
        <v>0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>
        <f t="shared" si="0"/>
        <v>0</v>
      </c>
      <c r="Y41" s="66">
        <f t="shared" si="1"/>
        <v>0</v>
      </c>
    </row>
    <row r="42" spans="1:27" x14ac:dyDescent="0.25">
      <c r="D42" s="31">
        <f>SUM(D7:D41)</f>
        <v>13666.810573653338</v>
      </c>
      <c r="F42" s="31">
        <f t="shared" ref="F42:I42" si="2">SUM(F7:F41)</f>
        <v>1111.9708254724524</v>
      </c>
      <c r="G42" s="31">
        <f t="shared" si="2"/>
        <v>2748.8864694493373</v>
      </c>
      <c r="H42" s="31">
        <f t="shared" si="2"/>
        <v>5832.6071982707617</v>
      </c>
      <c r="I42" s="31">
        <f t="shared" si="2"/>
        <v>3973.3460804607889</v>
      </c>
      <c r="W42" s="31">
        <f>SUM(W7:W41)</f>
        <v>13666.810573653338</v>
      </c>
      <c r="Y42" s="67">
        <f>SUM(Y7:Y41)</f>
        <v>1</v>
      </c>
    </row>
  </sheetData>
  <mergeCells count="1">
    <mergeCell ref="B4:C4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962DE-AF7A-4745-9F9B-196C772160E9}">
  <dimension ref="A1:AA42"/>
  <sheetViews>
    <sheetView zoomScale="80" zoomScaleNormal="80" workbookViewId="0">
      <pane xSplit="5" ySplit="6" topLeftCell="F7" activePane="bottomRight" state="frozen"/>
      <selection pane="topRight" activeCell="F1" sqref="F1"/>
      <selection pane="bottomLeft" activeCell="A9" sqref="A9"/>
      <selection pane="bottomRight" activeCell="F15" sqref="F15:I15"/>
    </sheetView>
  </sheetViews>
  <sheetFormatPr baseColWidth="10" defaultColWidth="11.54296875" defaultRowHeight="15" x14ac:dyDescent="0.25"/>
  <cols>
    <col min="1" max="1" width="6.08984375" style="24" customWidth="1"/>
    <col min="2" max="2" width="9.08984375" style="24" customWidth="1"/>
    <col min="3" max="3" width="30.54296875" style="24" customWidth="1"/>
    <col min="4" max="4" width="9.453125" style="24" customWidth="1"/>
    <col min="5" max="5" width="15.90625" style="24" customWidth="1"/>
    <col min="6" max="13" width="11.54296875" style="24"/>
    <col min="14" max="14" width="12.90625" style="24" customWidth="1"/>
    <col min="15" max="23" width="11.54296875" style="24"/>
    <col min="24" max="24" width="5.36328125" style="24" customWidth="1"/>
    <col min="25" max="25" width="12" style="24" bestFit="1" customWidth="1"/>
    <col min="26" max="16384" width="11.54296875" style="24"/>
  </cols>
  <sheetData>
    <row r="1" spans="1:26" ht="15.6" x14ac:dyDescent="0.3">
      <c r="A1" s="26" t="s">
        <v>532</v>
      </c>
    </row>
    <row r="2" spans="1:26" ht="15.6" x14ac:dyDescent="0.3">
      <c r="A2" s="26" t="s">
        <v>578</v>
      </c>
      <c r="B2" s="26" t="s">
        <v>579</v>
      </c>
      <c r="E2" s="73" t="s">
        <v>100</v>
      </c>
      <c r="F2" s="73">
        <v>1</v>
      </c>
      <c r="G2" s="73">
        <v>2</v>
      </c>
      <c r="H2" s="73">
        <v>3</v>
      </c>
      <c r="I2" s="73">
        <v>4</v>
      </c>
      <c r="J2" s="73">
        <v>5</v>
      </c>
      <c r="K2" s="73">
        <v>6</v>
      </c>
      <c r="L2" s="73">
        <v>7</v>
      </c>
      <c r="M2" s="73">
        <v>8</v>
      </c>
      <c r="N2" s="73">
        <v>9</v>
      </c>
      <c r="O2" s="73">
        <v>10</v>
      </c>
      <c r="P2" s="73">
        <v>11</v>
      </c>
      <c r="Q2" s="73">
        <v>12</v>
      </c>
      <c r="R2" s="73">
        <v>13</v>
      </c>
      <c r="S2" s="73">
        <v>14</v>
      </c>
      <c r="T2" s="73">
        <v>15</v>
      </c>
      <c r="U2" s="73">
        <v>16</v>
      </c>
      <c r="V2" s="73">
        <v>17</v>
      </c>
    </row>
    <row r="3" spans="1:26" x14ac:dyDescent="0.25">
      <c r="E3" s="73" t="s">
        <v>101</v>
      </c>
      <c r="F3" s="73" t="s">
        <v>367</v>
      </c>
      <c r="G3" s="73" t="s">
        <v>368</v>
      </c>
      <c r="H3" s="73" t="s">
        <v>369</v>
      </c>
      <c r="I3" s="73" t="s">
        <v>370</v>
      </c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</row>
    <row r="4" spans="1:26" ht="69" x14ac:dyDescent="0.25">
      <c r="B4" s="94" t="s">
        <v>526</v>
      </c>
      <c r="C4" s="95"/>
      <c r="E4" s="73" t="s">
        <v>102</v>
      </c>
      <c r="F4" s="73" t="s">
        <v>393</v>
      </c>
      <c r="G4" s="73" t="s">
        <v>394</v>
      </c>
      <c r="H4" s="73" t="s">
        <v>395</v>
      </c>
      <c r="I4" s="73" t="s">
        <v>396</v>
      </c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</row>
    <row r="5" spans="1:26" x14ac:dyDescent="0.25">
      <c r="E5" s="73" t="s">
        <v>103</v>
      </c>
      <c r="F5" s="73" t="s">
        <v>130</v>
      </c>
      <c r="G5" s="73" t="s">
        <v>130</v>
      </c>
      <c r="H5" s="73" t="s">
        <v>130</v>
      </c>
      <c r="I5" s="73" t="s">
        <v>130</v>
      </c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</row>
    <row r="6" spans="1:26" ht="15.6" x14ac:dyDescent="0.3">
      <c r="A6" s="1" t="s">
        <v>100</v>
      </c>
      <c r="B6" s="1" t="s">
        <v>101</v>
      </c>
      <c r="C6" s="1" t="s">
        <v>102</v>
      </c>
      <c r="D6" s="1" t="s">
        <v>171</v>
      </c>
      <c r="E6" s="1" t="s">
        <v>527</v>
      </c>
      <c r="F6" s="73" t="s">
        <v>427</v>
      </c>
      <c r="G6" s="73" t="s">
        <v>427</v>
      </c>
      <c r="H6" s="73" t="s">
        <v>427</v>
      </c>
      <c r="I6" s="73" t="s">
        <v>427</v>
      </c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40"/>
      <c r="W6" s="42" t="s">
        <v>7</v>
      </c>
      <c r="Y6" s="42" t="s">
        <v>528</v>
      </c>
    </row>
    <row r="7" spans="1:26" x14ac:dyDescent="0.25">
      <c r="A7" s="14">
        <v>1</v>
      </c>
      <c r="B7" s="14" t="s">
        <v>160</v>
      </c>
      <c r="C7" s="7" t="s">
        <v>18</v>
      </c>
      <c r="D7" s="31">
        <f>P4a2!R7</f>
        <v>0</v>
      </c>
      <c r="E7" s="45" t="s">
        <v>38</v>
      </c>
      <c r="F7" s="44">
        <v>1</v>
      </c>
      <c r="G7" s="44"/>
      <c r="H7" s="44"/>
      <c r="I7" s="44"/>
      <c r="J7" s="44"/>
      <c r="K7" s="44"/>
      <c r="L7" s="44"/>
      <c r="M7" s="14"/>
      <c r="N7" s="14"/>
      <c r="O7" s="14"/>
      <c r="P7" s="14"/>
      <c r="Q7" s="7"/>
      <c r="R7" s="7"/>
      <c r="S7" s="7"/>
      <c r="T7" s="7"/>
      <c r="U7" s="7"/>
      <c r="V7" s="7"/>
      <c r="W7" s="44">
        <f t="shared" ref="W7:W41" si="0">SUM(F7:V7)</f>
        <v>1</v>
      </c>
      <c r="Y7" s="78">
        <f>D7/$D$42</f>
        <v>0</v>
      </c>
    </row>
    <row r="8" spans="1:26" x14ac:dyDescent="0.25">
      <c r="A8" s="14">
        <v>2</v>
      </c>
      <c r="B8" s="14" t="s">
        <v>161</v>
      </c>
      <c r="C8" s="7" t="s">
        <v>172</v>
      </c>
      <c r="D8" s="31">
        <f>P4a2!R8</f>
        <v>0</v>
      </c>
      <c r="E8" s="45" t="s">
        <v>38</v>
      </c>
      <c r="F8" s="44">
        <v>1</v>
      </c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>
        <f t="shared" si="0"/>
        <v>1</v>
      </c>
      <c r="Y8" s="66">
        <f t="shared" ref="Y8:Y41" si="1">D8/$D$42</f>
        <v>0</v>
      </c>
    </row>
    <row r="9" spans="1:26" x14ac:dyDescent="0.25">
      <c r="A9" s="14">
        <v>3</v>
      </c>
      <c r="B9" s="14" t="s">
        <v>162</v>
      </c>
      <c r="C9" s="7" t="s">
        <v>10</v>
      </c>
      <c r="D9" s="31">
        <f>P4a2!R9</f>
        <v>0</v>
      </c>
      <c r="E9" s="45" t="s">
        <v>38</v>
      </c>
      <c r="F9" s="44">
        <v>1</v>
      </c>
      <c r="G9" s="44"/>
      <c r="H9" s="44"/>
      <c r="I9" s="44"/>
      <c r="J9" s="44"/>
      <c r="K9" s="45"/>
      <c r="L9" s="44"/>
      <c r="M9" s="45"/>
      <c r="N9" s="44"/>
      <c r="O9" s="44"/>
      <c r="P9" s="44"/>
      <c r="Q9" s="44"/>
      <c r="R9" s="44"/>
      <c r="S9" s="44"/>
      <c r="T9" s="44"/>
      <c r="U9" s="44"/>
      <c r="V9" s="44"/>
      <c r="W9" s="44">
        <f t="shared" si="0"/>
        <v>1</v>
      </c>
      <c r="Y9" s="66">
        <f t="shared" si="1"/>
        <v>0</v>
      </c>
    </row>
    <row r="10" spans="1:26" x14ac:dyDescent="0.25">
      <c r="A10" s="14">
        <v>4</v>
      </c>
      <c r="B10" s="14" t="s">
        <v>163</v>
      </c>
      <c r="C10" s="7" t="s">
        <v>14</v>
      </c>
      <c r="D10" s="31">
        <f>P4a2!R10</f>
        <v>0</v>
      </c>
      <c r="E10" s="45" t="s">
        <v>38</v>
      </c>
      <c r="F10" s="44">
        <v>1</v>
      </c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>
        <f t="shared" si="0"/>
        <v>1</v>
      </c>
      <c r="Y10" s="66">
        <f t="shared" si="1"/>
        <v>0</v>
      </c>
    </row>
    <row r="11" spans="1:26" x14ac:dyDescent="0.25">
      <c r="A11" s="14">
        <v>5</v>
      </c>
      <c r="B11" s="14" t="s">
        <v>164</v>
      </c>
      <c r="C11" s="75" t="s">
        <v>11</v>
      </c>
      <c r="D11" s="31">
        <f>P4a2!R11</f>
        <v>2311.1210593220344</v>
      </c>
      <c r="E11" s="45" t="s">
        <v>580</v>
      </c>
      <c r="F11" s="44"/>
      <c r="G11" s="44">
        <v>1</v>
      </c>
      <c r="H11" s="44"/>
      <c r="I11" s="44"/>
      <c r="J11" s="44"/>
      <c r="K11" s="44"/>
      <c r="L11" s="44"/>
      <c r="M11" s="44"/>
      <c r="N11" s="44"/>
      <c r="O11" s="44"/>
      <c r="P11" s="44"/>
      <c r="Q11" s="45"/>
      <c r="R11" s="45"/>
      <c r="S11" s="45"/>
      <c r="T11" s="45"/>
      <c r="U11" s="45"/>
      <c r="V11" s="45"/>
      <c r="W11" s="44">
        <f t="shared" si="0"/>
        <v>1</v>
      </c>
      <c r="Y11" s="68">
        <f t="shared" si="1"/>
        <v>0.28941136767417958</v>
      </c>
      <c r="Z11" s="25" t="s">
        <v>477</v>
      </c>
    </row>
    <row r="12" spans="1:26" x14ac:dyDescent="0.25">
      <c r="A12" s="14">
        <v>6</v>
      </c>
      <c r="B12" s="14" t="s">
        <v>165</v>
      </c>
      <c r="C12" s="7" t="s">
        <v>173</v>
      </c>
      <c r="D12" s="31">
        <f>P4a2!R12</f>
        <v>603.58878504672907</v>
      </c>
      <c r="E12" s="45" t="s">
        <v>581</v>
      </c>
      <c r="F12" s="44">
        <v>3</v>
      </c>
      <c r="G12" s="44"/>
      <c r="H12" s="44">
        <v>2</v>
      </c>
      <c r="I12" s="44">
        <v>4</v>
      </c>
      <c r="J12" s="44"/>
      <c r="K12" s="44"/>
      <c r="L12" s="44"/>
      <c r="M12" s="44"/>
      <c r="N12" s="45"/>
      <c r="O12" s="45"/>
      <c r="P12" s="45"/>
      <c r="Q12" s="45"/>
      <c r="R12" s="45"/>
      <c r="S12" s="45"/>
      <c r="T12" s="45"/>
      <c r="U12" s="45"/>
      <c r="V12" s="45"/>
      <c r="W12" s="44">
        <f t="shared" si="0"/>
        <v>9</v>
      </c>
      <c r="Y12" s="66">
        <f t="shared" si="1"/>
        <v>7.5584727631885326E-2</v>
      </c>
    </row>
    <row r="13" spans="1:26" x14ac:dyDescent="0.25">
      <c r="A13" s="14">
        <v>7</v>
      </c>
      <c r="B13" s="14" t="s">
        <v>166</v>
      </c>
      <c r="C13" s="7" t="s">
        <v>12</v>
      </c>
      <c r="D13" s="31">
        <f>P4a2!R13</f>
        <v>103.89908256880733</v>
      </c>
      <c r="E13" s="45" t="s">
        <v>535</v>
      </c>
      <c r="F13" s="44">
        <v>110.2</v>
      </c>
      <c r="G13" s="44">
        <v>165.4</v>
      </c>
      <c r="H13" s="44">
        <v>98.3</v>
      </c>
      <c r="I13" s="44">
        <v>100.5</v>
      </c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>
        <f t="shared" si="0"/>
        <v>474.40000000000003</v>
      </c>
      <c r="Y13" s="66">
        <f t="shared" si="1"/>
        <v>1.3010818046524973E-2</v>
      </c>
    </row>
    <row r="14" spans="1:26" x14ac:dyDescent="0.25">
      <c r="A14" s="14">
        <v>8</v>
      </c>
      <c r="B14" s="14" t="s">
        <v>167</v>
      </c>
      <c r="C14" s="7" t="s">
        <v>16</v>
      </c>
      <c r="D14" s="31">
        <f>P4a2!R14</f>
        <v>0</v>
      </c>
      <c r="E14" s="45" t="s">
        <v>38</v>
      </c>
      <c r="F14" s="44">
        <v>1</v>
      </c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>
        <f t="shared" si="0"/>
        <v>1</v>
      </c>
      <c r="Y14" s="66">
        <f t="shared" si="1"/>
        <v>0</v>
      </c>
    </row>
    <row r="15" spans="1:26" x14ac:dyDescent="0.25">
      <c r="A15" s="14">
        <v>9</v>
      </c>
      <c r="B15" s="14" t="s">
        <v>168</v>
      </c>
      <c r="C15" s="75" t="s">
        <v>13</v>
      </c>
      <c r="D15" s="31">
        <f>P4a2!R15</f>
        <v>1542.526989079563</v>
      </c>
      <c r="E15" s="45" t="s">
        <v>535</v>
      </c>
      <c r="F15" s="44">
        <v>110.2</v>
      </c>
      <c r="G15" s="44">
        <v>165.4</v>
      </c>
      <c r="H15" s="44">
        <v>98.3</v>
      </c>
      <c r="I15" s="44">
        <v>100.5</v>
      </c>
      <c r="J15" s="44"/>
      <c r="K15" s="44"/>
      <c r="L15" s="44"/>
      <c r="M15" s="44"/>
      <c r="N15" s="44"/>
      <c r="O15" s="44"/>
      <c r="P15" s="44"/>
      <c r="Q15" s="45"/>
      <c r="R15" s="45"/>
      <c r="S15" s="45"/>
      <c r="T15" s="45"/>
      <c r="U15" s="45"/>
      <c r="V15" s="45"/>
      <c r="W15" s="44">
        <f t="shared" si="0"/>
        <v>474.40000000000003</v>
      </c>
      <c r="Y15" s="68">
        <f t="shared" si="1"/>
        <v>0.19316376517066092</v>
      </c>
      <c r="Z15" s="25" t="s">
        <v>477</v>
      </c>
    </row>
    <row r="16" spans="1:26" x14ac:dyDescent="0.25">
      <c r="A16" s="14">
        <v>10</v>
      </c>
      <c r="B16" s="14" t="s">
        <v>169</v>
      </c>
      <c r="C16" s="7" t="s">
        <v>8</v>
      </c>
      <c r="D16" s="31">
        <f>P4a2!R16</f>
        <v>0</v>
      </c>
      <c r="E16" s="45" t="s">
        <v>38</v>
      </c>
      <c r="F16" s="44">
        <v>1</v>
      </c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>
        <f t="shared" si="0"/>
        <v>1</v>
      </c>
      <c r="Y16" s="66">
        <f t="shared" si="1"/>
        <v>0</v>
      </c>
    </row>
    <row r="17" spans="1:26" x14ac:dyDescent="0.25">
      <c r="A17" s="14">
        <v>11</v>
      </c>
      <c r="B17" s="14" t="s">
        <v>170</v>
      </c>
      <c r="C17" s="7" t="s">
        <v>183</v>
      </c>
      <c r="D17" s="31">
        <f>P4a2!R17</f>
        <v>419.84531001589829</v>
      </c>
      <c r="E17" s="45" t="s">
        <v>278</v>
      </c>
      <c r="F17" s="44">
        <v>25.3</v>
      </c>
      <c r="G17" s="44">
        <v>46.1</v>
      </c>
      <c r="H17" s="44">
        <v>35.799999999999997</v>
      </c>
      <c r="I17" s="44">
        <v>40.700000000000003</v>
      </c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>
        <f t="shared" si="0"/>
        <v>147.9</v>
      </c>
      <c r="Y17" s="66">
        <f t="shared" si="1"/>
        <v>5.2575352941024785E-2</v>
      </c>
    </row>
    <row r="18" spans="1:26" x14ac:dyDescent="0.25">
      <c r="A18" s="14">
        <v>12</v>
      </c>
      <c r="B18" s="14" t="s">
        <v>174</v>
      </c>
      <c r="C18" s="79" t="s">
        <v>184</v>
      </c>
      <c r="D18" s="31">
        <f>P4a2!R18</f>
        <v>2.5819540229885058</v>
      </c>
      <c r="E18" s="45" t="s">
        <v>279</v>
      </c>
      <c r="F18" s="14">
        <v>2</v>
      </c>
      <c r="G18" s="14">
        <v>1</v>
      </c>
      <c r="H18" s="14">
        <v>3</v>
      </c>
      <c r="I18" s="14">
        <v>4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44">
        <f t="shared" si="0"/>
        <v>10</v>
      </c>
      <c r="Y18" s="66">
        <f t="shared" si="1"/>
        <v>3.2332657004309321E-4</v>
      </c>
    </row>
    <row r="19" spans="1:26" x14ac:dyDescent="0.25">
      <c r="A19" s="14">
        <v>13</v>
      </c>
      <c r="B19" s="14" t="s">
        <v>175</v>
      </c>
      <c r="C19" s="75" t="s">
        <v>185</v>
      </c>
      <c r="D19" s="31">
        <f>P4a2!R19</f>
        <v>800</v>
      </c>
      <c r="E19" s="45" t="s">
        <v>582</v>
      </c>
      <c r="F19" s="44">
        <v>25.4</v>
      </c>
      <c r="G19" s="44">
        <v>15.2</v>
      </c>
      <c r="H19" s="44">
        <v>85.2</v>
      </c>
      <c r="I19" s="44">
        <v>34.700000000000003</v>
      </c>
      <c r="J19" s="44"/>
      <c r="K19" s="44"/>
      <c r="L19" s="44"/>
      <c r="M19" s="44"/>
      <c r="N19" s="44"/>
      <c r="O19" s="44"/>
      <c r="P19" s="44"/>
      <c r="Q19" s="45"/>
      <c r="R19" s="45"/>
      <c r="S19" s="45"/>
      <c r="T19" s="45"/>
      <c r="U19" s="45"/>
      <c r="V19" s="45"/>
      <c r="W19" s="44">
        <f t="shared" si="0"/>
        <v>160.5</v>
      </c>
      <c r="Y19" s="68">
        <f t="shared" si="1"/>
        <v>0.10018042681297817</v>
      </c>
      <c r="Z19" s="25" t="s">
        <v>477</v>
      </c>
    </row>
    <row r="20" spans="1:26" x14ac:dyDescent="0.25">
      <c r="A20" s="14">
        <v>14</v>
      </c>
      <c r="B20" s="14" t="s">
        <v>176</v>
      </c>
      <c r="C20" s="7" t="s">
        <v>186</v>
      </c>
      <c r="D20" s="31">
        <f>P4a2!R20</f>
        <v>241.73831775700936</v>
      </c>
      <c r="E20" s="45" t="s">
        <v>529</v>
      </c>
      <c r="F20" s="44">
        <v>15</v>
      </c>
      <c r="G20" s="44">
        <v>10</v>
      </c>
      <c r="H20" s="44">
        <v>8</v>
      </c>
      <c r="I20" s="44">
        <v>35</v>
      </c>
      <c r="J20" s="44"/>
      <c r="K20" s="44"/>
      <c r="L20" s="44"/>
      <c r="M20" s="44"/>
      <c r="N20" s="45"/>
      <c r="O20" s="45"/>
      <c r="P20" s="45"/>
      <c r="Q20" s="45"/>
      <c r="R20" s="45"/>
      <c r="S20" s="45"/>
      <c r="T20" s="45"/>
      <c r="U20" s="45"/>
      <c r="V20" s="45"/>
      <c r="W20" s="44">
        <f t="shared" si="0"/>
        <v>68</v>
      </c>
      <c r="Y20" s="66">
        <f t="shared" si="1"/>
        <v>3.0271809812435671E-2</v>
      </c>
    </row>
    <row r="21" spans="1:26" x14ac:dyDescent="0.25">
      <c r="A21" s="14">
        <v>15</v>
      </c>
      <c r="B21" s="14" t="s">
        <v>177</v>
      </c>
      <c r="C21" s="7" t="s">
        <v>187</v>
      </c>
      <c r="D21" s="31">
        <f>P4a2!R21</f>
        <v>0</v>
      </c>
      <c r="E21" s="45" t="s">
        <v>38</v>
      </c>
      <c r="F21" s="44">
        <v>1</v>
      </c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>
        <f t="shared" si="0"/>
        <v>1</v>
      </c>
      <c r="Y21" s="66">
        <f t="shared" si="1"/>
        <v>0</v>
      </c>
    </row>
    <row r="22" spans="1:26" x14ac:dyDescent="0.25">
      <c r="A22" s="14">
        <v>16</v>
      </c>
      <c r="B22" s="14" t="s">
        <v>178</v>
      </c>
      <c r="C22" s="75" t="s">
        <v>17</v>
      </c>
      <c r="D22" s="31">
        <f>P4a2!R22</f>
        <v>1895.4758190327614</v>
      </c>
      <c r="E22" s="45" t="s">
        <v>535</v>
      </c>
      <c r="F22" s="44">
        <v>110.2</v>
      </c>
      <c r="G22" s="44">
        <v>165.4</v>
      </c>
      <c r="H22" s="44">
        <v>98.3</v>
      </c>
      <c r="I22" s="44">
        <v>100.5</v>
      </c>
      <c r="J22" s="44"/>
      <c r="K22" s="44"/>
      <c r="L22" s="44"/>
      <c r="M22" s="44"/>
      <c r="N22" s="44"/>
      <c r="O22" s="44"/>
      <c r="P22" s="44"/>
      <c r="Q22" s="45"/>
      <c r="R22" s="45"/>
      <c r="S22" s="45"/>
      <c r="T22" s="45"/>
      <c r="U22" s="45"/>
      <c r="V22" s="45"/>
      <c r="W22" s="44">
        <f t="shared" si="0"/>
        <v>474.40000000000003</v>
      </c>
      <c r="Y22" s="68">
        <f t="shared" si="1"/>
        <v>0.23736197070547677</v>
      </c>
      <c r="Z22" s="25" t="s">
        <v>477</v>
      </c>
    </row>
    <row r="23" spans="1:26" x14ac:dyDescent="0.25">
      <c r="A23" s="14">
        <v>17</v>
      </c>
      <c r="B23" s="14" t="s">
        <v>179</v>
      </c>
      <c r="C23" s="7" t="s">
        <v>9</v>
      </c>
      <c r="D23" s="31">
        <f>P4a2!R23</f>
        <v>0</v>
      </c>
      <c r="E23" s="45" t="s">
        <v>38</v>
      </c>
      <c r="F23" s="44">
        <v>1</v>
      </c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>
        <f t="shared" si="0"/>
        <v>1</v>
      </c>
      <c r="Y23" s="66">
        <f t="shared" si="1"/>
        <v>0</v>
      </c>
    </row>
    <row r="24" spans="1:26" x14ac:dyDescent="0.25">
      <c r="A24" s="14">
        <v>18</v>
      </c>
      <c r="B24" s="14" t="s">
        <v>180</v>
      </c>
      <c r="C24" s="7" t="s">
        <v>15</v>
      </c>
      <c r="D24" s="31">
        <f>P4a2!R24</f>
        <v>36.142659279778393</v>
      </c>
      <c r="E24" s="45" t="s">
        <v>535</v>
      </c>
      <c r="F24" s="44">
        <v>110.2</v>
      </c>
      <c r="G24" s="44">
        <v>165.4</v>
      </c>
      <c r="H24" s="44">
        <v>98.3</v>
      </c>
      <c r="I24" s="44">
        <v>100.5</v>
      </c>
      <c r="J24" s="44"/>
      <c r="K24" s="44"/>
      <c r="L24" s="44"/>
      <c r="M24" s="44"/>
      <c r="N24" s="44"/>
      <c r="O24" s="44"/>
      <c r="P24" s="44"/>
      <c r="Q24" s="45"/>
      <c r="R24" s="45"/>
      <c r="S24" s="45"/>
      <c r="T24" s="45"/>
      <c r="U24" s="45"/>
      <c r="V24" s="45"/>
      <c r="W24" s="44">
        <f t="shared" si="0"/>
        <v>474.40000000000003</v>
      </c>
      <c r="Y24" s="66">
        <f t="shared" si="1"/>
        <v>4.5259837910053072E-3</v>
      </c>
    </row>
    <row r="25" spans="1:26" x14ac:dyDescent="0.25">
      <c r="A25" s="14">
        <v>19</v>
      </c>
      <c r="B25" s="14" t="s">
        <v>181</v>
      </c>
      <c r="C25" s="7" t="s">
        <v>196</v>
      </c>
      <c r="D25" s="31">
        <f>P4a2!R25</f>
        <v>0</v>
      </c>
      <c r="E25" s="45" t="s">
        <v>38</v>
      </c>
      <c r="F25" s="44">
        <v>1</v>
      </c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>
        <f t="shared" si="0"/>
        <v>1</v>
      </c>
      <c r="Y25" s="66">
        <f t="shared" si="1"/>
        <v>0</v>
      </c>
    </row>
    <row r="26" spans="1:26" x14ac:dyDescent="0.25">
      <c r="A26" s="14">
        <v>20</v>
      </c>
      <c r="B26" s="14" t="s">
        <v>182</v>
      </c>
      <c r="C26" s="7" t="s">
        <v>197</v>
      </c>
      <c r="D26" s="31">
        <f>P4a2!R26</f>
        <v>0</v>
      </c>
      <c r="E26" s="45" t="s">
        <v>38</v>
      </c>
      <c r="F26" s="44">
        <v>1</v>
      </c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>
        <f t="shared" si="0"/>
        <v>1</v>
      </c>
      <c r="Y26" s="66">
        <f t="shared" si="1"/>
        <v>0</v>
      </c>
    </row>
    <row r="27" spans="1:26" x14ac:dyDescent="0.25">
      <c r="A27" s="14">
        <v>21</v>
      </c>
      <c r="B27" s="14" t="s">
        <v>188</v>
      </c>
      <c r="C27" s="7" t="s">
        <v>198</v>
      </c>
      <c r="D27" s="31">
        <f>P4a2!R27</f>
        <v>0</v>
      </c>
      <c r="E27" s="45" t="s">
        <v>38</v>
      </c>
      <c r="F27" s="44">
        <v>1</v>
      </c>
      <c r="G27" s="44"/>
      <c r="H27" s="44"/>
      <c r="I27" s="44"/>
      <c r="J27" s="44"/>
      <c r="K27" s="44"/>
      <c r="L27" s="45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>
        <f t="shared" si="0"/>
        <v>1</v>
      </c>
      <c r="Y27" s="66">
        <f t="shared" si="1"/>
        <v>0</v>
      </c>
    </row>
    <row r="28" spans="1:26" x14ac:dyDescent="0.25">
      <c r="A28" s="14">
        <v>22</v>
      </c>
      <c r="B28" s="14" t="s">
        <v>189</v>
      </c>
      <c r="C28" s="7" t="s">
        <v>19</v>
      </c>
      <c r="D28" s="31">
        <f>P4a2!R28</f>
        <v>0</v>
      </c>
      <c r="E28" s="45" t="s">
        <v>38</v>
      </c>
      <c r="F28" s="45">
        <v>1</v>
      </c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>
        <f t="shared" si="0"/>
        <v>1</v>
      </c>
      <c r="Y28" s="66">
        <f t="shared" si="1"/>
        <v>0</v>
      </c>
    </row>
    <row r="29" spans="1:26" x14ac:dyDescent="0.25">
      <c r="A29" s="14">
        <v>23</v>
      </c>
      <c r="B29" s="14" t="s">
        <v>190</v>
      </c>
      <c r="C29" s="7" t="s">
        <v>217</v>
      </c>
      <c r="D29" s="31">
        <f>P4a2!R29</f>
        <v>0</v>
      </c>
      <c r="E29" s="45" t="s">
        <v>38</v>
      </c>
      <c r="F29" s="44">
        <v>1</v>
      </c>
      <c r="G29" s="44"/>
      <c r="H29" s="44"/>
      <c r="I29" s="44"/>
      <c r="J29" s="44"/>
      <c r="K29" s="45"/>
      <c r="L29" s="45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>
        <f t="shared" si="0"/>
        <v>1</v>
      </c>
      <c r="Y29" s="66">
        <f t="shared" si="1"/>
        <v>0</v>
      </c>
    </row>
    <row r="30" spans="1:26" x14ac:dyDescent="0.25">
      <c r="A30" s="14">
        <v>24</v>
      </c>
      <c r="B30" s="14" t="s">
        <v>191</v>
      </c>
      <c r="C30" s="7" t="s">
        <v>199</v>
      </c>
      <c r="D30" s="31">
        <f>P4a2!R30</f>
        <v>0</v>
      </c>
      <c r="E30" s="45" t="s">
        <v>38</v>
      </c>
      <c r="F30" s="44">
        <v>1</v>
      </c>
      <c r="G30" s="44"/>
      <c r="H30" s="44"/>
      <c r="I30" s="44"/>
      <c r="J30" s="44"/>
      <c r="K30" s="45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>
        <f t="shared" si="0"/>
        <v>1</v>
      </c>
      <c r="Y30" s="66">
        <f t="shared" si="1"/>
        <v>0</v>
      </c>
    </row>
    <row r="31" spans="1:26" x14ac:dyDescent="0.25">
      <c r="A31" s="14">
        <v>25</v>
      </c>
      <c r="B31" s="14" t="s">
        <v>192</v>
      </c>
      <c r="C31" s="7" t="s">
        <v>200</v>
      </c>
      <c r="D31" s="31">
        <f>P4a2!R31</f>
        <v>0</v>
      </c>
      <c r="E31" s="45" t="s">
        <v>38</v>
      </c>
      <c r="F31" s="44">
        <v>1</v>
      </c>
      <c r="G31" s="44"/>
      <c r="H31" s="44"/>
      <c r="I31" s="44"/>
      <c r="J31" s="45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>
        <f t="shared" si="0"/>
        <v>1</v>
      </c>
      <c r="Y31" s="66">
        <f t="shared" si="1"/>
        <v>0</v>
      </c>
    </row>
    <row r="32" spans="1:26" x14ac:dyDescent="0.25">
      <c r="A32" s="14">
        <v>26</v>
      </c>
      <c r="B32" s="14" t="s">
        <v>193</v>
      </c>
      <c r="C32" s="7" t="s">
        <v>201</v>
      </c>
      <c r="D32" s="31">
        <f>P4a2!R32</f>
        <v>0</v>
      </c>
      <c r="E32" s="45" t="s">
        <v>38</v>
      </c>
      <c r="F32" s="44">
        <v>1</v>
      </c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>
        <f t="shared" si="0"/>
        <v>1</v>
      </c>
      <c r="Y32" s="66">
        <f t="shared" si="1"/>
        <v>0</v>
      </c>
    </row>
    <row r="33" spans="1:27" x14ac:dyDescent="0.25">
      <c r="A33" s="14">
        <v>27</v>
      </c>
      <c r="B33" s="14" t="s">
        <v>194</v>
      </c>
      <c r="C33" s="7" t="s">
        <v>202</v>
      </c>
      <c r="D33" s="31">
        <f>P4a2!R33</f>
        <v>0</v>
      </c>
      <c r="E33" s="45" t="s">
        <v>38</v>
      </c>
      <c r="F33" s="44">
        <v>1</v>
      </c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>
        <f t="shared" si="0"/>
        <v>1</v>
      </c>
      <c r="Y33" s="66">
        <f t="shared" si="1"/>
        <v>0</v>
      </c>
    </row>
    <row r="34" spans="1:27" x14ac:dyDescent="0.25">
      <c r="A34" s="14">
        <v>28</v>
      </c>
      <c r="B34" s="14" t="s">
        <v>195</v>
      </c>
      <c r="C34" s="7" t="s">
        <v>20</v>
      </c>
      <c r="D34" s="31">
        <f>P4a2!R34</f>
        <v>28.671875000000004</v>
      </c>
      <c r="E34" s="45" t="s">
        <v>535</v>
      </c>
      <c r="F34" s="44">
        <v>110.2</v>
      </c>
      <c r="G34" s="44">
        <v>165.4</v>
      </c>
      <c r="H34" s="44">
        <v>98.3</v>
      </c>
      <c r="I34" s="44">
        <v>100.5</v>
      </c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>
        <f t="shared" si="0"/>
        <v>474.40000000000003</v>
      </c>
      <c r="Y34" s="66">
        <f t="shared" si="1"/>
        <v>3.5904508437854484E-3</v>
      </c>
    </row>
    <row r="35" spans="1:27" x14ac:dyDescent="0.25">
      <c r="A35" s="14">
        <v>29</v>
      </c>
      <c r="B35" s="14" t="s">
        <v>203</v>
      </c>
      <c r="C35" s="7" t="s">
        <v>210</v>
      </c>
      <c r="D35" s="31">
        <f>P4a2!R35</f>
        <v>0</v>
      </c>
      <c r="E35" s="45" t="s">
        <v>38</v>
      </c>
      <c r="F35" s="44">
        <v>1</v>
      </c>
      <c r="G35" s="44"/>
      <c r="H35" s="44"/>
      <c r="I35" s="44"/>
      <c r="J35" s="44"/>
      <c r="K35" s="45"/>
      <c r="L35" s="44"/>
      <c r="M35" s="45"/>
      <c r="N35" s="44"/>
      <c r="O35" s="44"/>
      <c r="P35" s="44"/>
      <c r="Q35" s="44"/>
      <c r="R35" s="44"/>
      <c r="S35" s="44"/>
      <c r="T35" s="44"/>
      <c r="U35" s="44"/>
      <c r="V35" s="44"/>
      <c r="W35" s="44">
        <f t="shared" si="0"/>
        <v>1</v>
      </c>
      <c r="Y35" s="66">
        <f t="shared" si="1"/>
        <v>0</v>
      </c>
    </row>
    <row r="36" spans="1:27" x14ac:dyDescent="0.25">
      <c r="A36" s="14">
        <v>30</v>
      </c>
      <c r="B36" s="14" t="s">
        <v>204</v>
      </c>
      <c r="C36" s="7" t="s">
        <v>211</v>
      </c>
      <c r="D36" s="31">
        <f>P4a2!R36</f>
        <v>0</v>
      </c>
      <c r="E36" s="45" t="s">
        <v>38</v>
      </c>
      <c r="F36" s="44">
        <v>1</v>
      </c>
      <c r="G36" s="44"/>
      <c r="H36" s="44"/>
      <c r="I36" s="44"/>
      <c r="J36" s="44"/>
      <c r="K36" s="45"/>
      <c r="L36" s="4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>
        <f t="shared" si="0"/>
        <v>1</v>
      </c>
      <c r="Y36" s="66">
        <f t="shared" si="1"/>
        <v>0</v>
      </c>
    </row>
    <row r="37" spans="1:27" x14ac:dyDescent="0.25">
      <c r="A37" s="14">
        <v>31</v>
      </c>
      <c r="B37" s="14" t="s">
        <v>205</v>
      </c>
      <c r="C37" s="7" t="s">
        <v>212</v>
      </c>
      <c r="D37" s="31">
        <f>P4a2!R37</f>
        <v>0</v>
      </c>
      <c r="E37" s="45" t="s">
        <v>38</v>
      </c>
      <c r="F37" s="44">
        <v>1</v>
      </c>
      <c r="G37" s="44"/>
      <c r="H37" s="44"/>
      <c r="I37" s="44"/>
      <c r="J37" s="45"/>
      <c r="K37" s="44"/>
      <c r="L37" s="45"/>
      <c r="M37" s="44"/>
      <c r="N37" s="45"/>
      <c r="O37" s="45"/>
      <c r="P37" s="45"/>
      <c r="Q37" s="44"/>
      <c r="R37" s="44"/>
      <c r="S37" s="44"/>
      <c r="T37" s="44"/>
      <c r="U37" s="44"/>
      <c r="V37" s="44"/>
      <c r="W37" s="44">
        <f t="shared" si="0"/>
        <v>1</v>
      </c>
      <c r="Y37" s="66">
        <f t="shared" si="1"/>
        <v>0</v>
      </c>
    </row>
    <row r="38" spans="1:27" x14ac:dyDescent="0.25">
      <c r="A38" s="14">
        <v>32</v>
      </c>
      <c r="B38" s="14" t="s">
        <v>206</v>
      </c>
      <c r="C38" s="7" t="s">
        <v>213</v>
      </c>
      <c r="D38" s="31">
        <f>P4a2!R38</f>
        <v>0</v>
      </c>
      <c r="E38" s="45" t="s">
        <v>38</v>
      </c>
      <c r="F38" s="44">
        <v>1</v>
      </c>
      <c r="G38" s="44"/>
      <c r="H38" s="44"/>
      <c r="I38" s="45"/>
      <c r="J38" s="14"/>
      <c r="K38" s="45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>
        <f t="shared" si="0"/>
        <v>1</v>
      </c>
      <c r="Y38" s="66">
        <f t="shared" si="1"/>
        <v>0</v>
      </c>
      <c r="AA38" s="65"/>
    </row>
    <row r="39" spans="1:27" x14ac:dyDescent="0.25">
      <c r="A39" s="14">
        <v>33</v>
      </c>
      <c r="B39" s="14" t="s">
        <v>207</v>
      </c>
      <c r="C39" s="7" t="s">
        <v>214</v>
      </c>
      <c r="D39" s="31">
        <f>P4a2!R39</f>
        <v>0</v>
      </c>
      <c r="E39" s="45" t="s">
        <v>38</v>
      </c>
      <c r="F39" s="44">
        <v>1</v>
      </c>
      <c r="G39" s="44"/>
      <c r="H39" s="44"/>
      <c r="I39" s="45"/>
      <c r="J39" s="1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>
        <f t="shared" si="0"/>
        <v>1</v>
      </c>
      <c r="Y39" s="66">
        <f t="shared" si="1"/>
        <v>0</v>
      </c>
    </row>
    <row r="40" spans="1:27" x14ac:dyDescent="0.25">
      <c r="A40" s="14">
        <v>34</v>
      </c>
      <c r="B40" s="14" t="s">
        <v>208</v>
      </c>
      <c r="C40" s="7" t="s">
        <v>215</v>
      </c>
      <c r="D40" s="31">
        <f>P4a2!R40</f>
        <v>0</v>
      </c>
      <c r="E40" s="45" t="s">
        <v>38</v>
      </c>
      <c r="F40" s="44">
        <v>1</v>
      </c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>
        <f t="shared" si="0"/>
        <v>1</v>
      </c>
      <c r="Y40" s="66">
        <f t="shared" si="1"/>
        <v>0</v>
      </c>
    </row>
    <row r="41" spans="1:27" x14ac:dyDescent="0.25">
      <c r="A41" s="14">
        <v>35</v>
      </c>
      <c r="B41" s="14" t="s">
        <v>209</v>
      </c>
      <c r="C41" s="7" t="s">
        <v>216</v>
      </c>
      <c r="D41" s="31">
        <f>P4a2!R41</f>
        <v>0</v>
      </c>
      <c r="E41" s="45" t="s">
        <v>38</v>
      </c>
      <c r="F41" s="44">
        <v>1</v>
      </c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>
        <f t="shared" si="0"/>
        <v>1</v>
      </c>
      <c r="Y41" s="66">
        <f t="shared" si="1"/>
        <v>0</v>
      </c>
    </row>
    <row r="42" spans="1:27" x14ac:dyDescent="0.25">
      <c r="D42" s="31">
        <f>SUM(D7:D41)</f>
        <v>7985.5918511255695</v>
      </c>
      <c r="Y42" s="67">
        <f>SUM(Y7:Y41)</f>
        <v>1.0000000000000002</v>
      </c>
    </row>
  </sheetData>
  <mergeCells count="1">
    <mergeCell ref="B4:C4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B6B9-9C25-48D7-BB19-6AA36F62F922}">
  <dimension ref="A1:AA42"/>
  <sheetViews>
    <sheetView zoomScale="80" zoomScaleNormal="80" workbookViewId="0">
      <pane xSplit="5" ySplit="6" topLeftCell="F24" activePane="bottomRight" state="frozen"/>
      <selection pane="topRight" activeCell="F1" sqref="F1"/>
      <selection pane="bottomLeft" activeCell="A9" sqref="A9"/>
      <selection pane="bottomRight" activeCell="F3" sqref="F3:I6"/>
    </sheetView>
  </sheetViews>
  <sheetFormatPr baseColWidth="10" defaultColWidth="11.54296875" defaultRowHeight="15" x14ac:dyDescent="0.25"/>
  <cols>
    <col min="1" max="1" width="6.08984375" style="24" customWidth="1"/>
    <col min="2" max="2" width="9.08984375" style="24" customWidth="1"/>
    <col min="3" max="3" width="30.54296875" style="24" customWidth="1"/>
    <col min="4" max="4" width="9.453125" style="24" customWidth="1"/>
    <col min="5" max="5" width="15.90625" style="24" customWidth="1"/>
    <col min="6" max="13" width="11.54296875" style="24"/>
    <col min="14" max="14" width="12.90625" style="24" customWidth="1"/>
    <col min="15" max="23" width="11.54296875" style="24"/>
    <col min="24" max="24" width="5.36328125" style="24" customWidth="1"/>
    <col min="25" max="25" width="12" style="24" bestFit="1" customWidth="1"/>
    <col min="26" max="16384" width="11.54296875" style="24"/>
  </cols>
  <sheetData>
    <row r="1" spans="1:26" ht="15.6" x14ac:dyDescent="0.3">
      <c r="A1" s="26" t="s">
        <v>586</v>
      </c>
    </row>
    <row r="2" spans="1:26" ht="15.6" x14ac:dyDescent="0.3">
      <c r="A2" s="26" t="s">
        <v>578</v>
      </c>
      <c r="B2" s="26" t="s">
        <v>579</v>
      </c>
      <c r="E2" s="73" t="s">
        <v>100</v>
      </c>
      <c r="F2" s="73">
        <v>1</v>
      </c>
      <c r="G2" s="73">
        <v>2</v>
      </c>
      <c r="H2" s="73">
        <v>3</v>
      </c>
      <c r="I2" s="73">
        <v>4</v>
      </c>
      <c r="J2" s="73">
        <v>5</v>
      </c>
      <c r="K2" s="73">
        <v>6</v>
      </c>
      <c r="L2" s="73">
        <v>7</v>
      </c>
      <c r="M2" s="73">
        <v>8</v>
      </c>
      <c r="N2" s="73">
        <v>9</v>
      </c>
      <c r="O2" s="73">
        <v>10</v>
      </c>
      <c r="P2" s="73">
        <v>11</v>
      </c>
      <c r="Q2" s="73">
        <v>12</v>
      </c>
      <c r="R2" s="73">
        <v>13</v>
      </c>
      <c r="S2" s="73">
        <v>14</v>
      </c>
      <c r="T2" s="73">
        <v>15</v>
      </c>
      <c r="U2" s="73">
        <v>16</v>
      </c>
      <c r="V2" s="73">
        <v>17</v>
      </c>
    </row>
    <row r="3" spans="1:26" x14ac:dyDescent="0.25">
      <c r="E3" s="73" t="s">
        <v>101</v>
      </c>
      <c r="F3" s="73" t="s">
        <v>367</v>
      </c>
      <c r="G3" s="73" t="s">
        <v>368</v>
      </c>
      <c r="H3" s="73" t="s">
        <v>369</v>
      </c>
      <c r="I3" s="73" t="s">
        <v>370</v>
      </c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</row>
    <row r="4" spans="1:26" ht="69" x14ac:dyDescent="0.25">
      <c r="B4" s="94" t="s">
        <v>538</v>
      </c>
      <c r="C4" s="95"/>
      <c r="E4" s="73" t="s">
        <v>102</v>
      </c>
      <c r="F4" s="73" t="s">
        <v>393</v>
      </c>
      <c r="G4" s="73" t="s">
        <v>394</v>
      </c>
      <c r="H4" s="73" t="s">
        <v>395</v>
      </c>
      <c r="I4" s="73" t="s">
        <v>396</v>
      </c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</row>
    <row r="5" spans="1:26" x14ac:dyDescent="0.25">
      <c r="E5" s="73" t="s">
        <v>103</v>
      </c>
      <c r="F5" s="73" t="s">
        <v>130</v>
      </c>
      <c r="G5" s="73" t="s">
        <v>130</v>
      </c>
      <c r="H5" s="73" t="s">
        <v>130</v>
      </c>
      <c r="I5" s="73" t="s">
        <v>130</v>
      </c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</row>
    <row r="6" spans="1:26" ht="15.6" x14ac:dyDescent="0.3">
      <c r="A6" s="1" t="s">
        <v>100</v>
      </c>
      <c r="B6" s="1" t="s">
        <v>101</v>
      </c>
      <c r="C6" s="1" t="s">
        <v>102</v>
      </c>
      <c r="D6" s="1" t="s">
        <v>171</v>
      </c>
      <c r="E6" s="1" t="s">
        <v>527</v>
      </c>
      <c r="F6" s="73" t="s">
        <v>427</v>
      </c>
      <c r="G6" s="73" t="s">
        <v>427</v>
      </c>
      <c r="H6" s="73" t="s">
        <v>427</v>
      </c>
      <c r="I6" s="73" t="s">
        <v>427</v>
      </c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40"/>
      <c r="W6" s="42" t="s">
        <v>7</v>
      </c>
      <c r="Y6" s="42" t="s">
        <v>528</v>
      </c>
    </row>
    <row r="7" spans="1:26" x14ac:dyDescent="0.25">
      <c r="A7" s="14">
        <v>1</v>
      </c>
      <c r="B7" s="14" t="s">
        <v>160</v>
      </c>
      <c r="C7" s="7" t="s">
        <v>18</v>
      </c>
      <c r="D7" s="31">
        <f>P4a2!R7</f>
        <v>0</v>
      </c>
      <c r="E7" s="45" t="s">
        <v>38</v>
      </c>
      <c r="F7" s="44">
        <f>'P4b1 CA 13'!$D7/'P4b1 CA 13'!$W7*'P4b1 CA 13'!F7</f>
        <v>0</v>
      </c>
      <c r="G7" s="44">
        <f>'P4b1 CA 13'!$D7/'P4b1 CA 13'!$W7*'P4b1 CA 13'!G7</f>
        <v>0</v>
      </c>
      <c r="H7" s="44">
        <f>'P4b1 CA 13'!$D7/'P4b1 CA 13'!$W7*'P4b1 CA 13'!H7</f>
        <v>0</v>
      </c>
      <c r="I7" s="44">
        <f>'P4b1 CA 13'!$D7/'P4b1 CA 13'!$W7*'P4b1 CA 13'!I7</f>
        <v>0</v>
      </c>
      <c r="J7" s="44"/>
      <c r="K7" s="44"/>
      <c r="L7" s="44"/>
      <c r="M7" s="14"/>
      <c r="N7" s="14"/>
      <c r="O7" s="14"/>
      <c r="P7" s="14"/>
      <c r="Q7" s="7"/>
      <c r="R7" s="7"/>
      <c r="S7" s="7"/>
      <c r="T7" s="7"/>
      <c r="U7" s="7"/>
      <c r="V7" s="7"/>
      <c r="W7" s="44">
        <f t="shared" ref="W7:W41" si="0">SUM(F7:V7)</f>
        <v>0</v>
      </c>
      <c r="Y7" s="78">
        <f>D7/$D$42</f>
        <v>0</v>
      </c>
    </row>
    <row r="8" spans="1:26" x14ac:dyDescent="0.25">
      <c r="A8" s="14">
        <v>2</v>
      </c>
      <c r="B8" s="14" t="s">
        <v>161</v>
      </c>
      <c r="C8" s="7" t="s">
        <v>172</v>
      </c>
      <c r="D8" s="31">
        <f>P4a2!R8</f>
        <v>0</v>
      </c>
      <c r="E8" s="45" t="s">
        <v>38</v>
      </c>
      <c r="F8" s="44">
        <f>'P4b1 CA 13'!$D8/'P4b1 CA 13'!$W8*'P4b1 CA 13'!F8</f>
        <v>0</v>
      </c>
      <c r="G8" s="44">
        <f>'P4b1 CA 13'!$D8/'P4b1 CA 13'!$W8*'P4b1 CA 13'!G8</f>
        <v>0</v>
      </c>
      <c r="H8" s="44">
        <f>'P4b1 CA 13'!$D8/'P4b1 CA 13'!$W8*'P4b1 CA 13'!H8</f>
        <v>0</v>
      </c>
      <c r="I8" s="44">
        <f>'P4b1 CA 13'!$D8/'P4b1 CA 13'!$W8*'P4b1 CA 13'!I8</f>
        <v>0</v>
      </c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>
        <f t="shared" si="0"/>
        <v>0</v>
      </c>
      <c r="Y8" s="66">
        <f t="shared" ref="Y8:Y41" si="1">D8/$D$42</f>
        <v>0</v>
      </c>
    </row>
    <row r="9" spans="1:26" x14ac:dyDescent="0.25">
      <c r="A9" s="14">
        <v>3</v>
      </c>
      <c r="B9" s="14" t="s">
        <v>162</v>
      </c>
      <c r="C9" s="7" t="s">
        <v>10</v>
      </c>
      <c r="D9" s="31">
        <f>P4a2!R9</f>
        <v>0</v>
      </c>
      <c r="E9" s="45" t="s">
        <v>38</v>
      </c>
      <c r="F9" s="44">
        <f>'P4b1 CA 13'!$D9/'P4b1 CA 13'!$W9*'P4b1 CA 13'!F9</f>
        <v>0</v>
      </c>
      <c r="G9" s="44">
        <f>'P4b1 CA 13'!$D9/'P4b1 CA 13'!$W9*'P4b1 CA 13'!G9</f>
        <v>0</v>
      </c>
      <c r="H9" s="44">
        <f>'P4b1 CA 13'!$D9/'P4b1 CA 13'!$W9*'P4b1 CA 13'!H9</f>
        <v>0</v>
      </c>
      <c r="I9" s="44">
        <f>'P4b1 CA 13'!$D9/'P4b1 CA 13'!$W9*'P4b1 CA 13'!I9</f>
        <v>0</v>
      </c>
      <c r="J9" s="44"/>
      <c r="K9" s="45"/>
      <c r="L9" s="44"/>
      <c r="M9" s="45"/>
      <c r="N9" s="44"/>
      <c r="O9" s="44"/>
      <c r="P9" s="44"/>
      <c r="Q9" s="44"/>
      <c r="R9" s="44"/>
      <c r="S9" s="44"/>
      <c r="T9" s="44"/>
      <c r="U9" s="44"/>
      <c r="V9" s="44"/>
      <c r="W9" s="44">
        <f t="shared" si="0"/>
        <v>0</v>
      </c>
      <c r="Y9" s="66">
        <f t="shared" si="1"/>
        <v>0</v>
      </c>
    </row>
    <row r="10" spans="1:26" x14ac:dyDescent="0.25">
      <c r="A10" s="14">
        <v>4</v>
      </c>
      <c r="B10" s="14" t="s">
        <v>163</v>
      </c>
      <c r="C10" s="7" t="s">
        <v>14</v>
      </c>
      <c r="D10" s="31">
        <f>P4a2!R10</f>
        <v>0</v>
      </c>
      <c r="E10" s="45" t="s">
        <v>38</v>
      </c>
      <c r="F10" s="44">
        <f>'P4b1 CA 13'!$D10/'P4b1 CA 13'!$W10*'P4b1 CA 13'!F10</f>
        <v>0</v>
      </c>
      <c r="G10" s="44">
        <f>'P4b1 CA 13'!$D10/'P4b1 CA 13'!$W10*'P4b1 CA 13'!G10</f>
        <v>0</v>
      </c>
      <c r="H10" s="44">
        <f>'P4b1 CA 13'!$D10/'P4b1 CA 13'!$W10*'P4b1 CA 13'!H10</f>
        <v>0</v>
      </c>
      <c r="I10" s="44">
        <f>'P4b1 CA 13'!$D10/'P4b1 CA 13'!$W10*'P4b1 CA 13'!I10</f>
        <v>0</v>
      </c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>
        <f t="shared" si="0"/>
        <v>0</v>
      </c>
      <c r="Y10" s="66">
        <f t="shared" si="1"/>
        <v>0</v>
      </c>
    </row>
    <row r="11" spans="1:26" x14ac:dyDescent="0.25">
      <c r="A11" s="14">
        <v>5</v>
      </c>
      <c r="B11" s="14" t="s">
        <v>164</v>
      </c>
      <c r="C11" s="75" t="s">
        <v>11</v>
      </c>
      <c r="D11" s="31">
        <f>P4a2!R11</f>
        <v>2311.1210593220344</v>
      </c>
      <c r="E11" s="45" t="s">
        <v>580</v>
      </c>
      <c r="F11" s="44">
        <f>'P4b1 CA 13'!$D11/'P4b1 CA 13'!$W11*'P4b1 CA 13'!F11</f>
        <v>0</v>
      </c>
      <c r="G11" s="44">
        <f>'P4b1 CA 13'!$D11/'P4b1 CA 13'!$W11*'P4b1 CA 13'!G11</f>
        <v>2311.1210593220344</v>
      </c>
      <c r="H11" s="44">
        <f>'P4b1 CA 13'!$D11/'P4b1 CA 13'!$W11*'P4b1 CA 13'!H11</f>
        <v>0</v>
      </c>
      <c r="I11" s="44">
        <f>'P4b1 CA 13'!$D11/'P4b1 CA 13'!$W11*'P4b1 CA 13'!I11</f>
        <v>0</v>
      </c>
      <c r="J11" s="44"/>
      <c r="K11" s="44"/>
      <c r="L11" s="44"/>
      <c r="M11" s="44"/>
      <c r="N11" s="44"/>
      <c r="O11" s="44"/>
      <c r="P11" s="44"/>
      <c r="Q11" s="45"/>
      <c r="R11" s="45"/>
      <c r="S11" s="45"/>
      <c r="T11" s="45"/>
      <c r="U11" s="45"/>
      <c r="V11" s="45"/>
      <c r="W11" s="44">
        <f t="shared" si="0"/>
        <v>2311.1210593220344</v>
      </c>
      <c r="Y11" s="68">
        <f t="shared" si="1"/>
        <v>0.28941136767417958</v>
      </c>
      <c r="Z11" s="25" t="s">
        <v>477</v>
      </c>
    </row>
    <row r="12" spans="1:26" x14ac:dyDescent="0.25">
      <c r="A12" s="14">
        <v>6</v>
      </c>
      <c r="B12" s="14" t="s">
        <v>165</v>
      </c>
      <c r="C12" s="7" t="s">
        <v>173</v>
      </c>
      <c r="D12" s="31">
        <f>P4a2!R12</f>
        <v>603.58878504672907</v>
      </c>
      <c r="E12" s="45" t="s">
        <v>581</v>
      </c>
      <c r="F12" s="44">
        <f>'P4b1 CA 13'!$D12/'P4b1 CA 13'!$W12*'P4b1 CA 13'!F12</f>
        <v>201.196261682243</v>
      </c>
      <c r="G12" s="44">
        <f>'P4b1 CA 13'!$D12/'P4b1 CA 13'!$W12*'P4b1 CA 13'!G12</f>
        <v>0</v>
      </c>
      <c r="H12" s="44">
        <f>'P4b1 CA 13'!$D12/'P4b1 CA 13'!$W12*'P4b1 CA 13'!H12</f>
        <v>134.13084112149534</v>
      </c>
      <c r="I12" s="44">
        <f>'P4b1 CA 13'!$D12/'P4b1 CA 13'!$W12*'P4b1 CA 13'!I12</f>
        <v>268.26168224299067</v>
      </c>
      <c r="J12" s="44"/>
      <c r="K12" s="44"/>
      <c r="L12" s="44"/>
      <c r="M12" s="44"/>
      <c r="N12" s="45"/>
      <c r="O12" s="45"/>
      <c r="P12" s="45"/>
      <c r="Q12" s="45"/>
      <c r="R12" s="45"/>
      <c r="S12" s="45"/>
      <c r="T12" s="45"/>
      <c r="U12" s="45"/>
      <c r="V12" s="45"/>
      <c r="W12" s="44">
        <f t="shared" si="0"/>
        <v>603.58878504672907</v>
      </c>
      <c r="Y12" s="66">
        <f t="shared" si="1"/>
        <v>7.5584727631885326E-2</v>
      </c>
    </row>
    <row r="13" spans="1:26" x14ac:dyDescent="0.25">
      <c r="A13" s="14">
        <v>7</v>
      </c>
      <c r="B13" s="14" t="s">
        <v>166</v>
      </c>
      <c r="C13" s="7" t="s">
        <v>12</v>
      </c>
      <c r="D13" s="31">
        <f>P4a2!R13</f>
        <v>103.89908256880733</v>
      </c>
      <c r="E13" s="45" t="s">
        <v>535</v>
      </c>
      <c r="F13" s="44">
        <f>'P4b1 CA 13'!$D13/'P4b1 CA 13'!$W13*'P4b1 CA 13'!F13</f>
        <v>24.135073564676574</v>
      </c>
      <c r="G13" s="44">
        <f>'P4b1 CA 13'!$D13/'P4b1 CA 13'!$W13*'P4b1 CA 13'!G13</f>
        <v>36.224511502699684</v>
      </c>
      <c r="H13" s="44">
        <f>'P4b1 CA 13'!$D13/'P4b1 CA 13'!$W13*'P4b1 CA 13'!H13</f>
        <v>21.528836038182462</v>
      </c>
      <c r="I13" s="44">
        <f>'P4b1 CA 13'!$D13/'P4b1 CA 13'!$W13*'P4b1 CA 13'!I13</f>
        <v>22.010661463248599</v>
      </c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>
        <f t="shared" si="0"/>
        <v>103.89908256880732</v>
      </c>
      <c r="Y13" s="66">
        <f t="shared" si="1"/>
        <v>1.3010818046524973E-2</v>
      </c>
    </row>
    <row r="14" spans="1:26" x14ac:dyDescent="0.25">
      <c r="A14" s="14">
        <v>8</v>
      </c>
      <c r="B14" s="14" t="s">
        <v>167</v>
      </c>
      <c r="C14" s="7" t="s">
        <v>16</v>
      </c>
      <c r="D14" s="31">
        <f>P4a2!R14</f>
        <v>0</v>
      </c>
      <c r="E14" s="45" t="s">
        <v>38</v>
      </c>
      <c r="F14" s="44">
        <f>'P4b1 CA 13'!$D14/'P4b1 CA 13'!$W14*'P4b1 CA 13'!F14</f>
        <v>0</v>
      </c>
      <c r="G14" s="44">
        <f>'P4b1 CA 13'!$D14/'P4b1 CA 13'!$W14*'P4b1 CA 13'!G14</f>
        <v>0</v>
      </c>
      <c r="H14" s="44">
        <f>'P4b1 CA 13'!$D14/'P4b1 CA 13'!$W14*'P4b1 CA 13'!H14</f>
        <v>0</v>
      </c>
      <c r="I14" s="44">
        <f>'P4b1 CA 13'!$D14/'P4b1 CA 13'!$W14*'P4b1 CA 13'!I14</f>
        <v>0</v>
      </c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>
        <f t="shared" si="0"/>
        <v>0</v>
      </c>
      <c r="Y14" s="66">
        <f t="shared" si="1"/>
        <v>0</v>
      </c>
    </row>
    <row r="15" spans="1:26" x14ac:dyDescent="0.25">
      <c r="A15" s="14">
        <v>9</v>
      </c>
      <c r="B15" s="14" t="s">
        <v>168</v>
      </c>
      <c r="C15" s="75" t="s">
        <v>13</v>
      </c>
      <c r="D15" s="31">
        <f>P4a2!R15</f>
        <v>1542.526989079563</v>
      </c>
      <c r="E15" s="45" t="s">
        <v>535</v>
      </c>
      <c r="F15" s="44">
        <f>'P4b1 CA 13'!$D15/'P4b1 CA 13'!$W15*'P4b1 CA 13'!F15</f>
        <v>358.31887478197268</v>
      </c>
      <c r="G15" s="44">
        <f>'P4b1 CA 13'!$D15/'P4b1 CA 13'!$W15*'P4b1 CA 13'!G15</f>
        <v>537.80346541686276</v>
      </c>
      <c r="H15" s="44">
        <f>'P4b1 CA 13'!$D15/'P4b1 CA 13'!$W15*'P4b1 CA 13'!H15</f>
        <v>319.62563875742205</v>
      </c>
      <c r="I15" s="44">
        <f>'P4b1 CA 13'!$D15/'P4b1 CA 13'!$W15*'P4b1 CA 13'!I15</f>
        <v>326.7790101233054</v>
      </c>
      <c r="J15" s="44"/>
      <c r="K15" s="44"/>
      <c r="L15" s="44"/>
      <c r="M15" s="44"/>
      <c r="N15" s="44"/>
      <c r="O15" s="44"/>
      <c r="P15" s="44"/>
      <c r="Q15" s="45"/>
      <c r="R15" s="45"/>
      <c r="S15" s="45"/>
      <c r="T15" s="45"/>
      <c r="U15" s="45"/>
      <c r="V15" s="45"/>
      <c r="W15" s="44">
        <f t="shared" si="0"/>
        <v>1542.526989079563</v>
      </c>
      <c r="Y15" s="68">
        <f t="shared" si="1"/>
        <v>0.19316376517066092</v>
      </c>
      <c r="Z15" s="25" t="s">
        <v>477</v>
      </c>
    </row>
    <row r="16" spans="1:26" x14ac:dyDescent="0.25">
      <c r="A16" s="14">
        <v>10</v>
      </c>
      <c r="B16" s="14" t="s">
        <v>169</v>
      </c>
      <c r="C16" s="7" t="s">
        <v>8</v>
      </c>
      <c r="D16" s="31">
        <f>P4a2!R16</f>
        <v>0</v>
      </c>
      <c r="E16" s="45" t="s">
        <v>38</v>
      </c>
      <c r="F16" s="44">
        <f>'P4b1 CA 13'!$D16/'P4b1 CA 13'!$W16*'P4b1 CA 13'!F16</f>
        <v>0</v>
      </c>
      <c r="G16" s="44">
        <f>'P4b1 CA 13'!$D16/'P4b1 CA 13'!$W16*'P4b1 CA 13'!G16</f>
        <v>0</v>
      </c>
      <c r="H16" s="44">
        <f>'P4b1 CA 13'!$D16/'P4b1 CA 13'!$W16*'P4b1 CA 13'!H16</f>
        <v>0</v>
      </c>
      <c r="I16" s="44">
        <f>'P4b1 CA 13'!$D16/'P4b1 CA 13'!$W16*'P4b1 CA 13'!I16</f>
        <v>0</v>
      </c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>
        <f t="shared" si="0"/>
        <v>0</v>
      </c>
      <c r="Y16" s="66">
        <f t="shared" si="1"/>
        <v>0</v>
      </c>
    </row>
    <row r="17" spans="1:26" x14ac:dyDescent="0.25">
      <c r="A17" s="14">
        <v>11</v>
      </c>
      <c r="B17" s="14" t="s">
        <v>170</v>
      </c>
      <c r="C17" s="7" t="s">
        <v>183</v>
      </c>
      <c r="D17" s="31">
        <f>P4a2!R17</f>
        <v>419.84531001589829</v>
      </c>
      <c r="E17" s="45" t="s">
        <v>278</v>
      </c>
      <c r="F17" s="44">
        <f>'P4b1 CA 13'!$D17/'P4b1 CA 13'!$W17*'P4b1 CA 13'!F17</f>
        <v>71.819380279933924</v>
      </c>
      <c r="G17" s="44">
        <f>'P4b1 CA 13'!$D17/'P4b1 CA 13'!$W17*'P4b1 CA 13'!G17</f>
        <v>130.86456248636182</v>
      </c>
      <c r="H17" s="44">
        <f>'P4b1 CA 13'!$D17/'P4b1 CA 13'!$W17*'P4b1 CA 13'!H17</f>
        <v>101.62584245144799</v>
      </c>
      <c r="I17" s="44">
        <f>'P4b1 CA 13'!$D17/'P4b1 CA 13'!$W17*'P4b1 CA 13'!I17</f>
        <v>115.53552479815457</v>
      </c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>
        <f t="shared" si="0"/>
        <v>419.84531001589835</v>
      </c>
      <c r="Y17" s="66">
        <f t="shared" si="1"/>
        <v>5.2575352941024785E-2</v>
      </c>
    </row>
    <row r="18" spans="1:26" x14ac:dyDescent="0.25">
      <c r="A18" s="14">
        <v>12</v>
      </c>
      <c r="B18" s="14" t="s">
        <v>174</v>
      </c>
      <c r="C18" s="79" t="s">
        <v>184</v>
      </c>
      <c r="D18" s="31">
        <f>P4a2!R18</f>
        <v>2.5819540229885058</v>
      </c>
      <c r="E18" s="45" t="s">
        <v>279</v>
      </c>
      <c r="F18" s="44">
        <f>'P4b1 CA 13'!$D18/'P4b1 CA 13'!$W18*'P4b1 CA 13'!F18</f>
        <v>0.51639080459770115</v>
      </c>
      <c r="G18" s="44">
        <f>'P4b1 CA 13'!$D18/'P4b1 CA 13'!$W18*'P4b1 CA 13'!G18</f>
        <v>0.25819540229885057</v>
      </c>
      <c r="H18" s="44">
        <f>'P4b1 CA 13'!$D18/'P4b1 CA 13'!$W18*'P4b1 CA 13'!H18</f>
        <v>0.77458620689655167</v>
      </c>
      <c r="I18" s="44">
        <f>'P4b1 CA 13'!$D18/'P4b1 CA 13'!$W18*'P4b1 CA 13'!I18</f>
        <v>1.0327816091954023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44">
        <f t="shared" si="0"/>
        <v>2.5819540229885058</v>
      </c>
      <c r="Y18" s="66">
        <f t="shared" si="1"/>
        <v>3.2332657004309321E-4</v>
      </c>
    </row>
    <row r="19" spans="1:26" x14ac:dyDescent="0.25">
      <c r="A19" s="14">
        <v>13</v>
      </c>
      <c r="B19" s="14" t="s">
        <v>175</v>
      </c>
      <c r="C19" s="75" t="s">
        <v>185</v>
      </c>
      <c r="D19" s="31">
        <f>P4a2!R19</f>
        <v>800</v>
      </c>
      <c r="E19" s="45" t="s">
        <v>582</v>
      </c>
      <c r="F19" s="44">
        <f>'P4b1 CA 13'!$D19/'P4b1 CA 13'!$W19*'P4b1 CA 13'!F19</f>
        <v>126.60436137071649</v>
      </c>
      <c r="G19" s="44">
        <f>'P4b1 CA 13'!$D19/'P4b1 CA 13'!$W19*'P4b1 CA 13'!G19</f>
        <v>75.763239875389402</v>
      </c>
      <c r="H19" s="44">
        <f>'P4b1 CA 13'!$D19/'P4b1 CA 13'!$W19*'P4b1 CA 13'!H19</f>
        <v>424.67289719626166</v>
      </c>
      <c r="I19" s="44">
        <f>'P4b1 CA 13'!$D19/'P4b1 CA 13'!$W19*'P4b1 CA 13'!I19</f>
        <v>172.95950155763239</v>
      </c>
      <c r="J19" s="44"/>
      <c r="K19" s="44"/>
      <c r="L19" s="44"/>
      <c r="M19" s="44"/>
      <c r="N19" s="44"/>
      <c r="O19" s="44"/>
      <c r="P19" s="44"/>
      <c r="Q19" s="45"/>
      <c r="R19" s="45"/>
      <c r="S19" s="45"/>
      <c r="T19" s="45"/>
      <c r="U19" s="45"/>
      <c r="V19" s="45"/>
      <c r="W19" s="44">
        <f t="shared" si="0"/>
        <v>800</v>
      </c>
      <c r="Y19" s="68">
        <f t="shared" si="1"/>
        <v>0.10018042681297817</v>
      </c>
      <c r="Z19" s="25" t="s">
        <v>477</v>
      </c>
    </row>
    <row r="20" spans="1:26" x14ac:dyDescent="0.25">
      <c r="A20" s="14">
        <v>14</v>
      </c>
      <c r="B20" s="14" t="s">
        <v>176</v>
      </c>
      <c r="C20" s="7" t="s">
        <v>186</v>
      </c>
      <c r="D20" s="31">
        <f>P4a2!R20</f>
        <v>241.73831775700936</v>
      </c>
      <c r="E20" s="45" t="s">
        <v>529</v>
      </c>
      <c r="F20" s="44">
        <f>'P4b1 CA 13'!$D20/'P4b1 CA 13'!$W20*'P4b1 CA 13'!F20</f>
        <v>53.324628916987358</v>
      </c>
      <c r="G20" s="44">
        <f>'P4b1 CA 13'!$D20/'P4b1 CA 13'!$W20*'P4b1 CA 13'!G20</f>
        <v>35.549752611324905</v>
      </c>
      <c r="H20" s="44">
        <f>'P4b1 CA 13'!$D20/'P4b1 CA 13'!$W20*'P4b1 CA 13'!H20</f>
        <v>28.439802089059924</v>
      </c>
      <c r="I20" s="44">
        <f>'P4b1 CA 13'!$D20/'P4b1 CA 13'!$W20*'P4b1 CA 13'!I20</f>
        <v>124.42413413963718</v>
      </c>
      <c r="J20" s="44"/>
      <c r="K20" s="44"/>
      <c r="L20" s="44"/>
      <c r="M20" s="44"/>
      <c r="N20" s="45"/>
      <c r="O20" s="45"/>
      <c r="P20" s="45"/>
      <c r="Q20" s="45"/>
      <c r="R20" s="45"/>
      <c r="S20" s="45"/>
      <c r="T20" s="45"/>
      <c r="U20" s="45"/>
      <c r="V20" s="45"/>
      <c r="W20" s="44">
        <f t="shared" si="0"/>
        <v>241.73831775700936</v>
      </c>
      <c r="Y20" s="66">
        <f t="shared" si="1"/>
        <v>3.0271809812435671E-2</v>
      </c>
    </row>
    <row r="21" spans="1:26" x14ac:dyDescent="0.25">
      <c r="A21" s="14">
        <v>15</v>
      </c>
      <c r="B21" s="14" t="s">
        <v>177</v>
      </c>
      <c r="C21" s="7" t="s">
        <v>187</v>
      </c>
      <c r="D21" s="31">
        <f>P4a2!R21</f>
        <v>0</v>
      </c>
      <c r="E21" s="45" t="s">
        <v>38</v>
      </c>
      <c r="F21" s="44">
        <f>'P4b1 CA 13'!$D21/'P4b1 CA 13'!$W21*'P4b1 CA 13'!F21</f>
        <v>0</v>
      </c>
      <c r="G21" s="44">
        <f>'P4b1 CA 13'!$D21/'P4b1 CA 13'!$W21*'P4b1 CA 13'!G21</f>
        <v>0</v>
      </c>
      <c r="H21" s="44">
        <f>'P4b1 CA 13'!$D21/'P4b1 CA 13'!$W21*'P4b1 CA 13'!H21</f>
        <v>0</v>
      </c>
      <c r="I21" s="44">
        <f>'P4b1 CA 13'!$D21/'P4b1 CA 13'!$W21*'P4b1 CA 13'!I21</f>
        <v>0</v>
      </c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>
        <f t="shared" si="0"/>
        <v>0</v>
      </c>
      <c r="Y21" s="66">
        <f t="shared" si="1"/>
        <v>0</v>
      </c>
    </row>
    <row r="22" spans="1:26" x14ac:dyDescent="0.25">
      <c r="A22" s="14">
        <v>16</v>
      </c>
      <c r="B22" s="14" t="s">
        <v>178</v>
      </c>
      <c r="C22" s="75" t="s">
        <v>17</v>
      </c>
      <c r="D22" s="31">
        <f>P4a2!R22</f>
        <v>1895.4758190327614</v>
      </c>
      <c r="E22" s="45" t="s">
        <v>535</v>
      </c>
      <c r="F22" s="44">
        <f>'P4b1 CA 13'!$D22/'P4b1 CA 13'!$W22*'P4b1 CA 13'!F22</f>
        <v>440.30656673147195</v>
      </c>
      <c r="G22" s="44">
        <f>'P4b1 CA 13'!$D22/'P4b1 CA 13'!$W22*'P4b1 CA 13'!G22</f>
        <v>660.85940233562121</v>
      </c>
      <c r="H22" s="44">
        <f>'P4b1 CA 13'!$D22/'P4b1 CA 13'!$W22*'P4b1 CA 13'!H22</f>
        <v>392.7598503602876</v>
      </c>
      <c r="I22" s="44">
        <f>'P4b1 CA 13'!$D22/'P4b1 CA 13'!$W22*'P4b1 CA 13'!I22</f>
        <v>401.54999960538049</v>
      </c>
      <c r="J22" s="44"/>
      <c r="K22" s="44"/>
      <c r="L22" s="44"/>
      <c r="M22" s="44"/>
      <c r="N22" s="44"/>
      <c r="O22" s="44"/>
      <c r="P22" s="44"/>
      <c r="Q22" s="45"/>
      <c r="R22" s="45"/>
      <c r="S22" s="45"/>
      <c r="T22" s="45"/>
      <c r="U22" s="45"/>
      <c r="V22" s="45"/>
      <c r="W22" s="44">
        <f t="shared" si="0"/>
        <v>1895.4758190327611</v>
      </c>
      <c r="Y22" s="68">
        <f t="shared" si="1"/>
        <v>0.23736197070547677</v>
      </c>
      <c r="Z22" s="25" t="s">
        <v>477</v>
      </c>
    </row>
    <row r="23" spans="1:26" x14ac:dyDescent="0.25">
      <c r="A23" s="14">
        <v>17</v>
      </c>
      <c r="B23" s="14" t="s">
        <v>179</v>
      </c>
      <c r="C23" s="7" t="s">
        <v>9</v>
      </c>
      <c r="D23" s="31">
        <f>P4a2!R23</f>
        <v>0</v>
      </c>
      <c r="E23" s="45" t="s">
        <v>38</v>
      </c>
      <c r="F23" s="44">
        <f>'P4b1 CA 13'!$D23/'P4b1 CA 13'!$W23*'P4b1 CA 13'!F23</f>
        <v>0</v>
      </c>
      <c r="G23" s="44">
        <f>'P4b1 CA 13'!$D23/'P4b1 CA 13'!$W23*'P4b1 CA 13'!G23</f>
        <v>0</v>
      </c>
      <c r="H23" s="44">
        <f>'P4b1 CA 13'!$D23/'P4b1 CA 13'!$W23*'P4b1 CA 13'!H23</f>
        <v>0</v>
      </c>
      <c r="I23" s="44">
        <f>'P4b1 CA 13'!$D23/'P4b1 CA 13'!$W23*'P4b1 CA 13'!I23</f>
        <v>0</v>
      </c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>
        <f t="shared" si="0"/>
        <v>0</v>
      </c>
      <c r="Y23" s="66">
        <f t="shared" si="1"/>
        <v>0</v>
      </c>
    </row>
    <row r="24" spans="1:26" x14ac:dyDescent="0.25">
      <c r="A24" s="14">
        <v>18</v>
      </c>
      <c r="B24" s="14" t="s">
        <v>180</v>
      </c>
      <c r="C24" s="7" t="s">
        <v>15</v>
      </c>
      <c r="D24" s="31">
        <f>P4a2!R24</f>
        <v>36.142659279778393</v>
      </c>
      <c r="E24" s="45" t="s">
        <v>535</v>
      </c>
      <c r="F24" s="44">
        <f>'P4b1 CA 13'!$D24/'P4b1 CA 13'!$W24*'P4b1 CA 13'!F24</f>
        <v>8.3957020502351991</v>
      </c>
      <c r="G24" s="44">
        <f>'P4b1 CA 13'!$D24/'P4b1 CA 13'!$W24*'P4b1 CA 13'!G24</f>
        <v>12.601171679754103</v>
      </c>
      <c r="H24" s="44">
        <f>'P4b1 CA 13'!$D24/'P4b1 CA 13'!$W24*'P4b1 CA 13'!H24</f>
        <v>7.4890881264802189</v>
      </c>
      <c r="I24" s="44">
        <f>'P4b1 CA 13'!$D24/'P4b1 CA 13'!$W24*'P4b1 CA 13'!I24</f>
        <v>7.6566974233088709</v>
      </c>
      <c r="J24" s="44"/>
      <c r="K24" s="44"/>
      <c r="L24" s="44"/>
      <c r="M24" s="44"/>
      <c r="N24" s="44"/>
      <c r="O24" s="44"/>
      <c r="P24" s="44"/>
      <c r="Q24" s="45"/>
      <c r="R24" s="45"/>
      <c r="S24" s="45"/>
      <c r="T24" s="45"/>
      <c r="U24" s="45"/>
      <c r="V24" s="45"/>
      <c r="W24" s="44">
        <f t="shared" si="0"/>
        <v>36.142659279778393</v>
      </c>
      <c r="Y24" s="66">
        <f t="shared" si="1"/>
        <v>4.5259837910053072E-3</v>
      </c>
    </row>
    <row r="25" spans="1:26" x14ac:dyDescent="0.25">
      <c r="A25" s="14">
        <v>19</v>
      </c>
      <c r="B25" s="14" t="s">
        <v>181</v>
      </c>
      <c r="C25" s="7" t="s">
        <v>196</v>
      </c>
      <c r="D25" s="31">
        <f>P4a2!R25</f>
        <v>0</v>
      </c>
      <c r="E25" s="45" t="s">
        <v>38</v>
      </c>
      <c r="F25" s="44">
        <f>'P4b1 CA 13'!$D25/'P4b1 CA 13'!$W25*'P4b1 CA 13'!F25</f>
        <v>0</v>
      </c>
      <c r="G25" s="44">
        <f>'P4b1 CA 13'!$D25/'P4b1 CA 13'!$W25*'P4b1 CA 13'!G25</f>
        <v>0</v>
      </c>
      <c r="H25" s="44">
        <f>'P4b1 CA 13'!$D25/'P4b1 CA 13'!$W25*'P4b1 CA 13'!H25</f>
        <v>0</v>
      </c>
      <c r="I25" s="44">
        <f>'P4b1 CA 13'!$D25/'P4b1 CA 13'!$W25*'P4b1 CA 13'!I25</f>
        <v>0</v>
      </c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>
        <f t="shared" si="0"/>
        <v>0</v>
      </c>
      <c r="Y25" s="66">
        <f t="shared" si="1"/>
        <v>0</v>
      </c>
    </row>
    <row r="26" spans="1:26" x14ac:dyDescent="0.25">
      <c r="A26" s="14">
        <v>20</v>
      </c>
      <c r="B26" s="14" t="s">
        <v>182</v>
      </c>
      <c r="C26" s="7" t="s">
        <v>197</v>
      </c>
      <c r="D26" s="31">
        <f>P4a2!R26</f>
        <v>0</v>
      </c>
      <c r="E26" s="45" t="s">
        <v>38</v>
      </c>
      <c r="F26" s="44">
        <f>'P4b1 CA 13'!$D26/'P4b1 CA 13'!$W26*'P4b1 CA 13'!F26</f>
        <v>0</v>
      </c>
      <c r="G26" s="44">
        <f>'P4b1 CA 13'!$D26/'P4b1 CA 13'!$W26*'P4b1 CA 13'!G26</f>
        <v>0</v>
      </c>
      <c r="H26" s="44">
        <f>'P4b1 CA 13'!$D26/'P4b1 CA 13'!$W26*'P4b1 CA 13'!H26</f>
        <v>0</v>
      </c>
      <c r="I26" s="44">
        <f>'P4b1 CA 13'!$D26/'P4b1 CA 13'!$W26*'P4b1 CA 13'!I26</f>
        <v>0</v>
      </c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>
        <f t="shared" si="0"/>
        <v>0</v>
      </c>
      <c r="Y26" s="66">
        <f t="shared" si="1"/>
        <v>0</v>
      </c>
    </row>
    <row r="27" spans="1:26" x14ac:dyDescent="0.25">
      <c r="A27" s="14">
        <v>21</v>
      </c>
      <c r="B27" s="14" t="s">
        <v>188</v>
      </c>
      <c r="C27" s="7" t="s">
        <v>198</v>
      </c>
      <c r="D27" s="31">
        <f>P4a2!R27</f>
        <v>0</v>
      </c>
      <c r="E27" s="45" t="s">
        <v>38</v>
      </c>
      <c r="F27" s="44">
        <f>'P4b1 CA 13'!$D27/'P4b1 CA 13'!$W27*'P4b1 CA 13'!F27</f>
        <v>0</v>
      </c>
      <c r="G27" s="44">
        <f>'P4b1 CA 13'!$D27/'P4b1 CA 13'!$W27*'P4b1 CA 13'!G27</f>
        <v>0</v>
      </c>
      <c r="H27" s="44">
        <f>'P4b1 CA 13'!$D27/'P4b1 CA 13'!$W27*'P4b1 CA 13'!H27</f>
        <v>0</v>
      </c>
      <c r="I27" s="44">
        <f>'P4b1 CA 13'!$D27/'P4b1 CA 13'!$W27*'P4b1 CA 13'!I27</f>
        <v>0</v>
      </c>
      <c r="J27" s="44"/>
      <c r="K27" s="44"/>
      <c r="L27" s="45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>
        <f t="shared" si="0"/>
        <v>0</v>
      </c>
      <c r="Y27" s="66">
        <f t="shared" si="1"/>
        <v>0</v>
      </c>
    </row>
    <row r="28" spans="1:26" x14ac:dyDescent="0.25">
      <c r="A28" s="14">
        <v>22</v>
      </c>
      <c r="B28" s="14" t="s">
        <v>189</v>
      </c>
      <c r="C28" s="7" t="s">
        <v>19</v>
      </c>
      <c r="D28" s="31">
        <f>P4a2!R28</f>
        <v>0</v>
      </c>
      <c r="E28" s="45" t="s">
        <v>38</v>
      </c>
      <c r="F28" s="44">
        <f>'P4b1 CA 13'!$D28/'P4b1 CA 13'!$W28*'P4b1 CA 13'!F28</f>
        <v>0</v>
      </c>
      <c r="G28" s="44">
        <f>'P4b1 CA 13'!$D28/'P4b1 CA 13'!$W28*'P4b1 CA 13'!G28</f>
        <v>0</v>
      </c>
      <c r="H28" s="44">
        <f>'P4b1 CA 13'!$D28/'P4b1 CA 13'!$W28*'P4b1 CA 13'!H28</f>
        <v>0</v>
      </c>
      <c r="I28" s="44">
        <f>'P4b1 CA 13'!$D28/'P4b1 CA 13'!$W28*'P4b1 CA 13'!I28</f>
        <v>0</v>
      </c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>
        <f t="shared" si="0"/>
        <v>0</v>
      </c>
      <c r="Y28" s="66">
        <f t="shared" si="1"/>
        <v>0</v>
      </c>
    </row>
    <row r="29" spans="1:26" x14ac:dyDescent="0.25">
      <c r="A29" s="14">
        <v>23</v>
      </c>
      <c r="B29" s="14" t="s">
        <v>190</v>
      </c>
      <c r="C29" s="7" t="s">
        <v>217</v>
      </c>
      <c r="D29" s="31">
        <f>P4a2!R29</f>
        <v>0</v>
      </c>
      <c r="E29" s="45" t="s">
        <v>38</v>
      </c>
      <c r="F29" s="44">
        <f>'P4b1 CA 13'!$D29/'P4b1 CA 13'!$W29*'P4b1 CA 13'!F29</f>
        <v>0</v>
      </c>
      <c r="G29" s="44">
        <f>'P4b1 CA 13'!$D29/'P4b1 CA 13'!$W29*'P4b1 CA 13'!G29</f>
        <v>0</v>
      </c>
      <c r="H29" s="44">
        <f>'P4b1 CA 13'!$D29/'P4b1 CA 13'!$W29*'P4b1 CA 13'!H29</f>
        <v>0</v>
      </c>
      <c r="I29" s="44">
        <f>'P4b1 CA 13'!$D29/'P4b1 CA 13'!$W29*'P4b1 CA 13'!I29</f>
        <v>0</v>
      </c>
      <c r="J29" s="44"/>
      <c r="K29" s="45"/>
      <c r="L29" s="45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>
        <f t="shared" si="0"/>
        <v>0</v>
      </c>
      <c r="Y29" s="66">
        <f t="shared" si="1"/>
        <v>0</v>
      </c>
    </row>
    <row r="30" spans="1:26" x14ac:dyDescent="0.25">
      <c r="A30" s="14">
        <v>24</v>
      </c>
      <c r="B30" s="14" t="s">
        <v>191</v>
      </c>
      <c r="C30" s="7" t="s">
        <v>199</v>
      </c>
      <c r="D30" s="31">
        <f>P4a2!R30</f>
        <v>0</v>
      </c>
      <c r="E30" s="45" t="s">
        <v>38</v>
      </c>
      <c r="F30" s="44">
        <f>'P4b1 CA 13'!$D30/'P4b1 CA 13'!$W30*'P4b1 CA 13'!F30</f>
        <v>0</v>
      </c>
      <c r="G30" s="44">
        <f>'P4b1 CA 13'!$D30/'P4b1 CA 13'!$W30*'P4b1 CA 13'!G30</f>
        <v>0</v>
      </c>
      <c r="H30" s="44">
        <f>'P4b1 CA 13'!$D30/'P4b1 CA 13'!$W30*'P4b1 CA 13'!H30</f>
        <v>0</v>
      </c>
      <c r="I30" s="44">
        <f>'P4b1 CA 13'!$D30/'P4b1 CA 13'!$W30*'P4b1 CA 13'!I30</f>
        <v>0</v>
      </c>
      <c r="J30" s="44"/>
      <c r="K30" s="45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>
        <f t="shared" si="0"/>
        <v>0</v>
      </c>
      <c r="Y30" s="66">
        <f t="shared" si="1"/>
        <v>0</v>
      </c>
    </row>
    <row r="31" spans="1:26" x14ac:dyDescent="0.25">
      <c r="A31" s="14">
        <v>25</v>
      </c>
      <c r="B31" s="14" t="s">
        <v>192</v>
      </c>
      <c r="C31" s="7" t="s">
        <v>200</v>
      </c>
      <c r="D31" s="31">
        <f>P4a2!R31</f>
        <v>0</v>
      </c>
      <c r="E31" s="45" t="s">
        <v>38</v>
      </c>
      <c r="F31" s="44">
        <f>'P4b1 CA 13'!$D31/'P4b1 CA 13'!$W31*'P4b1 CA 13'!F31</f>
        <v>0</v>
      </c>
      <c r="G31" s="44">
        <f>'P4b1 CA 13'!$D31/'P4b1 CA 13'!$W31*'P4b1 CA 13'!G31</f>
        <v>0</v>
      </c>
      <c r="H31" s="44">
        <f>'P4b1 CA 13'!$D31/'P4b1 CA 13'!$W31*'P4b1 CA 13'!H31</f>
        <v>0</v>
      </c>
      <c r="I31" s="44">
        <f>'P4b1 CA 13'!$D31/'P4b1 CA 13'!$W31*'P4b1 CA 13'!I31</f>
        <v>0</v>
      </c>
      <c r="J31" s="45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>
        <f t="shared" si="0"/>
        <v>0</v>
      </c>
      <c r="Y31" s="66">
        <f t="shared" si="1"/>
        <v>0</v>
      </c>
    </row>
    <row r="32" spans="1:26" x14ac:dyDescent="0.25">
      <c r="A32" s="14">
        <v>26</v>
      </c>
      <c r="B32" s="14" t="s">
        <v>193</v>
      </c>
      <c r="C32" s="7" t="s">
        <v>201</v>
      </c>
      <c r="D32" s="31">
        <f>P4a2!R32</f>
        <v>0</v>
      </c>
      <c r="E32" s="45" t="s">
        <v>38</v>
      </c>
      <c r="F32" s="44">
        <f>'P4b1 CA 13'!$D32/'P4b1 CA 13'!$W32*'P4b1 CA 13'!F32</f>
        <v>0</v>
      </c>
      <c r="G32" s="44">
        <f>'P4b1 CA 13'!$D32/'P4b1 CA 13'!$W32*'P4b1 CA 13'!G32</f>
        <v>0</v>
      </c>
      <c r="H32" s="44">
        <f>'P4b1 CA 13'!$D32/'P4b1 CA 13'!$W32*'P4b1 CA 13'!H32</f>
        <v>0</v>
      </c>
      <c r="I32" s="44">
        <f>'P4b1 CA 13'!$D32/'P4b1 CA 13'!$W32*'P4b1 CA 13'!I32</f>
        <v>0</v>
      </c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>
        <f t="shared" si="0"/>
        <v>0</v>
      </c>
      <c r="Y32" s="66">
        <f t="shared" si="1"/>
        <v>0</v>
      </c>
    </row>
    <row r="33" spans="1:27" x14ac:dyDescent="0.25">
      <c r="A33" s="14">
        <v>27</v>
      </c>
      <c r="B33" s="14" t="s">
        <v>194</v>
      </c>
      <c r="C33" s="7" t="s">
        <v>202</v>
      </c>
      <c r="D33" s="31">
        <f>P4a2!R33</f>
        <v>0</v>
      </c>
      <c r="E33" s="45" t="s">
        <v>38</v>
      </c>
      <c r="F33" s="44">
        <f>'P4b1 CA 13'!$D33/'P4b1 CA 13'!$W33*'P4b1 CA 13'!F33</f>
        <v>0</v>
      </c>
      <c r="G33" s="44">
        <f>'P4b1 CA 13'!$D33/'P4b1 CA 13'!$W33*'P4b1 CA 13'!G33</f>
        <v>0</v>
      </c>
      <c r="H33" s="44">
        <f>'P4b1 CA 13'!$D33/'P4b1 CA 13'!$W33*'P4b1 CA 13'!H33</f>
        <v>0</v>
      </c>
      <c r="I33" s="44">
        <f>'P4b1 CA 13'!$D33/'P4b1 CA 13'!$W33*'P4b1 CA 13'!I33</f>
        <v>0</v>
      </c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>
        <f t="shared" si="0"/>
        <v>0</v>
      </c>
      <c r="Y33" s="66">
        <f t="shared" si="1"/>
        <v>0</v>
      </c>
    </row>
    <row r="34" spans="1:27" x14ac:dyDescent="0.25">
      <c r="A34" s="14">
        <v>28</v>
      </c>
      <c r="B34" s="14" t="s">
        <v>195</v>
      </c>
      <c r="C34" s="7" t="s">
        <v>20</v>
      </c>
      <c r="D34" s="31">
        <f>P4a2!R34</f>
        <v>28.671875000000004</v>
      </c>
      <c r="E34" s="45" t="s">
        <v>535</v>
      </c>
      <c r="F34" s="44">
        <f>'P4b1 CA 13'!$D34/'P4b1 CA 13'!$W34*'P4b1 CA 13'!F34</f>
        <v>6.6602879953625633</v>
      </c>
      <c r="G34" s="44">
        <f>'P4b1 CA 13'!$D34/'P4b1 CA 13'!$W34*'P4b1 CA 13'!G34</f>
        <v>9.9964758115514343</v>
      </c>
      <c r="H34" s="44">
        <f>'P4b1 CA 13'!$D34/'P4b1 CA 13'!$W34*'P4b1 CA 13'!H34</f>
        <v>5.941073592959528</v>
      </c>
      <c r="I34" s="44">
        <f>'P4b1 CA 13'!$D34/'P4b1 CA 13'!$W34*'P4b1 CA 13'!I34</f>
        <v>6.0740376001264762</v>
      </c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>
        <f t="shared" si="0"/>
        <v>28.671875000000004</v>
      </c>
      <c r="Y34" s="66">
        <f t="shared" si="1"/>
        <v>3.5904508437854484E-3</v>
      </c>
    </row>
    <row r="35" spans="1:27" x14ac:dyDescent="0.25">
      <c r="A35" s="14">
        <v>29</v>
      </c>
      <c r="B35" s="14" t="s">
        <v>203</v>
      </c>
      <c r="C35" s="7" t="s">
        <v>210</v>
      </c>
      <c r="D35" s="31">
        <f>P4a2!R35</f>
        <v>0</v>
      </c>
      <c r="E35" s="45" t="s">
        <v>38</v>
      </c>
      <c r="F35" s="44">
        <f>'P4b1 CA 13'!$D35/'P4b1 CA 13'!$W35*'P4b1 CA 13'!F35</f>
        <v>0</v>
      </c>
      <c r="G35" s="44">
        <f>'P4b1 CA 13'!$D35/'P4b1 CA 13'!$W35*'P4b1 CA 13'!G35</f>
        <v>0</v>
      </c>
      <c r="H35" s="44">
        <f>'P4b1 CA 13'!$D35/'P4b1 CA 13'!$W35*'P4b1 CA 13'!H35</f>
        <v>0</v>
      </c>
      <c r="I35" s="44">
        <f>'P4b1 CA 13'!$D35/'P4b1 CA 13'!$W35*'P4b1 CA 13'!I35</f>
        <v>0</v>
      </c>
      <c r="J35" s="44"/>
      <c r="K35" s="45"/>
      <c r="L35" s="44"/>
      <c r="M35" s="45"/>
      <c r="N35" s="44"/>
      <c r="O35" s="44"/>
      <c r="P35" s="44"/>
      <c r="Q35" s="44"/>
      <c r="R35" s="44"/>
      <c r="S35" s="44"/>
      <c r="T35" s="44"/>
      <c r="U35" s="44"/>
      <c r="V35" s="44"/>
      <c r="W35" s="44">
        <f t="shared" si="0"/>
        <v>0</v>
      </c>
      <c r="Y35" s="66">
        <f t="shared" si="1"/>
        <v>0</v>
      </c>
    </row>
    <row r="36" spans="1:27" x14ac:dyDescent="0.25">
      <c r="A36" s="14">
        <v>30</v>
      </c>
      <c r="B36" s="14" t="s">
        <v>204</v>
      </c>
      <c r="C36" s="7" t="s">
        <v>211</v>
      </c>
      <c r="D36" s="31">
        <f>P4a2!R36</f>
        <v>0</v>
      </c>
      <c r="E36" s="45" t="s">
        <v>38</v>
      </c>
      <c r="F36" s="44">
        <f>'P4b1 CA 13'!$D36/'P4b1 CA 13'!$W36*'P4b1 CA 13'!F36</f>
        <v>0</v>
      </c>
      <c r="G36" s="44">
        <f>'P4b1 CA 13'!$D36/'P4b1 CA 13'!$W36*'P4b1 CA 13'!G36</f>
        <v>0</v>
      </c>
      <c r="H36" s="44">
        <f>'P4b1 CA 13'!$D36/'P4b1 CA 13'!$W36*'P4b1 CA 13'!H36</f>
        <v>0</v>
      </c>
      <c r="I36" s="44">
        <f>'P4b1 CA 13'!$D36/'P4b1 CA 13'!$W36*'P4b1 CA 13'!I36</f>
        <v>0</v>
      </c>
      <c r="J36" s="44"/>
      <c r="K36" s="45"/>
      <c r="L36" s="4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>
        <f t="shared" si="0"/>
        <v>0</v>
      </c>
      <c r="Y36" s="66">
        <f t="shared" si="1"/>
        <v>0</v>
      </c>
    </row>
    <row r="37" spans="1:27" x14ac:dyDescent="0.25">
      <c r="A37" s="14">
        <v>31</v>
      </c>
      <c r="B37" s="14" t="s">
        <v>205</v>
      </c>
      <c r="C37" s="7" t="s">
        <v>212</v>
      </c>
      <c r="D37" s="31">
        <f>P4a2!R37</f>
        <v>0</v>
      </c>
      <c r="E37" s="45" t="s">
        <v>38</v>
      </c>
      <c r="F37" s="44">
        <f>'P4b1 CA 13'!$D37/'P4b1 CA 13'!$W37*'P4b1 CA 13'!F37</f>
        <v>0</v>
      </c>
      <c r="G37" s="44">
        <f>'P4b1 CA 13'!$D37/'P4b1 CA 13'!$W37*'P4b1 CA 13'!G37</f>
        <v>0</v>
      </c>
      <c r="H37" s="44">
        <f>'P4b1 CA 13'!$D37/'P4b1 CA 13'!$W37*'P4b1 CA 13'!H37</f>
        <v>0</v>
      </c>
      <c r="I37" s="44">
        <f>'P4b1 CA 13'!$D37/'P4b1 CA 13'!$W37*'P4b1 CA 13'!I37</f>
        <v>0</v>
      </c>
      <c r="J37" s="45"/>
      <c r="K37" s="44"/>
      <c r="L37" s="45"/>
      <c r="M37" s="44"/>
      <c r="N37" s="45"/>
      <c r="O37" s="45"/>
      <c r="P37" s="45"/>
      <c r="Q37" s="44"/>
      <c r="R37" s="44"/>
      <c r="S37" s="44"/>
      <c r="T37" s="44"/>
      <c r="U37" s="44"/>
      <c r="V37" s="44"/>
      <c r="W37" s="44">
        <f t="shared" si="0"/>
        <v>0</v>
      </c>
      <c r="Y37" s="66">
        <f t="shared" si="1"/>
        <v>0</v>
      </c>
    </row>
    <row r="38" spans="1:27" x14ac:dyDescent="0.25">
      <c r="A38" s="14">
        <v>32</v>
      </c>
      <c r="B38" s="14" t="s">
        <v>206</v>
      </c>
      <c r="C38" s="7" t="s">
        <v>213</v>
      </c>
      <c r="D38" s="31">
        <f>P4a2!R38</f>
        <v>0</v>
      </c>
      <c r="E38" s="45" t="s">
        <v>38</v>
      </c>
      <c r="F38" s="44">
        <f>'P4b1 CA 13'!$D38/'P4b1 CA 13'!$W38*'P4b1 CA 13'!F38</f>
        <v>0</v>
      </c>
      <c r="G38" s="44">
        <f>'P4b1 CA 13'!$D38/'P4b1 CA 13'!$W38*'P4b1 CA 13'!G38</f>
        <v>0</v>
      </c>
      <c r="H38" s="44">
        <f>'P4b1 CA 13'!$D38/'P4b1 CA 13'!$W38*'P4b1 CA 13'!H38</f>
        <v>0</v>
      </c>
      <c r="I38" s="44">
        <f>'P4b1 CA 13'!$D38/'P4b1 CA 13'!$W38*'P4b1 CA 13'!I38</f>
        <v>0</v>
      </c>
      <c r="J38" s="14"/>
      <c r="K38" s="45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>
        <f t="shared" si="0"/>
        <v>0</v>
      </c>
      <c r="Y38" s="66">
        <f t="shared" si="1"/>
        <v>0</v>
      </c>
      <c r="AA38" s="65"/>
    </row>
    <row r="39" spans="1:27" x14ac:dyDescent="0.25">
      <c r="A39" s="14">
        <v>33</v>
      </c>
      <c r="B39" s="14" t="s">
        <v>207</v>
      </c>
      <c r="C39" s="7" t="s">
        <v>214</v>
      </c>
      <c r="D39" s="31">
        <f>P4a2!R39</f>
        <v>0</v>
      </c>
      <c r="E39" s="45" t="s">
        <v>38</v>
      </c>
      <c r="F39" s="44">
        <f>'P4b1 CA 13'!$D39/'P4b1 CA 13'!$W39*'P4b1 CA 13'!F39</f>
        <v>0</v>
      </c>
      <c r="G39" s="44">
        <f>'P4b1 CA 13'!$D39/'P4b1 CA 13'!$W39*'P4b1 CA 13'!G39</f>
        <v>0</v>
      </c>
      <c r="H39" s="44">
        <f>'P4b1 CA 13'!$D39/'P4b1 CA 13'!$W39*'P4b1 CA 13'!H39</f>
        <v>0</v>
      </c>
      <c r="I39" s="44">
        <f>'P4b1 CA 13'!$D39/'P4b1 CA 13'!$W39*'P4b1 CA 13'!I39</f>
        <v>0</v>
      </c>
      <c r="J39" s="1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>
        <f t="shared" si="0"/>
        <v>0</v>
      </c>
      <c r="Y39" s="66">
        <f t="shared" si="1"/>
        <v>0</v>
      </c>
    </row>
    <row r="40" spans="1:27" x14ac:dyDescent="0.25">
      <c r="A40" s="14">
        <v>34</v>
      </c>
      <c r="B40" s="14" t="s">
        <v>208</v>
      </c>
      <c r="C40" s="7" t="s">
        <v>215</v>
      </c>
      <c r="D40" s="31">
        <f>P4a2!R40</f>
        <v>0</v>
      </c>
      <c r="E40" s="45" t="s">
        <v>38</v>
      </c>
      <c r="F40" s="44">
        <f>'P4b1 CA 13'!$D40/'P4b1 CA 13'!$W40*'P4b1 CA 13'!F40</f>
        <v>0</v>
      </c>
      <c r="G40" s="44">
        <f>'P4b1 CA 13'!$D40/'P4b1 CA 13'!$W40*'P4b1 CA 13'!G40</f>
        <v>0</v>
      </c>
      <c r="H40" s="44">
        <f>'P4b1 CA 13'!$D40/'P4b1 CA 13'!$W40*'P4b1 CA 13'!H40</f>
        <v>0</v>
      </c>
      <c r="I40" s="44">
        <f>'P4b1 CA 13'!$D40/'P4b1 CA 13'!$W40*'P4b1 CA 13'!I40</f>
        <v>0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>
        <f t="shared" si="0"/>
        <v>0</v>
      </c>
      <c r="Y40" s="66">
        <f t="shared" si="1"/>
        <v>0</v>
      </c>
    </row>
    <row r="41" spans="1:27" x14ac:dyDescent="0.25">
      <c r="A41" s="14">
        <v>35</v>
      </c>
      <c r="B41" s="14" t="s">
        <v>209</v>
      </c>
      <c r="C41" s="7" t="s">
        <v>216</v>
      </c>
      <c r="D41" s="31">
        <f>P4a2!R41</f>
        <v>0</v>
      </c>
      <c r="E41" s="45" t="s">
        <v>38</v>
      </c>
      <c r="F41" s="44">
        <f>'P4b1 CA 13'!$D41/'P4b1 CA 13'!$W41*'P4b1 CA 13'!F41</f>
        <v>0</v>
      </c>
      <c r="G41" s="44">
        <f>'P4b1 CA 13'!$D41/'P4b1 CA 13'!$W41*'P4b1 CA 13'!G41</f>
        <v>0</v>
      </c>
      <c r="H41" s="44">
        <f>'P4b1 CA 13'!$D41/'P4b1 CA 13'!$W41*'P4b1 CA 13'!H41</f>
        <v>0</v>
      </c>
      <c r="I41" s="44">
        <f>'P4b1 CA 13'!$D41/'P4b1 CA 13'!$W41*'P4b1 CA 13'!I41</f>
        <v>0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>
        <f t="shared" si="0"/>
        <v>0</v>
      </c>
      <c r="Y41" s="66">
        <f t="shared" si="1"/>
        <v>0</v>
      </c>
    </row>
    <row r="42" spans="1:27" x14ac:dyDescent="0.25">
      <c r="D42" s="77">
        <f>SUM(D7:D41)</f>
        <v>7985.5918511255695</v>
      </c>
      <c r="F42" s="77">
        <f t="shared" ref="F42:I42" si="2">SUM(F7:F41)</f>
        <v>1291.2775281781974</v>
      </c>
      <c r="G42" s="77">
        <f t="shared" si="2"/>
        <v>3811.0418364438997</v>
      </c>
      <c r="H42" s="77">
        <f t="shared" si="2"/>
        <v>1436.9884559404934</v>
      </c>
      <c r="I42" s="77">
        <f t="shared" si="2"/>
        <v>1446.2840305629802</v>
      </c>
      <c r="W42" s="77">
        <f t="shared" ref="W42" si="3">SUM(W7:W41)</f>
        <v>7985.5918511255695</v>
      </c>
      <c r="Y42" s="67">
        <f>SUM(Y7:Y41)</f>
        <v>1.0000000000000002</v>
      </c>
    </row>
  </sheetData>
  <mergeCells count="1">
    <mergeCell ref="B4:C4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24327-934A-45E1-B70B-5683E78814D8}">
  <dimension ref="A1:AA42"/>
  <sheetViews>
    <sheetView zoomScale="80" zoomScaleNormal="80" workbookViewId="0">
      <pane xSplit="5" ySplit="6" topLeftCell="F7" activePane="bottomRight" state="frozen"/>
      <selection pane="topRight" activeCell="F1" sqref="F1"/>
      <selection pane="bottomLeft" activeCell="A9" sqref="A9"/>
      <selection pane="bottomRight" activeCell="F13" sqref="F13:K13"/>
    </sheetView>
  </sheetViews>
  <sheetFormatPr baseColWidth="10" defaultColWidth="11.54296875" defaultRowHeight="15" x14ac:dyDescent="0.25"/>
  <cols>
    <col min="1" max="1" width="6.08984375" style="24" customWidth="1"/>
    <col min="2" max="2" width="9.08984375" style="24" customWidth="1"/>
    <col min="3" max="3" width="30.54296875" style="24" customWidth="1"/>
    <col min="4" max="4" width="9.453125" style="24" customWidth="1"/>
    <col min="5" max="5" width="15.90625" style="24" customWidth="1"/>
    <col min="6" max="13" width="11.54296875" style="24"/>
    <col min="14" max="14" width="12.90625" style="24" customWidth="1"/>
    <col min="15" max="23" width="11.54296875" style="24"/>
    <col min="24" max="24" width="5.36328125" style="24" customWidth="1"/>
    <col min="25" max="25" width="12" style="24" bestFit="1" customWidth="1"/>
    <col min="26" max="16384" width="11.54296875" style="24"/>
  </cols>
  <sheetData>
    <row r="1" spans="1:25" ht="15.6" x14ac:dyDescent="0.3">
      <c r="A1" s="26" t="s">
        <v>532</v>
      </c>
    </row>
    <row r="2" spans="1:25" ht="15.6" x14ac:dyDescent="0.3">
      <c r="A2" s="26" t="s">
        <v>550</v>
      </c>
      <c r="B2" s="26" t="s">
        <v>551</v>
      </c>
      <c r="E2" s="41" t="s">
        <v>100</v>
      </c>
      <c r="F2" s="41">
        <v>1</v>
      </c>
      <c r="G2" s="41">
        <v>2</v>
      </c>
      <c r="H2" s="41">
        <v>3</v>
      </c>
      <c r="I2" s="41">
        <v>4</v>
      </c>
      <c r="J2" s="41">
        <v>5</v>
      </c>
      <c r="K2" s="41">
        <v>6</v>
      </c>
      <c r="L2" s="41">
        <v>7</v>
      </c>
      <c r="M2" s="41">
        <v>8</v>
      </c>
      <c r="N2" s="41">
        <v>9</v>
      </c>
      <c r="O2" s="41">
        <v>10</v>
      </c>
      <c r="P2" s="41">
        <v>11</v>
      </c>
      <c r="Q2" s="41">
        <v>12</v>
      </c>
      <c r="R2" s="41">
        <v>13</v>
      </c>
      <c r="S2" s="41">
        <v>14</v>
      </c>
      <c r="T2" s="41">
        <v>15</v>
      </c>
      <c r="U2" s="41">
        <v>16</v>
      </c>
      <c r="V2" s="41">
        <v>17</v>
      </c>
    </row>
    <row r="3" spans="1:25" x14ac:dyDescent="0.25">
      <c r="E3" s="41" t="s">
        <v>101</v>
      </c>
      <c r="F3" s="41" t="s">
        <v>371</v>
      </c>
      <c r="G3" s="41" t="s">
        <v>372</v>
      </c>
      <c r="H3" s="41" t="s">
        <v>373</v>
      </c>
      <c r="I3" s="41" t="s">
        <v>374</v>
      </c>
      <c r="J3" s="41" t="s">
        <v>375</v>
      </c>
      <c r="K3" s="41" t="s">
        <v>376</v>
      </c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</row>
    <row r="4" spans="1:25" ht="55.2" x14ac:dyDescent="0.25">
      <c r="B4" s="94" t="s">
        <v>526</v>
      </c>
      <c r="C4" s="95"/>
      <c r="E4" s="41" t="s">
        <v>102</v>
      </c>
      <c r="F4" s="41" t="s">
        <v>397</v>
      </c>
      <c r="G4" s="41" t="s">
        <v>398</v>
      </c>
      <c r="H4" s="41" t="s">
        <v>399</v>
      </c>
      <c r="I4" s="41" t="s">
        <v>400</v>
      </c>
      <c r="J4" s="41" t="s">
        <v>401</v>
      </c>
      <c r="K4" s="41" t="s">
        <v>402</v>
      </c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</row>
    <row r="5" spans="1:25" x14ac:dyDescent="0.25">
      <c r="E5" s="41" t="s">
        <v>103</v>
      </c>
      <c r="F5" s="41" t="s">
        <v>130</v>
      </c>
      <c r="G5" s="41" t="s">
        <v>130</v>
      </c>
      <c r="H5" s="41" t="s">
        <v>130</v>
      </c>
      <c r="I5" s="41" t="s">
        <v>130</v>
      </c>
      <c r="J5" s="41" t="s">
        <v>130</v>
      </c>
      <c r="K5" s="41" t="s">
        <v>130</v>
      </c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</row>
    <row r="6" spans="1:25" ht="15.6" x14ac:dyDescent="0.3">
      <c r="A6" s="1" t="s">
        <v>100</v>
      </c>
      <c r="B6" s="1" t="s">
        <v>101</v>
      </c>
      <c r="C6" s="1" t="s">
        <v>102</v>
      </c>
      <c r="D6" s="1" t="s">
        <v>171</v>
      </c>
      <c r="E6" s="1" t="s">
        <v>527</v>
      </c>
      <c r="F6" s="41" t="s">
        <v>427</v>
      </c>
      <c r="G6" s="41" t="s">
        <v>427</v>
      </c>
      <c r="H6" s="41" t="s">
        <v>427</v>
      </c>
      <c r="I6" s="41" t="s">
        <v>427</v>
      </c>
      <c r="J6" s="41" t="s">
        <v>427</v>
      </c>
      <c r="K6" s="41" t="s">
        <v>427</v>
      </c>
      <c r="L6" s="39"/>
      <c r="M6" s="39"/>
      <c r="N6" s="39"/>
      <c r="O6" s="39"/>
      <c r="P6" s="39"/>
      <c r="Q6" s="39"/>
      <c r="R6" s="39"/>
      <c r="S6" s="39"/>
      <c r="T6" s="39"/>
      <c r="U6" s="39"/>
      <c r="V6" s="40"/>
      <c r="W6" s="42" t="s">
        <v>7</v>
      </c>
      <c r="Y6" s="42" t="s">
        <v>528</v>
      </c>
    </row>
    <row r="7" spans="1:25" x14ac:dyDescent="0.25">
      <c r="A7" s="14">
        <v>1</v>
      </c>
      <c r="B7" s="14" t="s">
        <v>160</v>
      </c>
      <c r="C7" s="7" t="s">
        <v>18</v>
      </c>
      <c r="D7" s="31">
        <f>P4a2!S7</f>
        <v>934.63181818181829</v>
      </c>
      <c r="E7" s="45" t="s">
        <v>535</v>
      </c>
      <c r="F7" s="44">
        <v>15.2</v>
      </c>
      <c r="G7" s="44">
        <v>8.6</v>
      </c>
      <c r="H7" s="44">
        <v>36.5</v>
      </c>
      <c r="I7" s="44">
        <v>125.6</v>
      </c>
      <c r="J7" s="44">
        <v>10.3</v>
      </c>
      <c r="K7" s="44">
        <v>84.7</v>
      </c>
      <c r="L7" s="44"/>
      <c r="M7" s="14"/>
      <c r="N7" s="14"/>
      <c r="O7" s="14"/>
      <c r="P7" s="14"/>
      <c r="Q7" s="7"/>
      <c r="R7" s="7"/>
      <c r="S7" s="7"/>
      <c r="T7" s="7"/>
      <c r="U7" s="7"/>
      <c r="V7" s="7"/>
      <c r="W7" s="44">
        <f t="shared" ref="W7:W41" si="0">SUM(F7:V7)</f>
        <v>280.89999999999998</v>
      </c>
      <c r="Y7" s="66">
        <f t="shared" ref="Y7:Y41" si="1">D7/$D$42</f>
        <v>4.1811596480778444E-2</v>
      </c>
    </row>
    <row r="8" spans="1:25" x14ac:dyDescent="0.25">
      <c r="A8" s="14">
        <v>2</v>
      </c>
      <c r="B8" s="14" t="s">
        <v>161</v>
      </c>
      <c r="C8" s="7" t="s">
        <v>172</v>
      </c>
      <c r="D8" s="31">
        <f>P4a2!S8</f>
        <v>0</v>
      </c>
      <c r="E8" s="45" t="s">
        <v>38</v>
      </c>
      <c r="F8" s="44">
        <v>1</v>
      </c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>
        <f t="shared" si="0"/>
        <v>1</v>
      </c>
      <c r="Y8" s="66">
        <f t="shared" si="1"/>
        <v>0</v>
      </c>
    </row>
    <row r="9" spans="1:25" x14ac:dyDescent="0.25">
      <c r="A9" s="14">
        <v>3</v>
      </c>
      <c r="B9" s="14" t="s">
        <v>162</v>
      </c>
      <c r="C9" s="7" t="s">
        <v>10</v>
      </c>
      <c r="D9" s="31">
        <f>P4a2!S9</f>
        <v>0</v>
      </c>
      <c r="E9" s="45" t="s">
        <v>38</v>
      </c>
      <c r="F9" s="44">
        <v>1</v>
      </c>
      <c r="G9" s="44"/>
      <c r="H9" s="44"/>
      <c r="I9" s="44"/>
      <c r="J9" s="44"/>
      <c r="K9" s="45"/>
      <c r="L9" s="44"/>
      <c r="M9" s="45"/>
      <c r="N9" s="44"/>
      <c r="O9" s="44"/>
      <c r="P9" s="44"/>
      <c r="Q9" s="44"/>
      <c r="R9" s="44"/>
      <c r="S9" s="44"/>
      <c r="T9" s="44"/>
      <c r="U9" s="44"/>
      <c r="V9" s="44"/>
      <c r="W9" s="44">
        <f t="shared" si="0"/>
        <v>1</v>
      </c>
      <c r="Y9" s="66">
        <f t="shared" si="1"/>
        <v>0</v>
      </c>
    </row>
    <row r="10" spans="1:25" x14ac:dyDescent="0.25">
      <c r="A10" s="14">
        <v>4</v>
      </c>
      <c r="B10" s="14" t="s">
        <v>163</v>
      </c>
      <c r="C10" s="7" t="s">
        <v>14</v>
      </c>
      <c r="D10" s="31">
        <f>P4a2!S10</f>
        <v>5131</v>
      </c>
      <c r="E10" s="45" t="s">
        <v>38</v>
      </c>
      <c r="F10" s="44"/>
      <c r="G10" s="44"/>
      <c r="H10" s="44"/>
      <c r="I10" s="44">
        <v>1</v>
      </c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>
        <f t="shared" si="0"/>
        <v>1</v>
      </c>
      <c r="Y10" s="68">
        <f t="shared" si="1"/>
        <v>0.22953990798239615</v>
      </c>
    </row>
    <row r="11" spans="1:25" x14ac:dyDescent="0.25">
      <c r="A11" s="14">
        <v>5</v>
      </c>
      <c r="B11" s="14" t="s">
        <v>164</v>
      </c>
      <c r="C11" s="7" t="s">
        <v>11</v>
      </c>
      <c r="D11" s="31">
        <f>P4a2!S11</f>
        <v>9273.0165960452014</v>
      </c>
      <c r="E11" s="45" t="s">
        <v>535</v>
      </c>
      <c r="F11" s="44">
        <v>15.2</v>
      </c>
      <c r="G11" s="44">
        <v>8.6</v>
      </c>
      <c r="H11" s="44">
        <v>36.5</v>
      </c>
      <c r="I11" s="44">
        <v>125.6</v>
      </c>
      <c r="J11" s="44">
        <v>10.3</v>
      </c>
      <c r="K11" s="44">
        <v>84.7</v>
      </c>
      <c r="L11" s="44"/>
      <c r="M11" s="44"/>
      <c r="N11" s="44"/>
      <c r="O11" s="44"/>
      <c r="P11" s="44"/>
      <c r="Q11" s="45"/>
      <c r="R11" s="45"/>
      <c r="S11" s="45"/>
      <c r="T11" s="45"/>
      <c r="U11" s="45"/>
      <c r="V11" s="45"/>
      <c r="W11" s="44">
        <f t="shared" si="0"/>
        <v>280.89999999999998</v>
      </c>
      <c r="Y11" s="68">
        <f t="shared" si="1"/>
        <v>0.41483675232419565</v>
      </c>
    </row>
    <row r="12" spans="1:25" x14ac:dyDescent="0.25">
      <c r="A12" s="14">
        <v>6</v>
      </c>
      <c r="B12" s="14" t="s">
        <v>165</v>
      </c>
      <c r="C12" s="7" t="s">
        <v>173</v>
      </c>
      <c r="D12" s="31">
        <f>P4a2!S12</f>
        <v>670.65420560747668</v>
      </c>
      <c r="E12" s="45" t="s">
        <v>535</v>
      </c>
      <c r="F12" s="44">
        <v>15.2</v>
      </c>
      <c r="G12" s="44">
        <v>8.6</v>
      </c>
      <c r="H12" s="44">
        <v>36.5</v>
      </c>
      <c r="I12" s="44">
        <v>125.6</v>
      </c>
      <c r="J12" s="44">
        <v>10.3</v>
      </c>
      <c r="K12" s="44">
        <v>84.7</v>
      </c>
      <c r="L12" s="44"/>
      <c r="M12" s="44"/>
      <c r="N12" s="45"/>
      <c r="O12" s="45"/>
      <c r="P12" s="45"/>
      <c r="Q12" s="45"/>
      <c r="R12" s="45"/>
      <c r="S12" s="45"/>
      <c r="T12" s="45"/>
      <c r="U12" s="45"/>
      <c r="V12" s="45"/>
      <c r="W12" s="44">
        <f t="shared" si="0"/>
        <v>280.89999999999998</v>
      </c>
      <c r="Y12" s="66">
        <f t="shared" si="1"/>
        <v>3.0002320140936893E-2</v>
      </c>
    </row>
    <row r="13" spans="1:25" x14ac:dyDescent="0.25">
      <c r="A13" s="14">
        <v>7</v>
      </c>
      <c r="B13" s="14" t="s">
        <v>166</v>
      </c>
      <c r="C13" s="7" t="s">
        <v>12</v>
      </c>
      <c r="D13" s="31">
        <f>P4a2!S13</f>
        <v>124.6788990825688</v>
      </c>
      <c r="E13" s="45" t="s">
        <v>535</v>
      </c>
      <c r="F13" s="44">
        <v>15.2</v>
      </c>
      <c r="G13" s="44">
        <v>8.6</v>
      </c>
      <c r="H13" s="44">
        <v>36.5</v>
      </c>
      <c r="I13" s="44">
        <v>125.6</v>
      </c>
      <c r="J13" s="44">
        <v>10.3</v>
      </c>
      <c r="K13" s="44">
        <v>84.7</v>
      </c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>
        <f t="shared" si="0"/>
        <v>280.89999999999998</v>
      </c>
      <c r="Y13" s="66">
        <f t="shared" si="1"/>
        <v>5.5776228849657569E-3</v>
      </c>
    </row>
    <row r="14" spans="1:25" x14ac:dyDescent="0.25">
      <c r="A14" s="14">
        <v>8</v>
      </c>
      <c r="B14" s="14" t="s">
        <v>167</v>
      </c>
      <c r="C14" s="7" t="s">
        <v>16</v>
      </c>
      <c r="D14" s="31">
        <f>P4a2!S14</f>
        <v>0</v>
      </c>
      <c r="E14" s="45" t="s">
        <v>38</v>
      </c>
      <c r="F14" s="44">
        <v>1</v>
      </c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>
        <f t="shared" si="0"/>
        <v>1</v>
      </c>
      <c r="Y14" s="66">
        <f t="shared" si="1"/>
        <v>0</v>
      </c>
    </row>
    <row r="15" spans="1:25" x14ac:dyDescent="0.25">
      <c r="A15" s="14">
        <v>9</v>
      </c>
      <c r="B15" s="14" t="s">
        <v>168</v>
      </c>
      <c r="C15" s="7" t="s">
        <v>13</v>
      </c>
      <c r="D15" s="31">
        <f>P4a2!S15</f>
        <v>2142.3985959438373</v>
      </c>
      <c r="E15" s="45" t="s">
        <v>38</v>
      </c>
      <c r="F15" s="44"/>
      <c r="G15" s="44"/>
      <c r="H15" s="44"/>
      <c r="I15" s="44">
        <v>1</v>
      </c>
      <c r="J15" s="44"/>
      <c r="K15" s="44"/>
      <c r="L15" s="44"/>
      <c r="M15" s="44"/>
      <c r="N15" s="44"/>
      <c r="O15" s="44"/>
      <c r="P15" s="44"/>
      <c r="Q15" s="45"/>
      <c r="R15" s="45"/>
      <c r="S15" s="45"/>
      <c r="T15" s="45"/>
      <c r="U15" s="45"/>
      <c r="V15" s="45"/>
      <c r="W15" s="44">
        <f t="shared" si="0"/>
        <v>1</v>
      </c>
      <c r="Y15" s="66">
        <f t="shared" si="1"/>
        <v>9.5842131470388447E-2</v>
      </c>
    </row>
    <row r="16" spans="1:25" x14ac:dyDescent="0.25">
      <c r="A16" s="14">
        <v>10</v>
      </c>
      <c r="B16" s="14" t="s">
        <v>169</v>
      </c>
      <c r="C16" s="7" t="s">
        <v>8</v>
      </c>
      <c r="D16" s="31">
        <f>P4a2!S16</f>
        <v>0</v>
      </c>
      <c r="E16" s="45" t="s">
        <v>38</v>
      </c>
      <c r="F16" s="44">
        <v>1</v>
      </c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>
        <f t="shared" si="0"/>
        <v>1</v>
      </c>
      <c r="Y16" s="66">
        <f t="shared" si="1"/>
        <v>0</v>
      </c>
    </row>
    <row r="17" spans="1:25" x14ac:dyDescent="0.25">
      <c r="A17" s="14">
        <v>11</v>
      </c>
      <c r="B17" s="14" t="s">
        <v>170</v>
      </c>
      <c r="C17" s="7" t="s">
        <v>183</v>
      </c>
      <c r="D17" s="31">
        <f>P4a2!S17</f>
        <v>479.82321144674086</v>
      </c>
      <c r="E17" s="45" t="s">
        <v>278</v>
      </c>
      <c r="F17" s="44">
        <v>3.2</v>
      </c>
      <c r="G17" s="44">
        <v>25.8</v>
      </c>
      <c r="H17" s="44">
        <v>6.5</v>
      </c>
      <c r="I17" s="44">
        <v>38.1</v>
      </c>
      <c r="J17" s="44">
        <v>12.4</v>
      </c>
      <c r="K17" s="44">
        <v>8.9</v>
      </c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>
        <f t="shared" si="0"/>
        <v>94.9</v>
      </c>
      <c r="Y17" s="66">
        <f t="shared" si="1"/>
        <v>2.1465323680238298E-2</v>
      </c>
    </row>
    <row r="18" spans="1:25" x14ac:dyDescent="0.25">
      <c r="A18" s="14">
        <v>12</v>
      </c>
      <c r="B18" s="14" t="s">
        <v>174</v>
      </c>
      <c r="C18" s="7" t="s">
        <v>184</v>
      </c>
      <c r="D18" s="31">
        <f>P4a2!S18</f>
        <v>30.98344827586207</v>
      </c>
      <c r="E18" s="45" t="s">
        <v>279</v>
      </c>
      <c r="F18" s="14">
        <v>4</v>
      </c>
      <c r="G18" s="14">
        <v>3</v>
      </c>
      <c r="H18" s="14">
        <v>7</v>
      </c>
      <c r="I18" s="14">
        <v>10</v>
      </c>
      <c r="J18" s="14">
        <v>2</v>
      </c>
      <c r="K18" s="14">
        <v>8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44">
        <f t="shared" si="0"/>
        <v>34</v>
      </c>
      <c r="Y18" s="66">
        <f t="shared" si="1"/>
        <v>1.3860724744140928E-3</v>
      </c>
    </row>
    <row r="19" spans="1:25" x14ac:dyDescent="0.25">
      <c r="A19" s="14">
        <v>13</v>
      </c>
      <c r="B19" s="14" t="s">
        <v>175</v>
      </c>
      <c r="C19" s="7" t="s">
        <v>185</v>
      </c>
      <c r="D19" s="31">
        <f>P4a2!S19</f>
        <v>600</v>
      </c>
      <c r="E19" s="45" t="s">
        <v>38</v>
      </c>
      <c r="F19" s="44"/>
      <c r="G19" s="44"/>
      <c r="H19" s="44"/>
      <c r="I19" s="44"/>
      <c r="J19" s="44">
        <v>1</v>
      </c>
      <c r="K19" s="44"/>
      <c r="L19" s="44"/>
      <c r="M19" s="44"/>
      <c r="N19" s="44"/>
      <c r="O19" s="44"/>
      <c r="P19" s="44"/>
      <c r="Q19" s="45"/>
      <c r="R19" s="45"/>
      <c r="S19" s="45"/>
      <c r="T19" s="45"/>
      <c r="U19" s="45"/>
      <c r="V19" s="45"/>
      <c r="W19" s="44">
        <f t="shared" si="0"/>
        <v>1</v>
      </c>
      <c r="Y19" s="66">
        <f t="shared" si="1"/>
        <v>2.6841540594316447E-2</v>
      </c>
    </row>
    <row r="20" spans="1:25" x14ac:dyDescent="0.25">
      <c r="A20" s="14">
        <v>14</v>
      </c>
      <c r="B20" s="14" t="s">
        <v>176</v>
      </c>
      <c r="C20" s="7" t="s">
        <v>186</v>
      </c>
      <c r="D20" s="31">
        <f>P4a2!S20</f>
        <v>268.59813084112153</v>
      </c>
      <c r="E20" s="45" t="s">
        <v>529</v>
      </c>
      <c r="F20" s="44">
        <v>12</v>
      </c>
      <c r="G20" s="44">
        <v>14</v>
      </c>
      <c r="H20" s="44">
        <v>10</v>
      </c>
      <c r="I20" s="44">
        <v>20</v>
      </c>
      <c r="J20" s="44">
        <v>18</v>
      </c>
      <c r="K20" s="44">
        <v>5</v>
      </c>
      <c r="L20" s="44"/>
      <c r="M20" s="44"/>
      <c r="N20" s="45"/>
      <c r="O20" s="45"/>
      <c r="P20" s="45"/>
      <c r="Q20" s="45"/>
      <c r="R20" s="45"/>
      <c r="S20" s="45"/>
      <c r="T20" s="45"/>
      <c r="U20" s="45"/>
      <c r="V20" s="45"/>
      <c r="W20" s="44">
        <f t="shared" si="0"/>
        <v>79</v>
      </c>
      <c r="Y20" s="66">
        <f t="shared" si="1"/>
        <v>1.201597938754914E-2</v>
      </c>
    </row>
    <row r="21" spans="1:25" x14ac:dyDescent="0.25">
      <c r="A21" s="14">
        <v>15</v>
      </c>
      <c r="B21" s="14" t="s">
        <v>177</v>
      </c>
      <c r="C21" s="7" t="s">
        <v>187</v>
      </c>
      <c r="D21" s="31">
        <f>P4a2!S21</f>
        <v>0</v>
      </c>
      <c r="E21" s="45" t="s">
        <v>38</v>
      </c>
      <c r="F21" s="44">
        <v>1</v>
      </c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>
        <f t="shared" si="0"/>
        <v>1</v>
      </c>
      <c r="Y21" s="66">
        <f t="shared" si="1"/>
        <v>0</v>
      </c>
    </row>
    <row r="22" spans="1:25" x14ac:dyDescent="0.25">
      <c r="A22" s="14">
        <v>16</v>
      </c>
      <c r="B22" s="14" t="s">
        <v>178</v>
      </c>
      <c r="C22" s="7" t="s">
        <v>17</v>
      </c>
      <c r="D22" s="31">
        <f>P4a2!S22</f>
        <v>2632.6053042121684</v>
      </c>
      <c r="E22" s="45" t="s">
        <v>535</v>
      </c>
      <c r="F22" s="44">
        <v>15.2</v>
      </c>
      <c r="G22" s="44">
        <v>8.6</v>
      </c>
      <c r="H22" s="44">
        <v>36.5</v>
      </c>
      <c r="I22" s="44">
        <v>125.6</v>
      </c>
      <c r="J22" s="44">
        <v>10.3</v>
      </c>
      <c r="K22" s="44">
        <v>84.7</v>
      </c>
      <c r="L22" s="44"/>
      <c r="M22" s="44"/>
      <c r="N22" s="44"/>
      <c r="O22" s="44"/>
      <c r="P22" s="44"/>
      <c r="Q22" s="45"/>
      <c r="R22" s="45"/>
      <c r="S22" s="45"/>
      <c r="T22" s="45"/>
      <c r="U22" s="45"/>
      <c r="V22" s="45"/>
      <c r="W22" s="44">
        <f t="shared" si="0"/>
        <v>280.89999999999998</v>
      </c>
      <c r="Y22" s="68">
        <f t="shared" si="1"/>
        <v>0.11777197023637287</v>
      </c>
    </row>
    <row r="23" spans="1:25" x14ac:dyDescent="0.25">
      <c r="A23" s="14">
        <v>17</v>
      </c>
      <c r="B23" s="14" t="s">
        <v>179</v>
      </c>
      <c r="C23" s="7" t="s">
        <v>9</v>
      </c>
      <c r="D23" s="31">
        <f>P4a2!S23</f>
        <v>0</v>
      </c>
      <c r="E23" s="45" t="s">
        <v>38</v>
      </c>
      <c r="F23" s="44">
        <v>1</v>
      </c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>
        <f t="shared" si="0"/>
        <v>1</v>
      </c>
      <c r="Y23" s="66">
        <f t="shared" si="1"/>
        <v>0</v>
      </c>
    </row>
    <row r="24" spans="1:25" x14ac:dyDescent="0.25">
      <c r="A24" s="14">
        <v>18</v>
      </c>
      <c r="B24" s="14" t="s">
        <v>180</v>
      </c>
      <c r="C24" s="7" t="s">
        <v>15</v>
      </c>
      <c r="D24" s="31">
        <f>P4a2!S24</f>
        <v>30.614958448753463</v>
      </c>
      <c r="E24" s="45" t="s">
        <v>535</v>
      </c>
      <c r="F24" s="44">
        <v>15.2</v>
      </c>
      <c r="G24" s="44">
        <v>8.6</v>
      </c>
      <c r="H24" s="44">
        <v>36.5</v>
      </c>
      <c r="I24" s="44">
        <v>125.6</v>
      </c>
      <c r="J24" s="44">
        <v>10.3</v>
      </c>
      <c r="K24" s="44">
        <v>84.7</v>
      </c>
      <c r="L24" s="44"/>
      <c r="M24" s="44"/>
      <c r="N24" s="44"/>
      <c r="O24" s="44"/>
      <c r="P24" s="44"/>
      <c r="Q24" s="45"/>
      <c r="R24" s="45"/>
      <c r="S24" s="45"/>
      <c r="T24" s="45"/>
      <c r="U24" s="45"/>
      <c r="V24" s="45"/>
      <c r="W24" s="44">
        <f t="shared" si="0"/>
        <v>280.89999999999998</v>
      </c>
      <c r="Y24" s="66">
        <f t="shared" si="1"/>
        <v>1.3695877499925455E-3</v>
      </c>
    </row>
    <row r="25" spans="1:25" x14ac:dyDescent="0.25">
      <c r="A25" s="14">
        <v>19</v>
      </c>
      <c r="B25" s="14" t="s">
        <v>181</v>
      </c>
      <c r="C25" s="7" t="s">
        <v>196</v>
      </c>
      <c r="D25" s="31">
        <f>P4a2!S25</f>
        <v>0</v>
      </c>
      <c r="E25" s="45" t="s">
        <v>38</v>
      </c>
      <c r="F25" s="44">
        <v>1</v>
      </c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>
        <f t="shared" si="0"/>
        <v>1</v>
      </c>
      <c r="Y25" s="66">
        <f t="shared" si="1"/>
        <v>0</v>
      </c>
    </row>
    <row r="26" spans="1:25" x14ac:dyDescent="0.25">
      <c r="A26" s="14">
        <v>20</v>
      </c>
      <c r="B26" s="14" t="s">
        <v>182</v>
      </c>
      <c r="C26" s="7" t="s">
        <v>197</v>
      </c>
      <c r="D26" s="31">
        <f>P4a2!S26</f>
        <v>0</v>
      </c>
      <c r="E26" s="45" t="s">
        <v>38</v>
      </c>
      <c r="F26" s="44">
        <v>1</v>
      </c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>
        <f t="shared" si="0"/>
        <v>1</v>
      </c>
      <c r="Y26" s="66">
        <f t="shared" si="1"/>
        <v>0</v>
      </c>
    </row>
    <row r="27" spans="1:25" x14ac:dyDescent="0.25">
      <c r="A27" s="14">
        <v>21</v>
      </c>
      <c r="B27" s="14" t="s">
        <v>188</v>
      </c>
      <c r="C27" s="7" t="s">
        <v>198</v>
      </c>
      <c r="D27" s="31">
        <f>P4a2!S27</f>
        <v>0</v>
      </c>
      <c r="E27" s="45" t="s">
        <v>38</v>
      </c>
      <c r="F27" s="44">
        <v>1</v>
      </c>
      <c r="G27" s="44"/>
      <c r="H27" s="44"/>
      <c r="I27" s="44"/>
      <c r="J27" s="44"/>
      <c r="K27" s="44"/>
      <c r="L27" s="45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>
        <f t="shared" si="0"/>
        <v>1</v>
      </c>
      <c r="Y27" s="66">
        <f t="shared" si="1"/>
        <v>0</v>
      </c>
    </row>
    <row r="28" spans="1:25" x14ac:dyDescent="0.25">
      <c r="A28" s="14">
        <v>22</v>
      </c>
      <c r="B28" s="14" t="s">
        <v>189</v>
      </c>
      <c r="C28" s="7" t="s">
        <v>19</v>
      </c>
      <c r="D28" s="31">
        <f>P4a2!S28</f>
        <v>0</v>
      </c>
      <c r="E28" s="45" t="s">
        <v>38</v>
      </c>
      <c r="F28" s="45">
        <v>1</v>
      </c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>
        <f t="shared" si="0"/>
        <v>1</v>
      </c>
      <c r="Y28" s="66">
        <f t="shared" si="1"/>
        <v>0</v>
      </c>
    </row>
    <row r="29" spans="1:25" x14ac:dyDescent="0.25">
      <c r="A29" s="14">
        <v>23</v>
      </c>
      <c r="B29" s="14" t="s">
        <v>190</v>
      </c>
      <c r="C29" s="7" t="s">
        <v>217</v>
      </c>
      <c r="D29" s="31">
        <f>P4a2!S29</f>
        <v>0</v>
      </c>
      <c r="E29" s="45" t="s">
        <v>38</v>
      </c>
      <c r="F29" s="44">
        <v>1</v>
      </c>
      <c r="G29" s="44"/>
      <c r="H29" s="44"/>
      <c r="I29" s="44"/>
      <c r="J29" s="44"/>
      <c r="K29" s="45"/>
      <c r="L29" s="45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>
        <f t="shared" si="0"/>
        <v>1</v>
      </c>
      <c r="Y29" s="66">
        <f t="shared" si="1"/>
        <v>0</v>
      </c>
    </row>
    <row r="30" spans="1:25" x14ac:dyDescent="0.25">
      <c r="A30" s="14">
        <v>24</v>
      </c>
      <c r="B30" s="14" t="s">
        <v>191</v>
      </c>
      <c r="C30" s="7" t="s">
        <v>199</v>
      </c>
      <c r="D30" s="31">
        <f>P4a2!S30</f>
        <v>0</v>
      </c>
      <c r="E30" s="45" t="s">
        <v>38</v>
      </c>
      <c r="F30" s="44">
        <v>1</v>
      </c>
      <c r="G30" s="44"/>
      <c r="H30" s="44"/>
      <c r="I30" s="44"/>
      <c r="J30" s="44"/>
      <c r="K30" s="45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>
        <f t="shared" si="0"/>
        <v>1</v>
      </c>
      <c r="Y30" s="66">
        <f t="shared" si="1"/>
        <v>0</v>
      </c>
    </row>
    <row r="31" spans="1:25" x14ac:dyDescent="0.25">
      <c r="A31" s="14">
        <v>25</v>
      </c>
      <c r="B31" s="14" t="s">
        <v>192</v>
      </c>
      <c r="C31" s="7" t="s">
        <v>200</v>
      </c>
      <c r="D31" s="31">
        <f>P4a2!S31</f>
        <v>0</v>
      </c>
      <c r="E31" s="45" t="s">
        <v>38</v>
      </c>
      <c r="F31" s="44">
        <v>1</v>
      </c>
      <c r="G31" s="44"/>
      <c r="H31" s="44"/>
      <c r="I31" s="44"/>
      <c r="J31" s="45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>
        <f t="shared" si="0"/>
        <v>1</v>
      </c>
      <c r="Y31" s="66">
        <f t="shared" si="1"/>
        <v>0</v>
      </c>
    </row>
    <row r="32" spans="1:25" x14ac:dyDescent="0.25">
      <c r="A32" s="14">
        <v>26</v>
      </c>
      <c r="B32" s="14" t="s">
        <v>193</v>
      </c>
      <c r="C32" s="7" t="s">
        <v>201</v>
      </c>
      <c r="D32" s="31">
        <f>P4a2!S32</f>
        <v>0</v>
      </c>
      <c r="E32" s="45" t="s">
        <v>38</v>
      </c>
      <c r="F32" s="44">
        <v>1</v>
      </c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>
        <f t="shared" si="0"/>
        <v>1</v>
      </c>
      <c r="Y32" s="66">
        <f t="shared" si="1"/>
        <v>0</v>
      </c>
    </row>
    <row r="33" spans="1:27" x14ac:dyDescent="0.25">
      <c r="A33" s="14">
        <v>27</v>
      </c>
      <c r="B33" s="14" t="s">
        <v>194</v>
      </c>
      <c r="C33" s="7" t="s">
        <v>202</v>
      </c>
      <c r="D33" s="31">
        <f>P4a2!S33</f>
        <v>0</v>
      </c>
      <c r="E33" s="45" t="s">
        <v>38</v>
      </c>
      <c r="F33" s="44">
        <v>1</v>
      </c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>
        <f t="shared" si="0"/>
        <v>1</v>
      </c>
      <c r="Y33" s="66">
        <f t="shared" si="1"/>
        <v>0</v>
      </c>
    </row>
    <row r="34" spans="1:27" x14ac:dyDescent="0.25">
      <c r="A34" s="14">
        <v>28</v>
      </c>
      <c r="B34" s="14" t="s">
        <v>195</v>
      </c>
      <c r="C34" s="7" t="s">
        <v>20</v>
      </c>
      <c r="D34" s="31">
        <f>P4a2!S34</f>
        <v>34.40625</v>
      </c>
      <c r="E34" s="45" t="s">
        <v>535</v>
      </c>
      <c r="F34" s="44">
        <v>15.2</v>
      </c>
      <c r="G34" s="44">
        <v>8.6</v>
      </c>
      <c r="H34" s="44">
        <v>36.5</v>
      </c>
      <c r="I34" s="44">
        <v>125.6</v>
      </c>
      <c r="J34" s="44">
        <v>10.3</v>
      </c>
      <c r="K34" s="44">
        <v>84.7</v>
      </c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>
        <f t="shared" si="0"/>
        <v>280.89999999999998</v>
      </c>
      <c r="Y34" s="66">
        <f t="shared" si="1"/>
        <v>1.5391945934553337E-3</v>
      </c>
    </row>
    <row r="35" spans="1:27" x14ac:dyDescent="0.25">
      <c r="A35" s="14">
        <v>29</v>
      </c>
      <c r="B35" s="14" t="s">
        <v>203</v>
      </c>
      <c r="C35" s="7" t="s">
        <v>210</v>
      </c>
      <c r="D35" s="31">
        <f>P4a2!S35</f>
        <v>0</v>
      </c>
      <c r="E35" s="45" t="s">
        <v>38</v>
      </c>
      <c r="F35" s="44">
        <v>1</v>
      </c>
      <c r="G35" s="44"/>
      <c r="H35" s="44"/>
      <c r="I35" s="44"/>
      <c r="J35" s="44"/>
      <c r="K35" s="45"/>
      <c r="L35" s="44"/>
      <c r="M35" s="45"/>
      <c r="N35" s="44"/>
      <c r="O35" s="44"/>
      <c r="P35" s="44"/>
      <c r="Q35" s="44"/>
      <c r="R35" s="44"/>
      <c r="S35" s="44"/>
      <c r="T35" s="44"/>
      <c r="U35" s="44"/>
      <c r="V35" s="44"/>
      <c r="W35" s="44">
        <f t="shared" si="0"/>
        <v>1</v>
      </c>
      <c r="Y35" s="66">
        <f t="shared" si="1"/>
        <v>0</v>
      </c>
    </row>
    <row r="36" spans="1:27" x14ac:dyDescent="0.25">
      <c r="A36" s="14">
        <v>30</v>
      </c>
      <c r="B36" s="14" t="s">
        <v>204</v>
      </c>
      <c r="C36" s="7" t="s">
        <v>211</v>
      </c>
      <c r="D36" s="31">
        <f>P4a2!S36</f>
        <v>0</v>
      </c>
      <c r="E36" s="45" t="s">
        <v>38</v>
      </c>
      <c r="F36" s="44">
        <v>1</v>
      </c>
      <c r="G36" s="44"/>
      <c r="H36" s="44"/>
      <c r="I36" s="44"/>
      <c r="J36" s="44"/>
      <c r="K36" s="45"/>
      <c r="L36" s="4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>
        <f t="shared" si="0"/>
        <v>1</v>
      </c>
      <c r="Y36" s="66">
        <f t="shared" si="1"/>
        <v>0</v>
      </c>
    </row>
    <row r="37" spans="1:27" x14ac:dyDescent="0.25">
      <c r="A37" s="14">
        <v>31</v>
      </c>
      <c r="B37" s="14" t="s">
        <v>205</v>
      </c>
      <c r="C37" s="7" t="s">
        <v>212</v>
      </c>
      <c r="D37" s="31">
        <f>P4a2!S37</f>
        <v>0</v>
      </c>
      <c r="E37" s="45" t="s">
        <v>38</v>
      </c>
      <c r="F37" s="44">
        <v>1</v>
      </c>
      <c r="G37" s="44"/>
      <c r="H37" s="44"/>
      <c r="I37" s="44"/>
      <c r="J37" s="45"/>
      <c r="K37" s="44"/>
      <c r="L37" s="45"/>
      <c r="M37" s="44"/>
      <c r="N37" s="45"/>
      <c r="O37" s="45"/>
      <c r="P37" s="45"/>
      <c r="Q37" s="44"/>
      <c r="R37" s="44"/>
      <c r="S37" s="44"/>
      <c r="T37" s="44"/>
      <c r="U37" s="44"/>
      <c r="V37" s="44"/>
      <c r="W37" s="44">
        <f t="shared" si="0"/>
        <v>1</v>
      </c>
      <c r="Y37" s="66">
        <f t="shared" si="1"/>
        <v>0</v>
      </c>
    </row>
    <row r="38" spans="1:27" x14ac:dyDescent="0.25">
      <c r="A38" s="14">
        <v>32</v>
      </c>
      <c r="B38" s="14" t="s">
        <v>206</v>
      </c>
      <c r="C38" s="7" t="s">
        <v>213</v>
      </c>
      <c r="D38" s="31">
        <f>P4a2!S38</f>
        <v>0</v>
      </c>
      <c r="E38" s="45" t="s">
        <v>38</v>
      </c>
      <c r="F38" s="44">
        <v>1</v>
      </c>
      <c r="G38" s="44"/>
      <c r="H38" s="44"/>
      <c r="I38" s="45"/>
      <c r="J38" s="14"/>
      <c r="K38" s="45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>
        <f t="shared" si="0"/>
        <v>1</v>
      </c>
      <c r="Y38" s="66">
        <f t="shared" si="1"/>
        <v>0</v>
      </c>
      <c r="AA38" s="65"/>
    </row>
    <row r="39" spans="1:27" x14ac:dyDescent="0.25">
      <c r="A39" s="14">
        <v>33</v>
      </c>
      <c r="B39" s="14" t="s">
        <v>207</v>
      </c>
      <c r="C39" s="7" t="s">
        <v>214</v>
      </c>
      <c r="D39" s="31">
        <f>P4a2!S39</f>
        <v>0</v>
      </c>
      <c r="E39" s="45" t="s">
        <v>38</v>
      </c>
      <c r="F39" s="44">
        <v>1</v>
      </c>
      <c r="G39" s="44"/>
      <c r="H39" s="44"/>
      <c r="I39" s="45"/>
      <c r="J39" s="1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>
        <f t="shared" si="0"/>
        <v>1</v>
      </c>
      <c r="Y39" s="66">
        <f t="shared" si="1"/>
        <v>0</v>
      </c>
    </row>
    <row r="40" spans="1:27" x14ac:dyDescent="0.25">
      <c r="A40" s="14">
        <v>34</v>
      </c>
      <c r="B40" s="14" t="s">
        <v>208</v>
      </c>
      <c r="C40" s="7" t="s">
        <v>215</v>
      </c>
      <c r="D40" s="31">
        <f>P4a2!S40</f>
        <v>0</v>
      </c>
      <c r="E40" s="45" t="s">
        <v>38</v>
      </c>
      <c r="F40" s="44">
        <v>1</v>
      </c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>
        <f t="shared" si="0"/>
        <v>1</v>
      </c>
      <c r="Y40" s="66">
        <f t="shared" si="1"/>
        <v>0</v>
      </c>
    </row>
    <row r="41" spans="1:27" x14ac:dyDescent="0.25">
      <c r="A41" s="14">
        <v>35</v>
      </c>
      <c r="B41" s="14" t="s">
        <v>209</v>
      </c>
      <c r="C41" s="7" t="s">
        <v>216</v>
      </c>
      <c r="D41" s="31">
        <f>P4a2!S41</f>
        <v>0</v>
      </c>
      <c r="E41" s="45" t="s">
        <v>38</v>
      </c>
      <c r="F41" s="44">
        <v>1</v>
      </c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>
        <f t="shared" si="0"/>
        <v>1</v>
      </c>
      <c r="Y41" s="66">
        <f t="shared" si="1"/>
        <v>0</v>
      </c>
    </row>
    <row r="42" spans="1:27" x14ac:dyDescent="0.25">
      <c r="D42" s="31">
        <f>SUM(D7:D41)</f>
        <v>22353.411418085547</v>
      </c>
      <c r="Y42" s="67">
        <f>SUM(Y7:Y41)</f>
        <v>1.0000000000000002</v>
      </c>
    </row>
  </sheetData>
  <mergeCells count="1">
    <mergeCell ref="B4:C4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64549-2B5B-4368-A519-F948C2E15EC1}">
  <dimension ref="A1:AA44"/>
  <sheetViews>
    <sheetView zoomScale="80" zoomScaleNormal="80" workbookViewId="0">
      <pane xSplit="5" ySplit="6" topLeftCell="F28" activePane="bottomRight" state="frozen"/>
      <selection pane="topRight" activeCell="F1" sqref="F1"/>
      <selection pane="bottomLeft" activeCell="A9" sqref="A9"/>
      <selection pane="bottomRight" activeCell="F3" sqref="F3:K6"/>
    </sheetView>
  </sheetViews>
  <sheetFormatPr baseColWidth="10" defaultColWidth="11.54296875" defaultRowHeight="15" x14ac:dyDescent="0.25"/>
  <cols>
    <col min="1" max="1" width="6.08984375" style="24" customWidth="1"/>
    <col min="2" max="2" width="9.08984375" style="24" customWidth="1"/>
    <col min="3" max="3" width="30.54296875" style="24" customWidth="1"/>
    <col min="4" max="4" width="9.453125" style="24" customWidth="1"/>
    <col min="5" max="5" width="15.90625" style="24" customWidth="1"/>
    <col min="6" max="13" width="11.54296875" style="24"/>
    <col min="14" max="14" width="12.90625" style="24" customWidth="1"/>
    <col min="15" max="23" width="11.54296875" style="24"/>
    <col min="24" max="24" width="2.81640625" style="24" customWidth="1"/>
    <col min="25" max="25" width="12" style="24" bestFit="1" customWidth="1"/>
    <col min="26" max="26" width="4.6328125" style="24" customWidth="1"/>
    <col min="27" max="27" width="6.08984375" style="24" bestFit="1" customWidth="1"/>
    <col min="28" max="16384" width="11.54296875" style="24"/>
  </cols>
  <sheetData>
    <row r="1" spans="1:27" ht="15.6" x14ac:dyDescent="0.3">
      <c r="A1" s="26" t="s">
        <v>586</v>
      </c>
    </row>
    <row r="2" spans="1:27" ht="15.6" x14ac:dyDescent="0.3">
      <c r="A2" s="26" t="s">
        <v>550</v>
      </c>
      <c r="B2" s="26" t="s">
        <v>551</v>
      </c>
      <c r="E2" s="41" t="s">
        <v>100</v>
      </c>
      <c r="F2" s="41">
        <v>1</v>
      </c>
      <c r="G2" s="41">
        <v>2</v>
      </c>
      <c r="H2" s="41">
        <v>3</v>
      </c>
      <c r="I2" s="41">
        <v>4</v>
      </c>
      <c r="J2" s="41">
        <v>5</v>
      </c>
      <c r="K2" s="41">
        <v>6</v>
      </c>
      <c r="L2" s="41">
        <v>7</v>
      </c>
      <c r="M2" s="41">
        <v>8</v>
      </c>
      <c r="N2" s="41">
        <v>9</v>
      </c>
      <c r="O2" s="41">
        <v>10</v>
      </c>
      <c r="P2" s="41">
        <v>11</v>
      </c>
      <c r="Q2" s="41">
        <v>12</v>
      </c>
      <c r="R2" s="41">
        <v>13</v>
      </c>
      <c r="S2" s="41">
        <v>14</v>
      </c>
      <c r="T2" s="41">
        <v>15</v>
      </c>
      <c r="U2" s="41">
        <v>16</v>
      </c>
      <c r="V2" s="41">
        <v>17</v>
      </c>
    </row>
    <row r="3" spans="1:27" x14ac:dyDescent="0.25">
      <c r="E3" s="41" t="s">
        <v>101</v>
      </c>
      <c r="F3" s="41" t="s">
        <v>371</v>
      </c>
      <c r="G3" s="41" t="s">
        <v>372</v>
      </c>
      <c r="H3" s="41" t="s">
        <v>373</v>
      </c>
      <c r="I3" s="41" t="s">
        <v>374</v>
      </c>
      <c r="J3" s="41" t="s">
        <v>375</v>
      </c>
      <c r="K3" s="41" t="s">
        <v>376</v>
      </c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</row>
    <row r="4" spans="1:27" ht="55.2" x14ac:dyDescent="0.25">
      <c r="B4" s="94" t="s">
        <v>538</v>
      </c>
      <c r="C4" s="95"/>
      <c r="E4" s="41" t="s">
        <v>102</v>
      </c>
      <c r="F4" s="41" t="s">
        <v>397</v>
      </c>
      <c r="G4" s="41" t="s">
        <v>398</v>
      </c>
      <c r="H4" s="41" t="s">
        <v>399</v>
      </c>
      <c r="I4" s="41" t="s">
        <v>400</v>
      </c>
      <c r="J4" s="41" t="s">
        <v>401</v>
      </c>
      <c r="K4" s="41" t="s">
        <v>402</v>
      </c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</row>
    <row r="5" spans="1:27" x14ac:dyDescent="0.25">
      <c r="E5" s="41" t="s">
        <v>103</v>
      </c>
      <c r="F5" s="41" t="s">
        <v>130</v>
      </c>
      <c r="G5" s="41" t="s">
        <v>130</v>
      </c>
      <c r="H5" s="41" t="s">
        <v>130</v>
      </c>
      <c r="I5" s="41" t="s">
        <v>130</v>
      </c>
      <c r="J5" s="41" t="s">
        <v>130</v>
      </c>
      <c r="K5" s="41" t="s">
        <v>130</v>
      </c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</row>
    <row r="6" spans="1:27" ht="15.6" x14ac:dyDescent="0.3">
      <c r="A6" s="1" t="s">
        <v>100</v>
      </c>
      <c r="B6" s="1" t="s">
        <v>101</v>
      </c>
      <c r="C6" s="1" t="s">
        <v>102</v>
      </c>
      <c r="D6" s="1" t="s">
        <v>171</v>
      </c>
      <c r="E6" s="1" t="s">
        <v>527</v>
      </c>
      <c r="F6" s="41" t="s">
        <v>427</v>
      </c>
      <c r="G6" s="41" t="s">
        <v>427</v>
      </c>
      <c r="H6" s="41" t="s">
        <v>427</v>
      </c>
      <c r="I6" s="41" t="s">
        <v>427</v>
      </c>
      <c r="J6" s="41" t="s">
        <v>427</v>
      </c>
      <c r="K6" s="41" t="s">
        <v>427</v>
      </c>
      <c r="L6" s="39"/>
      <c r="M6" s="39"/>
      <c r="N6" s="39"/>
      <c r="O6" s="39"/>
      <c r="P6" s="39"/>
      <c r="Q6" s="39"/>
      <c r="R6" s="39"/>
      <c r="S6" s="39"/>
      <c r="T6" s="39"/>
      <c r="U6" s="39"/>
      <c r="V6" s="40"/>
      <c r="W6" s="42" t="s">
        <v>7</v>
      </c>
      <c r="Y6" s="42" t="s">
        <v>528</v>
      </c>
      <c r="AA6" s="1" t="s">
        <v>552</v>
      </c>
    </row>
    <row r="7" spans="1:27" x14ac:dyDescent="0.25">
      <c r="A7" s="14">
        <v>1</v>
      </c>
      <c r="B7" s="14" t="s">
        <v>160</v>
      </c>
      <c r="C7" s="7" t="s">
        <v>18</v>
      </c>
      <c r="D7" s="31">
        <f>P4a2!S7</f>
        <v>934.63181818181829</v>
      </c>
      <c r="E7" s="45" t="s">
        <v>535</v>
      </c>
      <c r="F7" s="44">
        <f>'P4b1 CA 14'!$D7/'P4b1 CA 14'!$W7*'P4b1 CA 14'!F7</f>
        <v>50.574594647075969</v>
      </c>
      <c r="G7" s="44">
        <f>'P4b1 CA 14'!$D7/'P4b1 CA 14'!$W7*'P4b1 CA 14'!G7</f>
        <v>28.614573287161402</v>
      </c>
      <c r="H7" s="44">
        <f>'P4b1 CA 14'!$D7/'P4b1 CA 14'!$W7*'P4b1 CA 14'!H7</f>
        <v>121.4455726722548</v>
      </c>
      <c r="I7" s="44">
        <f>'P4b1 CA 14'!$D7/'P4b1 CA 14'!$W7*'P4b1 CA 14'!I7</f>
        <v>417.90586103110144</v>
      </c>
      <c r="J7" s="44">
        <f>'P4b1 CA 14'!$D7/'P4b1 CA 14'!$W7*'P4b1 CA 14'!J7</f>
        <v>34.270942425321216</v>
      </c>
      <c r="K7" s="44">
        <f>'P4b1 CA 14'!$D7/'P4b1 CA 14'!$W7*'P4b1 CA 14'!K7</f>
        <v>281.82027411890363</v>
      </c>
      <c r="L7" s="44"/>
      <c r="M7" s="14"/>
      <c r="N7" s="14"/>
      <c r="O7" s="14"/>
      <c r="P7" s="14"/>
      <c r="Q7" s="7"/>
      <c r="R7" s="7"/>
      <c r="S7" s="7"/>
      <c r="T7" s="7"/>
      <c r="U7" s="7"/>
      <c r="V7" s="7"/>
      <c r="W7" s="44">
        <f t="shared" ref="W7:W41" si="0">SUM(F7:V7)</f>
        <v>934.63181818181852</v>
      </c>
      <c r="Y7" s="66">
        <f t="shared" ref="Y7:Y41" si="1">D7/$D$42</f>
        <v>4.1811596480778444E-2</v>
      </c>
      <c r="AA7" s="45" t="s">
        <v>553</v>
      </c>
    </row>
    <row r="8" spans="1:27" x14ac:dyDescent="0.25">
      <c r="A8" s="14">
        <v>2</v>
      </c>
      <c r="B8" s="14" t="s">
        <v>161</v>
      </c>
      <c r="C8" s="7" t="s">
        <v>172</v>
      </c>
      <c r="D8" s="31">
        <f>P4a2!S8</f>
        <v>0</v>
      </c>
      <c r="E8" s="45" t="s">
        <v>38</v>
      </c>
      <c r="F8" s="44">
        <f>'P4b1 CA 14'!$D8/'P4b1 CA 14'!$W8*'P4b1 CA 14'!F8</f>
        <v>0</v>
      </c>
      <c r="G8" s="44">
        <f>'P4b1 CA 14'!$D8/'P4b1 CA 14'!$W8*'P4b1 CA 14'!G8</f>
        <v>0</v>
      </c>
      <c r="H8" s="44">
        <f>'P4b1 CA 14'!$D8/'P4b1 CA 14'!$W8*'P4b1 CA 14'!H8</f>
        <v>0</v>
      </c>
      <c r="I8" s="44">
        <f>'P4b1 CA 14'!$D8/'P4b1 CA 14'!$W8*'P4b1 CA 14'!I8</f>
        <v>0</v>
      </c>
      <c r="J8" s="44">
        <f>'P4b1 CA 14'!$D8/'P4b1 CA 14'!$W8*'P4b1 CA 14'!J8</f>
        <v>0</v>
      </c>
      <c r="K8" s="44">
        <f>'P4b1 CA 14'!$D8/'P4b1 CA 14'!$W8*'P4b1 CA 14'!K8</f>
        <v>0</v>
      </c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>
        <f t="shared" si="0"/>
        <v>0</v>
      </c>
      <c r="Y8" s="66">
        <f t="shared" si="1"/>
        <v>0</v>
      </c>
      <c r="AA8" s="45"/>
    </row>
    <row r="9" spans="1:27" x14ac:dyDescent="0.25">
      <c r="A9" s="14">
        <v>3</v>
      </c>
      <c r="B9" s="14" t="s">
        <v>162</v>
      </c>
      <c r="C9" s="7" t="s">
        <v>10</v>
      </c>
      <c r="D9" s="31">
        <f>P4a2!S9</f>
        <v>0</v>
      </c>
      <c r="E9" s="45" t="s">
        <v>38</v>
      </c>
      <c r="F9" s="44">
        <f>'P4b1 CA 14'!$D9/'P4b1 CA 14'!$W9*'P4b1 CA 14'!F9</f>
        <v>0</v>
      </c>
      <c r="G9" s="44">
        <f>'P4b1 CA 14'!$D9/'P4b1 CA 14'!$W9*'P4b1 CA 14'!G9</f>
        <v>0</v>
      </c>
      <c r="H9" s="44">
        <f>'P4b1 CA 14'!$D9/'P4b1 CA 14'!$W9*'P4b1 CA 14'!H9</f>
        <v>0</v>
      </c>
      <c r="I9" s="44">
        <f>'P4b1 CA 14'!$D9/'P4b1 CA 14'!$W9*'P4b1 CA 14'!I9</f>
        <v>0</v>
      </c>
      <c r="J9" s="44">
        <f>'P4b1 CA 14'!$D9/'P4b1 CA 14'!$W9*'P4b1 CA 14'!J9</f>
        <v>0</v>
      </c>
      <c r="K9" s="44">
        <f>'P4b1 CA 14'!$D9/'P4b1 CA 14'!$W9*'P4b1 CA 14'!K9</f>
        <v>0</v>
      </c>
      <c r="L9" s="44"/>
      <c r="M9" s="45"/>
      <c r="N9" s="44"/>
      <c r="O9" s="44"/>
      <c r="P9" s="44"/>
      <c r="Q9" s="44"/>
      <c r="R9" s="44"/>
      <c r="S9" s="44"/>
      <c r="T9" s="44"/>
      <c r="U9" s="44"/>
      <c r="V9" s="44"/>
      <c r="W9" s="44">
        <f t="shared" si="0"/>
        <v>0</v>
      </c>
      <c r="Y9" s="66">
        <f t="shared" si="1"/>
        <v>0</v>
      </c>
      <c r="AA9" s="45"/>
    </row>
    <row r="10" spans="1:27" x14ac:dyDescent="0.25">
      <c r="A10" s="14">
        <v>4</v>
      </c>
      <c r="B10" s="14" t="s">
        <v>163</v>
      </c>
      <c r="C10" s="7" t="s">
        <v>14</v>
      </c>
      <c r="D10" s="31">
        <f>P4a2!S10</f>
        <v>5131</v>
      </c>
      <c r="E10" s="45" t="s">
        <v>38</v>
      </c>
      <c r="F10" s="44">
        <f>'P4b1 CA 14'!$D10/'P4b1 CA 14'!$W10*'P4b1 CA 14'!F10</f>
        <v>0</v>
      </c>
      <c r="G10" s="44">
        <f>'P4b1 CA 14'!$D10/'P4b1 CA 14'!$W10*'P4b1 CA 14'!G10</f>
        <v>0</v>
      </c>
      <c r="H10" s="44">
        <f>'P4b1 CA 14'!$D10/'P4b1 CA 14'!$W10*'P4b1 CA 14'!H10</f>
        <v>0</v>
      </c>
      <c r="I10" s="44">
        <f>'P4b1 CA 14'!$D10/'P4b1 CA 14'!$W10*'P4b1 CA 14'!I10</f>
        <v>5131</v>
      </c>
      <c r="J10" s="44">
        <f>'P4b1 CA 14'!$D10/'P4b1 CA 14'!$W10*'P4b1 CA 14'!J10</f>
        <v>0</v>
      </c>
      <c r="K10" s="44">
        <f>'P4b1 CA 14'!$D10/'P4b1 CA 14'!$W10*'P4b1 CA 14'!K10</f>
        <v>0</v>
      </c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>
        <f t="shared" si="0"/>
        <v>5131</v>
      </c>
      <c r="Y10" s="68">
        <f t="shared" si="1"/>
        <v>0.22953990798239615</v>
      </c>
      <c r="AA10" s="45" t="s">
        <v>554</v>
      </c>
    </row>
    <row r="11" spans="1:27" x14ac:dyDescent="0.25">
      <c r="A11" s="14">
        <v>5</v>
      </c>
      <c r="B11" s="14" t="s">
        <v>164</v>
      </c>
      <c r="C11" s="7" t="s">
        <v>11</v>
      </c>
      <c r="D11" s="31">
        <f>P4a2!S11</f>
        <v>9273.0165960452014</v>
      </c>
      <c r="E11" s="45" t="s">
        <v>535</v>
      </c>
      <c r="F11" s="44">
        <f>'P4b1 CA 14'!$D11/'P4b1 CA 14'!$W11*'P4b1 CA 14'!F11</f>
        <v>501.77946692733025</v>
      </c>
      <c r="G11" s="44">
        <f>'P4b1 CA 14'!$D11/'P4b1 CA 14'!$W11*'P4b1 CA 14'!G11</f>
        <v>283.90154049835792</v>
      </c>
      <c r="H11" s="44">
        <f>'P4b1 CA 14'!$D11/'P4b1 CA 14'!$W11*'P4b1 CA 14'!H11</f>
        <v>1204.9309567662865</v>
      </c>
      <c r="I11" s="44">
        <f>'P4b1 CA 14'!$D11/'P4b1 CA 14'!$W11*'P4b1 CA 14'!I11</f>
        <v>4146.2829635574126</v>
      </c>
      <c r="J11" s="44">
        <f>'P4b1 CA 14'!$D11/'P4b1 CA 14'!$W11*'P4b1 CA 14'!J11</f>
        <v>340.02161245733566</v>
      </c>
      <c r="K11" s="44">
        <f>'P4b1 CA 14'!$D11/'P4b1 CA 14'!$W11*'P4b1 CA 14'!K11</f>
        <v>2796.1000558384785</v>
      </c>
      <c r="L11" s="44"/>
      <c r="M11" s="44"/>
      <c r="N11" s="44"/>
      <c r="O11" s="44"/>
      <c r="P11" s="44"/>
      <c r="Q11" s="45"/>
      <c r="R11" s="45"/>
      <c r="S11" s="45"/>
      <c r="T11" s="45"/>
      <c r="U11" s="45"/>
      <c r="V11" s="45"/>
      <c r="W11" s="44">
        <f t="shared" si="0"/>
        <v>9273.0165960452014</v>
      </c>
      <c r="Y11" s="68">
        <f t="shared" si="1"/>
        <v>0.41483675232419565</v>
      </c>
      <c r="AA11" s="45" t="s">
        <v>554</v>
      </c>
    </row>
    <row r="12" spans="1:27" x14ac:dyDescent="0.25">
      <c r="A12" s="14">
        <v>6</v>
      </c>
      <c r="B12" s="14" t="s">
        <v>165</v>
      </c>
      <c r="C12" s="7" t="s">
        <v>173</v>
      </c>
      <c r="D12" s="31">
        <f>P4a2!S12</f>
        <v>670.65420560747668</v>
      </c>
      <c r="E12" s="45" t="s">
        <v>535</v>
      </c>
      <c r="F12" s="44">
        <f>'P4b1 CA 14'!$D12/'P4b1 CA 14'!$W12*'P4b1 CA 14'!F12</f>
        <v>36.290295212650932</v>
      </c>
      <c r="G12" s="44">
        <f>'P4b1 CA 14'!$D12/'P4b1 CA 14'!$W12*'P4b1 CA 14'!G12</f>
        <v>20.532667028210394</v>
      </c>
      <c r="H12" s="44">
        <f>'P4b1 CA 14'!$D12/'P4b1 CA 14'!$W12*'P4b1 CA 14'!H12</f>
        <v>87.14445889879994</v>
      </c>
      <c r="I12" s="44">
        <f>'P4b1 CA 14'!$D12/'P4b1 CA 14'!$W12*'P4b1 CA 14'!I12</f>
        <v>299.87243938874718</v>
      </c>
      <c r="J12" s="44">
        <f>'P4b1 CA 14'!$D12/'P4b1 CA 14'!$W12*'P4b1 CA 14'!J12</f>
        <v>24.591450045414778</v>
      </c>
      <c r="K12" s="44">
        <f>'P4b1 CA 14'!$D12/'P4b1 CA 14'!$W12*'P4b1 CA 14'!K12</f>
        <v>202.22289503365357</v>
      </c>
      <c r="L12" s="44"/>
      <c r="M12" s="44"/>
      <c r="N12" s="45"/>
      <c r="O12" s="45"/>
      <c r="P12" s="45"/>
      <c r="Q12" s="45"/>
      <c r="R12" s="45"/>
      <c r="S12" s="45"/>
      <c r="T12" s="45"/>
      <c r="U12" s="45"/>
      <c r="V12" s="45"/>
      <c r="W12" s="44">
        <f t="shared" si="0"/>
        <v>670.6542056074768</v>
      </c>
      <c r="Y12" s="66">
        <f t="shared" si="1"/>
        <v>3.0002320140936893E-2</v>
      </c>
      <c r="AA12" s="45" t="s">
        <v>553</v>
      </c>
    </row>
    <row r="13" spans="1:27" x14ac:dyDescent="0.25">
      <c r="A13" s="14">
        <v>7</v>
      </c>
      <c r="B13" s="14" t="s">
        <v>166</v>
      </c>
      <c r="C13" s="7" t="s">
        <v>12</v>
      </c>
      <c r="D13" s="31">
        <f>P4a2!S13</f>
        <v>124.6788990825688</v>
      </c>
      <c r="E13" s="45" t="s">
        <v>535</v>
      </c>
      <c r="F13" s="44">
        <f>'P4b1 CA 14'!$D13/'P4b1 CA 14'!$W13*'P4b1 CA 14'!F13</f>
        <v>6.7465976007655604</v>
      </c>
      <c r="G13" s="44">
        <f>'P4b1 CA 14'!$D13/'P4b1 CA 14'!$W13*'P4b1 CA 14'!G13</f>
        <v>3.817153905696304</v>
      </c>
      <c r="H13" s="44">
        <f>'P4b1 CA 14'!$D13/'P4b1 CA 14'!$W13*'P4b1 CA 14'!H13</f>
        <v>16.200711343943617</v>
      </c>
      <c r="I13" s="44">
        <f>'P4b1 CA 14'!$D13/'P4b1 CA 14'!$W13*'P4b1 CA 14'!I13</f>
        <v>55.74820122737858</v>
      </c>
      <c r="J13" s="44">
        <f>'P4b1 CA 14'!$D13/'P4b1 CA 14'!$W13*'P4b1 CA 14'!J13</f>
        <v>4.5717075847292952</v>
      </c>
      <c r="K13" s="44">
        <f>'P4b1 CA 14'!$D13/'P4b1 CA 14'!$W13*'P4b1 CA 14'!K13</f>
        <v>37.594527420055464</v>
      </c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>
        <f t="shared" si="0"/>
        <v>124.67889908256882</v>
      </c>
      <c r="Y13" s="66">
        <f t="shared" si="1"/>
        <v>5.5776228849657569E-3</v>
      </c>
      <c r="AA13" s="45"/>
    </row>
    <row r="14" spans="1:27" x14ac:dyDescent="0.25">
      <c r="A14" s="14">
        <v>8</v>
      </c>
      <c r="B14" s="14" t="s">
        <v>167</v>
      </c>
      <c r="C14" s="7" t="s">
        <v>16</v>
      </c>
      <c r="D14" s="31">
        <f>P4a2!S14</f>
        <v>0</v>
      </c>
      <c r="E14" s="45" t="s">
        <v>38</v>
      </c>
      <c r="F14" s="44">
        <f>'P4b1 CA 14'!$D14/'P4b1 CA 14'!$W14*'P4b1 CA 14'!F14</f>
        <v>0</v>
      </c>
      <c r="G14" s="44">
        <f>'P4b1 CA 14'!$D14/'P4b1 CA 14'!$W14*'P4b1 CA 14'!G14</f>
        <v>0</v>
      </c>
      <c r="H14" s="44">
        <f>'P4b1 CA 14'!$D14/'P4b1 CA 14'!$W14*'P4b1 CA 14'!H14</f>
        <v>0</v>
      </c>
      <c r="I14" s="44">
        <f>'P4b1 CA 14'!$D14/'P4b1 CA 14'!$W14*'P4b1 CA 14'!I14</f>
        <v>0</v>
      </c>
      <c r="J14" s="44">
        <f>'P4b1 CA 14'!$D14/'P4b1 CA 14'!$W14*'P4b1 CA 14'!J14</f>
        <v>0</v>
      </c>
      <c r="K14" s="44">
        <f>'P4b1 CA 14'!$D14/'P4b1 CA 14'!$W14*'P4b1 CA 14'!K14</f>
        <v>0</v>
      </c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>
        <f t="shared" si="0"/>
        <v>0</v>
      </c>
      <c r="Y14" s="66">
        <f t="shared" si="1"/>
        <v>0</v>
      </c>
      <c r="AA14" s="45"/>
    </row>
    <row r="15" spans="1:27" x14ac:dyDescent="0.25">
      <c r="A15" s="14">
        <v>9</v>
      </c>
      <c r="B15" s="14" t="s">
        <v>168</v>
      </c>
      <c r="C15" s="7" t="s">
        <v>13</v>
      </c>
      <c r="D15" s="31">
        <f>P4a2!S15</f>
        <v>2142.3985959438373</v>
      </c>
      <c r="E15" s="45" t="s">
        <v>38</v>
      </c>
      <c r="F15" s="44">
        <f>'P4b1 CA 14'!$D15/'P4b1 CA 14'!$W15*'P4b1 CA 14'!F15</f>
        <v>0</v>
      </c>
      <c r="G15" s="44">
        <f>'P4b1 CA 14'!$D15/'P4b1 CA 14'!$W15*'P4b1 CA 14'!G15</f>
        <v>0</v>
      </c>
      <c r="H15" s="44">
        <f>'P4b1 CA 14'!$D15/'P4b1 CA 14'!$W15*'P4b1 CA 14'!H15</f>
        <v>0</v>
      </c>
      <c r="I15" s="44">
        <f>'P4b1 CA 14'!$D15/'P4b1 CA 14'!$W15*'P4b1 CA 14'!I15</f>
        <v>2142.3985959438373</v>
      </c>
      <c r="J15" s="44">
        <f>'P4b1 CA 14'!$D15/'P4b1 CA 14'!$W15*'P4b1 CA 14'!J15</f>
        <v>0</v>
      </c>
      <c r="K15" s="44">
        <f>'P4b1 CA 14'!$D15/'P4b1 CA 14'!$W15*'P4b1 CA 14'!K15</f>
        <v>0</v>
      </c>
      <c r="L15" s="44"/>
      <c r="M15" s="44"/>
      <c r="N15" s="44"/>
      <c r="O15" s="44"/>
      <c r="P15" s="44"/>
      <c r="Q15" s="45"/>
      <c r="R15" s="45"/>
      <c r="S15" s="45"/>
      <c r="T15" s="45"/>
      <c r="U15" s="45"/>
      <c r="V15" s="45"/>
      <c r="W15" s="44">
        <f t="shared" si="0"/>
        <v>2142.3985959438373</v>
      </c>
      <c r="Y15" s="66">
        <f t="shared" si="1"/>
        <v>9.5842131470388447E-2</v>
      </c>
      <c r="AA15" s="45"/>
    </row>
    <row r="16" spans="1:27" x14ac:dyDescent="0.25">
      <c r="A16" s="14">
        <v>10</v>
      </c>
      <c r="B16" s="14" t="s">
        <v>169</v>
      </c>
      <c r="C16" s="7" t="s">
        <v>8</v>
      </c>
      <c r="D16" s="31">
        <f>P4a2!S16</f>
        <v>0</v>
      </c>
      <c r="E16" s="45" t="s">
        <v>38</v>
      </c>
      <c r="F16" s="44">
        <f>'P4b1 CA 14'!$D16/'P4b1 CA 14'!$W16*'P4b1 CA 14'!F16</f>
        <v>0</v>
      </c>
      <c r="G16" s="44">
        <f>'P4b1 CA 14'!$D16/'P4b1 CA 14'!$W16*'P4b1 CA 14'!G16</f>
        <v>0</v>
      </c>
      <c r="H16" s="44">
        <f>'P4b1 CA 14'!$D16/'P4b1 CA 14'!$W16*'P4b1 CA 14'!H16</f>
        <v>0</v>
      </c>
      <c r="I16" s="44">
        <f>'P4b1 CA 14'!$D16/'P4b1 CA 14'!$W16*'P4b1 CA 14'!I16</f>
        <v>0</v>
      </c>
      <c r="J16" s="44">
        <f>'P4b1 CA 14'!$D16/'P4b1 CA 14'!$W16*'P4b1 CA 14'!J16</f>
        <v>0</v>
      </c>
      <c r="K16" s="44">
        <f>'P4b1 CA 14'!$D16/'P4b1 CA 14'!$W16*'P4b1 CA 14'!K16</f>
        <v>0</v>
      </c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>
        <f t="shared" si="0"/>
        <v>0</v>
      </c>
      <c r="Y16" s="66">
        <f t="shared" si="1"/>
        <v>0</v>
      </c>
      <c r="AA16" s="45"/>
    </row>
    <row r="17" spans="1:27" x14ac:dyDescent="0.25">
      <c r="A17" s="14">
        <v>11</v>
      </c>
      <c r="B17" s="14" t="s">
        <v>170</v>
      </c>
      <c r="C17" s="7" t="s">
        <v>183</v>
      </c>
      <c r="D17" s="31">
        <f>P4a2!S17</f>
        <v>479.82321144674086</v>
      </c>
      <c r="E17" s="45" t="s">
        <v>278</v>
      </c>
      <c r="F17" s="44">
        <f>'P4b1 CA 14'!$D17/'P4b1 CA 14'!$W17*'P4b1 CA 14'!F17</f>
        <v>16.179497119384305</v>
      </c>
      <c r="G17" s="44">
        <f>'P4b1 CA 14'!$D17/'P4b1 CA 14'!$W17*'P4b1 CA 14'!G17</f>
        <v>130.44719552503597</v>
      </c>
      <c r="H17" s="44">
        <f>'P4b1 CA 14'!$D17/'P4b1 CA 14'!$W17*'P4b1 CA 14'!H17</f>
        <v>32.864603523749373</v>
      </c>
      <c r="I17" s="44">
        <f>'P4b1 CA 14'!$D17/'P4b1 CA 14'!$W17*'P4b1 CA 14'!I17</f>
        <v>192.63713757766939</v>
      </c>
      <c r="J17" s="44">
        <f>'P4b1 CA 14'!$D17/'P4b1 CA 14'!$W17*'P4b1 CA 14'!J17</f>
        <v>62.695551337614184</v>
      </c>
      <c r="K17" s="44">
        <f>'P4b1 CA 14'!$D17/'P4b1 CA 14'!$W17*'P4b1 CA 14'!K17</f>
        <v>44.999226363287605</v>
      </c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>
        <f t="shared" si="0"/>
        <v>479.82321144674086</v>
      </c>
      <c r="Y17" s="66">
        <f t="shared" si="1"/>
        <v>2.1465323680238298E-2</v>
      </c>
      <c r="AA17" s="45"/>
    </row>
    <row r="18" spans="1:27" x14ac:dyDescent="0.25">
      <c r="A18" s="14">
        <v>12</v>
      </c>
      <c r="B18" s="14" t="s">
        <v>174</v>
      </c>
      <c r="C18" s="7" t="s">
        <v>184</v>
      </c>
      <c r="D18" s="31">
        <f>P4a2!S18</f>
        <v>30.98344827586207</v>
      </c>
      <c r="E18" s="45" t="s">
        <v>279</v>
      </c>
      <c r="F18" s="44">
        <f>'P4b1 CA 14'!$D18/'P4b1 CA 14'!$W18*'P4b1 CA 14'!F18</f>
        <v>3.6451115618661261</v>
      </c>
      <c r="G18" s="44">
        <f>'P4b1 CA 14'!$D18/'P4b1 CA 14'!$W18*'P4b1 CA 14'!G18</f>
        <v>2.7338336713995943</v>
      </c>
      <c r="H18" s="44">
        <f>'P4b1 CA 14'!$D18/'P4b1 CA 14'!$W18*'P4b1 CA 14'!H18</f>
        <v>6.3789452332657204</v>
      </c>
      <c r="I18" s="44">
        <f>'P4b1 CA 14'!$D18/'P4b1 CA 14'!$W18*'P4b1 CA 14'!I18</f>
        <v>9.1127789046653156</v>
      </c>
      <c r="J18" s="44">
        <f>'P4b1 CA 14'!$D18/'P4b1 CA 14'!$W18*'P4b1 CA 14'!J18</f>
        <v>1.822555780933063</v>
      </c>
      <c r="K18" s="44">
        <f>'P4b1 CA 14'!$D18/'P4b1 CA 14'!$W18*'P4b1 CA 14'!K18</f>
        <v>7.2902231237322521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44">
        <f t="shared" si="0"/>
        <v>30.983448275862067</v>
      </c>
      <c r="Y18" s="66">
        <f t="shared" si="1"/>
        <v>1.3860724744140928E-3</v>
      </c>
      <c r="AA18" s="45"/>
    </row>
    <row r="19" spans="1:27" x14ac:dyDescent="0.25">
      <c r="A19" s="14">
        <v>13</v>
      </c>
      <c r="B19" s="14" t="s">
        <v>175</v>
      </c>
      <c r="C19" s="7" t="s">
        <v>185</v>
      </c>
      <c r="D19" s="31">
        <f>P4a2!S19</f>
        <v>600</v>
      </c>
      <c r="E19" s="45" t="s">
        <v>38</v>
      </c>
      <c r="F19" s="44">
        <f>'P4b1 CA 14'!$D19/'P4b1 CA 14'!$W19*'P4b1 CA 14'!F19</f>
        <v>0</v>
      </c>
      <c r="G19" s="44">
        <f>'P4b1 CA 14'!$D19/'P4b1 CA 14'!$W19*'P4b1 CA 14'!G19</f>
        <v>0</v>
      </c>
      <c r="H19" s="44">
        <f>'P4b1 CA 14'!$D19/'P4b1 CA 14'!$W19*'P4b1 CA 14'!H19</f>
        <v>0</v>
      </c>
      <c r="I19" s="44">
        <f>'P4b1 CA 14'!$D19/'P4b1 CA 14'!$W19*'P4b1 CA 14'!I19</f>
        <v>0</v>
      </c>
      <c r="J19" s="44">
        <f>'P4b1 CA 14'!$D19/'P4b1 CA 14'!$W19*'P4b1 CA 14'!J19</f>
        <v>600</v>
      </c>
      <c r="K19" s="44">
        <f>'P4b1 CA 14'!$D19/'P4b1 CA 14'!$W19*'P4b1 CA 14'!K19</f>
        <v>0</v>
      </c>
      <c r="L19" s="44"/>
      <c r="M19" s="44"/>
      <c r="N19" s="44"/>
      <c r="O19" s="44"/>
      <c r="P19" s="44"/>
      <c r="Q19" s="45"/>
      <c r="R19" s="45"/>
      <c r="S19" s="45"/>
      <c r="T19" s="45"/>
      <c r="U19" s="45"/>
      <c r="V19" s="45"/>
      <c r="W19" s="44">
        <f t="shared" si="0"/>
        <v>600</v>
      </c>
      <c r="Y19" s="66">
        <f t="shared" si="1"/>
        <v>2.6841540594316447E-2</v>
      </c>
      <c r="AA19" s="45"/>
    </row>
    <row r="20" spans="1:27" x14ac:dyDescent="0.25">
      <c r="A20" s="14">
        <v>14</v>
      </c>
      <c r="B20" s="14" t="s">
        <v>176</v>
      </c>
      <c r="C20" s="7" t="s">
        <v>186</v>
      </c>
      <c r="D20" s="31">
        <f>P4a2!S20</f>
        <v>268.59813084112153</v>
      </c>
      <c r="E20" s="45" t="s">
        <v>529</v>
      </c>
      <c r="F20" s="44">
        <f>'P4b1 CA 14'!$D20/'P4b1 CA 14'!$W20*'P4b1 CA 14'!F20</f>
        <v>40.799716077132381</v>
      </c>
      <c r="G20" s="44">
        <f>'P4b1 CA 14'!$D20/'P4b1 CA 14'!$W20*'P4b1 CA 14'!G20</f>
        <v>47.599668756654445</v>
      </c>
      <c r="H20" s="44">
        <f>'P4b1 CA 14'!$D20/'P4b1 CA 14'!$W20*'P4b1 CA 14'!H20</f>
        <v>33.999763397610316</v>
      </c>
      <c r="I20" s="44">
        <f>'P4b1 CA 14'!$D20/'P4b1 CA 14'!$W20*'P4b1 CA 14'!I20</f>
        <v>67.999526795220632</v>
      </c>
      <c r="J20" s="44">
        <f>'P4b1 CA 14'!$D20/'P4b1 CA 14'!$W20*'P4b1 CA 14'!J20</f>
        <v>61.199574115698574</v>
      </c>
      <c r="K20" s="44">
        <f>'P4b1 CA 14'!$D20/'P4b1 CA 14'!$W20*'P4b1 CA 14'!K20</f>
        <v>16.999881698805158</v>
      </c>
      <c r="L20" s="44"/>
      <c r="M20" s="44"/>
      <c r="N20" s="45"/>
      <c r="O20" s="45"/>
      <c r="P20" s="45"/>
      <c r="Q20" s="45"/>
      <c r="R20" s="45"/>
      <c r="S20" s="45"/>
      <c r="T20" s="45"/>
      <c r="U20" s="45"/>
      <c r="V20" s="45"/>
      <c r="W20" s="44">
        <f t="shared" si="0"/>
        <v>268.59813084112147</v>
      </c>
      <c r="Y20" s="66">
        <f t="shared" si="1"/>
        <v>1.201597938754914E-2</v>
      </c>
      <c r="AA20" s="45"/>
    </row>
    <row r="21" spans="1:27" x14ac:dyDescent="0.25">
      <c r="A21" s="14">
        <v>15</v>
      </c>
      <c r="B21" s="14" t="s">
        <v>177</v>
      </c>
      <c r="C21" s="7" t="s">
        <v>187</v>
      </c>
      <c r="D21" s="31">
        <f>P4a2!S21</f>
        <v>0</v>
      </c>
      <c r="E21" s="45" t="s">
        <v>38</v>
      </c>
      <c r="F21" s="44">
        <f>'P4b1 CA 14'!$D21/'P4b1 CA 14'!$W21*'P4b1 CA 14'!F21</f>
        <v>0</v>
      </c>
      <c r="G21" s="44">
        <f>'P4b1 CA 14'!$D21/'P4b1 CA 14'!$W21*'P4b1 CA 14'!G21</f>
        <v>0</v>
      </c>
      <c r="H21" s="44">
        <f>'P4b1 CA 14'!$D21/'P4b1 CA 14'!$W21*'P4b1 CA 14'!H21</f>
        <v>0</v>
      </c>
      <c r="I21" s="44">
        <f>'P4b1 CA 14'!$D21/'P4b1 CA 14'!$W21*'P4b1 CA 14'!I21</f>
        <v>0</v>
      </c>
      <c r="J21" s="44">
        <f>'P4b1 CA 14'!$D21/'P4b1 CA 14'!$W21*'P4b1 CA 14'!J21</f>
        <v>0</v>
      </c>
      <c r="K21" s="44">
        <f>'P4b1 CA 14'!$D21/'P4b1 CA 14'!$W21*'P4b1 CA 14'!K21</f>
        <v>0</v>
      </c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>
        <f t="shared" si="0"/>
        <v>0</v>
      </c>
      <c r="Y21" s="66">
        <f t="shared" si="1"/>
        <v>0</v>
      </c>
      <c r="AA21" s="45"/>
    </row>
    <row r="22" spans="1:27" x14ac:dyDescent="0.25">
      <c r="A22" s="14">
        <v>16</v>
      </c>
      <c r="B22" s="14" t="s">
        <v>178</v>
      </c>
      <c r="C22" s="7" t="s">
        <v>17</v>
      </c>
      <c r="D22" s="31">
        <f>P4a2!S22</f>
        <v>2632.6053042121684</v>
      </c>
      <c r="E22" s="45" t="s">
        <v>535</v>
      </c>
      <c r="F22" s="44">
        <f>'P4b1 CA 14'!$D22/'P4b1 CA 14'!$W22*'P4b1 CA 14'!F22</f>
        <v>142.45496840165526</v>
      </c>
      <c r="G22" s="44">
        <f>'P4b1 CA 14'!$D22/'P4b1 CA 14'!$W22*'P4b1 CA 14'!G22</f>
        <v>80.599521595673366</v>
      </c>
      <c r="H22" s="44">
        <f>'P4b1 CA 14'!$D22/'P4b1 CA 14'!$W22*'P4b1 CA 14'!H22</f>
        <v>342.07936491186956</v>
      </c>
      <c r="I22" s="44">
        <f>'P4b1 CA 14'!$D22/'P4b1 CA 14'!$W22*'P4b1 CA 14'!I22</f>
        <v>1177.1278967926251</v>
      </c>
      <c r="J22" s="44">
        <f>'P4b1 CA 14'!$D22/'P4b1 CA 14'!$W22*'P4b1 CA 14'!J22</f>
        <v>96.531985166911142</v>
      </c>
      <c r="K22" s="44">
        <f>'P4b1 CA 14'!$D22/'P4b1 CA 14'!$W22*'P4b1 CA 14'!K22</f>
        <v>793.81156734343426</v>
      </c>
      <c r="L22" s="44"/>
      <c r="M22" s="44"/>
      <c r="N22" s="44"/>
      <c r="O22" s="44"/>
      <c r="P22" s="44"/>
      <c r="Q22" s="45"/>
      <c r="R22" s="45"/>
      <c r="S22" s="45"/>
      <c r="T22" s="45"/>
      <c r="U22" s="45"/>
      <c r="V22" s="45"/>
      <c r="W22" s="44">
        <f t="shared" si="0"/>
        <v>2632.6053042121684</v>
      </c>
      <c r="Y22" s="68">
        <f t="shared" si="1"/>
        <v>0.11777197023637287</v>
      </c>
      <c r="AA22" s="45"/>
    </row>
    <row r="23" spans="1:27" x14ac:dyDescent="0.25">
      <c r="A23" s="14">
        <v>17</v>
      </c>
      <c r="B23" s="14" t="s">
        <v>179</v>
      </c>
      <c r="C23" s="7" t="s">
        <v>9</v>
      </c>
      <c r="D23" s="31">
        <f>P4a2!S23</f>
        <v>0</v>
      </c>
      <c r="E23" s="45" t="s">
        <v>38</v>
      </c>
      <c r="F23" s="44">
        <f>'P4b1 CA 14'!$D23/'P4b1 CA 14'!$W23*'P4b1 CA 14'!F23</f>
        <v>0</v>
      </c>
      <c r="G23" s="44">
        <f>'P4b1 CA 14'!$D23/'P4b1 CA 14'!$W23*'P4b1 CA 14'!G23</f>
        <v>0</v>
      </c>
      <c r="H23" s="44">
        <f>'P4b1 CA 14'!$D23/'P4b1 CA 14'!$W23*'P4b1 CA 14'!H23</f>
        <v>0</v>
      </c>
      <c r="I23" s="44">
        <f>'P4b1 CA 14'!$D23/'P4b1 CA 14'!$W23*'P4b1 CA 14'!I23</f>
        <v>0</v>
      </c>
      <c r="J23" s="44">
        <f>'P4b1 CA 14'!$D23/'P4b1 CA 14'!$W23*'P4b1 CA 14'!J23</f>
        <v>0</v>
      </c>
      <c r="K23" s="44">
        <f>'P4b1 CA 14'!$D23/'P4b1 CA 14'!$W23*'P4b1 CA 14'!K23</f>
        <v>0</v>
      </c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>
        <f t="shared" si="0"/>
        <v>0</v>
      </c>
      <c r="Y23" s="66">
        <f t="shared" si="1"/>
        <v>0</v>
      </c>
      <c r="AA23" s="45"/>
    </row>
    <row r="24" spans="1:27" x14ac:dyDescent="0.25">
      <c r="A24" s="14">
        <v>18</v>
      </c>
      <c r="B24" s="14" t="s">
        <v>180</v>
      </c>
      <c r="C24" s="7" t="s">
        <v>15</v>
      </c>
      <c r="D24" s="31">
        <f>P4a2!S24</f>
        <v>30.614958448753463</v>
      </c>
      <c r="E24" s="45" t="s">
        <v>535</v>
      </c>
      <c r="F24" s="44">
        <f>'P4b1 CA 14'!$D24/'P4b1 CA 14'!$W24*'P4b1 CA 14'!F24</f>
        <v>1.6566300050589271</v>
      </c>
      <c r="G24" s="44">
        <f>'P4b1 CA 14'!$D24/'P4b1 CA 14'!$W24*'P4b1 CA 14'!G24</f>
        <v>0.93730381865176138</v>
      </c>
      <c r="H24" s="44">
        <f>'P4b1 CA 14'!$D24/'P4b1 CA 14'!$W24*'P4b1 CA 14'!H24</f>
        <v>3.9780917884638711</v>
      </c>
      <c r="I24" s="44">
        <f>'P4b1 CA 14'!$D24/'P4b1 CA 14'!$W24*'P4b1 CA 14'!I24</f>
        <v>13.688995304960608</v>
      </c>
      <c r="J24" s="44">
        <f>'P4b1 CA 14'!$D24/'P4b1 CA 14'!$W24*'P4b1 CA 14'!J24</f>
        <v>1.1225848060596679</v>
      </c>
      <c r="K24" s="44">
        <f>'P4b1 CA 14'!$D24/'P4b1 CA 14'!$W24*'P4b1 CA 14'!K24</f>
        <v>9.2313527255586276</v>
      </c>
      <c r="L24" s="44"/>
      <c r="M24" s="44"/>
      <c r="N24" s="44"/>
      <c r="O24" s="44"/>
      <c r="P24" s="44"/>
      <c r="Q24" s="45"/>
      <c r="R24" s="45"/>
      <c r="S24" s="45"/>
      <c r="T24" s="45"/>
      <c r="U24" s="45"/>
      <c r="V24" s="45"/>
      <c r="W24" s="44">
        <f t="shared" si="0"/>
        <v>30.614958448753463</v>
      </c>
      <c r="Y24" s="66">
        <f t="shared" si="1"/>
        <v>1.3695877499925455E-3</v>
      </c>
      <c r="AA24" s="45"/>
    </row>
    <row r="25" spans="1:27" x14ac:dyDescent="0.25">
      <c r="A25" s="14">
        <v>19</v>
      </c>
      <c r="B25" s="14" t="s">
        <v>181</v>
      </c>
      <c r="C25" s="7" t="s">
        <v>196</v>
      </c>
      <c r="D25" s="31">
        <f>P4a2!S25</f>
        <v>0</v>
      </c>
      <c r="E25" s="45" t="s">
        <v>38</v>
      </c>
      <c r="F25" s="44">
        <f>'P4b1 CA 14'!$D25/'P4b1 CA 14'!$W25*'P4b1 CA 14'!F25</f>
        <v>0</v>
      </c>
      <c r="G25" s="44">
        <f>'P4b1 CA 14'!$D25/'P4b1 CA 14'!$W25*'P4b1 CA 14'!G25</f>
        <v>0</v>
      </c>
      <c r="H25" s="44">
        <f>'P4b1 CA 14'!$D25/'P4b1 CA 14'!$W25*'P4b1 CA 14'!H25</f>
        <v>0</v>
      </c>
      <c r="I25" s="44">
        <f>'P4b1 CA 14'!$D25/'P4b1 CA 14'!$W25*'P4b1 CA 14'!I25</f>
        <v>0</v>
      </c>
      <c r="J25" s="44">
        <f>'P4b1 CA 14'!$D25/'P4b1 CA 14'!$W25*'P4b1 CA 14'!J25</f>
        <v>0</v>
      </c>
      <c r="K25" s="44">
        <f>'P4b1 CA 14'!$D25/'P4b1 CA 14'!$W25*'P4b1 CA 14'!K25</f>
        <v>0</v>
      </c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>
        <f t="shared" si="0"/>
        <v>0</v>
      </c>
      <c r="Y25" s="66">
        <f t="shared" si="1"/>
        <v>0</v>
      </c>
      <c r="AA25" s="45"/>
    </row>
    <row r="26" spans="1:27" x14ac:dyDescent="0.25">
      <c r="A26" s="14">
        <v>20</v>
      </c>
      <c r="B26" s="14" t="s">
        <v>182</v>
      </c>
      <c r="C26" s="7" t="s">
        <v>197</v>
      </c>
      <c r="D26" s="31">
        <f>P4a2!S26</f>
        <v>0</v>
      </c>
      <c r="E26" s="45" t="s">
        <v>38</v>
      </c>
      <c r="F26" s="44">
        <f>'P4b1 CA 14'!$D26/'P4b1 CA 14'!$W26*'P4b1 CA 14'!F26</f>
        <v>0</v>
      </c>
      <c r="G26" s="44">
        <f>'P4b1 CA 14'!$D26/'P4b1 CA 14'!$W26*'P4b1 CA 14'!G26</f>
        <v>0</v>
      </c>
      <c r="H26" s="44">
        <f>'P4b1 CA 14'!$D26/'P4b1 CA 14'!$W26*'P4b1 CA 14'!H26</f>
        <v>0</v>
      </c>
      <c r="I26" s="44">
        <f>'P4b1 CA 14'!$D26/'P4b1 CA 14'!$W26*'P4b1 CA 14'!I26</f>
        <v>0</v>
      </c>
      <c r="J26" s="44">
        <f>'P4b1 CA 14'!$D26/'P4b1 CA 14'!$W26*'P4b1 CA 14'!J26</f>
        <v>0</v>
      </c>
      <c r="K26" s="44">
        <f>'P4b1 CA 14'!$D26/'P4b1 CA 14'!$W26*'P4b1 CA 14'!K26</f>
        <v>0</v>
      </c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>
        <f t="shared" si="0"/>
        <v>0</v>
      </c>
      <c r="Y26" s="66">
        <f t="shared" si="1"/>
        <v>0</v>
      </c>
      <c r="AA26" s="45"/>
    </row>
    <row r="27" spans="1:27" x14ac:dyDescent="0.25">
      <c r="A27" s="14">
        <v>21</v>
      </c>
      <c r="B27" s="14" t="s">
        <v>188</v>
      </c>
      <c r="C27" s="7" t="s">
        <v>198</v>
      </c>
      <c r="D27" s="31">
        <f>P4a2!S27</f>
        <v>0</v>
      </c>
      <c r="E27" s="45" t="s">
        <v>38</v>
      </c>
      <c r="F27" s="44">
        <f>'P4b1 CA 14'!$D27/'P4b1 CA 14'!$W27*'P4b1 CA 14'!F27</f>
        <v>0</v>
      </c>
      <c r="G27" s="44">
        <f>'P4b1 CA 14'!$D27/'P4b1 CA 14'!$W27*'P4b1 CA 14'!G27</f>
        <v>0</v>
      </c>
      <c r="H27" s="44">
        <f>'P4b1 CA 14'!$D27/'P4b1 CA 14'!$W27*'P4b1 CA 14'!H27</f>
        <v>0</v>
      </c>
      <c r="I27" s="44">
        <f>'P4b1 CA 14'!$D27/'P4b1 CA 14'!$W27*'P4b1 CA 14'!I27</f>
        <v>0</v>
      </c>
      <c r="J27" s="44">
        <f>'P4b1 CA 14'!$D27/'P4b1 CA 14'!$W27*'P4b1 CA 14'!J27</f>
        <v>0</v>
      </c>
      <c r="K27" s="44">
        <f>'P4b1 CA 14'!$D27/'P4b1 CA 14'!$W27*'P4b1 CA 14'!K27</f>
        <v>0</v>
      </c>
      <c r="L27" s="45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>
        <f t="shared" si="0"/>
        <v>0</v>
      </c>
      <c r="Y27" s="66">
        <f t="shared" si="1"/>
        <v>0</v>
      </c>
      <c r="AA27" s="45"/>
    </row>
    <row r="28" spans="1:27" x14ac:dyDescent="0.25">
      <c r="A28" s="14">
        <v>22</v>
      </c>
      <c r="B28" s="14" t="s">
        <v>189</v>
      </c>
      <c r="C28" s="7" t="s">
        <v>19</v>
      </c>
      <c r="D28" s="31">
        <f>P4a2!S28</f>
        <v>0</v>
      </c>
      <c r="E28" s="45" t="s">
        <v>38</v>
      </c>
      <c r="F28" s="44">
        <f>'P4b1 CA 14'!$D28/'P4b1 CA 14'!$W28*'P4b1 CA 14'!F28</f>
        <v>0</v>
      </c>
      <c r="G28" s="44">
        <f>'P4b1 CA 14'!$D28/'P4b1 CA 14'!$W28*'P4b1 CA 14'!G28</f>
        <v>0</v>
      </c>
      <c r="H28" s="44">
        <f>'P4b1 CA 14'!$D28/'P4b1 CA 14'!$W28*'P4b1 CA 14'!H28</f>
        <v>0</v>
      </c>
      <c r="I28" s="44">
        <f>'P4b1 CA 14'!$D28/'P4b1 CA 14'!$W28*'P4b1 CA 14'!I28</f>
        <v>0</v>
      </c>
      <c r="J28" s="44">
        <f>'P4b1 CA 14'!$D28/'P4b1 CA 14'!$W28*'P4b1 CA 14'!J28</f>
        <v>0</v>
      </c>
      <c r="K28" s="44">
        <f>'P4b1 CA 14'!$D28/'P4b1 CA 14'!$W28*'P4b1 CA 14'!K28</f>
        <v>0</v>
      </c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>
        <f t="shared" si="0"/>
        <v>0</v>
      </c>
      <c r="Y28" s="66">
        <f t="shared" si="1"/>
        <v>0</v>
      </c>
      <c r="AA28" s="45"/>
    </row>
    <row r="29" spans="1:27" x14ac:dyDescent="0.25">
      <c r="A29" s="14">
        <v>23</v>
      </c>
      <c r="B29" s="14" t="s">
        <v>190</v>
      </c>
      <c r="C29" s="7" t="s">
        <v>217</v>
      </c>
      <c r="D29" s="31">
        <f>P4a2!S29</f>
        <v>0</v>
      </c>
      <c r="E29" s="45" t="s">
        <v>38</v>
      </c>
      <c r="F29" s="44">
        <f>'P4b1 CA 14'!$D29/'P4b1 CA 14'!$W29*'P4b1 CA 14'!F29</f>
        <v>0</v>
      </c>
      <c r="G29" s="44">
        <f>'P4b1 CA 14'!$D29/'P4b1 CA 14'!$W29*'P4b1 CA 14'!G29</f>
        <v>0</v>
      </c>
      <c r="H29" s="44">
        <f>'P4b1 CA 14'!$D29/'P4b1 CA 14'!$W29*'P4b1 CA 14'!H29</f>
        <v>0</v>
      </c>
      <c r="I29" s="44">
        <f>'P4b1 CA 14'!$D29/'P4b1 CA 14'!$W29*'P4b1 CA 14'!I29</f>
        <v>0</v>
      </c>
      <c r="J29" s="44">
        <f>'P4b1 CA 14'!$D29/'P4b1 CA 14'!$W29*'P4b1 CA 14'!J29</f>
        <v>0</v>
      </c>
      <c r="K29" s="44">
        <f>'P4b1 CA 14'!$D29/'P4b1 CA 14'!$W29*'P4b1 CA 14'!K29</f>
        <v>0</v>
      </c>
      <c r="L29" s="45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>
        <f t="shared" si="0"/>
        <v>0</v>
      </c>
      <c r="Y29" s="66">
        <f t="shared" si="1"/>
        <v>0</v>
      </c>
      <c r="AA29" s="45"/>
    </row>
    <row r="30" spans="1:27" x14ac:dyDescent="0.25">
      <c r="A30" s="14">
        <v>24</v>
      </c>
      <c r="B30" s="14" t="s">
        <v>191</v>
      </c>
      <c r="C30" s="7" t="s">
        <v>199</v>
      </c>
      <c r="D30" s="31">
        <f>P4a2!S30</f>
        <v>0</v>
      </c>
      <c r="E30" s="45" t="s">
        <v>38</v>
      </c>
      <c r="F30" s="44">
        <f>'P4b1 CA 14'!$D30/'P4b1 CA 14'!$W30*'P4b1 CA 14'!F30</f>
        <v>0</v>
      </c>
      <c r="G30" s="44">
        <f>'P4b1 CA 14'!$D30/'P4b1 CA 14'!$W30*'P4b1 CA 14'!G30</f>
        <v>0</v>
      </c>
      <c r="H30" s="44">
        <f>'P4b1 CA 14'!$D30/'P4b1 CA 14'!$W30*'P4b1 CA 14'!H30</f>
        <v>0</v>
      </c>
      <c r="I30" s="44">
        <f>'P4b1 CA 14'!$D30/'P4b1 CA 14'!$W30*'P4b1 CA 14'!I30</f>
        <v>0</v>
      </c>
      <c r="J30" s="44">
        <f>'P4b1 CA 14'!$D30/'P4b1 CA 14'!$W30*'P4b1 CA 14'!J30</f>
        <v>0</v>
      </c>
      <c r="K30" s="44">
        <f>'P4b1 CA 14'!$D30/'P4b1 CA 14'!$W30*'P4b1 CA 14'!K30</f>
        <v>0</v>
      </c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>
        <f t="shared" si="0"/>
        <v>0</v>
      </c>
      <c r="Y30" s="66">
        <f t="shared" si="1"/>
        <v>0</v>
      </c>
      <c r="AA30" s="45"/>
    </row>
    <row r="31" spans="1:27" x14ac:dyDescent="0.25">
      <c r="A31" s="14">
        <v>25</v>
      </c>
      <c r="B31" s="14" t="s">
        <v>192</v>
      </c>
      <c r="C31" s="7" t="s">
        <v>200</v>
      </c>
      <c r="D31" s="31">
        <f>P4a2!S31</f>
        <v>0</v>
      </c>
      <c r="E31" s="45" t="s">
        <v>38</v>
      </c>
      <c r="F31" s="44">
        <f>'P4b1 CA 14'!$D31/'P4b1 CA 14'!$W31*'P4b1 CA 14'!F31</f>
        <v>0</v>
      </c>
      <c r="G31" s="44">
        <f>'P4b1 CA 14'!$D31/'P4b1 CA 14'!$W31*'P4b1 CA 14'!G31</f>
        <v>0</v>
      </c>
      <c r="H31" s="44">
        <f>'P4b1 CA 14'!$D31/'P4b1 CA 14'!$W31*'P4b1 CA 14'!H31</f>
        <v>0</v>
      </c>
      <c r="I31" s="44">
        <f>'P4b1 CA 14'!$D31/'P4b1 CA 14'!$W31*'P4b1 CA 14'!I31</f>
        <v>0</v>
      </c>
      <c r="J31" s="44">
        <f>'P4b1 CA 14'!$D31/'P4b1 CA 14'!$W31*'P4b1 CA 14'!J31</f>
        <v>0</v>
      </c>
      <c r="K31" s="44">
        <f>'P4b1 CA 14'!$D31/'P4b1 CA 14'!$W31*'P4b1 CA 14'!K31</f>
        <v>0</v>
      </c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>
        <f t="shared" si="0"/>
        <v>0</v>
      </c>
      <c r="Y31" s="66">
        <f t="shared" si="1"/>
        <v>0</v>
      </c>
      <c r="AA31" s="45"/>
    </row>
    <row r="32" spans="1:27" x14ac:dyDescent="0.25">
      <c r="A32" s="14">
        <v>26</v>
      </c>
      <c r="B32" s="14" t="s">
        <v>193</v>
      </c>
      <c r="C32" s="7" t="s">
        <v>201</v>
      </c>
      <c r="D32" s="31">
        <f>P4a2!S32</f>
        <v>0</v>
      </c>
      <c r="E32" s="45" t="s">
        <v>38</v>
      </c>
      <c r="F32" s="44">
        <f>'P4b1 CA 14'!$D32/'P4b1 CA 14'!$W32*'P4b1 CA 14'!F32</f>
        <v>0</v>
      </c>
      <c r="G32" s="44">
        <f>'P4b1 CA 14'!$D32/'P4b1 CA 14'!$W32*'P4b1 CA 14'!G32</f>
        <v>0</v>
      </c>
      <c r="H32" s="44">
        <f>'P4b1 CA 14'!$D32/'P4b1 CA 14'!$W32*'P4b1 CA 14'!H32</f>
        <v>0</v>
      </c>
      <c r="I32" s="44">
        <f>'P4b1 CA 14'!$D32/'P4b1 CA 14'!$W32*'P4b1 CA 14'!I32</f>
        <v>0</v>
      </c>
      <c r="J32" s="44">
        <f>'P4b1 CA 14'!$D32/'P4b1 CA 14'!$W32*'P4b1 CA 14'!J32</f>
        <v>0</v>
      </c>
      <c r="K32" s="44">
        <f>'P4b1 CA 14'!$D32/'P4b1 CA 14'!$W32*'P4b1 CA 14'!K32</f>
        <v>0</v>
      </c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>
        <f t="shared" si="0"/>
        <v>0</v>
      </c>
      <c r="Y32" s="66">
        <f t="shared" si="1"/>
        <v>0</v>
      </c>
      <c r="AA32" s="45"/>
    </row>
    <row r="33" spans="1:27" x14ac:dyDescent="0.25">
      <c r="A33" s="14">
        <v>27</v>
      </c>
      <c r="B33" s="14" t="s">
        <v>194</v>
      </c>
      <c r="C33" s="7" t="s">
        <v>202</v>
      </c>
      <c r="D33" s="31">
        <f>P4a2!S33</f>
        <v>0</v>
      </c>
      <c r="E33" s="45" t="s">
        <v>38</v>
      </c>
      <c r="F33" s="44">
        <f>'P4b1 CA 14'!$D33/'P4b1 CA 14'!$W33*'P4b1 CA 14'!F33</f>
        <v>0</v>
      </c>
      <c r="G33" s="44">
        <f>'P4b1 CA 14'!$D33/'P4b1 CA 14'!$W33*'P4b1 CA 14'!G33</f>
        <v>0</v>
      </c>
      <c r="H33" s="44">
        <f>'P4b1 CA 14'!$D33/'P4b1 CA 14'!$W33*'P4b1 CA 14'!H33</f>
        <v>0</v>
      </c>
      <c r="I33" s="44">
        <f>'P4b1 CA 14'!$D33/'P4b1 CA 14'!$W33*'P4b1 CA 14'!I33</f>
        <v>0</v>
      </c>
      <c r="J33" s="44">
        <f>'P4b1 CA 14'!$D33/'P4b1 CA 14'!$W33*'P4b1 CA 14'!J33</f>
        <v>0</v>
      </c>
      <c r="K33" s="44">
        <f>'P4b1 CA 14'!$D33/'P4b1 CA 14'!$W33*'P4b1 CA 14'!K33</f>
        <v>0</v>
      </c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>
        <f t="shared" si="0"/>
        <v>0</v>
      </c>
      <c r="Y33" s="66">
        <f t="shared" si="1"/>
        <v>0</v>
      </c>
      <c r="AA33" s="45"/>
    </row>
    <row r="34" spans="1:27" x14ac:dyDescent="0.25">
      <c r="A34" s="14">
        <v>28</v>
      </c>
      <c r="B34" s="14" t="s">
        <v>195</v>
      </c>
      <c r="C34" s="7" t="s">
        <v>20</v>
      </c>
      <c r="D34" s="31">
        <f>P4a2!S34</f>
        <v>34.40625</v>
      </c>
      <c r="E34" s="45" t="s">
        <v>535</v>
      </c>
      <c r="F34" s="44">
        <f>'P4b1 CA 14'!$D34/'P4b1 CA 14'!$W34*'P4b1 CA 14'!F34</f>
        <v>1.8617835528657887</v>
      </c>
      <c r="G34" s="44">
        <f>'P4b1 CA 14'!$D34/'P4b1 CA 14'!$W34*'P4b1 CA 14'!G34</f>
        <v>1.0533775364898541</v>
      </c>
      <c r="H34" s="44">
        <f>'P4b1 CA 14'!$D34/'P4b1 CA 14'!$W34*'P4b1 CA 14'!H34</f>
        <v>4.470730242079032</v>
      </c>
      <c r="I34" s="44">
        <f>'P4b1 CA 14'!$D34/'P4b1 CA 14'!$W34*'P4b1 CA 14'!I34</f>
        <v>15.384211463154148</v>
      </c>
      <c r="J34" s="44">
        <f>'P4b1 CA 14'!$D34/'P4b1 CA 14'!$W34*'P4b1 CA 14'!J34</f>
        <v>1.2616033285866859</v>
      </c>
      <c r="K34" s="44">
        <f>'P4b1 CA 14'!$D34/'P4b1 CA 14'!$W34*'P4b1 CA 14'!K34</f>
        <v>10.374543876824495</v>
      </c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>
        <f t="shared" si="0"/>
        <v>34.406250000000007</v>
      </c>
      <c r="Y34" s="66">
        <f t="shared" si="1"/>
        <v>1.5391945934553337E-3</v>
      </c>
      <c r="AA34" s="45"/>
    </row>
    <row r="35" spans="1:27" x14ac:dyDescent="0.25">
      <c r="A35" s="14">
        <v>29</v>
      </c>
      <c r="B35" s="14" t="s">
        <v>203</v>
      </c>
      <c r="C35" s="7" t="s">
        <v>210</v>
      </c>
      <c r="D35" s="31">
        <f>P4a2!S35</f>
        <v>0</v>
      </c>
      <c r="E35" s="45" t="s">
        <v>38</v>
      </c>
      <c r="F35" s="44">
        <f>'P4b1 CA 14'!$D35/'P4b1 CA 14'!$W35*'P4b1 CA 14'!F35</f>
        <v>0</v>
      </c>
      <c r="G35" s="44">
        <f>'P4b1 CA 14'!$D35/'P4b1 CA 14'!$W35*'P4b1 CA 14'!G35</f>
        <v>0</v>
      </c>
      <c r="H35" s="44">
        <f>'P4b1 CA 14'!$D35/'P4b1 CA 14'!$W35*'P4b1 CA 14'!H35</f>
        <v>0</v>
      </c>
      <c r="I35" s="44">
        <f>'P4b1 CA 14'!$D35/'P4b1 CA 14'!$W35*'P4b1 CA 14'!I35</f>
        <v>0</v>
      </c>
      <c r="J35" s="44">
        <f>'P4b1 CA 14'!$D35/'P4b1 CA 14'!$W35*'P4b1 CA 14'!J35</f>
        <v>0</v>
      </c>
      <c r="K35" s="44">
        <f>'P4b1 CA 14'!$D35/'P4b1 CA 14'!$W35*'P4b1 CA 14'!K35</f>
        <v>0</v>
      </c>
      <c r="L35" s="44"/>
      <c r="M35" s="45"/>
      <c r="N35" s="44"/>
      <c r="O35" s="44"/>
      <c r="P35" s="44"/>
      <c r="Q35" s="44"/>
      <c r="R35" s="44"/>
      <c r="S35" s="44"/>
      <c r="T35" s="44"/>
      <c r="U35" s="44"/>
      <c r="V35" s="44"/>
      <c r="W35" s="44">
        <f t="shared" si="0"/>
        <v>0</v>
      </c>
      <c r="Y35" s="66">
        <f t="shared" si="1"/>
        <v>0</v>
      </c>
      <c r="AA35" s="45"/>
    </row>
    <row r="36" spans="1:27" x14ac:dyDescent="0.25">
      <c r="A36" s="14">
        <v>30</v>
      </c>
      <c r="B36" s="14" t="s">
        <v>204</v>
      </c>
      <c r="C36" s="7" t="s">
        <v>211</v>
      </c>
      <c r="D36" s="31">
        <f>P4a2!S36</f>
        <v>0</v>
      </c>
      <c r="E36" s="45" t="s">
        <v>38</v>
      </c>
      <c r="F36" s="44">
        <f>'P4b1 CA 14'!$D36/'P4b1 CA 14'!$W36*'P4b1 CA 14'!F36</f>
        <v>0</v>
      </c>
      <c r="G36" s="44">
        <f>'P4b1 CA 14'!$D36/'P4b1 CA 14'!$W36*'P4b1 CA 14'!G36</f>
        <v>0</v>
      </c>
      <c r="H36" s="44">
        <f>'P4b1 CA 14'!$D36/'P4b1 CA 14'!$W36*'P4b1 CA 14'!H36</f>
        <v>0</v>
      </c>
      <c r="I36" s="44">
        <f>'P4b1 CA 14'!$D36/'P4b1 CA 14'!$W36*'P4b1 CA 14'!I36</f>
        <v>0</v>
      </c>
      <c r="J36" s="44">
        <f>'P4b1 CA 14'!$D36/'P4b1 CA 14'!$W36*'P4b1 CA 14'!J36</f>
        <v>0</v>
      </c>
      <c r="K36" s="44">
        <f>'P4b1 CA 14'!$D36/'P4b1 CA 14'!$W36*'P4b1 CA 14'!K36</f>
        <v>0</v>
      </c>
      <c r="L36" s="4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>
        <f t="shared" si="0"/>
        <v>0</v>
      </c>
      <c r="Y36" s="66">
        <f t="shared" si="1"/>
        <v>0</v>
      </c>
      <c r="AA36" s="45"/>
    </row>
    <row r="37" spans="1:27" x14ac:dyDescent="0.25">
      <c r="A37" s="14">
        <v>31</v>
      </c>
      <c r="B37" s="14" t="s">
        <v>205</v>
      </c>
      <c r="C37" s="7" t="s">
        <v>212</v>
      </c>
      <c r="D37" s="31">
        <f>P4a2!S37</f>
        <v>0</v>
      </c>
      <c r="E37" s="45" t="s">
        <v>38</v>
      </c>
      <c r="F37" s="44">
        <f>'P4b1 CA 14'!$D37/'P4b1 CA 14'!$W37*'P4b1 CA 14'!F37</f>
        <v>0</v>
      </c>
      <c r="G37" s="44">
        <f>'P4b1 CA 14'!$D37/'P4b1 CA 14'!$W37*'P4b1 CA 14'!G37</f>
        <v>0</v>
      </c>
      <c r="H37" s="44">
        <f>'P4b1 CA 14'!$D37/'P4b1 CA 14'!$W37*'P4b1 CA 14'!H37</f>
        <v>0</v>
      </c>
      <c r="I37" s="44">
        <f>'P4b1 CA 14'!$D37/'P4b1 CA 14'!$W37*'P4b1 CA 14'!I37</f>
        <v>0</v>
      </c>
      <c r="J37" s="44">
        <f>'P4b1 CA 14'!$D37/'P4b1 CA 14'!$W37*'P4b1 CA 14'!J37</f>
        <v>0</v>
      </c>
      <c r="K37" s="44">
        <f>'P4b1 CA 14'!$D37/'P4b1 CA 14'!$W37*'P4b1 CA 14'!K37</f>
        <v>0</v>
      </c>
      <c r="L37" s="45"/>
      <c r="M37" s="44"/>
      <c r="N37" s="45"/>
      <c r="O37" s="45"/>
      <c r="P37" s="45"/>
      <c r="Q37" s="44"/>
      <c r="R37" s="44"/>
      <c r="S37" s="44"/>
      <c r="T37" s="44"/>
      <c r="U37" s="44"/>
      <c r="V37" s="44"/>
      <c r="W37" s="44">
        <f t="shared" si="0"/>
        <v>0</v>
      </c>
      <c r="Y37" s="66">
        <f t="shared" si="1"/>
        <v>0</v>
      </c>
      <c r="AA37" s="45"/>
    </row>
    <row r="38" spans="1:27" x14ac:dyDescent="0.25">
      <c r="A38" s="14">
        <v>32</v>
      </c>
      <c r="B38" s="14" t="s">
        <v>206</v>
      </c>
      <c r="C38" s="7" t="s">
        <v>213</v>
      </c>
      <c r="D38" s="31">
        <f>P4a2!S38</f>
        <v>0</v>
      </c>
      <c r="E38" s="45" t="s">
        <v>38</v>
      </c>
      <c r="F38" s="44">
        <f>'P4b1 CA 14'!$D38/'P4b1 CA 14'!$W38*'P4b1 CA 14'!F38</f>
        <v>0</v>
      </c>
      <c r="G38" s="44">
        <f>'P4b1 CA 14'!$D38/'P4b1 CA 14'!$W38*'P4b1 CA 14'!G38</f>
        <v>0</v>
      </c>
      <c r="H38" s="44">
        <f>'P4b1 CA 14'!$D38/'P4b1 CA 14'!$W38*'P4b1 CA 14'!H38</f>
        <v>0</v>
      </c>
      <c r="I38" s="44">
        <f>'P4b1 CA 14'!$D38/'P4b1 CA 14'!$W38*'P4b1 CA 14'!I38</f>
        <v>0</v>
      </c>
      <c r="J38" s="44">
        <f>'P4b1 CA 14'!$D38/'P4b1 CA 14'!$W38*'P4b1 CA 14'!J38</f>
        <v>0</v>
      </c>
      <c r="K38" s="44">
        <f>'P4b1 CA 14'!$D38/'P4b1 CA 14'!$W38*'P4b1 CA 14'!K38</f>
        <v>0</v>
      </c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>
        <f t="shared" si="0"/>
        <v>0</v>
      </c>
      <c r="Y38" s="66">
        <f t="shared" si="1"/>
        <v>0</v>
      </c>
      <c r="AA38" s="45"/>
    </row>
    <row r="39" spans="1:27" x14ac:dyDescent="0.25">
      <c r="A39" s="14">
        <v>33</v>
      </c>
      <c r="B39" s="14" t="s">
        <v>207</v>
      </c>
      <c r="C39" s="7" t="s">
        <v>214</v>
      </c>
      <c r="D39" s="31">
        <f>P4a2!S39</f>
        <v>0</v>
      </c>
      <c r="E39" s="45" t="s">
        <v>38</v>
      </c>
      <c r="F39" s="44">
        <f>'P4b1 CA 14'!$D39/'P4b1 CA 14'!$W39*'P4b1 CA 14'!F39</f>
        <v>0</v>
      </c>
      <c r="G39" s="44">
        <f>'P4b1 CA 14'!$D39/'P4b1 CA 14'!$W39*'P4b1 CA 14'!G39</f>
        <v>0</v>
      </c>
      <c r="H39" s="44">
        <f>'P4b1 CA 14'!$D39/'P4b1 CA 14'!$W39*'P4b1 CA 14'!H39</f>
        <v>0</v>
      </c>
      <c r="I39" s="44">
        <f>'P4b1 CA 14'!$D39/'P4b1 CA 14'!$W39*'P4b1 CA 14'!I39</f>
        <v>0</v>
      </c>
      <c r="J39" s="44">
        <f>'P4b1 CA 14'!$D39/'P4b1 CA 14'!$W39*'P4b1 CA 14'!J39</f>
        <v>0</v>
      </c>
      <c r="K39" s="44">
        <f>'P4b1 CA 14'!$D39/'P4b1 CA 14'!$W39*'P4b1 CA 14'!K39</f>
        <v>0</v>
      </c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>
        <f t="shared" si="0"/>
        <v>0</v>
      </c>
      <c r="Y39" s="66">
        <f t="shared" si="1"/>
        <v>0</v>
      </c>
      <c r="AA39" s="45"/>
    </row>
    <row r="40" spans="1:27" x14ac:dyDescent="0.25">
      <c r="A40" s="14">
        <v>34</v>
      </c>
      <c r="B40" s="14" t="s">
        <v>208</v>
      </c>
      <c r="C40" s="7" t="s">
        <v>215</v>
      </c>
      <c r="D40" s="31">
        <f>P4a2!S40</f>
        <v>0</v>
      </c>
      <c r="E40" s="45" t="s">
        <v>38</v>
      </c>
      <c r="F40" s="44">
        <f>'P4b1 CA 14'!$D40/'P4b1 CA 14'!$W40*'P4b1 CA 14'!F40</f>
        <v>0</v>
      </c>
      <c r="G40" s="44">
        <f>'P4b1 CA 14'!$D40/'P4b1 CA 14'!$W40*'P4b1 CA 14'!G40</f>
        <v>0</v>
      </c>
      <c r="H40" s="44">
        <f>'P4b1 CA 14'!$D40/'P4b1 CA 14'!$W40*'P4b1 CA 14'!H40</f>
        <v>0</v>
      </c>
      <c r="I40" s="44">
        <f>'P4b1 CA 14'!$D40/'P4b1 CA 14'!$W40*'P4b1 CA 14'!I40</f>
        <v>0</v>
      </c>
      <c r="J40" s="44">
        <f>'P4b1 CA 14'!$D40/'P4b1 CA 14'!$W40*'P4b1 CA 14'!J40</f>
        <v>0</v>
      </c>
      <c r="K40" s="44">
        <f>'P4b1 CA 14'!$D40/'P4b1 CA 14'!$W40*'P4b1 CA 14'!K40</f>
        <v>0</v>
      </c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>
        <f t="shared" si="0"/>
        <v>0</v>
      </c>
      <c r="Y40" s="66">
        <f t="shared" si="1"/>
        <v>0</v>
      </c>
      <c r="AA40" s="45"/>
    </row>
    <row r="41" spans="1:27" x14ac:dyDescent="0.25">
      <c r="A41" s="14">
        <v>35</v>
      </c>
      <c r="B41" s="14" t="s">
        <v>209</v>
      </c>
      <c r="C41" s="7" t="s">
        <v>216</v>
      </c>
      <c r="D41" s="31">
        <f>P4a2!S41</f>
        <v>0</v>
      </c>
      <c r="E41" s="45" t="s">
        <v>38</v>
      </c>
      <c r="F41" s="44">
        <f>'P4b1 CA 14'!$D41/'P4b1 CA 14'!$W41*'P4b1 CA 14'!F41</f>
        <v>0</v>
      </c>
      <c r="G41" s="44">
        <f>'P4b1 CA 14'!$D41/'P4b1 CA 14'!$W41*'P4b1 CA 14'!G41</f>
        <v>0</v>
      </c>
      <c r="H41" s="44">
        <f>'P4b1 CA 14'!$D41/'P4b1 CA 14'!$W41*'P4b1 CA 14'!H41</f>
        <v>0</v>
      </c>
      <c r="I41" s="44">
        <f>'P4b1 CA 14'!$D41/'P4b1 CA 14'!$W41*'P4b1 CA 14'!I41</f>
        <v>0</v>
      </c>
      <c r="J41" s="44">
        <f>'P4b1 CA 14'!$D41/'P4b1 CA 14'!$W41*'P4b1 CA 14'!J41</f>
        <v>0</v>
      </c>
      <c r="K41" s="44">
        <f>'P4b1 CA 14'!$D41/'P4b1 CA 14'!$W41*'P4b1 CA 14'!K41</f>
        <v>0</v>
      </c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>
        <f t="shared" si="0"/>
        <v>0</v>
      </c>
      <c r="Y41" s="66">
        <f t="shared" si="1"/>
        <v>0</v>
      </c>
      <c r="AA41" s="45"/>
    </row>
    <row r="42" spans="1:27" x14ac:dyDescent="0.25">
      <c r="D42" s="31">
        <f>SUM(D7:D41)</f>
        <v>22353.411418085547</v>
      </c>
      <c r="F42" s="31">
        <f t="shared" ref="F42:K42" si="2">SUM(F7:F41)</f>
        <v>801.98866110578535</v>
      </c>
      <c r="G42" s="31">
        <f t="shared" si="2"/>
        <v>600.2368356233311</v>
      </c>
      <c r="H42" s="31">
        <f t="shared" si="2"/>
        <v>1853.4931987783227</v>
      </c>
      <c r="I42" s="31">
        <f t="shared" si="2"/>
        <v>13669.158607986772</v>
      </c>
      <c r="J42" s="31">
        <f t="shared" si="2"/>
        <v>1228.0895670486043</v>
      </c>
      <c r="K42" s="31">
        <f t="shared" si="2"/>
        <v>4200.4445475427328</v>
      </c>
      <c r="W42" s="31">
        <f>SUM(W7:W41)</f>
        <v>22353.411418085547</v>
      </c>
      <c r="Y42" s="67">
        <f>SUM(Y7:Y41)</f>
        <v>1.0000000000000002</v>
      </c>
    </row>
    <row r="44" spans="1:27" x14ac:dyDescent="0.25">
      <c r="F44" s="62">
        <f>F42/$D$42</f>
        <v>3.5877685338754059E-2</v>
      </c>
      <c r="G44" s="62">
        <f t="shared" ref="G44:K44" si="3">G42/$D$42</f>
        <v>2.6852135649312818E-2</v>
      </c>
      <c r="H44" s="62">
        <f t="shared" si="3"/>
        <v>8.2917688227162986E-2</v>
      </c>
      <c r="I44" s="63">
        <f t="shared" si="3"/>
        <v>0.61150212611071175</v>
      </c>
      <c r="J44" s="62">
        <f t="shared" si="3"/>
        <v>5.493969327898604E-2</v>
      </c>
      <c r="K44" s="63">
        <f t="shared" si="3"/>
        <v>0.18791067139507242</v>
      </c>
    </row>
  </sheetData>
  <mergeCells count="1">
    <mergeCell ref="B4:C4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E9142-601A-4567-8CA9-726CDE4ECFD4}">
  <dimension ref="A1:AA42"/>
  <sheetViews>
    <sheetView zoomScale="80" zoomScaleNormal="80" workbookViewId="0">
      <pane xSplit="5" ySplit="6" topLeftCell="F7" activePane="bottomRight" state="frozen"/>
      <selection pane="topRight" activeCell="F1" sqref="F1"/>
      <selection pane="bottomLeft" activeCell="A9" sqref="A9"/>
      <selection pane="bottomRight" activeCell="F13" sqref="F13:H13"/>
    </sheetView>
  </sheetViews>
  <sheetFormatPr baseColWidth="10" defaultColWidth="11.54296875" defaultRowHeight="15" x14ac:dyDescent="0.25"/>
  <cols>
    <col min="1" max="1" width="6.08984375" style="24" customWidth="1"/>
    <col min="2" max="2" width="9.08984375" style="24" customWidth="1"/>
    <col min="3" max="3" width="30.54296875" style="24" customWidth="1"/>
    <col min="4" max="4" width="9.453125" style="24" customWidth="1"/>
    <col min="5" max="5" width="15.90625" style="24" customWidth="1"/>
    <col min="6" max="13" width="11.54296875" style="24"/>
    <col min="14" max="14" width="12.90625" style="24" customWidth="1"/>
    <col min="15" max="23" width="11.54296875" style="24"/>
    <col min="24" max="24" width="5.36328125" style="24" customWidth="1"/>
    <col min="25" max="25" width="12" style="24" bestFit="1" customWidth="1"/>
    <col min="26" max="16384" width="11.54296875" style="24"/>
  </cols>
  <sheetData>
    <row r="1" spans="1:26" ht="15.6" x14ac:dyDescent="0.3">
      <c r="A1" s="26" t="s">
        <v>532</v>
      </c>
    </row>
    <row r="2" spans="1:26" ht="15.6" x14ac:dyDescent="0.3">
      <c r="A2" s="26" t="s">
        <v>583</v>
      </c>
      <c r="B2" s="26" t="s">
        <v>584</v>
      </c>
      <c r="E2" s="73" t="s">
        <v>100</v>
      </c>
      <c r="F2" s="73">
        <v>1</v>
      </c>
      <c r="G2" s="73">
        <v>2</v>
      </c>
      <c r="H2" s="73">
        <v>3</v>
      </c>
      <c r="I2" s="73">
        <v>4</v>
      </c>
      <c r="J2" s="73">
        <v>5</v>
      </c>
      <c r="K2" s="73">
        <v>6</v>
      </c>
      <c r="L2" s="73">
        <v>7</v>
      </c>
      <c r="M2" s="73">
        <v>8</v>
      </c>
      <c r="N2" s="73">
        <v>9</v>
      </c>
      <c r="O2" s="73">
        <v>10</v>
      </c>
      <c r="P2" s="73">
        <v>11</v>
      </c>
      <c r="Q2" s="73">
        <v>12</v>
      </c>
      <c r="R2" s="73">
        <v>13</v>
      </c>
      <c r="S2" s="73">
        <v>14</v>
      </c>
      <c r="T2" s="73">
        <v>15</v>
      </c>
      <c r="U2" s="73">
        <v>16</v>
      </c>
      <c r="V2" s="73">
        <v>17</v>
      </c>
    </row>
    <row r="3" spans="1:26" x14ac:dyDescent="0.25">
      <c r="E3" s="73" t="s">
        <v>101</v>
      </c>
      <c r="F3" s="73" t="s">
        <v>377</v>
      </c>
      <c r="G3" s="73" t="s">
        <v>378</v>
      </c>
      <c r="H3" s="73" t="s">
        <v>379</v>
      </c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</row>
    <row r="4" spans="1:26" ht="41.4" x14ac:dyDescent="0.25">
      <c r="B4" s="94" t="s">
        <v>526</v>
      </c>
      <c r="C4" s="95"/>
      <c r="E4" s="73" t="s">
        <v>102</v>
      </c>
      <c r="F4" s="73" t="s">
        <v>393</v>
      </c>
      <c r="G4" s="73" t="s">
        <v>403</v>
      </c>
      <c r="H4" s="73" t="s">
        <v>404</v>
      </c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</row>
    <row r="5" spans="1:26" x14ac:dyDescent="0.25">
      <c r="E5" s="73" t="s">
        <v>103</v>
      </c>
      <c r="F5" s="73" t="s">
        <v>130</v>
      </c>
      <c r="G5" s="73" t="s">
        <v>130</v>
      </c>
      <c r="H5" s="73" t="s">
        <v>130</v>
      </c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</row>
    <row r="6" spans="1:26" ht="15.6" x14ac:dyDescent="0.3">
      <c r="A6" s="1" t="s">
        <v>100</v>
      </c>
      <c r="B6" s="1" t="s">
        <v>101</v>
      </c>
      <c r="C6" s="1" t="s">
        <v>102</v>
      </c>
      <c r="D6" s="1" t="s">
        <v>171</v>
      </c>
      <c r="E6" s="1" t="s">
        <v>527</v>
      </c>
      <c r="F6" s="73" t="s">
        <v>427</v>
      </c>
      <c r="G6" s="73" t="s">
        <v>427</v>
      </c>
      <c r="H6" s="73" t="s">
        <v>427</v>
      </c>
      <c r="I6" s="73"/>
      <c r="J6" s="73"/>
      <c r="K6" s="73"/>
      <c r="L6" s="39"/>
      <c r="M6" s="39"/>
      <c r="N6" s="39"/>
      <c r="O6" s="39"/>
      <c r="P6" s="39"/>
      <c r="Q6" s="39"/>
      <c r="R6" s="39"/>
      <c r="S6" s="39"/>
      <c r="T6" s="39"/>
      <c r="U6" s="39"/>
      <c r="V6" s="40"/>
      <c r="W6" s="42" t="s">
        <v>7</v>
      </c>
      <c r="Y6" s="42" t="s">
        <v>528</v>
      </c>
    </row>
    <row r="7" spans="1:26" x14ac:dyDescent="0.25">
      <c r="A7" s="14">
        <v>1</v>
      </c>
      <c r="B7" s="14" t="s">
        <v>160</v>
      </c>
      <c r="C7" s="75" t="s">
        <v>18</v>
      </c>
      <c r="D7" s="31">
        <f>P4a2!T7</f>
        <v>1246.1757575757576</v>
      </c>
      <c r="E7" s="45" t="s">
        <v>585</v>
      </c>
      <c r="F7" s="44">
        <v>120.6</v>
      </c>
      <c r="G7" s="44">
        <v>85.4</v>
      </c>
      <c r="H7" s="44">
        <v>62.8</v>
      </c>
      <c r="I7" s="44"/>
      <c r="J7" s="44"/>
      <c r="K7" s="44"/>
      <c r="L7" s="44"/>
      <c r="M7" s="14"/>
      <c r="N7" s="14"/>
      <c r="O7" s="14"/>
      <c r="P7" s="14"/>
      <c r="Q7" s="7"/>
      <c r="R7" s="7"/>
      <c r="S7" s="7"/>
      <c r="T7" s="7"/>
      <c r="U7" s="7"/>
      <c r="V7" s="7"/>
      <c r="W7" s="44">
        <f t="shared" ref="W7:W41" si="0">SUM(F7:V7)</f>
        <v>268.8</v>
      </c>
      <c r="Y7" s="68">
        <f t="shared" ref="Y7:Y41" si="1">D7/$D$42</f>
        <v>0.18734264823540742</v>
      </c>
      <c r="Z7" s="25" t="s">
        <v>477</v>
      </c>
    </row>
    <row r="8" spans="1:26" x14ac:dyDescent="0.25">
      <c r="A8" s="14">
        <v>2</v>
      </c>
      <c r="B8" s="14" t="s">
        <v>161</v>
      </c>
      <c r="C8" s="7" t="s">
        <v>172</v>
      </c>
      <c r="D8" s="31">
        <f>P4a2!T8</f>
        <v>0</v>
      </c>
      <c r="E8" s="45" t="s">
        <v>38</v>
      </c>
      <c r="F8" s="44">
        <v>1</v>
      </c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>
        <f t="shared" si="0"/>
        <v>1</v>
      </c>
      <c r="Y8" s="66">
        <f t="shared" si="1"/>
        <v>0</v>
      </c>
    </row>
    <row r="9" spans="1:26" x14ac:dyDescent="0.25">
      <c r="A9" s="14">
        <v>3</v>
      </c>
      <c r="B9" s="14" t="s">
        <v>162</v>
      </c>
      <c r="C9" s="7" t="s">
        <v>10</v>
      </c>
      <c r="D9" s="31">
        <f>P4a2!T9</f>
        <v>0</v>
      </c>
      <c r="E9" s="45" t="s">
        <v>38</v>
      </c>
      <c r="F9" s="44">
        <v>1</v>
      </c>
      <c r="G9" s="44"/>
      <c r="H9" s="44"/>
      <c r="I9" s="44"/>
      <c r="J9" s="44"/>
      <c r="K9" s="45"/>
      <c r="L9" s="44"/>
      <c r="M9" s="45"/>
      <c r="N9" s="44"/>
      <c r="O9" s="44"/>
      <c r="P9" s="44"/>
      <c r="Q9" s="44"/>
      <c r="R9" s="44"/>
      <c r="S9" s="44"/>
      <c r="T9" s="44"/>
      <c r="U9" s="44"/>
      <c r="V9" s="44"/>
      <c r="W9" s="44">
        <f t="shared" si="0"/>
        <v>1</v>
      </c>
      <c r="Y9" s="66">
        <f t="shared" si="1"/>
        <v>0</v>
      </c>
    </row>
    <row r="10" spans="1:26" x14ac:dyDescent="0.25">
      <c r="A10" s="14">
        <v>4</v>
      </c>
      <c r="B10" s="14" t="s">
        <v>163</v>
      </c>
      <c r="C10" s="7" t="s">
        <v>14</v>
      </c>
      <c r="D10" s="31">
        <f>P4a2!T10</f>
        <v>0</v>
      </c>
      <c r="E10" s="45" t="s">
        <v>38</v>
      </c>
      <c r="F10" s="44">
        <v>1</v>
      </c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>
        <f t="shared" si="0"/>
        <v>1</v>
      </c>
      <c r="Y10" s="78">
        <f t="shared" si="1"/>
        <v>0</v>
      </c>
    </row>
    <row r="11" spans="1:26" x14ac:dyDescent="0.25">
      <c r="A11" s="14">
        <v>5</v>
      </c>
      <c r="B11" s="14" t="s">
        <v>164</v>
      </c>
      <c r="C11" s="7" t="s">
        <v>11</v>
      </c>
      <c r="D11" s="31">
        <f>P4a2!T11</f>
        <v>370.92066384180805</v>
      </c>
      <c r="E11" s="45" t="s">
        <v>535</v>
      </c>
      <c r="F11" s="44">
        <v>172.3</v>
      </c>
      <c r="G11" s="44">
        <v>182.6</v>
      </c>
      <c r="H11" s="44">
        <v>188.4</v>
      </c>
      <c r="I11" s="44"/>
      <c r="J11" s="44"/>
      <c r="K11" s="44"/>
      <c r="L11" s="44"/>
      <c r="M11" s="44"/>
      <c r="N11" s="44"/>
      <c r="O11" s="44"/>
      <c r="P11" s="44"/>
      <c r="Q11" s="45"/>
      <c r="R11" s="45"/>
      <c r="S11" s="45"/>
      <c r="T11" s="45"/>
      <c r="U11" s="45"/>
      <c r="V11" s="45"/>
      <c r="W11" s="44">
        <f t="shared" si="0"/>
        <v>543.29999999999995</v>
      </c>
      <c r="Y11" s="78">
        <f t="shared" si="1"/>
        <v>5.5762005501166438E-2</v>
      </c>
    </row>
    <row r="12" spans="1:26" x14ac:dyDescent="0.25">
      <c r="A12" s="14">
        <v>6</v>
      </c>
      <c r="B12" s="14" t="s">
        <v>165</v>
      </c>
      <c r="C12" s="7" t="s">
        <v>173</v>
      </c>
      <c r="D12" s="31">
        <f>P4a2!T12</f>
        <v>469.45794392523368</v>
      </c>
      <c r="E12" s="45" t="s">
        <v>535</v>
      </c>
      <c r="F12" s="44">
        <v>172.3</v>
      </c>
      <c r="G12" s="44">
        <v>182.6</v>
      </c>
      <c r="H12" s="44">
        <v>188.4</v>
      </c>
      <c r="I12" s="44"/>
      <c r="J12" s="44"/>
      <c r="K12" s="44"/>
      <c r="L12" s="44"/>
      <c r="M12" s="44"/>
      <c r="N12" s="45"/>
      <c r="O12" s="45"/>
      <c r="P12" s="45"/>
      <c r="Q12" s="45"/>
      <c r="R12" s="45"/>
      <c r="S12" s="45"/>
      <c r="T12" s="45"/>
      <c r="U12" s="45"/>
      <c r="V12" s="45"/>
      <c r="W12" s="44">
        <f t="shared" si="0"/>
        <v>543.29999999999995</v>
      </c>
      <c r="Y12" s="66">
        <f t="shared" si="1"/>
        <v>7.0575513859453362E-2</v>
      </c>
    </row>
    <row r="13" spans="1:26" x14ac:dyDescent="0.25">
      <c r="A13" s="14">
        <v>7</v>
      </c>
      <c r="B13" s="14" t="s">
        <v>166</v>
      </c>
      <c r="C13" s="7" t="s">
        <v>12</v>
      </c>
      <c r="D13" s="31">
        <f>P4a2!T13</f>
        <v>166.23853211009174</v>
      </c>
      <c r="E13" s="45" t="s">
        <v>535</v>
      </c>
      <c r="F13" s="44">
        <v>172.3</v>
      </c>
      <c r="G13" s="44">
        <v>182.6</v>
      </c>
      <c r="H13" s="44">
        <v>188.4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>
        <f t="shared" si="0"/>
        <v>543.29999999999995</v>
      </c>
      <c r="Y13" s="66">
        <f t="shared" si="1"/>
        <v>2.4991311743101464E-2</v>
      </c>
    </row>
    <row r="14" spans="1:26" x14ac:dyDescent="0.25">
      <c r="A14" s="14">
        <v>8</v>
      </c>
      <c r="B14" s="14" t="s">
        <v>167</v>
      </c>
      <c r="C14" s="7" t="s">
        <v>16</v>
      </c>
      <c r="D14" s="31">
        <f>P4a2!T14</f>
        <v>0</v>
      </c>
      <c r="E14" s="45" t="s">
        <v>38</v>
      </c>
      <c r="F14" s="44">
        <v>1</v>
      </c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>
        <f t="shared" si="0"/>
        <v>1</v>
      </c>
      <c r="Y14" s="66">
        <f t="shared" si="1"/>
        <v>0</v>
      </c>
    </row>
    <row r="15" spans="1:26" x14ac:dyDescent="0.25">
      <c r="A15" s="14">
        <v>9</v>
      </c>
      <c r="B15" s="14" t="s">
        <v>168</v>
      </c>
      <c r="C15" s="75" t="s">
        <v>13</v>
      </c>
      <c r="D15" s="31">
        <f>P4a2!T15</f>
        <v>1473.9702340093602</v>
      </c>
      <c r="E15" s="45" t="s">
        <v>38</v>
      </c>
      <c r="F15" s="44"/>
      <c r="G15" s="44">
        <v>1</v>
      </c>
      <c r="H15" s="44"/>
      <c r="I15" s="44"/>
      <c r="J15" s="44"/>
      <c r="K15" s="44"/>
      <c r="L15" s="44"/>
      <c r="M15" s="44"/>
      <c r="N15" s="44"/>
      <c r="O15" s="44"/>
      <c r="P15" s="44"/>
      <c r="Q15" s="45"/>
      <c r="R15" s="45"/>
      <c r="S15" s="45"/>
      <c r="T15" s="45"/>
      <c r="U15" s="45"/>
      <c r="V15" s="45"/>
      <c r="W15" s="44">
        <f t="shared" si="0"/>
        <v>1</v>
      </c>
      <c r="Y15" s="68">
        <f t="shared" si="1"/>
        <v>0.22158791436984743</v>
      </c>
      <c r="Z15" s="25" t="s">
        <v>477</v>
      </c>
    </row>
    <row r="16" spans="1:26" x14ac:dyDescent="0.25">
      <c r="A16" s="14">
        <v>10</v>
      </c>
      <c r="B16" s="14" t="s">
        <v>169</v>
      </c>
      <c r="C16" s="7" t="s">
        <v>8</v>
      </c>
      <c r="D16" s="31">
        <f>P4a2!T16</f>
        <v>0</v>
      </c>
      <c r="E16" s="45" t="s">
        <v>38</v>
      </c>
      <c r="F16" s="44">
        <v>1</v>
      </c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>
        <f t="shared" si="0"/>
        <v>1</v>
      </c>
      <c r="Y16" s="66">
        <f t="shared" si="1"/>
        <v>0</v>
      </c>
    </row>
    <row r="17" spans="1:26" x14ac:dyDescent="0.25">
      <c r="A17" s="14">
        <v>11</v>
      </c>
      <c r="B17" s="14" t="s">
        <v>170</v>
      </c>
      <c r="C17" s="7" t="s">
        <v>183</v>
      </c>
      <c r="D17" s="31">
        <f>P4a2!T17</f>
        <v>599.7790143084261</v>
      </c>
      <c r="E17" s="45" t="s">
        <v>278</v>
      </c>
      <c r="F17" s="44">
        <v>1.1000000000000001</v>
      </c>
      <c r="G17" s="44">
        <v>35.799999999999997</v>
      </c>
      <c r="H17" s="44">
        <v>5.2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>
        <f t="shared" si="0"/>
        <v>42.1</v>
      </c>
      <c r="Y17" s="66">
        <f t="shared" si="1"/>
        <v>9.0167208127327106E-2</v>
      </c>
    </row>
    <row r="18" spans="1:26" x14ac:dyDescent="0.25">
      <c r="A18" s="14">
        <v>12</v>
      </c>
      <c r="B18" s="14" t="s">
        <v>174</v>
      </c>
      <c r="C18" s="7" t="s">
        <v>184</v>
      </c>
      <c r="D18" s="31">
        <f>P4a2!T18</f>
        <v>20.655632183908047</v>
      </c>
      <c r="E18" s="45" t="s">
        <v>279</v>
      </c>
      <c r="F18" s="14">
        <v>3</v>
      </c>
      <c r="G18" s="14">
        <v>10</v>
      </c>
      <c r="H18" s="14">
        <v>8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44">
        <f t="shared" si="0"/>
        <v>21</v>
      </c>
      <c r="Y18" s="66">
        <f t="shared" si="1"/>
        <v>3.1052448346754165E-3</v>
      </c>
    </row>
    <row r="19" spans="1:26" x14ac:dyDescent="0.25">
      <c r="A19" s="14">
        <v>13</v>
      </c>
      <c r="B19" s="14" t="s">
        <v>175</v>
      </c>
      <c r="C19" s="7" t="s">
        <v>185</v>
      </c>
      <c r="D19" s="31">
        <f>P4a2!T19</f>
        <v>200</v>
      </c>
      <c r="E19" s="45" t="s">
        <v>582</v>
      </c>
      <c r="F19" s="44">
        <v>65.099999999999994</v>
      </c>
      <c r="G19" s="44">
        <v>85.7</v>
      </c>
      <c r="H19" s="44">
        <v>36.200000000000003</v>
      </c>
      <c r="I19" s="44"/>
      <c r="J19" s="44"/>
      <c r="K19" s="44"/>
      <c r="L19" s="44"/>
      <c r="M19" s="44"/>
      <c r="N19" s="44"/>
      <c r="O19" s="44"/>
      <c r="P19" s="44"/>
      <c r="Q19" s="45"/>
      <c r="R19" s="45"/>
      <c r="S19" s="45"/>
      <c r="T19" s="45"/>
      <c r="U19" s="45"/>
      <c r="V19" s="45"/>
      <c r="W19" s="44">
        <f t="shared" si="0"/>
        <v>187</v>
      </c>
      <c r="Y19" s="66">
        <f t="shared" si="1"/>
        <v>3.0066809933753418E-2</v>
      </c>
    </row>
    <row r="20" spans="1:26" x14ac:dyDescent="0.25">
      <c r="A20" s="14">
        <v>14</v>
      </c>
      <c r="B20" s="14" t="s">
        <v>176</v>
      </c>
      <c r="C20" s="7" t="s">
        <v>186</v>
      </c>
      <c r="D20" s="31">
        <f>P4a2!T20</f>
        <v>188.01869158878506</v>
      </c>
      <c r="E20" s="45" t="s">
        <v>529</v>
      </c>
      <c r="F20" s="44">
        <v>25</v>
      </c>
      <c r="G20" s="44">
        <v>40</v>
      </c>
      <c r="H20" s="44">
        <v>51</v>
      </c>
      <c r="I20" s="44"/>
      <c r="J20" s="44"/>
      <c r="K20" s="44"/>
      <c r="L20" s="44"/>
      <c r="M20" s="44"/>
      <c r="N20" s="45"/>
      <c r="O20" s="45"/>
      <c r="P20" s="45"/>
      <c r="Q20" s="45"/>
      <c r="R20" s="45"/>
      <c r="S20" s="45"/>
      <c r="T20" s="45"/>
      <c r="U20" s="45"/>
      <c r="V20" s="45"/>
      <c r="W20" s="44">
        <f t="shared" si="0"/>
        <v>116</v>
      </c>
      <c r="Y20" s="66">
        <f t="shared" si="1"/>
        <v>2.8265611319965016E-2</v>
      </c>
    </row>
    <row r="21" spans="1:26" x14ac:dyDescent="0.25">
      <c r="A21" s="14">
        <v>15</v>
      </c>
      <c r="B21" s="14" t="s">
        <v>177</v>
      </c>
      <c r="C21" s="7" t="s">
        <v>187</v>
      </c>
      <c r="D21" s="31">
        <f>P4a2!T21</f>
        <v>0</v>
      </c>
      <c r="E21" s="45" t="s">
        <v>38</v>
      </c>
      <c r="F21" s="44">
        <v>1</v>
      </c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>
        <f t="shared" si="0"/>
        <v>1</v>
      </c>
      <c r="Y21" s="66">
        <f t="shared" si="1"/>
        <v>0</v>
      </c>
    </row>
    <row r="22" spans="1:26" x14ac:dyDescent="0.25">
      <c r="A22" s="14">
        <v>16</v>
      </c>
      <c r="B22" s="14" t="s">
        <v>178</v>
      </c>
      <c r="C22" s="75" t="s">
        <v>17</v>
      </c>
      <c r="D22" s="31">
        <f>P4a2!T22</f>
        <v>1811.2324492979719</v>
      </c>
      <c r="E22" s="45" t="s">
        <v>535</v>
      </c>
      <c r="F22" s="44">
        <v>172.3</v>
      </c>
      <c r="G22" s="44">
        <v>182.6</v>
      </c>
      <c r="H22" s="44">
        <v>188.4</v>
      </c>
      <c r="I22" s="44"/>
      <c r="J22" s="44"/>
      <c r="K22" s="44"/>
      <c r="L22" s="44"/>
      <c r="M22" s="44"/>
      <c r="N22" s="44"/>
      <c r="O22" s="44"/>
      <c r="P22" s="44"/>
      <c r="Q22" s="45"/>
      <c r="R22" s="45"/>
      <c r="S22" s="45"/>
      <c r="T22" s="45"/>
      <c r="U22" s="45"/>
      <c r="V22" s="45"/>
      <c r="W22" s="44">
        <f t="shared" si="0"/>
        <v>543.29999999999995</v>
      </c>
      <c r="Y22" s="68">
        <f t="shared" si="1"/>
        <v>0.272289908994444</v>
      </c>
      <c r="Z22" s="25" t="s">
        <v>477</v>
      </c>
    </row>
    <row r="23" spans="1:26" x14ac:dyDescent="0.25">
      <c r="A23" s="14">
        <v>17</v>
      </c>
      <c r="B23" s="14" t="s">
        <v>179</v>
      </c>
      <c r="C23" s="7" t="s">
        <v>9</v>
      </c>
      <c r="D23" s="31">
        <f>P4a2!T23</f>
        <v>0</v>
      </c>
      <c r="E23" s="45" t="s">
        <v>38</v>
      </c>
      <c r="F23" s="44">
        <v>1</v>
      </c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>
        <f t="shared" si="0"/>
        <v>1</v>
      </c>
      <c r="Y23" s="66">
        <f t="shared" si="1"/>
        <v>0</v>
      </c>
    </row>
    <row r="24" spans="1:26" x14ac:dyDescent="0.25">
      <c r="A24" s="14">
        <v>18</v>
      </c>
      <c r="B24" s="14" t="s">
        <v>180</v>
      </c>
      <c r="C24" s="7" t="s">
        <v>15</v>
      </c>
      <c r="D24" s="31">
        <f>P4a2!T24</f>
        <v>59.529085872576175</v>
      </c>
      <c r="E24" s="45" t="s">
        <v>535</v>
      </c>
      <c r="F24" s="44">
        <v>172.3</v>
      </c>
      <c r="G24" s="44">
        <v>182.6</v>
      </c>
      <c r="H24" s="44">
        <v>188.4</v>
      </c>
      <c r="I24" s="44"/>
      <c r="J24" s="44"/>
      <c r="K24" s="44"/>
      <c r="L24" s="44"/>
      <c r="M24" s="44"/>
      <c r="N24" s="44"/>
      <c r="O24" s="44"/>
      <c r="P24" s="44"/>
      <c r="Q24" s="45"/>
      <c r="R24" s="45"/>
      <c r="S24" s="45"/>
      <c r="T24" s="45"/>
      <c r="U24" s="45"/>
      <c r="V24" s="45"/>
      <c r="W24" s="44">
        <f t="shared" si="0"/>
        <v>543.29999999999995</v>
      </c>
      <c r="Y24" s="66">
        <f t="shared" si="1"/>
        <v>8.9492485523041676E-3</v>
      </c>
    </row>
    <row r="25" spans="1:26" x14ac:dyDescent="0.25">
      <c r="A25" s="14">
        <v>19</v>
      </c>
      <c r="B25" s="14" t="s">
        <v>181</v>
      </c>
      <c r="C25" s="7" t="s">
        <v>196</v>
      </c>
      <c r="D25" s="31">
        <f>P4a2!T25</f>
        <v>0</v>
      </c>
      <c r="E25" s="45" t="s">
        <v>38</v>
      </c>
      <c r="F25" s="44">
        <v>1</v>
      </c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>
        <f t="shared" si="0"/>
        <v>1</v>
      </c>
      <c r="Y25" s="66">
        <f t="shared" si="1"/>
        <v>0</v>
      </c>
    </row>
    <row r="26" spans="1:26" x14ac:dyDescent="0.25">
      <c r="A26" s="14">
        <v>20</v>
      </c>
      <c r="B26" s="14" t="s">
        <v>182</v>
      </c>
      <c r="C26" s="7" t="s">
        <v>197</v>
      </c>
      <c r="D26" s="31">
        <f>P4a2!T26</f>
        <v>0</v>
      </c>
      <c r="E26" s="45" t="s">
        <v>38</v>
      </c>
      <c r="F26" s="44">
        <v>1</v>
      </c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>
        <f t="shared" si="0"/>
        <v>1</v>
      </c>
      <c r="Y26" s="66">
        <f t="shared" si="1"/>
        <v>0</v>
      </c>
    </row>
    <row r="27" spans="1:26" x14ac:dyDescent="0.25">
      <c r="A27" s="14">
        <v>21</v>
      </c>
      <c r="B27" s="14" t="s">
        <v>188</v>
      </c>
      <c r="C27" s="7" t="s">
        <v>198</v>
      </c>
      <c r="D27" s="31">
        <f>P4a2!T27</f>
        <v>0</v>
      </c>
      <c r="E27" s="45" t="s">
        <v>38</v>
      </c>
      <c r="F27" s="44">
        <v>1</v>
      </c>
      <c r="G27" s="44"/>
      <c r="H27" s="44"/>
      <c r="I27" s="44"/>
      <c r="J27" s="44"/>
      <c r="K27" s="44"/>
      <c r="L27" s="45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>
        <f t="shared" si="0"/>
        <v>1</v>
      </c>
      <c r="Y27" s="66">
        <f t="shared" si="1"/>
        <v>0</v>
      </c>
    </row>
    <row r="28" spans="1:26" x14ac:dyDescent="0.25">
      <c r="A28" s="14">
        <v>22</v>
      </c>
      <c r="B28" s="14" t="s">
        <v>189</v>
      </c>
      <c r="C28" s="7" t="s">
        <v>19</v>
      </c>
      <c r="D28" s="31">
        <f>P4a2!T28</f>
        <v>0</v>
      </c>
      <c r="E28" s="45" t="s">
        <v>38</v>
      </c>
      <c r="F28" s="45">
        <v>1</v>
      </c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>
        <f t="shared" si="0"/>
        <v>1</v>
      </c>
      <c r="Y28" s="66">
        <f t="shared" si="1"/>
        <v>0</v>
      </c>
    </row>
    <row r="29" spans="1:26" x14ac:dyDescent="0.25">
      <c r="A29" s="14">
        <v>23</v>
      </c>
      <c r="B29" s="14" t="s">
        <v>190</v>
      </c>
      <c r="C29" s="7" t="s">
        <v>217</v>
      </c>
      <c r="D29" s="31">
        <f>P4a2!T29</f>
        <v>0</v>
      </c>
      <c r="E29" s="45" t="s">
        <v>38</v>
      </c>
      <c r="F29" s="44">
        <v>1</v>
      </c>
      <c r="G29" s="44"/>
      <c r="H29" s="44"/>
      <c r="I29" s="44"/>
      <c r="J29" s="44"/>
      <c r="K29" s="45"/>
      <c r="L29" s="45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>
        <f t="shared" si="0"/>
        <v>1</v>
      </c>
      <c r="Y29" s="66">
        <f t="shared" si="1"/>
        <v>0</v>
      </c>
    </row>
    <row r="30" spans="1:26" x14ac:dyDescent="0.25">
      <c r="A30" s="14">
        <v>24</v>
      </c>
      <c r="B30" s="14" t="s">
        <v>191</v>
      </c>
      <c r="C30" s="7" t="s">
        <v>199</v>
      </c>
      <c r="D30" s="31">
        <f>P4a2!T30</f>
        <v>0</v>
      </c>
      <c r="E30" s="45" t="s">
        <v>38</v>
      </c>
      <c r="F30" s="44">
        <v>1</v>
      </c>
      <c r="G30" s="44"/>
      <c r="H30" s="44"/>
      <c r="I30" s="44"/>
      <c r="J30" s="44"/>
      <c r="K30" s="45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>
        <f t="shared" si="0"/>
        <v>1</v>
      </c>
      <c r="Y30" s="66">
        <f t="shared" si="1"/>
        <v>0</v>
      </c>
    </row>
    <row r="31" spans="1:26" x14ac:dyDescent="0.25">
      <c r="A31" s="14">
        <v>25</v>
      </c>
      <c r="B31" s="14" t="s">
        <v>192</v>
      </c>
      <c r="C31" s="7" t="s">
        <v>200</v>
      </c>
      <c r="D31" s="31">
        <f>P4a2!T31</f>
        <v>0</v>
      </c>
      <c r="E31" s="45" t="s">
        <v>38</v>
      </c>
      <c r="F31" s="44">
        <v>1</v>
      </c>
      <c r="G31" s="44"/>
      <c r="H31" s="44"/>
      <c r="I31" s="44"/>
      <c r="J31" s="45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>
        <f t="shared" si="0"/>
        <v>1</v>
      </c>
      <c r="Y31" s="66">
        <f t="shared" si="1"/>
        <v>0</v>
      </c>
    </row>
    <row r="32" spans="1:26" x14ac:dyDescent="0.25">
      <c r="A32" s="14">
        <v>26</v>
      </c>
      <c r="B32" s="14" t="s">
        <v>193</v>
      </c>
      <c r="C32" s="7" t="s">
        <v>201</v>
      </c>
      <c r="D32" s="31">
        <f>P4a2!T32</f>
        <v>0</v>
      </c>
      <c r="E32" s="45" t="s">
        <v>38</v>
      </c>
      <c r="F32" s="44">
        <v>1</v>
      </c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>
        <f t="shared" si="0"/>
        <v>1</v>
      </c>
      <c r="Y32" s="66">
        <f t="shared" si="1"/>
        <v>0</v>
      </c>
    </row>
    <row r="33" spans="1:27" x14ac:dyDescent="0.25">
      <c r="A33" s="14">
        <v>27</v>
      </c>
      <c r="B33" s="14" t="s">
        <v>194</v>
      </c>
      <c r="C33" s="7" t="s">
        <v>202</v>
      </c>
      <c r="D33" s="31">
        <f>P4a2!T33</f>
        <v>0</v>
      </c>
      <c r="E33" s="45" t="s">
        <v>38</v>
      </c>
      <c r="F33" s="44">
        <v>1</v>
      </c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>
        <f t="shared" si="0"/>
        <v>1</v>
      </c>
      <c r="Y33" s="66">
        <f t="shared" si="1"/>
        <v>0</v>
      </c>
    </row>
    <row r="34" spans="1:27" x14ac:dyDescent="0.25">
      <c r="A34" s="14">
        <v>28</v>
      </c>
      <c r="B34" s="14" t="s">
        <v>195</v>
      </c>
      <c r="C34" s="7" t="s">
        <v>20</v>
      </c>
      <c r="D34" s="31">
        <f>P4a2!T34</f>
        <v>45.875</v>
      </c>
      <c r="E34" s="45" t="s">
        <v>535</v>
      </c>
      <c r="F34" s="44">
        <v>172.3</v>
      </c>
      <c r="G34" s="44">
        <v>182.6</v>
      </c>
      <c r="H34" s="44">
        <v>188.4</v>
      </c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>
        <f t="shared" si="0"/>
        <v>543.29999999999995</v>
      </c>
      <c r="Y34" s="66">
        <f t="shared" si="1"/>
        <v>6.8965745285546904E-3</v>
      </c>
    </row>
    <row r="35" spans="1:27" x14ac:dyDescent="0.25">
      <c r="A35" s="14">
        <v>29</v>
      </c>
      <c r="B35" s="14" t="s">
        <v>203</v>
      </c>
      <c r="C35" s="7" t="s">
        <v>210</v>
      </c>
      <c r="D35" s="31">
        <f>P4a2!T35</f>
        <v>0</v>
      </c>
      <c r="E35" s="45" t="s">
        <v>38</v>
      </c>
      <c r="F35" s="44">
        <v>1</v>
      </c>
      <c r="G35" s="44"/>
      <c r="H35" s="44"/>
      <c r="I35" s="44"/>
      <c r="J35" s="44"/>
      <c r="K35" s="45"/>
      <c r="L35" s="44"/>
      <c r="M35" s="45"/>
      <c r="N35" s="44"/>
      <c r="O35" s="44"/>
      <c r="P35" s="44"/>
      <c r="Q35" s="44"/>
      <c r="R35" s="44"/>
      <c r="S35" s="44"/>
      <c r="T35" s="44"/>
      <c r="U35" s="44"/>
      <c r="V35" s="44"/>
      <c r="W35" s="44">
        <f t="shared" si="0"/>
        <v>1</v>
      </c>
      <c r="Y35" s="66">
        <f t="shared" si="1"/>
        <v>0</v>
      </c>
    </row>
    <row r="36" spans="1:27" x14ac:dyDescent="0.25">
      <c r="A36" s="14">
        <v>30</v>
      </c>
      <c r="B36" s="14" t="s">
        <v>204</v>
      </c>
      <c r="C36" s="7" t="s">
        <v>211</v>
      </c>
      <c r="D36" s="31">
        <f>P4a2!T36</f>
        <v>0</v>
      </c>
      <c r="E36" s="45" t="s">
        <v>38</v>
      </c>
      <c r="F36" s="44">
        <v>1</v>
      </c>
      <c r="G36" s="44"/>
      <c r="H36" s="44"/>
      <c r="I36" s="44"/>
      <c r="J36" s="44"/>
      <c r="K36" s="45"/>
      <c r="L36" s="4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>
        <f t="shared" si="0"/>
        <v>1</v>
      </c>
      <c r="Y36" s="66">
        <f t="shared" si="1"/>
        <v>0</v>
      </c>
    </row>
    <row r="37" spans="1:27" x14ac:dyDescent="0.25">
      <c r="A37" s="14">
        <v>31</v>
      </c>
      <c r="B37" s="14" t="s">
        <v>205</v>
      </c>
      <c r="C37" s="7" t="s">
        <v>212</v>
      </c>
      <c r="D37" s="31">
        <f>P4a2!T37</f>
        <v>0</v>
      </c>
      <c r="E37" s="45" t="s">
        <v>38</v>
      </c>
      <c r="F37" s="44">
        <v>1</v>
      </c>
      <c r="G37" s="44"/>
      <c r="H37" s="44"/>
      <c r="I37" s="44"/>
      <c r="J37" s="45"/>
      <c r="K37" s="44"/>
      <c r="L37" s="45"/>
      <c r="M37" s="44"/>
      <c r="N37" s="45"/>
      <c r="O37" s="45"/>
      <c r="P37" s="45"/>
      <c r="Q37" s="44"/>
      <c r="R37" s="44"/>
      <c r="S37" s="44"/>
      <c r="T37" s="44"/>
      <c r="U37" s="44"/>
      <c r="V37" s="44"/>
      <c r="W37" s="44">
        <f t="shared" si="0"/>
        <v>1</v>
      </c>
      <c r="Y37" s="66">
        <f t="shared" si="1"/>
        <v>0</v>
      </c>
    </row>
    <row r="38" spans="1:27" x14ac:dyDescent="0.25">
      <c r="A38" s="14">
        <v>32</v>
      </c>
      <c r="B38" s="14" t="s">
        <v>206</v>
      </c>
      <c r="C38" s="7" t="s">
        <v>213</v>
      </c>
      <c r="D38" s="31">
        <f>P4a2!T38</f>
        <v>0</v>
      </c>
      <c r="E38" s="45" t="s">
        <v>38</v>
      </c>
      <c r="F38" s="44">
        <v>1</v>
      </c>
      <c r="G38" s="44"/>
      <c r="H38" s="44"/>
      <c r="I38" s="45"/>
      <c r="J38" s="14"/>
      <c r="K38" s="45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>
        <f t="shared" si="0"/>
        <v>1</v>
      </c>
      <c r="Y38" s="66">
        <f t="shared" si="1"/>
        <v>0</v>
      </c>
      <c r="AA38" s="65"/>
    </row>
    <row r="39" spans="1:27" x14ac:dyDescent="0.25">
      <c r="A39" s="14">
        <v>33</v>
      </c>
      <c r="B39" s="14" t="s">
        <v>207</v>
      </c>
      <c r="C39" s="7" t="s">
        <v>214</v>
      </c>
      <c r="D39" s="31">
        <f>P4a2!T39</f>
        <v>0</v>
      </c>
      <c r="E39" s="45" t="s">
        <v>38</v>
      </c>
      <c r="F39" s="44">
        <v>1</v>
      </c>
      <c r="G39" s="44"/>
      <c r="H39" s="44"/>
      <c r="I39" s="45"/>
      <c r="J39" s="1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>
        <f t="shared" si="0"/>
        <v>1</v>
      </c>
      <c r="Y39" s="66">
        <f t="shared" si="1"/>
        <v>0</v>
      </c>
    </row>
    <row r="40" spans="1:27" x14ac:dyDescent="0.25">
      <c r="A40" s="14">
        <v>34</v>
      </c>
      <c r="B40" s="14" t="s">
        <v>208</v>
      </c>
      <c r="C40" s="7" t="s">
        <v>215</v>
      </c>
      <c r="D40" s="31">
        <f>P4a2!T40</f>
        <v>0</v>
      </c>
      <c r="E40" s="45" t="s">
        <v>38</v>
      </c>
      <c r="F40" s="44">
        <v>1</v>
      </c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>
        <f t="shared" si="0"/>
        <v>1</v>
      </c>
      <c r="Y40" s="66">
        <f t="shared" si="1"/>
        <v>0</v>
      </c>
    </row>
    <row r="41" spans="1:27" x14ac:dyDescent="0.25">
      <c r="A41" s="14">
        <v>35</v>
      </c>
      <c r="B41" s="14" t="s">
        <v>209</v>
      </c>
      <c r="C41" s="7" t="s">
        <v>216</v>
      </c>
      <c r="D41" s="31">
        <f>P4a2!T41</f>
        <v>0</v>
      </c>
      <c r="E41" s="45" t="s">
        <v>38</v>
      </c>
      <c r="F41" s="44">
        <v>1</v>
      </c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>
        <f t="shared" si="0"/>
        <v>1</v>
      </c>
      <c r="Y41" s="66">
        <f t="shared" si="1"/>
        <v>0</v>
      </c>
    </row>
    <row r="42" spans="1:27" x14ac:dyDescent="0.25">
      <c r="D42" s="31">
        <f>SUM(D7:D41)</f>
        <v>6651.8530047139193</v>
      </c>
      <c r="Y42" s="67">
        <f>SUM(Y7:Y41)</f>
        <v>1</v>
      </c>
    </row>
  </sheetData>
  <mergeCells count="1">
    <mergeCell ref="B4:C4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32BB9-AB2E-476F-971E-7396F571A125}">
  <dimension ref="A1:AA42"/>
  <sheetViews>
    <sheetView zoomScale="80" zoomScaleNormal="80" workbookViewId="0">
      <pane xSplit="5" ySplit="6" topLeftCell="F10" activePane="bottomRight" state="frozen"/>
      <selection pane="topRight" activeCell="F1" sqref="F1"/>
      <selection pane="bottomLeft" activeCell="A9" sqref="A9"/>
      <selection pane="bottomRight" activeCell="F3" sqref="F3:H6"/>
    </sheetView>
  </sheetViews>
  <sheetFormatPr baseColWidth="10" defaultColWidth="11.54296875" defaultRowHeight="15" x14ac:dyDescent="0.25"/>
  <cols>
    <col min="1" max="1" width="6.08984375" style="24" customWidth="1"/>
    <col min="2" max="2" width="9.08984375" style="24" customWidth="1"/>
    <col min="3" max="3" width="30.54296875" style="24" customWidth="1"/>
    <col min="4" max="4" width="9.453125" style="24" customWidth="1"/>
    <col min="5" max="5" width="15.90625" style="24" customWidth="1"/>
    <col min="6" max="13" width="11.54296875" style="24"/>
    <col min="14" max="14" width="12.90625" style="24" customWidth="1"/>
    <col min="15" max="23" width="11.54296875" style="24"/>
    <col min="24" max="24" width="5.36328125" style="24" customWidth="1"/>
    <col min="25" max="25" width="12" style="24" bestFit="1" customWidth="1"/>
    <col min="26" max="16384" width="11.54296875" style="24"/>
  </cols>
  <sheetData>
    <row r="1" spans="1:26" ht="15.6" x14ac:dyDescent="0.3">
      <c r="A1" s="26" t="s">
        <v>586</v>
      </c>
    </row>
    <row r="2" spans="1:26" ht="15.6" x14ac:dyDescent="0.3">
      <c r="A2" s="26" t="s">
        <v>583</v>
      </c>
      <c r="B2" s="26" t="s">
        <v>584</v>
      </c>
      <c r="E2" s="73" t="s">
        <v>100</v>
      </c>
      <c r="F2" s="73">
        <v>1</v>
      </c>
      <c r="G2" s="73">
        <v>2</v>
      </c>
      <c r="H2" s="73">
        <v>3</v>
      </c>
      <c r="I2" s="73">
        <v>4</v>
      </c>
      <c r="J2" s="73">
        <v>5</v>
      </c>
      <c r="K2" s="73">
        <v>6</v>
      </c>
      <c r="L2" s="73">
        <v>7</v>
      </c>
      <c r="M2" s="73">
        <v>8</v>
      </c>
      <c r="N2" s="73">
        <v>9</v>
      </c>
      <c r="O2" s="73">
        <v>10</v>
      </c>
      <c r="P2" s="73">
        <v>11</v>
      </c>
      <c r="Q2" s="73">
        <v>12</v>
      </c>
      <c r="R2" s="73">
        <v>13</v>
      </c>
      <c r="S2" s="73">
        <v>14</v>
      </c>
      <c r="T2" s="73">
        <v>15</v>
      </c>
      <c r="U2" s="73">
        <v>16</v>
      </c>
      <c r="V2" s="73">
        <v>17</v>
      </c>
    </row>
    <row r="3" spans="1:26" x14ac:dyDescent="0.25">
      <c r="E3" s="73" t="s">
        <v>101</v>
      </c>
      <c r="F3" s="73" t="s">
        <v>377</v>
      </c>
      <c r="G3" s="73" t="s">
        <v>378</v>
      </c>
      <c r="H3" s="73" t="s">
        <v>379</v>
      </c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</row>
    <row r="4" spans="1:26" ht="41.4" x14ac:dyDescent="0.25">
      <c r="B4" s="94" t="s">
        <v>538</v>
      </c>
      <c r="C4" s="95"/>
      <c r="E4" s="73" t="s">
        <v>102</v>
      </c>
      <c r="F4" s="73" t="s">
        <v>393</v>
      </c>
      <c r="G4" s="73" t="s">
        <v>403</v>
      </c>
      <c r="H4" s="73" t="s">
        <v>404</v>
      </c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</row>
    <row r="5" spans="1:26" x14ac:dyDescent="0.25">
      <c r="E5" s="73" t="s">
        <v>103</v>
      </c>
      <c r="F5" s="73" t="s">
        <v>130</v>
      </c>
      <c r="G5" s="73" t="s">
        <v>130</v>
      </c>
      <c r="H5" s="73" t="s">
        <v>130</v>
      </c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</row>
    <row r="6" spans="1:26" ht="15.6" x14ac:dyDescent="0.3">
      <c r="A6" s="1" t="s">
        <v>100</v>
      </c>
      <c r="B6" s="1" t="s">
        <v>101</v>
      </c>
      <c r="C6" s="1" t="s">
        <v>102</v>
      </c>
      <c r="D6" s="1" t="s">
        <v>171</v>
      </c>
      <c r="E6" s="1" t="s">
        <v>527</v>
      </c>
      <c r="F6" s="73" t="s">
        <v>427</v>
      </c>
      <c r="G6" s="73" t="s">
        <v>427</v>
      </c>
      <c r="H6" s="73" t="s">
        <v>427</v>
      </c>
      <c r="I6" s="73"/>
      <c r="J6" s="73"/>
      <c r="K6" s="73"/>
      <c r="L6" s="39"/>
      <c r="M6" s="39"/>
      <c r="N6" s="39"/>
      <c r="O6" s="39"/>
      <c r="P6" s="39"/>
      <c r="Q6" s="39"/>
      <c r="R6" s="39"/>
      <c r="S6" s="39"/>
      <c r="T6" s="39"/>
      <c r="U6" s="39"/>
      <c r="V6" s="40"/>
      <c r="W6" s="42" t="s">
        <v>7</v>
      </c>
      <c r="Y6" s="42" t="s">
        <v>528</v>
      </c>
    </row>
    <row r="7" spans="1:26" x14ac:dyDescent="0.25">
      <c r="A7" s="14">
        <v>1</v>
      </c>
      <c r="B7" s="14" t="s">
        <v>160</v>
      </c>
      <c r="C7" s="75" t="s">
        <v>18</v>
      </c>
      <c r="D7" s="31">
        <f>P4a2!T7</f>
        <v>1246.1757575757576</v>
      </c>
      <c r="E7" s="45" t="s">
        <v>585</v>
      </c>
      <c r="F7" s="44">
        <f>'P4b1 CA 15'!$D7/'P4b1 CA 15'!$W7*'P4b1 CA 15'!F7</f>
        <v>559.1101055194805</v>
      </c>
      <c r="G7" s="44">
        <f>'P4b1 CA 15'!$D7/'P4b1 CA 15'!$W7*'P4b1 CA 15'!G7</f>
        <v>395.92042297979799</v>
      </c>
      <c r="H7" s="44">
        <f>'P4b1 CA 15'!$D7/'P4b1 CA 15'!$W7*'P4b1 CA 15'!H7</f>
        <v>291.14522907647904</v>
      </c>
      <c r="I7" s="44"/>
      <c r="J7" s="44"/>
      <c r="K7" s="44"/>
      <c r="L7" s="44"/>
      <c r="M7" s="14"/>
      <c r="N7" s="14"/>
      <c r="O7" s="14"/>
      <c r="P7" s="14"/>
      <c r="Q7" s="7"/>
      <c r="R7" s="7"/>
      <c r="S7" s="7"/>
      <c r="T7" s="7"/>
      <c r="U7" s="7"/>
      <c r="V7" s="7"/>
      <c r="W7" s="44">
        <f t="shared" ref="W7:W41" si="0">SUM(F7:V7)</f>
        <v>1246.1757575757574</v>
      </c>
      <c r="Y7" s="68">
        <f t="shared" ref="Y7:Y41" si="1">D7/$D$42</f>
        <v>0.18734264823540742</v>
      </c>
      <c r="Z7" s="25" t="s">
        <v>477</v>
      </c>
    </row>
    <row r="8" spans="1:26" x14ac:dyDescent="0.25">
      <c r="A8" s="14">
        <v>2</v>
      </c>
      <c r="B8" s="14" t="s">
        <v>161</v>
      </c>
      <c r="C8" s="7" t="s">
        <v>172</v>
      </c>
      <c r="D8" s="31">
        <f>P4a2!T8</f>
        <v>0</v>
      </c>
      <c r="E8" s="45" t="s">
        <v>38</v>
      </c>
      <c r="F8" s="44">
        <f>'P4b1 CA 15'!$D8/'P4b1 CA 15'!$W8*'P4b1 CA 15'!F8</f>
        <v>0</v>
      </c>
      <c r="G8" s="44">
        <f>'P4b1 CA 15'!$D8/'P4b1 CA 15'!$W8*'P4b1 CA 15'!G8</f>
        <v>0</v>
      </c>
      <c r="H8" s="44">
        <f>'P4b1 CA 15'!$D8/'P4b1 CA 15'!$W8*'P4b1 CA 15'!H8</f>
        <v>0</v>
      </c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>
        <f t="shared" si="0"/>
        <v>0</v>
      </c>
      <c r="Y8" s="66">
        <f t="shared" si="1"/>
        <v>0</v>
      </c>
    </row>
    <row r="9" spans="1:26" x14ac:dyDescent="0.25">
      <c r="A9" s="14">
        <v>3</v>
      </c>
      <c r="B9" s="14" t="s">
        <v>162</v>
      </c>
      <c r="C9" s="7" t="s">
        <v>10</v>
      </c>
      <c r="D9" s="31">
        <f>P4a2!T9</f>
        <v>0</v>
      </c>
      <c r="E9" s="45" t="s">
        <v>38</v>
      </c>
      <c r="F9" s="44">
        <f>'P4b1 CA 15'!$D9/'P4b1 CA 15'!$W9*'P4b1 CA 15'!F9</f>
        <v>0</v>
      </c>
      <c r="G9" s="44">
        <f>'P4b1 CA 15'!$D9/'P4b1 CA 15'!$W9*'P4b1 CA 15'!G9</f>
        <v>0</v>
      </c>
      <c r="H9" s="44">
        <f>'P4b1 CA 15'!$D9/'P4b1 CA 15'!$W9*'P4b1 CA 15'!H9</f>
        <v>0</v>
      </c>
      <c r="I9" s="44"/>
      <c r="J9" s="44"/>
      <c r="K9" s="45"/>
      <c r="L9" s="44"/>
      <c r="M9" s="45"/>
      <c r="N9" s="44"/>
      <c r="O9" s="44"/>
      <c r="P9" s="44"/>
      <c r="Q9" s="44"/>
      <c r="R9" s="44"/>
      <c r="S9" s="44"/>
      <c r="T9" s="44"/>
      <c r="U9" s="44"/>
      <c r="V9" s="44"/>
      <c r="W9" s="44">
        <f t="shared" si="0"/>
        <v>0</v>
      </c>
      <c r="Y9" s="66">
        <f t="shared" si="1"/>
        <v>0</v>
      </c>
    </row>
    <row r="10" spans="1:26" x14ac:dyDescent="0.25">
      <c r="A10" s="14">
        <v>4</v>
      </c>
      <c r="B10" s="14" t="s">
        <v>163</v>
      </c>
      <c r="C10" s="7" t="s">
        <v>14</v>
      </c>
      <c r="D10" s="31">
        <f>P4a2!T10</f>
        <v>0</v>
      </c>
      <c r="E10" s="45" t="s">
        <v>38</v>
      </c>
      <c r="F10" s="44">
        <f>'P4b1 CA 15'!$D10/'P4b1 CA 15'!$W10*'P4b1 CA 15'!F10</f>
        <v>0</v>
      </c>
      <c r="G10" s="44">
        <f>'P4b1 CA 15'!$D10/'P4b1 CA 15'!$W10*'P4b1 CA 15'!G10</f>
        <v>0</v>
      </c>
      <c r="H10" s="44">
        <f>'P4b1 CA 15'!$D10/'P4b1 CA 15'!$W10*'P4b1 CA 15'!H10</f>
        <v>0</v>
      </c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>
        <f t="shared" si="0"/>
        <v>0</v>
      </c>
      <c r="Y10" s="78">
        <f t="shared" si="1"/>
        <v>0</v>
      </c>
    </row>
    <row r="11" spans="1:26" x14ac:dyDescent="0.25">
      <c r="A11" s="14">
        <v>5</v>
      </c>
      <c r="B11" s="14" t="s">
        <v>164</v>
      </c>
      <c r="C11" s="7" t="s">
        <v>11</v>
      </c>
      <c r="D11" s="31">
        <f>P4a2!T11</f>
        <v>370.92066384180805</v>
      </c>
      <c r="E11" s="45" t="s">
        <v>535</v>
      </c>
      <c r="F11" s="44">
        <f>'P4b1 CA 15'!$D11/'P4b1 CA 15'!$W11*'P4b1 CA 15'!F11</f>
        <v>117.63230329457673</v>
      </c>
      <c r="G11" s="44">
        <f>'P4b1 CA 15'!$D11/'P4b1 CA 15'!$W11*'P4b1 CA 15'!G11</f>
        <v>124.66429821003894</v>
      </c>
      <c r="H11" s="44">
        <f>'P4b1 CA 15'!$D11/'P4b1 CA 15'!$W11*'P4b1 CA 15'!H11</f>
        <v>128.62406233719241</v>
      </c>
      <c r="I11" s="44"/>
      <c r="J11" s="44"/>
      <c r="K11" s="44"/>
      <c r="L11" s="44"/>
      <c r="M11" s="44"/>
      <c r="N11" s="44"/>
      <c r="O11" s="44"/>
      <c r="P11" s="44"/>
      <c r="Q11" s="45"/>
      <c r="R11" s="45"/>
      <c r="S11" s="45"/>
      <c r="T11" s="45"/>
      <c r="U11" s="45"/>
      <c r="V11" s="45"/>
      <c r="W11" s="44">
        <f t="shared" si="0"/>
        <v>370.92066384180805</v>
      </c>
      <c r="Y11" s="78">
        <f t="shared" si="1"/>
        <v>5.5762005501166438E-2</v>
      </c>
    </row>
    <row r="12" spans="1:26" x14ac:dyDescent="0.25">
      <c r="A12" s="14">
        <v>6</v>
      </c>
      <c r="B12" s="14" t="s">
        <v>165</v>
      </c>
      <c r="C12" s="7" t="s">
        <v>173</v>
      </c>
      <c r="D12" s="31">
        <f>P4a2!T12</f>
        <v>469.45794392523368</v>
      </c>
      <c r="E12" s="45" t="s">
        <v>535</v>
      </c>
      <c r="F12" s="44">
        <f>'P4b1 CA 15'!$D12/'P4b1 CA 15'!$W12*'P4b1 CA 15'!F12</f>
        <v>148.88202418243654</v>
      </c>
      <c r="G12" s="44">
        <f>'P4b1 CA 15'!$D12/'P4b1 CA 15'!$W12*'P4b1 CA 15'!G12</f>
        <v>157.78211036397511</v>
      </c>
      <c r="H12" s="44">
        <f>'P4b1 CA 15'!$D12/'P4b1 CA 15'!$W12*'P4b1 CA 15'!H12</f>
        <v>162.79380937882209</v>
      </c>
      <c r="I12" s="44"/>
      <c r="J12" s="44"/>
      <c r="K12" s="44"/>
      <c r="L12" s="44"/>
      <c r="M12" s="44"/>
      <c r="N12" s="45"/>
      <c r="O12" s="45"/>
      <c r="P12" s="45"/>
      <c r="Q12" s="45"/>
      <c r="R12" s="45"/>
      <c r="S12" s="45"/>
      <c r="T12" s="45"/>
      <c r="U12" s="45"/>
      <c r="V12" s="45"/>
      <c r="W12" s="44">
        <f t="shared" si="0"/>
        <v>469.45794392523374</v>
      </c>
      <c r="Y12" s="66">
        <f t="shared" si="1"/>
        <v>7.0575513859453362E-2</v>
      </c>
    </row>
    <row r="13" spans="1:26" x14ac:dyDescent="0.25">
      <c r="A13" s="14">
        <v>7</v>
      </c>
      <c r="B13" s="14" t="s">
        <v>166</v>
      </c>
      <c r="C13" s="7" t="s">
        <v>12</v>
      </c>
      <c r="D13" s="31">
        <f>P4a2!T13</f>
        <v>166.23853211009174</v>
      </c>
      <c r="E13" s="45" t="s">
        <v>535</v>
      </c>
      <c r="F13" s="44">
        <f>'P4b1 CA 15'!$D13/'P4b1 CA 15'!$W13*'P4b1 CA 15'!F13</f>
        <v>52.720226546233782</v>
      </c>
      <c r="G13" s="44">
        <f>'P4b1 CA 15'!$D13/'P4b1 CA 15'!$W13*'P4b1 CA 15'!G13</f>
        <v>55.871812927117162</v>
      </c>
      <c r="H13" s="44">
        <f>'P4b1 CA 15'!$D13/'P4b1 CA 15'!$W13*'P4b1 CA 15'!H13</f>
        <v>57.646492636740824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>
        <f t="shared" si="0"/>
        <v>166.23853211009177</v>
      </c>
      <c r="Y13" s="66">
        <f t="shared" si="1"/>
        <v>2.4991311743101464E-2</v>
      </c>
    </row>
    <row r="14" spans="1:26" x14ac:dyDescent="0.25">
      <c r="A14" s="14">
        <v>8</v>
      </c>
      <c r="B14" s="14" t="s">
        <v>167</v>
      </c>
      <c r="C14" s="7" t="s">
        <v>16</v>
      </c>
      <c r="D14" s="31">
        <f>P4a2!T14</f>
        <v>0</v>
      </c>
      <c r="E14" s="45" t="s">
        <v>38</v>
      </c>
      <c r="F14" s="44">
        <f>'P4b1 CA 15'!$D14/'P4b1 CA 15'!$W14*'P4b1 CA 15'!F14</f>
        <v>0</v>
      </c>
      <c r="G14" s="44">
        <f>'P4b1 CA 15'!$D14/'P4b1 CA 15'!$W14*'P4b1 CA 15'!G14</f>
        <v>0</v>
      </c>
      <c r="H14" s="44">
        <f>'P4b1 CA 15'!$D14/'P4b1 CA 15'!$W14*'P4b1 CA 15'!H14</f>
        <v>0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>
        <f t="shared" si="0"/>
        <v>0</v>
      </c>
      <c r="Y14" s="66">
        <f t="shared" si="1"/>
        <v>0</v>
      </c>
    </row>
    <row r="15" spans="1:26" x14ac:dyDescent="0.25">
      <c r="A15" s="14">
        <v>9</v>
      </c>
      <c r="B15" s="14" t="s">
        <v>168</v>
      </c>
      <c r="C15" s="75" t="s">
        <v>13</v>
      </c>
      <c r="D15" s="31">
        <f>P4a2!T15</f>
        <v>1473.9702340093602</v>
      </c>
      <c r="E15" s="45" t="s">
        <v>38</v>
      </c>
      <c r="F15" s="44">
        <f>'P4b1 CA 15'!$D15/'P4b1 CA 15'!$W15*'P4b1 CA 15'!F15</f>
        <v>0</v>
      </c>
      <c r="G15" s="44">
        <f>'P4b1 CA 15'!$D15/'P4b1 CA 15'!$W15*'P4b1 CA 15'!G15</f>
        <v>1473.9702340093602</v>
      </c>
      <c r="H15" s="44">
        <f>'P4b1 CA 15'!$D15/'P4b1 CA 15'!$W15*'P4b1 CA 15'!H15</f>
        <v>0</v>
      </c>
      <c r="I15" s="44"/>
      <c r="J15" s="44"/>
      <c r="K15" s="44"/>
      <c r="L15" s="44"/>
      <c r="M15" s="44"/>
      <c r="N15" s="44"/>
      <c r="O15" s="44"/>
      <c r="P15" s="44"/>
      <c r="Q15" s="45"/>
      <c r="R15" s="45"/>
      <c r="S15" s="45"/>
      <c r="T15" s="45"/>
      <c r="U15" s="45"/>
      <c r="V15" s="45"/>
      <c r="W15" s="44">
        <f t="shared" si="0"/>
        <v>1473.9702340093602</v>
      </c>
      <c r="Y15" s="68">
        <f t="shared" si="1"/>
        <v>0.22158791436984743</v>
      </c>
      <c r="Z15" s="25" t="s">
        <v>477</v>
      </c>
    </row>
    <row r="16" spans="1:26" x14ac:dyDescent="0.25">
      <c r="A16" s="14">
        <v>10</v>
      </c>
      <c r="B16" s="14" t="s">
        <v>169</v>
      </c>
      <c r="C16" s="7" t="s">
        <v>8</v>
      </c>
      <c r="D16" s="31">
        <f>P4a2!T16</f>
        <v>0</v>
      </c>
      <c r="E16" s="45" t="s">
        <v>38</v>
      </c>
      <c r="F16" s="44">
        <f>'P4b1 CA 15'!$D16/'P4b1 CA 15'!$W16*'P4b1 CA 15'!F16</f>
        <v>0</v>
      </c>
      <c r="G16" s="44">
        <f>'P4b1 CA 15'!$D16/'P4b1 CA 15'!$W16*'P4b1 CA 15'!G16</f>
        <v>0</v>
      </c>
      <c r="H16" s="44">
        <f>'P4b1 CA 15'!$D16/'P4b1 CA 15'!$W16*'P4b1 CA 15'!H16</f>
        <v>0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>
        <f t="shared" si="0"/>
        <v>0</v>
      </c>
      <c r="Y16" s="66">
        <f t="shared" si="1"/>
        <v>0</v>
      </c>
    </row>
    <row r="17" spans="1:26" x14ac:dyDescent="0.25">
      <c r="A17" s="14">
        <v>11</v>
      </c>
      <c r="B17" s="14" t="s">
        <v>170</v>
      </c>
      <c r="C17" s="7" t="s">
        <v>183</v>
      </c>
      <c r="D17" s="31">
        <f>P4a2!T17</f>
        <v>599.7790143084261</v>
      </c>
      <c r="E17" s="45" t="s">
        <v>278</v>
      </c>
      <c r="F17" s="44">
        <f>'P4b1 CA 15'!$D17/'P4b1 CA 15'!$W17*'P4b1 CA 15'!F17</f>
        <v>15.671185647013509</v>
      </c>
      <c r="G17" s="44">
        <f>'P4b1 CA 15'!$D17/'P4b1 CA 15'!$W17*'P4b1 CA 15'!G17</f>
        <v>510.02586014825778</v>
      </c>
      <c r="H17" s="44">
        <f>'P4b1 CA 15'!$D17/'P4b1 CA 15'!$W17*'P4b1 CA 15'!H17</f>
        <v>74.081968513154763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>
        <f t="shared" si="0"/>
        <v>599.77901430842599</v>
      </c>
      <c r="Y17" s="66">
        <f t="shared" si="1"/>
        <v>9.0167208127327106E-2</v>
      </c>
    </row>
    <row r="18" spans="1:26" x14ac:dyDescent="0.25">
      <c r="A18" s="14">
        <v>12</v>
      </c>
      <c r="B18" s="14" t="s">
        <v>174</v>
      </c>
      <c r="C18" s="7" t="s">
        <v>184</v>
      </c>
      <c r="D18" s="31">
        <f>P4a2!T18</f>
        <v>20.655632183908047</v>
      </c>
      <c r="E18" s="45" t="s">
        <v>279</v>
      </c>
      <c r="F18" s="44">
        <f>'P4b1 CA 15'!$D18/'P4b1 CA 15'!$W18*'P4b1 CA 15'!F18</f>
        <v>2.9508045977011497</v>
      </c>
      <c r="G18" s="44">
        <f>'P4b1 CA 15'!$D18/'P4b1 CA 15'!$W18*'P4b1 CA 15'!G18</f>
        <v>9.8360153256704983</v>
      </c>
      <c r="H18" s="44">
        <f>'P4b1 CA 15'!$D18/'P4b1 CA 15'!$W18*'P4b1 CA 15'!H18</f>
        <v>7.8688122605363988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44">
        <f t="shared" si="0"/>
        <v>20.655632183908047</v>
      </c>
      <c r="Y18" s="66">
        <f t="shared" si="1"/>
        <v>3.1052448346754165E-3</v>
      </c>
    </row>
    <row r="19" spans="1:26" x14ac:dyDescent="0.25">
      <c r="A19" s="14">
        <v>13</v>
      </c>
      <c r="B19" s="14" t="s">
        <v>175</v>
      </c>
      <c r="C19" s="7" t="s">
        <v>185</v>
      </c>
      <c r="D19" s="31">
        <f>P4a2!T19</f>
        <v>200</v>
      </c>
      <c r="E19" s="45" t="s">
        <v>582</v>
      </c>
      <c r="F19" s="44">
        <f>'P4b1 CA 15'!$D19/'P4b1 CA 15'!$W19*'P4b1 CA 15'!F19</f>
        <v>69.62566844919786</v>
      </c>
      <c r="G19" s="44">
        <f>'P4b1 CA 15'!$D19/'P4b1 CA 15'!$W19*'P4b1 CA 15'!G19</f>
        <v>91.6577540106952</v>
      </c>
      <c r="H19" s="44">
        <f>'P4b1 CA 15'!$D19/'P4b1 CA 15'!$W19*'P4b1 CA 15'!H19</f>
        <v>38.716577540106954</v>
      </c>
      <c r="I19" s="44"/>
      <c r="J19" s="44"/>
      <c r="K19" s="44"/>
      <c r="L19" s="44"/>
      <c r="M19" s="44"/>
      <c r="N19" s="44"/>
      <c r="O19" s="44"/>
      <c r="P19" s="44"/>
      <c r="Q19" s="45"/>
      <c r="R19" s="45"/>
      <c r="S19" s="45"/>
      <c r="T19" s="45"/>
      <c r="U19" s="45"/>
      <c r="V19" s="45"/>
      <c r="W19" s="44">
        <f t="shared" si="0"/>
        <v>200.00000000000003</v>
      </c>
      <c r="Y19" s="66">
        <f t="shared" si="1"/>
        <v>3.0066809933753418E-2</v>
      </c>
    </row>
    <row r="20" spans="1:26" x14ac:dyDescent="0.25">
      <c r="A20" s="14">
        <v>14</v>
      </c>
      <c r="B20" s="14" t="s">
        <v>176</v>
      </c>
      <c r="C20" s="7" t="s">
        <v>186</v>
      </c>
      <c r="D20" s="31">
        <f>P4a2!T20</f>
        <v>188.01869158878506</v>
      </c>
      <c r="E20" s="45" t="s">
        <v>529</v>
      </c>
      <c r="F20" s="44">
        <f>'P4b1 CA 15'!$D20/'P4b1 CA 15'!$W20*'P4b1 CA 15'!F20</f>
        <v>40.521269738962296</v>
      </c>
      <c r="G20" s="44">
        <f>'P4b1 CA 15'!$D20/'P4b1 CA 15'!$W20*'P4b1 CA 15'!G20</f>
        <v>64.834031582339676</v>
      </c>
      <c r="H20" s="44">
        <f>'P4b1 CA 15'!$D20/'P4b1 CA 15'!$W20*'P4b1 CA 15'!H20</f>
        <v>82.663390267483081</v>
      </c>
      <c r="I20" s="44"/>
      <c r="J20" s="44"/>
      <c r="K20" s="44"/>
      <c r="L20" s="44"/>
      <c r="M20" s="44"/>
      <c r="N20" s="45"/>
      <c r="O20" s="45"/>
      <c r="P20" s="45"/>
      <c r="Q20" s="45"/>
      <c r="R20" s="45"/>
      <c r="S20" s="45"/>
      <c r="T20" s="45"/>
      <c r="U20" s="45"/>
      <c r="V20" s="45"/>
      <c r="W20" s="44">
        <f t="shared" si="0"/>
        <v>188.01869158878503</v>
      </c>
      <c r="Y20" s="66">
        <f t="shared" si="1"/>
        <v>2.8265611319965016E-2</v>
      </c>
    </row>
    <row r="21" spans="1:26" x14ac:dyDescent="0.25">
      <c r="A21" s="14">
        <v>15</v>
      </c>
      <c r="B21" s="14" t="s">
        <v>177</v>
      </c>
      <c r="C21" s="7" t="s">
        <v>187</v>
      </c>
      <c r="D21" s="31">
        <f>P4a2!T21</f>
        <v>0</v>
      </c>
      <c r="E21" s="45" t="s">
        <v>38</v>
      </c>
      <c r="F21" s="44">
        <f>'P4b1 CA 15'!$D21/'P4b1 CA 15'!$W21*'P4b1 CA 15'!F21</f>
        <v>0</v>
      </c>
      <c r="G21" s="44">
        <f>'P4b1 CA 15'!$D21/'P4b1 CA 15'!$W21*'P4b1 CA 15'!G21</f>
        <v>0</v>
      </c>
      <c r="H21" s="44">
        <f>'P4b1 CA 15'!$D21/'P4b1 CA 15'!$W21*'P4b1 CA 15'!H21</f>
        <v>0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>
        <f t="shared" si="0"/>
        <v>0</v>
      </c>
      <c r="Y21" s="66">
        <f t="shared" si="1"/>
        <v>0</v>
      </c>
    </row>
    <row r="22" spans="1:26" x14ac:dyDescent="0.25">
      <c r="A22" s="14">
        <v>16</v>
      </c>
      <c r="B22" s="14" t="s">
        <v>178</v>
      </c>
      <c r="C22" s="75" t="s">
        <v>17</v>
      </c>
      <c r="D22" s="31">
        <f>P4a2!T22</f>
        <v>1811.2324492979719</v>
      </c>
      <c r="E22" s="45" t="s">
        <v>535</v>
      </c>
      <c r="F22" s="44">
        <f>'P4b1 CA 15'!$D22/'P4b1 CA 15'!$W22*'P4b1 CA 15'!F22</f>
        <v>574.4070513786869</v>
      </c>
      <c r="G22" s="44">
        <f>'P4b1 CA 15'!$D22/'P4b1 CA 15'!$W22*'P4b1 CA 15'!G22</f>
        <v>608.74479153655386</v>
      </c>
      <c r="H22" s="44">
        <f>'P4b1 CA 15'!$D22/'P4b1 CA 15'!$W22*'P4b1 CA 15'!H22</f>
        <v>628.08060638273139</v>
      </c>
      <c r="I22" s="44"/>
      <c r="J22" s="44"/>
      <c r="K22" s="44"/>
      <c r="L22" s="44"/>
      <c r="M22" s="44"/>
      <c r="N22" s="44"/>
      <c r="O22" s="44"/>
      <c r="P22" s="44"/>
      <c r="Q22" s="45"/>
      <c r="R22" s="45"/>
      <c r="S22" s="45"/>
      <c r="T22" s="45"/>
      <c r="U22" s="45"/>
      <c r="V22" s="45"/>
      <c r="W22" s="44">
        <f t="shared" si="0"/>
        <v>1811.2324492979719</v>
      </c>
      <c r="Y22" s="68">
        <f t="shared" si="1"/>
        <v>0.272289908994444</v>
      </c>
      <c r="Z22" s="25" t="s">
        <v>477</v>
      </c>
    </row>
    <row r="23" spans="1:26" x14ac:dyDescent="0.25">
      <c r="A23" s="14">
        <v>17</v>
      </c>
      <c r="B23" s="14" t="s">
        <v>179</v>
      </c>
      <c r="C23" s="7" t="s">
        <v>9</v>
      </c>
      <c r="D23" s="31">
        <f>P4a2!T23</f>
        <v>0</v>
      </c>
      <c r="E23" s="45" t="s">
        <v>38</v>
      </c>
      <c r="F23" s="44">
        <f>'P4b1 CA 15'!$D23/'P4b1 CA 15'!$W23*'P4b1 CA 15'!F23</f>
        <v>0</v>
      </c>
      <c r="G23" s="44">
        <f>'P4b1 CA 15'!$D23/'P4b1 CA 15'!$W23*'P4b1 CA 15'!G23</f>
        <v>0</v>
      </c>
      <c r="H23" s="44">
        <f>'P4b1 CA 15'!$D23/'P4b1 CA 15'!$W23*'P4b1 CA 15'!H23</f>
        <v>0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>
        <f t="shared" si="0"/>
        <v>0</v>
      </c>
      <c r="Y23" s="66">
        <f t="shared" si="1"/>
        <v>0</v>
      </c>
    </row>
    <row r="24" spans="1:26" x14ac:dyDescent="0.25">
      <c r="A24" s="14">
        <v>18</v>
      </c>
      <c r="B24" s="14" t="s">
        <v>180</v>
      </c>
      <c r="C24" s="7" t="s">
        <v>15</v>
      </c>
      <c r="D24" s="31">
        <f>P4a2!T24</f>
        <v>59.529085872576175</v>
      </c>
      <c r="E24" s="45" t="s">
        <v>535</v>
      </c>
      <c r="F24" s="44">
        <f>'P4b1 CA 15'!$D24/'P4b1 CA 15'!$W24*'P4b1 CA 15'!F24</f>
        <v>18.878817404463238</v>
      </c>
      <c r="G24" s="44">
        <f>'P4b1 CA 15'!$D24/'P4b1 CA 15'!$W24*'P4b1 CA 15'!G24</f>
        <v>20.007382809373109</v>
      </c>
      <c r="H24" s="44">
        <f>'P4b1 CA 15'!$D24/'P4b1 CA 15'!$W24*'P4b1 CA 15'!H24</f>
        <v>20.642885658739836</v>
      </c>
      <c r="I24" s="44"/>
      <c r="J24" s="44"/>
      <c r="K24" s="44"/>
      <c r="L24" s="44"/>
      <c r="M24" s="44"/>
      <c r="N24" s="44"/>
      <c r="O24" s="44"/>
      <c r="P24" s="44"/>
      <c r="Q24" s="45"/>
      <c r="R24" s="45"/>
      <c r="S24" s="45"/>
      <c r="T24" s="45"/>
      <c r="U24" s="45"/>
      <c r="V24" s="45"/>
      <c r="W24" s="44">
        <f t="shared" si="0"/>
        <v>59.529085872576182</v>
      </c>
      <c r="Y24" s="66">
        <f t="shared" si="1"/>
        <v>8.9492485523041676E-3</v>
      </c>
    </row>
    <row r="25" spans="1:26" x14ac:dyDescent="0.25">
      <c r="A25" s="14">
        <v>19</v>
      </c>
      <c r="B25" s="14" t="s">
        <v>181</v>
      </c>
      <c r="C25" s="7" t="s">
        <v>196</v>
      </c>
      <c r="D25" s="31">
        <f>P4a2!T25</f>
        <v>0</v>
      </c>
      <c r="E25" s="45" t="s">
        <v>38</v>
      </c>
      <c r="F25" s="44">
        <f>'P4b1 CA 15'!$D25/'P4b1 CA 15'!$W25*'P4b1 CA 15'!F25</f>
        <v>0</v>
      </c>
      <c r="G25" s="44">
        <f>'P4b1 CA 15'!$D25/'P4b1 CA 15'!$W25*'P4b1 CA 15'!G25</f>
        <v>0</v>
      </c>
      <c r="H25" s="44">
        <f>'P4b1 CA 15'!$D25/'P4b1 CA 15'!$W25*'P4b1 CA 15'!H25</f>
        <v>0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>
        <f t="shared" si="0"/>
        <v>0</v>
      </c>
      <c r="Y25" s="66">
        <f t="shared" si="1"/>
        <v>0</v>
      </c>
    </row>
    <row r="26" spans="1:26" x14ac:dyDescent="0.25">
      <c r="A26" s="14">
        <v>20</v>
      </c>
      <c r="B26" s="14" t="s">
        <v>182</v>
      </c>
      <c r="C26" s="7" t="s">
        <v>197</v>
      </c>
      <c r="D26" s="31">
        <f>P4a2!T26</f>
        <v>0</v>
      </c>
      <c r="E26" s="45" t="s">
        <v>38</v>
      </c>
      <c r="F26" s="44">
        <f>'P4b1 CA 15'!$D26/'P4b1 CA 15'!$W26*'P4b1 CA 15'!F26</f>
        <v>0</v>
      </c>
      <c r="G26" s="44">
        <f>'P4b1 CA 15'!$D26/'P4b1 CA 15'!$W26*'P4b1 CA 15'!G26</f>
        <v>0</v>
      </c>
      <c r="H26" s="44">
        <f>'P4b1 CA 15'!$D26/'P4b1 CA 15'!$W26*'P4b1 CA 15'!H26</f>
        <v>0</v>
      </c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>
        <f t="shared" si="0"/>
        <v>0</v>
      </c>
      <c r="Y26" s="66">
        <f t="shared" si="1"/>
        <v>0</v>
      </c>
    </row>
    <row r="27" spans="1:26" x14ac:dyDescent="0.25">
      <c r="A27" s="14">
        <v>21</v>
      </c>
      <c r="B27" s="14" t="s">
        <v>188</v>
      </c>
      <c r="C27" s="7" t="s">
        <v>198</v>
      </c>
      <c r="D27" s="31">
        <f>P4a2!T27</f>
        <v>0</v>
      </c>
      <c r="E27" s="45" t="s">
        <v>38</v>
      </c>
      <c r="F27" s="44">
        <f>'P4b1 CA 15'!$D27/'P4b1 CA 15'!$W27*'P4b1 CA 15'!F27</f>
        <v>0</v>
      </c>
      <c r="G27" s="44">
        <f>'P4b1 CA 15'!$D27/'P4b1 CA 15'!$W27*'P4b1 CA 15'!G27</f>
        <v>0</v>
      </c>
      <c r="H27" s="44">
        <f>'P4b1 CA 15'!$D27/'P4b1 CA 15'!$W27*'P4b1 CA 15'!H27</f>
        <v>0</v>
      </c>
      <c r="I27" s="44"/>
      <c r="J27" s="44"/>
      <c r="K27" s="44"/>
      <c r="L27" s="45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>
        <f t="shared" si="0"/>
        <v>0</v>
      </c>
      <c r="Y27" s="66">
        <f t="shared" si="1"/>
        <v>0</v>
      </c>
    </row>
    <row r="28" spans="1:26" x14ac:dyDescent="0.25">
      <c r="A28" s="14">
        <v>22</v>
      </c>
      <c r="B28" s="14" t="s">
        <v>189</v>
      </c>
      <c r="C28" s="7" t="s">
        <v>19</v>
      </c>
      <c r="D28" s="31">
        <f>P4a2!T28</f>
        <v>0</v>
      </c>
      <c r="E28" s="45" t="s">
        <v>38</v>
      </c>
      <c r="F28" s="44">
        <f>'P4b1 CA 15'!$D28/'P4b1 CA 15'!$W28*'P4b1 CA 15'!F28</f>
        <v>0</v>
      </c>
      <c r="G28" s="44">
        <f>'P4b1 CA 15'!$D28/'P4b1 CA 15'!$W28*'P4b1 CA 15'!G28</f>
        <v>0</v>
      </c>
      <c r="H28" s="44">
        <f>'P4b1 CA 15'!$D28/'P4b1 CA 15'!$W28*'P4b1 CA 15'!H28</f>
        <v>0</v>
      </c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>
        <f t="shared" si="0"/>
        <v>0</v>
      </c>
      <c r="Y28" s="66">
        <f t="shared" si="1"/>
        <v>0</v>
      </c>
    </row>
    <row r="29" spans="1:26" x14ac:dyDescent="0.25">
      <c r="A29" s="14">
        <v>23</v>
      </c>
      <c r="B29" s="14" t="s">
        <v>190</v>
      </c>
      <c r="C29" s="7" t="s">
        <v>217</v>
      </c>
      <c r="D29" s="31">
        <f>P4a2!T29</f>
        <v>0</v>
      </c>
      <c r="E29" s="45" t="s">
        <v>38</v>
      </c>
      <c r="F29" s="44">
        <f>'P4b1 CA 15'!$D29/'P4b1 CA 15'!$W29*'P4b1 CA 15'!F29</f>
        <v>0</v>
      </c>
      <c r="G29" s="44">
        <f>'P4b1 CA 15'!$D29/'P4b1 CA 15'!$W29*'P4b1 CA 15'!G29</f>
        <v>0</v>
      </c>
      <c r="H29" s="44">
        <f>'P4b1 CA 15'!$D29/'P4b1 CA 15'!$W29*'P4b1 CA 15'!H29</f>
        <v>0</v>
      </c>
      <c r="I29" s="44"/>
      <c r="J29" s="44"/>
      <c r="K29" s="45"/>
      <c r="L29" s="45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>
        <f t="shared" si="0"/>
        <v>0</v>
      </c>
      <c r="Y29" s="66">
        <f t="shared" si="1"/>
        <v>0</v>
      </c>
    </row>
    <row r="30" spans="1:26" x14ac:dyDescent="0.25">
      <c r="A30" s="14">
        <v>24</v>
      </c>
      <c r="B30" s="14" t="s">
        <v>191</v>
      </c>
      <c r="C30" s="7" t="s">
        <v>199</v>
      </c>
      <c r="D30" s="31">
        <f>P4a2!T30</f>
        <v>0</v>
      </c>
      <c r="E30" s="45" t="s">
        <v>38</v>
      </c>
      <c r="F30" s="44">
        <f>'P4b1 CA 15'!$D30/'P4b1 CA 15'!$W30*'P4b1 CA 15'!F30</f>
        <v>0</v>
      </c>
      <c r="G30" s="44">
        <f>'P4b1 CA 15'!$D30/'P4b1 CA 15'!$W30*'P4b1 CA 15'!G30</f>
        <v>0</v>
      </c>
      <c r="H30" s="44">
        <f>'P4b1 CA 15'!$D30/'P4b1 CA 15'!$W30*'P4b1 CA 15'!H30</f>
        <v>0</v>
      </c>
      <c r="I30" s="44"/>
      <c r="J30" s="44"/>
      <c r="K30" s="45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>
        <f t="shared" si="0"/>
        <v>0</v>
      </c>
      <c r="Y30" s="66">
        <f t="shared" si="1"/>
        <v>0</v>
      </c>
    </row>
    <row r="31" spans="1:26" x14ac:dyDescent="0.25">
      <c r="A31" s="14">
        <v>25</v>
      </c>
      <c r="B31" s="14" t="s">
        <v>192</v>
      </c>
      <c r="C31" s="7" t="s">
        <v>200</v>
      </c>
      <c r="D31" s="31">
        <f>P4a2!T31</f>
        <v>0</v>
      </c>
      <c r="E31" s="45" t="s">
        <v>38</v>
      </c>
      <c r="F31" s="44">
        <f>'P4b1 CA 15'!$D31/'P4b1 CA 15'!$W31*'P4b1 CA 15'!F31</f>
        <v>0</v>
      </c>
      <c r="G31" s="44">
        <f>'P4b1 CA 15'!$D31/'P4b1 CA 15'!$W31*'P4b1 CA 15'!G31</f>
        <v>0</v>
      </c>
      <c r="H31" s="44">
        <f>'P4b1 CA 15'!$D31/'P4b1 CA 15'!$W31*'P4b1 CA 15'!H31</f>
        <v>0</v>
      </c>
      <c r="I31" s="44"/>
      <c r="J31" s="45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>
        <f t="shared" si="0"/>
        <v>0</v>
      </c>
      <c r="Y31" s="66">
        <f t="shared" si="1"/>
        <v>0</v>
      </c>
    </row>
    <row r="32" spans="1:26" x14ac:dyDescent="0.25">
      <c r="A32" s="14">
        <v>26</v>
      </c>
      <c r="B32" s="14" t="s">
        <v>193</v>
      </c>
      <c r="C32" s="7" t="s">
        <v>201</v>
      </c>
      <c r="D32" s="31">
        <f>P4a2!T32</f>
        <v>0</v>
      </c>
      <c r="E32" s="45" t="s">
        <v>38</v>
      </c>
      <c r="F32" s="44">
        <f>'P4b1 CA 15'!$D32/'P4b1 CA 15'!$W32*'P4b1 CA 15'!F32</f>
        <v>0</v>
      </c>
      <c r="G32" s="44">
        <f>'P4b1 CA 15'!$D32/'P4b1 CA 15'!$W32*'P4b1 CA 15'!G32</f>
        <v>0</v>
      </c>
      <c r="H32" s="44">
        <f>'P4b1 CA 15'!$D32/'P4b1 CA 15'!$W32*'P4b1 CA 15'!H32</f>
        <v>0</v>
      </c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>
        <f t="shared" si="0"/>
        <v>0</v>
      </c>
      <c r="Y32" s="66">
        <f t="shared" si="1"/>
        <v>0</v>
      </c>
    </row>
    <row r="33" spans="1:27" x14ac:dyDescent="0.25">
      <c r="A33" s="14">
        <v>27</v>
      </c>
      <c r="B33" s="14" t="s">
        <v>194</v>
      </c>
      <c r="C33" s="7" t="s">
        <v>202</v>
      </c>
      <c r="D33" s="31">
        <f>P4a2!T33</f>
        <v>0</v>
      </c>
      <c r="E33" s="45" t="s">
        <v>38</v>
      </c>
      <c r="F33" s="44">
        <f>'P4b1 CA 15'!$D33/'P4b1 CA 15'!$W33*'P4b1 CA 15'!F33</f>
        <v>0</v>
      </c>
      <c r="G33" s="44">
        <f>'P4b1 CA 15'!$D33/'P4b1 CA 15'!$W33*'P4b1 CA 15'!G33</f>
        <v>0</v>
      </c>
      <c r="H33" s="44">
        <f>'P4b1 CA 15'!$D33/'P4b1 CA 15'!$W33*'P4b1 CA 15'!H33</f>
        <v>0</v>
      </c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>
        <f t="shared" si="0"/>
        <v>0</v>
      </c>
      <c r="Y33" s="66">
        <f t="shared" si="1"/>
        <v>0</v>
      </c>
    </row>
    <row r="34" spans="1:27" x14ac:dyDescent="0.25">
      <c r="A34" s="14">
        <v>28</v>
      </c>
      <c r="B34" s="14" t="s">
        <v>195</v>
      </c>
      <c r="C34" s="7" t="s">
        <v>20</v>
      </c>
      <c r="D34" s="31">
        <f>P4a2!T34</f>
        <v>45.875</v>
      </c>
      <c r="E34" s="45" t="s">
        <v>535</v>
      </c>
      <c r="F34" s="44">
        <f>'P4b1 CA 15'!$D34/'P4b1 CA 15'!$W34*'P4b1 CA 15'!F34</f>
        <v>14.548614945702193</v>
      </c>
      <c r="G34" s="44">
        <f>'P4b1 CA 15'!$D34/'P4b1 CA 15'!$W34*'P4b1 CA 15'!G34</f>
        <v>15.418323210012884</v>
      </c>
      <c r="H34" s="44">
        <f>'P4b1 CA 15'!$D34/'P4b1 CA 15'!$W34*'P4b1 CA 15'!H34</f>
        <v>15.908061844284926</v>
      </c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>
        <f t="shared" si="0"/>
        <v>45.875</v>
      </c>
      <c r="Y34" s="66">
        <f t="shared" si="1"/>
        <v>6.8965745285546904E-3</v>
      </c>
    </row>
    <row r="35" spans="1:27" x14ac:dyDescent="0.25">
      <c r="A35" s="14">
        <v>29</v>
      </c>
      <c r="B35" s="14" t="s">
        <v>203</v>
      </c>
      <c r="C35" s="7" t="s">
        <v>210</v>
      </c>
      <c r="D35" s="31">
        <f>P4a2!T35</f>
        <v>0</v>
      </c>
      <c r="E35" s="45" t="s">
        <v>38</v>
      </c>
      <c r="F35" s="44">
        <f>'P4b1 CA 15'!$D35/'P4b1 CA 15'!$W35*'P4b1 CA 15'!F35</f>
        <v>0</v>
      </c>
      <c r="G35" s="44">
        <f>'P4b1 CA 15'!$D35/'P4b1 CA 15'!$W35*'P4b1 CA 15'!G35</f>
        <v>0</v>
      </c>
      <c r="H35" s="44">
        <f>'P4b1 CA 15'!$D35/'P4b1 CA 15'!$W35*'P4b1 CA 15'!H35</f>
        <v>0</v>
      </c>
      <c r="I35" s="44"/>
      <c r="J35" s="44"/>
      <c r="K35" s="45"/>
      <c r="L35" s="44"/>
      <c r="M35" s="45"/>
      <c r="N35" s="44"/>
      <c r="O35" s="44"/>
      <c r="P35" s="44"/>
      <c r="Q35" s="44"/>
      <c r="R35" s="44"/>
      <c r="S35" s="44"/>
      <c r="T35" s="44"/>
      <c r="U35" s="44"/>
      <c r="V35" s="44"/>
      <c r="W35" s="44">
        <f t="shared" si="0"/>
        <v>0</v>
      </c>
      <c r="Y35" s="66">
        <f t="shared" si="1"/>
        <v>0</v>
      </c>
    </row>
    <row r="36" spans="1:27" x14ac:dyDescent="0.25">
      <c r="A36" s="14">
        <v>30</v>
      </c>
      <c r="B36" s="14" t="s">
        <v>204</v>
      </c>
      <c r="C36" s="7" t="s">
        <v>211</v>
      </c>
      <c r="D36" s="31">
        <f>P4a2!T36</f>
        <v>0</v>
      </c>
      <c r="E36" s="45" t="s">
        <v>38</v>
      </c>
      <c r="F36" s="44">
        <f>'P4b1 CA 15'!$D36/'P4b1 CA 15'!$W36*'P4b1 CA 15'!F36</f>
        <v>0</v>
      </c>
      <c r="G36" s="44">
        <f>'P4b1 CA 15'!$D36/'P4b1 CA 15'!$W36*'P4b1 CA 15'!G36</f>
        <v>0</v>
      </c>
      <c r="H36" s="44">
        <f>'P4b1 CA 15'!$D36/'P4b1 CA 15'!$W36*'P4b1 CA 15'!H36</f>
        <v>0</v>
      </c>
      <c r="I36" s="44"/>
      <c r="J36" s="44"/>
      <c r="K36" s="45"/>
      <c r="L36" s="4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>
        <f t="shared" si="0"/>
        <v>0</v>
      </c>
      <c r="Y36" s="66">
        <f t="shared" si="1"/>
        <v>0</v>
      </c>
    </row>
    <row r="37" spans="1:27" x14ac:dyDescent="0.25">
      <c r="A37" s="14">
        <v>31</v>
      </c>
      <c r="B37" s="14" t="s">
        <v>205</v>
      </c>
      <c r="C37" s="7" t="s">
        <v>212</v>
      </c>
      <c r="D37" s="31">
        <f>P4a2!T37</f>
        <v>0</v>
      </c>
      <c r="E37" s="45" t="s">
        <v>38</v>
      </c>
      <c r="F37" s="44">
        <f>'P4b1 CA 15'!$D37/'P4b1 CA 15'!$W37*'P4b1 CA 15'!F37</f>
        <v>0</v>
      </c>
      <c r="G37" s="44">
        <f>'P4b1 CA 15'!$D37/'P4b1 CA 15'!$W37*'P4b1 CA 15'!G37</f>
        <v>0</v>
      </c>
      <c r="H37" s="44">
        <f>'P4b1 CA 15'!$D37/'P4b1 CA 15'!$W37*'P4b1 CA 15'!H37</f>
        <v>0</v>
      </c>
      <c r="I37" s="44"/>
      <c r="J37" s="45"/>
      <c r="K37" s="44"/>
      <c r="L37" s="45"/>
      <c r="M37" s="44"/>
      <c r="N37" s="45"/>
      <c r="O37" s="45"/>
      <c r="P37" s="45"/>
      <c r="Q37" s="44"/>
      <c r="R37" s="44"/>
      <c r="S37" s="44"/>
      <c r="T37" s="44"/>
      <c r="U37" s="44"/>
      <c r="V37" s="44"/>
      <c r="W37" s="44">
        <f t="shared" si="0"/>
        <v>0</v>
      </c>
      <c r="Y37" s="66">
        <f t="shared" si="1"/>
        <v>0</v>
      </c>
    </row>
    <row r="38" spans="1:27" x14ac:dyDescent="0.25">
      <c r="A38" s="14">
        <v>32</v>
      </c>
      <c r="B38" s="14" t="s">
        <v>206</v>
      </c>
      <c r="C38" s="7" t="s">
        <v>213</v>
      </c>
      <c r="D38" s="31">
        <f>P4a2!T38</f>
        <v>0</v>
      </c>
      <c r="E38" s="45" t="s">
        <v>38</v>
      </c>
      <c r="F38" s="44">
        <f>'P4b1 CA 15'!$D38/'P4b1 CA 15'!$W38*'P4b1 CA 15'!F38</f>
        <v>0</v>
      </c>
      <c r="G38" s="44">
        <f>'P4b1 CA 15'!$D38/'P4b1 CA 15'!$W38*'P4b1 CA 15'!G38</f>
        <v>0</v>
      </c>
      <c r="H38" s="44">
        <f>'P4b1 CA 15'!$D38/'P4b1 CA 15'!$W38*'P4b1 CA 15'!H38</f>
        <v>0</v>
      </c>
      <c r="I38" s="45"/>
      <c r="J38" s="14"/>
      <c r="K38" s="45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>
        <f t="shared" si="0"/>
        <v>0</v>
      </c>
      <c r="Y38" s="66">
        <f t="shared" si="1"/>
        <v>0</v>
      </c>
      <c r="AA38" s="65"/>
    </row>
    <row r="39" spans="1:27" x14ac:dyDescent="0.25">
      <c r="A39" s="14">
        <v>33</v>
      </c>
      <c r="B39" s="14" t="s">
        <v>207</v>
      </c>
      <c r="C39" s="7" t="s">
        <v>214</v>
      </c>
      <c r="D39" s="31">
        <f>P4a2!T39</f>
        <v>0</v>
      </c>
      <c r="E39" s="45" t="s">
        <v>38</v>
      </c>
      <c r="F39" s="44">
        <f>'P4b1 CA 15'!$D39/'P4b1 CA 15'!$W39*'P4b1 CA 15'!F39</f>
        <v>0</v>
      </c>
      <c r="G39" s="44">
        <f>'P4b1 CA 15'!$D39/'P4b1 CA 15'!$W39*'P4b1 CA 15'!G39</f>
        <v>0</v>
      </c>
      <c r="H39" s="44">
        <f>'P4b1 CA 15'!$D39/'P4b1 CA 15'!$W39*'P4b1 CA 15'!H39</f>
        <v>0</v>
      </c>
      <c r="I39" s="45"/>
      <c r="J39" s="1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>
        <f t="shared" si="0"/>
        <v>0</v>
      </c>
      <c r="Y39" s="66">
        <f t="shared" si="1"/>
        <v>0</v>
      </c>
    </row>
    <row r="40" spans="1:27" x14ac:dyDescent="0.25">
      <c r="A40" s="14">
        <v>34</v>
      </c>
      <c r="B40" s="14" t="s">
        <v>208</v>
      </c>
      <c r="C40" s="7" t="s">
        <v>215</v>
      </c>
      <c r="D40" s="31">
        <f>P4a2!T40</f>
        <v>0</v>
      </c>
      <c r="E40" s="45" t="s">
        <v>38</v>
      </c>
      <c r="F40" s="44">
        <f>'P4b1 CA 15'!$D40/'P4b1 CA 15'!$W40*'P4b1 CA 15'!F40</f>
        <v>0</v>
      </c>
      <c r="G40" s="44">
        <f>'P4b1 CA 15'!$D40/'P4b1 CA 15'!$W40*'P4b1 CA 15'!G40</f>
        <v>0</v>
      </c>
      <c r="H40" s="44">
        <f>'P4b1 CA 15'!$D40/'P4b1 CA 15'!$W40*'P4b1 CA 15'!H40</f>
        <v>0</v>
      </c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>
        <f t="shared" si="0"/>
        <v>0</v>
      </c>
      <c r="Y40" s="66">
        <f t="shared" si="1"/>
        <v>0</v>
      </c>
    </row>
    <row r="41" spans="1:27" x14ac:dyDescent="0.25">
      <c r="A41" s="14">
        <v>35</v>
      </c>
      <c r="B41" s="14" t="s">
        <v>209</v>
      </c>
      <c r="C41" s="7" t="s">
        <v>216</v>
      </c>
      <c r="D41" s="31">
        <f>P4a2!T41</f>
        <v>0</v>
      </c>
      <c r="E41" s="45" t="s">
        <v>38</v>
      </c>
      <c r="F41" s="44">
        <f>'P4b1 CA 15'!$D41/'P4b1 CA 15'!$W41*'P4b1 CA 15'!F41</f>
        <v>0</v>
      </c>
      <c r="G41" s="44">
        <f>'P4b1 CA 15'!$D41/'P4b1 CA 15'!$W41*'P4b1 CA 15'!G41</f>
        <v>0</v>
      </c>
      <c r="H41" s="44">
        <f>'P4b1 CA 15'!$D41/'P4b1 CA 15'!$W41*'P4b1 CA 15'!H41</f>
        <v>0</v>
      </c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>
        <f t="shared" si="0"/>
        <v>0</v>
      </c>
      <c r="Y41" s="66">
        <f t="shared" si="1"/>
        <v>0</v>
      </c>
    </row>
    <row r="42" spans="1:27" x14ac:dyDescent="0.25">
      <c r="D42" s="77">
        <f>SUM(D7:D41)</f>
        <v>6651.8530047139193</v>
      </c>
      <c r="F42" s="77">
        <f t="shared" ref="F42:H42" si="2">SUM(F7:F41)</f>
        <v>1614.9480717044546</v>
      </c>
      <c r="G42" s="77">
        <f t="shared" si="2"/>
        <v>3528.733037113192</v>
      </c>
      <c r="H42" s="77">
        <f t="shared" si="2"/>
        <v>1508.171895896272</v>
      </c>
      <c r="W42" s="77">
        <f t="shared" ref="W42" si="3">SUM(W7:W41)</f>
        <v>6651.8530047139193</v>
      </c>
      <c r="Y42" s="67">
        <f>SUM(Y7:Y41)</f>
        <v>1</v>
      </c>
    </row>
  </sheetData>
  <mergeCells count="1">
    <mergeCell ref="B4:C4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2859F-8A8D-4C97-BF34-313AE2A4493B}">
  <dimension ref="A1:AA42"/>
  <sheetViews>
    <sheetView zoomScale="80" zoomScaleNormal="80" workbookViewId="0">
      <pane xSplit="5" ySplit="6" topLeftCell="F7" activePane="bottomRight" state="frozen"/>
      <selection pane="topRight" activeCell="F1" sqref="F1"/>
      <selection pane="bottomLeft" activeCell="A9" sqref="A9"/>
      <selection pane="bottomRight" activeCell="F11" sqref="F11:I11"/>
    </sheetView>
  </sheetViews>
  <sheetFormatPr baseColWidth="10" defaultColWidth="11.54296875" defaultRowHeight="15" x14ac:dyDescent="0.25"/>
  <cols>
    <col min="1" max="1" width="6.08984375" style="24" customWidth="1"/>
    <col min="2" max="2" width="9.08984375" style="24" customWidth="1"/>
    <col min="3" max="3" width="30.54296875" style="24" customWidth="1"/>
    <col min="4" max="4" width="9.453125" style="24" customWidth="1"/>
    <col min="5" max="5" width="15.90625" style="24" customWidth="1"/>
    <col min="6" max="13" width="11.54296875" style="24"/>
    <col min="14" max="14" width="12.90625" style="24" customWidth="1"/>
    <col min="15" max="23" width="11.54296875" style="24"/>
    <col min="24" max="24" width="5.36328125" style="24" customWidth="1"/>
    <col min="25" max="25" width="12" style="24" bestFit="1" customWidth="1"/>
    <col min="26" max="16384" width="11.54296875" style="24"/>
  </cols>
  <sheetData>
    <row r="1" spans="1:26" ht="15.6" x14ac:dyDescent="0.3">
      <c r="A1" s="26" t="s">
        <v>532</v>
      </c>
    </row>
    <row r="2" spans="1:26" ht="15.6" x14ac:dyDescent="0.3">
      <c r="A2" s="26" t="s">
        <v>587</v>
      </c>
      <c r="B2" s="26" t="s">
        <v>588</v>
      </c>
      <c r="E2" s="73" t="s">
        <v>100</v>
      </c>
      <c r="F2" s="73">
        <v>1</v>
      </c>
      <c r="G2" s="73">
        <v>2</v>
      </c>
      <c r="H2" s="73">
        <v>3</v>
      </c>
      <c r="I2" s="73">
        <v>4</v>
      </c>
      <c r="J2" s="73">
        <v>5</v>
      </c>
      <c r="K2" s="73">
        <v>6</v>
      </c>
      <c r="L2" s="73">
        <v>7</v>
      </c>
      <c r="M2" s="73">
        <v>8</v>
      </c>
      <c r="N2" s="73">
        <v>9</v>
      </c>
      <c r="O2" s="73">
        <v>10</v>
      </c>
      <c r="P2" s="73">
        <v>11</v>
      </c>
      <c r="Q2" s="73">
        <v>12</v>
      </c>
      <c r="R2" s="73">
        <v>13</v>
      </c>
      <c r="S2" s="73">
        <v>14</v>
      </c>
      <c r="T2" s="73">
        <v>15</v>
      </c>
      <c r="U2" s="73">
        <v>16</v>
      </c>
      <c r="V2" s="73">
        <v>17</v>
      </c>
    </row>
    <row r="3" spans="1:26" x14ac:dyDescent="0.25">
      <c r="E3" s="73" t="s">
        <v>101</v>
      </c>
      <c r="F3" s="73" t="s">
        <v>380</v>
      </c>
      <c r="G3" s="73" t="s">
        <v>381</v>
      </c>
      <c r="H3" s="73" t="s">
        <v>382</v>
      </c>
      <c r="I3" s="73" t="s">
        <v>383</v>
      </c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</row>
    <row r="4" spans="1:26" ht="55.2" x14ac:dyDescent="0.25">
      <c r="B4" s="94" t="s">
        <v>526</v>
      </c>
      <c r="C4" s="95"/>
      <c r="E4" s="73" t="s">
        <v>102</v>
      </c>
      <c r="F4" s="73" t="s">
        <v>405</v>
      </c>
      <c r="G4" s="73" t="s">
        <v>406</v>
      </c>
      <c r="H4" s="73" t="s">
        <v>399</v>
      </c>
      <c r="I4" s="73" t="s">
        <v>407</v>
      </c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</row>
    <row r="5" spans="1:26" x14ac:dyDescent="0.25">
      <c r="E5" s="73" t="s">
        <v>103</v>
      </c>
      <c r="F5" s="73" t="s">
        <v>130</v>
      </c>
      <c r="G5" s="73" t="s">
        <v>130</v>
      </c>
      <c r="H5" s="73" t="s">
        <v>130</v>
      </c>
      <c r="I5" s="73" t="s">
        <v>130</v>
      </c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</row>
    <row r="6" spans="1:26" ht="15.6" x14ac:dyDescent="0.3">
      <c r="A6" s="1" t="s">
        <v>100</v>
      </c>
      <c r="B6" s="1" t="s">
        <v>101</v>
      </c>
      <c r="C6" s="1" t="s">
        <v>102</v>
      </c>
      <c r="D6" s="1" t="s">
        <v>171</v>
      </c>
      <c r="E6" s="1" t="s">
        <v>527</v>
      </c>
      <c r="F6" s="73" t="s">
        <v>427</v>
      </c>
      <c r="G6" s="73" t="s">
        <v>427</v>
      </c>
      <c r="H6" s="73" t="s">
        <v>427</v>
      </c>
      <c r="I6" s="73" t="s">
        <v>427</v>
      </c>
      <c r="J6" s="73"/>
      <c r="K6" s="73"/>
      <c r="L6" s="39"/>
      <c r="M6" s="39"/>
      <c r="N6" s="39"/>
      <c r="O6" s="39"/>
      <c r="P6" s="39"/>
      <c r="Q6" s="39"/>
      <c r="R6" s="39"/>
      <c r="S6" s="39"/>
      <c r="T6" s="39"/>
      <c r="U6" s="39"/>
      <c r="V6" s="40"/>
      <c r="W6" s="42" t="s">
        <v>7</v>
      </c>
      <c r="Y6" s="42" t="s">
        <v>528</v>
      </c>
    </row>
    <row r="7" spans="1:26" x14ac:dyDescent="0.25">
      <c r="A7" s="14">
        <v>1</v>
      </c>
      <c r="B7" s="14" t="s">
        <v>160</v>
      </c>
      <c r="C7" s="75" t="s">
        <v>18</v>
      </c>
      <c r="D7" s="31">
        <f>P4a2!U7</f>
        <v>1869.2636363636366</v>
      </c>
      <c r="E7" s="45" t="s">
        <v>585</v>
      </c>
      <c r="F7" s="44">
        <v>89.2</v>
      </c>
      <c r="G7" s="44">
        <v>125.6</v>
      </c>
      <c r="H7" s="44">
        <v>98.2</v>
      </c>
      <c r="I7" s="44">
        <v>182.4</v>
      </c>
      <c r="J7" s="44"/>
      <c r="K7" s="44"/>
      <c r="L7" s="44"/>
      <c r="M7" s="14"/>
      <c r="N7" s="14"/>
      <c r="O7" s="14"/>
      <c r="P7" s="14"/>
      <c r="Q7" s="7"/>
      <c r="R7" s="7"/>
      <c r="S7" s="7"/>
      <c r="T7" s="7"/>
      <c r="U7" s="7"/>
      <c r="V7" s="7"/>
      <c r="W7" s="44">
        <f t="shared" ref="W7:W41" si="0">SUM(F7:V7)</f>
        <v>495.4</v>
      </c>
      <c r="Y7" s="68">
        <f t="shared" ref="Y7:Y41" si="1">D7/$D$42</f>
        <v>0.19700227995429725</v>
      </c>
      <c r="Z7" s="25" t="s">
        <v>477</v>
      </c>
    </row>
    <row r="8" spans="1:26" x14ac:dyDescent="0.25">
      <c r="A8" s="14">
        <v>2</v>
      </c>
      <c r="B8" s="14" t="s">
        <v>161</v>
      </c>
      <c r="C8" s="7" t="s">
        <v>172</v>
      </c>
      <c r="D8" s="31">
        <f>P4a2!U8</f>
        <v>0</v>
      </c>
      <c r="E8" s="45" t="s">
        <v>38</v>
      </c>
      <c r="F8" s="44">
        <v>1</v>
      </c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>
        <f t="shared" si="0"/>
        <v>1</v>
      </c>
      <c r="Y8" s="66">
        <f t="shared" si="1"/>
        <v>0</v>
      </c>
    </row>
    <row r="9" spans="1:26" x14ac:dyDescent="0.25">
      <c r="A9" s="14">
        <v>3</v>
      </c>
      <c r="B9" s="14" t="s">
        <v>162</v>
      </c>
      <c r="C9" s="7" t="s">
        <v>10</v>
      </c>
      <c r="D9" s="31">
        <f>P4a2!U9</f>
        <v>0</v>
      </c>
      <c r="E9" s="45" t="s">
        <v>38</v>
      </c>
      <c r="F9" s="44">
        <v>1</v>
      </c>
      <c r="G9" s="44"/>
      <c r="H9" s="44"/>
      <c r="I9" s="44"/>
      <c r="J9" s="44"/>
      <c r="K9" s="45"/>
      <c r="L9" s="44"/>
      <c r="M9" s="45"/>
      <c r="N9" s="44"/>
      <c r="O9" s="44"/>
      <c r="P9" s="44"/>
      <c r="Q9" s="44"/>
      <c r="R9" s="44"/>
      <c r="S9" s="44"/>
      <c r="T9" s="44"/>
      <c r="U9" s="44"/>
      <c r="V9" s="44"/>
      <c r="W9" s="44">
        <f t="shared" si="0"/>
        <v>1</v>
      </c>
      <c r="Y9" s="66">
        <f t="shared" si="1"/>
        <v>0</v>
      </c>
    </row>
    <row r="10" spans="1:26" x14ac:dyDescent="0.25">
      <c r="A10" s="14">
        <v>4</v>
      </c>
      <c r="B10" s="14" t="s">
        <v>163</v>
      </c>
      <c r="C10" s="7" t="s">
        <v>14</v>
      </c>
      <c r="D10" s="31">
        <f>P4a2!U10</f>
        <v>0</v>
      </c>
      <c r="E10" s="45" t="s">
        <v>38</v>
      </c>
      <c r="F10" s="44">
        <v>1</v>
      </c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>
        <f t="shared" si="0"/>
        <v>1</v>
      </c>
      <c r="Y10" s="78">
        <f t="shared" si="1"/>
        <v>0</v>
      </c>
    </row>
    <row r="11" spans="1:26" x14ac:dyDescent="0.25">
      <c r="A11" s="14">
        <v>5</v>
      </c>
      <c r="B11" s="14" t="s">
        <v>164</v>
      </c>
      <c r="C11" s="7" t="s">
        <v>11</v>
      </c>
      <c r="D11" s="31">
        <f>P4a2!U11</f>
        <v>741.8413276836161</v>
      </c>
      <c r="E11" s="45" t="s">
        <v>535</v>
      </c>
      <c r="F11" s="44">
        <v>100.3</v>
      </c>
      <c r="G11" s="44">
        <v>135.19999999999999</v>
      </c>
      <c r="H11" s="44">
        <v>100.5</v>
      </c>
      <c r="I11" s="44">
        <v>185.3</v>
      </c>
      <c r="J11" s="44"/>
      <c r="K11" s="44"/>
      <c r="L11" s="44"/>
      <c r="M11" s="44"/>
      <c r="N11" s="44"/>
      <c r="O11" s="44"/>
      <c r="P11" s="44"/>
      <c r="Q11" s="45"/>
      <c r="R11" s="45"/>
      <c r="S11" s="45"/>
      <c r="T11" s="45"/>
      <c r="U11" s="45"/>
      <c r="V11" s="45"/>
      <c r="W11" s="44">
        <f t="shared" si="0"/>
        <v>521.29999999999995</v>
      </c>
      <c r="Y11" s="78">
        <f t="shared" si="1"/>
        <v>7.8182889815530093E-2</v>
      </c>
    </row>
    <row r="12" spans="1:26" x14ac:dyDescent="0.25">
      <c r="A12" s="14">
        <v>6</v>
      </c>
      <c r="B12" s="14" t="s">
        <v>165</v>
      </c>
      <c r="C12" s="7" t="s">
        <v>173</v>
      </c>
      <c r="D12" s="31">
        <f>P4a2!U12</f>
        <v>402.39252336448601</v>
      </c>
      <c r="E12" s="45" t="s">
        <v>535</v>
      </c>
      <c r="F12" s="44">
        <v>100.3</v>
      </c>
      <c r="G12" s="44">
        <v>135.19999999999999</v>
      </c>
      <c r="H12" s="44">
        <v>100.5</v>
      </c>
      <c r="I12" s="44">
        <v>185.3</v>
      </c>
      <c r="J12" s="44"/>
      <c r="K12" s="44"/>
      <c r="L12" s="44"/>
      <c r="M12" s="44"/>
      <c r="N12" s="45"/>
      <c r="O12" s="45"/>
      <c r="P12" s="45"/>
      <c r="Q12" s="45"/>
      <c r="R12" s="45"/>
      <c r="S12" s="45"/>
      <c r="T12" s="45"/>
      <c r="U12" s="45"/>
      <c r="V12" s="45"/>
      <c r="W12" s="44">
        <f t="shared" si="0"/>
        <v>521.29999999999995</v>
      </c>
      <c r="Y12" s="66">
        <f t="shared" si="1"/>
        <v>4.2408274037566189E-2</v>
      </c>
    </row>
    <row r="13" spans="1:26" x14ac:dyDescent="0.25">
      <c r="A13" s="14">
        <v>7</v>
      </c>
      <c r="B13" s="14" t="s">
        <v>166</v>
      </c>
      <c r="C13" s="7" t="s">
        <v>12</v>
      </c>
      <c r="D13" s="31">
        <f>P4a2!U13</f>
        <v>187.0183486238532</v>
      </c>
      <c r="E13" s="45" t="s">
        <v>535</v>
      </c>
      <c r="F13" s="44">
        <v>100.3</v>
      </c>
      <c r="G13" s="44">
        <v>135.19999999999999</v>
      </c>
      <c r="H13" s="44">
        <v>100.5</v>
      </c>
      <c r="I13" s="44">
        <v>185.3</v>
      </c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>
        <f t="shared" si="0"/>
        <v>521.29999999999995</v>
      </c>
      <c r="Y13" s="66">
        <f t="shared" si="1"/>
        <v>1.9709922322064283E-2</v>
      </c>
    </row>
    <row r="14" spans="1:26" x14ac:dyDescent="0.25">
      <c r="A14" s="14">
        <v>8</v>
      </c>
      <c r="B14" s="14" t="s">
        <v>167</v>
      </c>
      <c r="C14" s="7" t="s">
        <v>16</v>
      </c>
      <c r="D14" s="31">
        <f>P4a2!U14</f>
        <v>0</v>
      </c>
      <c r="E14" s="45" t="s">
        <v>38</v>
      </c>
      <c r="F14" s="44">
        <v>1</v>
      </c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>
        <f t="shared" si="0"/>
        <v>1</v>
      </c>
      <c r="Y14" s="66">
        <f t="shared" si="1"/>
        <v>0</v>
      </c>
    </row>
    <row r="15" spans="1:26" x14ac:dyDescent="0.25">
      <c r="A15" s="14">
        <v>9</v>
      </c>
      <c r="B15" s="14" t="s">
        <v>168</v>
      </c>
      <c r="C15" s="75" t="s">
        <v>13</v>
      </c>
      <c r="D15" s="31">
        <f>P4a2!U15</f>
        <v>1971.0067082683304</v>
      </c>
      <c r="E15" s="45" t="s">
        <v>38</v>
      </c>
      <c r="F15" s="44"/>
      <c r="G15" s="44">
        <v>1</v>
      </c>
      <c r="H15" s="44"/>
      <c r="I15" s="44"/>
      <c r="J15" s="44"/>
      <c r="K15" s="44"/>
      <c r="L15" s="44"/>
      <c r="M15" s="44"/>
      <c r="N15" s="44"/>
      <c r="O15" s="44"/>
      <c r="P15" s="44"/>
      <c r="Q15" s="45"/>
      <c r="R15" s="45"/>
      <c r="S15" s="45"/>
      <c r="T15" s="45"/>
      <c r="U15" s="45"/>
      <c r="V15" s="45"/>
      <c r="W15" s="44">
        <f t="shared" si="0"/>
        <v>1</v>
      </c>
      <c r="Y15" s="68">
        <f t="shared" si="1"/>
        <v>0.20772501416089126</v>
      </c>
      <c r="Z15" s="25" t="s">
        <v>477</v>
      </c>
    </row>
    <row r="16" spans="1:26" x14ac:dyDescent="0.25">
      <c r="A16" s="14">
        <v>10</v>
      </c>
      <c r="B16" s="14" t="s">
        <v>169</v>
      </c>
      <c r="C16" s="7" t="s">
        <v>8</v>
      </c>
      <c r="D16" s="31">
        <f>P4a2!U16</f>
        <v>0</v>
      </c>
      <c r="E16" s="45" t="s">
        <v>38</v>
      </c>
      <c r="F16" s="44">
        <v>1</v>
      </c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>
        <f t="shared" si="0"/>
        <v>1</v>
      </c>
      <c r="Y16" s="66">
        <f t="shared" si="1"/>
        <v>0</v>
      </c>
    </row>
    <row r="17" spans="1:26" x14ac:dyDescent="0.25">
      <c r="A17" s="14">
        <v>11</v>
      </c>
      <c r="B17" s="14" t="s">
        <v>170</v>
      </c>
      <c r="C17" s="7" t="s">
        <v>183</v>
      </c>
      <c r="D17" s="31">
        <f>P4a2!U17</f>
        <v>539.80111287758348</v>
      </c>
      <c r="E17" s="45" t="s">
        <v>278</v>
      </c>
      <c r="F17" s="44">
        <v>0.85</v>
      </c>
      <c r="G17" s="44">
        <v>52.1</v>
      </c>
      <c r="H17" s="44">
        <v>3.2</v>
      </c>
      <c r="I17" s="44">
        <v>1.5</v>
      </c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>
        <f t="shared" si="0"/>
        <v>57.650000000000006</v>
      </c>
      <c r="Y17" s="66">
        <f t="shared" si="1"/>
        <v>5.6889808312765841E-2</v>
      </c>
    </row>
    <row r="18" spans="1:26" x14ac:dyDescent="0.25">
      <c r="A18" s="14">
        <v>12</v>
      </c>
      <c r="B18" s="14" t="s">
        <v>174</v>
      </c>
      <c r="C18" s="7" t="s">
        <v>184</v>
      </c>
      <c r="D18" s="31">
        <f>P4a2!U18</f>
        <v>36.147356321839084</v>
      </c>
      <c r="E18" s="45" t="s">
        <v>279</v>
      </c>
      <c r="F18" s="14">
        <v>3</v>
      </c>
      <c r="G18" s="14">
        <v>8</v>
      </c>
      <c r="H18" s="14">
        <v>6</v>
      </c>
      <c r="I18" s="14">
        <v>5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44">
        <f t="shared" si="0"/>
        <v>22</v>
      </c>
      <c r="Y18" s="66">
        <f t="shared" si="1"/>
        <v>3.8095812014915676E-3</v>
      </c>
    </row>
    <row r="19" spans="1:26" x14ac:dyDescent="0.25">
      <c r="A19" s="14">
        <v>13</v>
      </c>
      <c r="B19" s="14" t="s">
        <v>175</v>
      </c>
      <c r="C19" s="7" t="s">
        <v>185</v>
      </c>
      <c r="D19" s="31">
        <f>P4a2!U19</f>
        <v>1000</v>
      </c>
      <c r="E19" s="45" t="s">
        <v>582</v>
      </c>
      <c r="F19" s="44">
        <v>20.2</v>
      </c>
      <c r="G19" s="44">
        <v>68.2</v>
      </c>
      <c r="H19" s="44">
        <v>100.3</v>
      </c>
      <c r="I19" s="44">
        <v>31.2</v>
      </c>
      <c r="J19" s="44"/>
      <c r="K19" s="44"/>
      <c r="L19" s="44"/>
      <c r="M19" s="44"/>
      <c r="N19" s="44"/>
      <c r="O19" s="44"/>
      <c r="P19" s="44"/>
      <c r="Q19" s="45"/>
      <c r="R19" s="45"/>
      <c r="S19" s="45"/>
      <c r="T19" s="45"/>
      <c r="U19" s="45"/>
      <c r="V19" s="45"/>
      <c r="W19" s="44">
        <f t="shared" si="0"/>
        <v>219.89999999999998</v>
      </c>
      <c r="Y19" s="66">
        <f t="shared" si="1"/>
        <v>0.1053903131275451</v>
      </c>
    </row>
    <row r="20" spans="1:26" x14ac:dyDescent="0.25">
      <c r="A20" s="14">
        <v>14</v>
      </c>
      <c r="B20" s="14" t="s">
        <v>176</v>
      </c>
      <c r="C20" s="7" t="s">
        <v>186</v>
      </c>
      <c r="D20" s="31">
        <f>P4a2!U20</f>
        <v>161.15887850467291</v>
      </c>
      <c r="E20" s="45" t="s">
        <v>529</v>
      </c>
      <c r="F20" s="44">
        <v>10</v>
      </c>
      <c r="G20" s="44">
        <v>25</v>
      </c>
      <c r="H20" s="44">
        <v>8</v>
      </c>
      <c r="I20" s="44">
        <v>12</v>
      </c>
      <c r="J20" s="44"/>
      <c r="K20" s="44"/>
      <c r="L20" s="44"/>
      <c r="M20" s="44"/>
      <c r="N20" s="45"/>
      <c r="O20" s="45"/>
      <c r="P20" s="45"/>
      <c r="Q20" s="45"/>
      <c r="R20" s="45"/>
      <c r="S20" s="45"/>
      <c r="T20" s="45"/>
      <c r="U20" s="45"/>
      <c r="V20" s="45"/>
      <c r="W20" s="44">
        <f t="shared" si="0"/>
        <v>55</v>
      </c>
      <c r="Y20" s="66">
        <f t="shared" si="1"/>
        <v>1.6984584668891474E-2</v>
      </c>
    </row>
    <row r="21" spans="1:26" x14ac:dyDescent="0.25">
      <c r="A21" s="14">
        <v>15</v>
      </c>
      <c r="B21" s="14" t="s">
        <v>177</v>
      </c>
      <c r="C21" s="7" t="s">
        <v>187</v>
      </c>
      <c r="D21" s="31">
        <f>P4a2!U21</f>
        <v>0</v>
      </c>
      <c r="E21" s="45" t="s">
        <v>38</v>
      </c>
      <c r="F21" s="44">
        <v>1</v>
      </c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>
        <f t="shared" si="0"/>
        <v>1</v>
      </c>
      <c r="Y21" s="66">
        <f t="shared" si="1"/>
        <v>0</v>
      </c>
    </row>
    <row r="22" spans="1:26" x14ac:dyDescent="0.25">
      <c r="A22" s="14">
        <v>16</v>
      </c>
      <c r="B22" s="14" t="s">
        <v>178</v>
      </c>
      <c r="C22" s="75" t="s">
        <v>17</v>
      </c>
      <c r="D22" s="31">
        <f>P4a2!U22</f>
        <v>2421.9968798751952</v>
      </c>
      <c r="E22" s="45" t="s">
        <v>535</v>
      </c>
      <c r="F22" s="44">
        <v>100.3</v>
      </c>
      <c r="G22" s="44">
        <v>135.19999999999999</v>
      </c>
      <c r="H22" s="44">
        <v>100.5</v>
      </c>
      <c r="I22" s="44">
        <v>185.3</v>
      </c>
      <c r="J22" s="44"/>
      <c r="K22" s="44"/>
      <c r="L22" s="44"/>
      <c r="M22" s="44"/>
      <c r="N22" s="44"/>
      <c r="O22" s="44"/>
      <c r="P22" s="44"/>
      <c r="Q22" s="45"/>
      <c r="R22" s="45"/>
      <c r="S22" s="45"/>
      <c r="T22" s="45"/>
      <c r="U22" s="45"/>
      <c r="V22" s="45"/>
      <c r="W22" s="44">
        <f t="shared" si="0"/>
        <v>521.29999999999995</v>
      </c>
      <c r="Y22" s="68">
        <f t="shared" si="1"/>
        <v>0.25525500956398406</v>
      </c>
      <c r="Z22" s="25" t="s">
        <v>477</v>
      </c>
    </row>
    <row r="23" spans="1:26" x14ac:dyDescent="0.25">
      <c r="A23" s="14">
        <v>17</v>
      </c>
      <c r="B23" s="14" t="s">
        <v>179</v>
      </c>
      <c r="C23" s="7" t="s">
        <v>9</v>
      </c>
      <c r="D23" s="31">
        <f>P4a2!U23</f>
        <v>0</v>
      </c>
      <c r="E23" s="45" t="s">
        <v>38</v>
      </c>
      <c r="F23" s="44">
        <v>1</v>
      </c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>
        <f t="shared" si="0"/>
        <v>1</v>
      </c>
      <c r="Y23" s="66">
        <f t="shared" si="1"/>
        <v>0</v>
      </c>
    </row>
    <row r="24" spans="1:26" x14ac:dyDescent="0.25">
      <c r="A24" s="14">
        <v>18</v>
      </c>
      <c r="B24" s="14" t="s">
        <v>180</v>
      </c>
      <c r="C24" s="7" t="s">
        <v>15</v>
      </c>
      <c r="D24" s="31">
        <f>P4a2!U24</f>
        <v>106.30193905817174</v>
      </c>
      <c r="E24" s="45" t="s">
        <v>535</v>
      </c>
      <c r="F24" s="44">
        <v>100.3</v>
      </c>
      <c r="G24" s="44">
        <v>135.19999999999999</v>
      </c>
      <c r="H24" s="44">
        <v>100.5</v>
      </c>
      <c r="I24" s="44">
        <v>185.3</v>
      </c>
      <c r="J24" s="44"/>
      <c r="K24" s="44"/>
      <c r="L24" s="44"/>
      <c r="M24" s="44"/>
      <c r="N24" s="44"/>
      <c r="O24" s="44"/>
      <c r="P24" s="44"/>
      <c r="Q24" s="45"/>
      <c r="R24" s="45"/>
      <c r="S24" s="45"/>
      <c r="T24" s="45"/>
      <c r="U24" s="45"/>
      <c r="V24" s="45"/>
      <c r="W24" s="44">
        <f t="shared" si="0"/>
        <v>521.29999999999995</v>
      </c>
      <c r="Y24" s="66">
        <f t="shared" si="1"/>
        <v>1.1203194643405936E-2</v>
      </c>
    </row>
    <row r="25" spans="1:26" x14ac:dyDescent="0.25">
      <c r="A25" s="14">
        <v>19</v>
      </c>
      <c r="B25" s="14" t="s">
        <v>181</v>
      </c>
      <c r="C25" s="7" t="s">
        <v>196</v>
      </c>
      <c r="D25" s="31">
        <f>P4a2!U25</f>
        <v>0</v>
      </c>
      <c r="E25" s="45" t="s">
        <v>38</v>
      </c>
      <c r="F25" s="44">
        <v>1</v>
      </c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>
        <f t="shared" si="0"/>
        <v>1</v>
      </c>
      <c r="Y25" s="66">
        <f t="shared" si="1"/>
        <v>0</v>
      </c>
    </row>
    <row r="26" spans="1:26" x14ac:dyDescent="0.25">
      <c r="A26" s="14">
        <v>20</v>
      </c>
      <c r="B26" s="14" t="s">
        <v>182</v>
      </c>
      <c r="C26" s="7" t="s">
        <v>197</v>
      </c>
      <c r="D26" s="31">
        <f>P4a2!U26</f>
        <v>0</v>
      </c>
      <c r="E26" s="45" t="s">
        <v>38</v>
      </c>
      <c r="F26" s="44">
        <v>1</v>
      </c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>
        <f t="shared" si="0"/>
        <v>1</v>
      </c>
      <c r="Y26" s="66">
        <f t="shared" si="1"/>
        <v>0</v>
      </c>
    </row>
    <row r="27" spans="1:26" x14ac:dyDescent="0.25">
      <c r="A27" s="14">
        <v>21</v>
      </c>
      <c r="B27" s="14" t="s">
        <v>188</v>
      </c>
      <c r="C27" s="7" t="s">
        <v>198</v>
      </c>
      <c r="D27" s="31">
        <f>P4a2!U27</f>
        <v>0</v>
      </c>
      <c r="E27" s="45" t="s">
        <v>38</v>
      </c>
      <c r="F27" s="44">
        <v>1</v>
      </c>
      <c r="G27" s="44"/>
      <c r="H27" s="44"/>
      <c r="I27" s="44"/>
      <c r="J27" s="44"/>
      <c r="K27" s="44"/>
      <c r="L27" s="45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>
        <f t="shared" si="0"/>
        <v>1</v>
      </c>
      <c r="Y27" s="66">
        <f t="shared" si="1"/>
        <v>0</v>
      </c>
    </row>
    <row r="28" spans="1:26" x14ac:dyDescent="0.25">
      <c r="A28" s="14">
        <v>22</v>
      </c>
      <c r="B28" s="14" t="s">
        <v>189</v>
      </c>
      <c r="C28" s="7" t="s">
        <v>19</v>
      </c>
      <c r="D28" s="31">
        <f>P4a2!U28</f>
        <v>0</v>
      </c>
      <c r="E28" s="45" t="s">
        <v>38</v>
      </c>
      <c r="F28" s="45">
        <v>1</v>
      </c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>
        <f t="shared" si="0"/>
        <v>1</v>
      </c>
      <c r="Y28" s="66">
        <f t="shared" si="1"/>
        <v>0</v>
      </c>
    </row>
    <row r="29" spans="1:26" x14ac:dyDescent="0.25">
      <c r="A29" s="14">
        <v>23</v>
      </c>
      <c r="B29" s="14" t="s">
        <v>190</v>
      </c>
      <c r="C29" s="7" t="s">
        <v>217</v>
      </c>
      <c r="D29" s="31">
        <f>P4a2!U29</f>
        <v>0</v>
      </c>
      <c r="E29" s="45" t="s">
        <v>38</v>
      </c>
      <c r="F29" s="44">
        <v>1</v>
      </c>
      <c r="G29" s="44"/>
      <c r="H29" s="44"/>
      <c r="I29" s="44"/>
      <c r="J29" s="44"/>
      <c r="K29" s="45"/>
      <c r="L29" s="45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>
        <f t="shared" si="0"/>
        <v>1</v>
      </c>
      <c r="Y29" s="66">
        <f t="shared" si="1"/>
        <v>0</v>
      </c>
    </row>
    <row r="30" spans="1:26" x14ac:dyDescent="0.25">
      <c r="A30" s="14">
        <v>24</v>
      </c>
      <c r="B30" s="14" t="s">
        <v>191</v>
      </c>
      <c r="C30" s="7" t="s">
        <v>199</v>
      </c>
      <c r="D30" s="31">
        <f>P4a2!U30</f>
        <v>0</v>
      </c>
      <c r="E30" s="45" t="s">
        <v>38</v>
      </c>
      <c r="F30" s="44">
        <v>1</v>
      </c>
      <c r="G30" s="44"/>
      <c r="H30" s="44"/>
      <c r="I30" s="44"/>
      <c r="J30" s="44"/>
      <c r="K30" s="45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>
        <f t="shared" si="0"/>
        <v>1</v>
      </c>
      <c r="Y30" s="66">
        <f t="shared" si="1"/>
        <v>0</v>
      </c>
    </row>
    <row r="31" spans="1:26" x14ac:dyDescent="0.25">
      <c r="A31" s="14">
        <v>25</v>
      </c>
      <c r="B31" s="14" t="s">
        <v>192</v>
      </c>
      <c r="C31" s="7" t="s">
        <v>200</v>
      </c>
      <c r="D31" s="31">
        <f>P4a2!U31</f>
        <v>0</v>
      </c>
      <c r="E31" s="45" t="s">
        <v>38</v>
      </c>
      <c r="F31" s="44">
        <v>1</v>
      </c>
      <c r="G31" s="44"/>
      <c r="H31" s="44"/>
      <c r="I31" s="44"/>
      <c r="J31" s="45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>
        <f t="shared" si="0"/>
        <v>1</v>
      </c>
      <c r="Y31" s="66">
        <f t="shared" si="1"/>
        <v>0</v>
      </c>
    </row>
    <row r="32" spans="1:26" x14ac:dyDescent="0.25">
      <c r="A32" s="14">
        <v>26</v>
      </c>
      <c r="B32" s="14" t="s">
        <v>193</v>
      </c>
      <c r="C32" s="7" t="s">
        <v>201</v>
      </c>
      <c r="D32" s="31">
        <f>P4a2!U32</f>
        <v>0</v>
      </c>
      <c r="E32" s="45" t="s">
        <v>38</v>
      </c>
      <c r="F32" s="44">
        <v>1</v>
      </c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>
        <f t="shared" si="0"/>
        <v>1</v>
      </c>
      <c r="Y32" s="66">
        <f t="shared" si="1"/>
        <v>0</v>
      </c>
    </row>
    <row r="33" spans="1:27" x14ac:dyDescent="0.25">
      <c r="A33" s="14">
        <v>27</v>
      </c>
      <c r="B33" s="14" t="s">
        <v>194</v>
      </c>
      <c r="C33" s="7" t="s">
        <v>202</v>
      </c>
      <c r="D33" s="31">
        <f>P4a2!U33</f>
        <v>0</v>
      </c>
      <c r="E33" s="45" t="s">
        <v>38</v>
      </c>
      <c r="F33" s="44">
        <v>1</v>
      </c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>
        <f t="shared" si="0"/>
        <v>1</v>
      </c>
      <c r="Y33" s="66">
        <f t="shared" si="1"/>
        <v>0</v>
      </c>
    </row>
    <row r="34" spans="1:27" x14ac:dyDescent="0.25">
      <c r="A34" s="14">
        <v>28</v>
      </c>
      <c r="B34" s="14" t="s">
        <v>195</v>
      </c>
      <c r="C34" s="7" t="s">
        <v>20</v>
      </c>
      <c r="D34" s="31">
        <f>P4a2!U34</f>
        <v>51.609375000000007</v>
      </c>
      <c r="E34" s="45" t="s">
        <v>535</v>
      </c>
      <c r="F34" s="44">
        <v>100.3</v>
      </c>
      <c r="G34" s="44">
        <v>135.19999999999999</v>
      </c>
      <c r="H34" s="44">
        <v>100.5</v>
      </c>
      <c r="I34" s="44">
        <v>185.3</v>
      </c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>
        <f t="shared" si="0"/>
        <v>521.29999999999995</v>
      </c>
      <c r="Y34" s="66">
        <f t="shared" si="1"/>
        <v>5.4391281915668983E-3</v>
      </c>
    </row>
    <row r="35" spans="1:27" x14ac:dyDescent="0.25">
      <c r="A35" s="14">
        <v>29</v>
      </c>
      <c r="B35" s="14" t="s">
        <v>203</v>
      </c>
      <c r="C35" s="7" t="s">
        <v>210</v>
      </c>
      <c r="D35" s="31">
        <f>P4a2!U35</f>
        <v>0</v>
      </c>
      <c r="E35" s="45" t="s">
        <v>38</v>
      </c>
      <c r="F35" s="44">
        <v>1</v>
      </c>
      <c r="G35" s="44"/>
      <c r="H35" s="44"/>
      <c r="I35" s="44"/>
      <c r="J35" s="44"/>
      <c r="K35" s="45"/>
      <c r="L35" s="44"/>
      <c r="M35" s="45"/>
      <c r="N35" s="44"/>
      <c r="O35" s="44"/>
      <c r="P35" s="44"/>
      <c r="Q35" s="44"/>
      <c r="R35" s="44"/>
      <c r="S35" s="44"/>
      <c r="T35" s="44"/>
      <c r="U35" s="44"/>
      <c r="V35" s="44"/>
      <c r="W35" s="44">
        <f t="shared" si="0"/>
        <v>1</v>
      </c>
      <c r="Y35" s="66">
        <f t="shared" si="1"/>
        <v>0</v>
      </c>
    </row>
    <row r="36" spans="1:27" x14ac:dyDescent="0.25">
      <c r="A36" s="14">
        <v>30</v>
      </c>
      <c r="B36" s="14" t="s">
        <v>204</v>
      </c>
      <c r="C36" s="7" t="s">
        <v>211</v>
      </c>
      <c r="D36" s="31">
        <f>P4a2!U36</f>
        <v>0</v>
      </c>
      <c r="E36" s="45" t="s">
        <v>38</v>
      </c>
      <c r="F36" s="44">
        <v>1</v>
      </c>
      <c r="G36" s="44"/>
      <c r="H36" s="44"/>
      <c r="I36" s="44"/>
      <c r="J36" s="44"/>
      <c r="K36" s="45"/>
      <c r="L36" s="4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>
        <f t="shared" si="0"/>
        <v>1</v>
      </c>
      <c r="Y36" s="66">
        <f t="shared" si="1"/>
        <v>0</v>
      </c>
    </row>
    <row r="37" spans="1:27" x14ac:dyDescent="0.25">
      <c r="A37" s="14">
        <v>31</v>
      </c>
      <c r="B37" s="14" t="s">
        <v>205</v>
      </c>
      <c r="C37" s="7" t="s">
        <v>212</v>
      </c>
      <c r="D37" s="31">
        <f>P4a2!U37</f>
        <v>0</v>
      </c>
      <c r="E37" s="45" t="s">
        <v>38</v>
      </c>
      <c r="F37" s="44">
        <v>1</v>
      </c>
      <c r="G37" s="44"/>
      <c r="H37" s="44"/>
      <c r="I37" s="44"/>
      <c r="J37" s="45"/>
      <c r="K37" s="44"/>
      <c r="L37" s="45"/>
      <c r="M37" s="44"/>
      <c r="N37" s="45"/>
      <c r="O37" s="45"/>
      <c r="P37" s="45"/>
      <c r="Q37" s="44"/>
      <c r="R37" s="44"/>
      <c r="S37" s="44"/>
      <c r="T37" s="44"/>
      <c r="U37" s="44"/>
      <c r="V37" s="44"/>
      <c r="W37" s="44">
        <f t="shared" si="0"/>
        <v>1</v>
      </c>
      <c r="Y37" s="66">
        <f t="shared" si="1"/>
        <v>0</v>
      </c>
    </row>
    <row r="38" spans="1:27" x14ac:dyDescent="0.25">
      <c r="A38" s="14">
        <v>32</v>
      </c>
      <c r="B38" s="14" t="s">
        <v>206</v>
      </c>
      <c r="C38" s="7" t="s">
        <v>213</v>
      </c>
      <c r="D38" s="31">
        <f>P4a2!U38</f>
        <v>0</v>
      </c>
      <c r="E38" s="45" t="s">
        <v>38</v>
      </c>
      <c r="F38" s="44">
        <v>1</v>
      </c>
      <c r="G38" s="44"/>
      <c r="H38" s="44"/>
      <c r="I38" s="45"/>
      <c r="J38" s="14"/>
      <c r="K38" s="45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>
        <f t="shared" si="0"/>
        <v>1</v>
      </c>
      <c r="Y38" s="66">
        <f t="shared" si="1"/>
        <v>0</v>
      </c>
      <c r="AA38" s="65"/>
    </row>
    <row r="39" spans="1:27" x14ac:dyDescent="0.25">
      <c r="A39" s="14">
        <v>33</v>
      </c>
      <c r="B39" s="14" t="s">
        <v>207</v>
      </c>
      <c r="C39" s="7" t="s">
        <v>214</v>
      </c>
      <c r="D39" s="31">
        <f>P4a2!U39</f>
        <v>0</v>
      </c>
      <c r="E39" s="45" t="s">
        <v>38</v>
      </c>
      <c r="F39" s="44">
        <v>1</v>
      </c>
      <c r="G39" s="44"/>
      <c r="H39" s="44"/>
      <c r="I39" s="45"/>
      <c r="J39" s="1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>
        <f t="shared" si="0"/>
        <v>1</v>
      </c>
      <c r="Y39" s="66">
        <f t="shared" si="1"/>
        <v>0</v>
      </c>
    </row>
    <row r="40" spans="1:27" x14ac:dyDescent="0.25">
      <c r="A40" s="14">
        <v>34</v>
      </c>
      <c r="B40" s="14" t="s">
        <v>208</v>
      </c>
      <c r="C40" s="7" t="s">
        <v>215</v>
      </c>
      <c r="D40" s="31">
        <f>P4a2!U40</f>
        <v>0</v>
      </c>
      <c r="E40" s="45" t="s">
        <v>38</v>
      </c>
      <c r="F40" s="44">
        <v>1</v>
      </c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>
        <f t="shared" si="0"/>
        <v>1</v>
      </c>
      <c r="Y40" s="66">
        <f t="shared" si="1"/>
        <v>0</v>
      </c>
    </row>
    <row r="41" spans="1:27" x14ac:dyDescent="0.25">
      <c r="A41" s="14">
        <v>35</v>
      </c>
      <c r="B41" s="14" t="s">
        <v>209</v>
      </c>
      <c r="C41" s="7" t="s">
        <v>216</v>
      </c>
      <c r="D41" s="31">
        <f>P4a2!U41</f>
        <v>0</v>
      </c>
      <c r="E41" s="45" t="s">
        <v>38</v>
      </c>
      <c r="F41" s="44">
        <v>1</v>
      </c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>
        <f t="shared" si="0"/>
        <v>1</v>
      </c>
      <c r="Y41" s="66">
        <f t="shared" si="1"/>
        <v>0</v>
      </c>
    </row>
    <row r="42" spans="1:27" x14ac:dyDescent="0.25">
      <c r="D42" s="31">
        <f>SUM(D7:D41)</f>
        <v>9488.5380859413854</v>
      </c>
      <c r="Y42" s="67">
        <f>SUM(Y7:Y41)</f>
        <v>0.99999999999999989</v>
      </c>
    </row>
  </sheetData>
  <mergeCells count="1">
    <mergeCell ref="B4:C4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05656-82C5-43F4-A9C1-A1C011B033EE}">
  <dimension ref="A1:AA42"/>
  <sheetViews>
    <sheetView zoomScale="80" zoomScaleNormal="80" workbookViewId="0">
      <pane xSplit="5" ySplit="6" topLeftCell="F12" activePane="bottomRight" state="frozen"/>
      <selection pane="topRight" activeCell="F1" sqref="F1"/>
      <selection pane="bottomLeft" activeCell="A9" sqref="A9"/>
      <selection pane="bottomRight" activeCell="F22" sqref="F22"/>
    </sheetView>
  </sheetViews>
  <sheetFormatPr baseColWidth="10" defaultColWidth="11.54296875" defaultRowHeight="15" x14ac:dyDescent="0.25"/>
  <cols>
    <col min="1" max="1" width="6.08984375" style="24" customWidth="1"/>
    <col min="2" max="2" width="9.08984375" style="24" customWidth="1"/>
    <col min="3" max="3" width="30.54296875" style="24" customWidth="1"/>
    <col min="4" max="4" width="9.453125" style="24" customWidth="1"/>
    <col min="5" max="5" width="15.90625" style="24" customWidth="1"/>
    <col min="6" max="13" width="11.54296875" style="24"/>
    <col min="14" max="14" width="12.90625" style="24" customWidth="1"/>
    <col min="15" max="23" width="11.54296875" style="24"/>
    <col min="24" max="24" width="5.36328125" style="24" customWidth="1"/>
    <col min="25" max="25" width="12" style="24" bestFit="1" customWidth="1"/>
    <col min="26" max="16384" width="11.54296875" style="24"/>
  </cols>
  <sheetData>
    <row r="1" spans="1:26" ht="15.6" x14ac:dyDescent="0.3">
      <c r="A1" s="26" t="s">
        <v>586</v>
      </c>
    </row>
    <row r="2" spans="1:26" ht="15.6" x14ac:dyDescent="0.3">
      <c r="A2" s="26" t="s">
        <v>587</v>
      </c>
      <c r="B2" s="26" t="s">
        <v>588</v>
      </c>
      <c r="E2" s="73" t="s">
        <v>100</v>
      </c>
      <c r="F2" s="73">
        <v>1</v>
      </c>
      <c r="G2" s="73">
        <v>2</v>
      </c>
      <c r="H2" s="73">
        <v>3</v>
      </c>
      <c r="I2" s="73">
        <v>4</v>
      </c>
      <c r="J2" s="73">
        <v>5</v>
      </c>
      <c r="K2" s="73">
        <v>6</v>
      </c>
      <c r="L2" s="73">
        <v>7</v>
      </c>
      <c r="M2" s="73">
        <v>8</v>
      </c>
      <c r="N2" s="73">
        <v>9</v>
      </c>
      <c r="O2" s="73">
        <v>10</v>
      </c>
      <c r="P2" s="73">
        <v>11</v>
      </c>
      <c r="Q2" s="73">
        <v>12</v>
      </c>
      <c r="R2" s="73">
        <v>13</v>
      </c>
      <c r="S2" s="73">
        <v>14</v>
      </c>
      <c r="T2" s="73">
        <v>15</v>
      </c>
      <c r="U2" s="73">
        <v>16</v>
      </c>
      <c r="V2" s="73">
        <v>17</v>
      </c>
    </row>
    <row r="3" spans="1:26" x14ac:dyDescent="0.25">
      <c r="E3" s="73" t="s">
        <v>101</v>
      </c>
      <c r="F3" s="73" t="s">
        <v>380</v>
      </c>
      <c r="G3" s="73" t="s">
        <v>381</v>
      </c>
      <c r="H3" s="73" t="s">
        <v>382</v>
      </c>
      <c r="I3" s="73" t="s">
        <v>383</v>
      </c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</row>
    <row r="4" spans="1:26" ht="55.2" x14ac:dyDescent="0.25">
      <c r="B4" s="94" t="s">
        <v>538</v>
      </c>
      <c r="C4" s="95"/>
      <c r="E4" s="73" t="s">
        <v>102</v>
      </c>
      <c r="F4" s="73" t="s">
        <v>405</v>
      </c>
      <c r="G4" s="73" t="s">
        <v>406</v>
      </c>
      <c r="H4" s="73" t="s">
        <v>399</v>
      </c>
      <c r="I4" s="73" t="s">
        <v>407</v>
      </c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</row>
    <row r="5" spans="1:26" x14ac:dyDescent="0.25">
      <c r="E5" s="73" t="s">
        <v>103</v>
      </c>
      <c r="F5" s="73" t="s">
        <v>130</v>
      </c>
      <c r="G5" s="73" t="s">
        <v>130</v>
      </c>
      <c r="H5" s="73" t="s">
        <v>130</v>
      </c>
      <c r="I5" s="73" t="s">
        <v>130</v>
      </c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</row>
    <row r="6" spans="1:26" ht="15.6" x14ac:dyDescent="0.3">
      <c r="A6" s="1" t="s">
        <v>100</v>
      </c>
      <c r="B6" s="1" t="s">
        <v>101</v>
      </c>
      <c r="C6" s="1" t="s">
        <v>102</v>
      </c>
      <c r="D6" s="1" t="s">
        <v>171</v>
      </c>
      <c r="E6" s="1" t="s">
        <v>527</v>
      </c>
      <c r="F6" s="73" t="s">
        <v>427</v>
      </c>
      <c r="G6" s="73" t="s">
        <v>427</v>
      </c>
      <c r="H6" s="73" t="s">
        <v>427</v>
      </c>
      <c r="I6" s="73" t="s">
        <v>427</v>
      </c>
      <c r="J6" s="73"/>
      <c r="K6" s="73"/>
      <c r="L6" s="39"/>
      <c r="M6" s="39"/>
      <c r="N6" s="39"/>
      <c r="O6" s="39"/>
      <c r="P6" s="39"/>
      <c r="Q6" s="39"/>
      <c r="R6" s="39"/>
      <c r="S6" s="39"/>
      <c r="T6" s="39"/>
      <c r="U6" s="39"/>
      <c r="V6" s="40"/>
      <c r="W6" s="42" t="s">
        <v>7</v>
      </c>
      <c r="Y6" s="42" t="s">
        <v>528</v>
      </c>
    </row>
    <row r="7" spans="1:26" x14ac:dyDescent="0.25">
      <c r="A7" s="14">
        <v>1</v>
      </c>
      <c r="B7" s="14" t="s">
        <v>160</v>
      </c>
      <c r="C7" s="75" t="s">
        <v>18</v>
      </c>
      <c r="D7" s="31">
        <f>P4a2!U7</f>
        <v>1869.2636363636366</v>
      </c>
      <c r="E7" s="45" t="s">
        <v>585</v>
      </c>
      <c r="F7" s="44">
        <f>'P4b1 CA 16'!$D7/'P4b1 CA 16'!$W7*'P4b1 CA 16'!F7</f>
        <v>336.57310529599596</v>
      </c>
      <c r="G7" s="44">
        <f>'P4b1 CA 16'!$D7/'P4b1 CA 16'!$W7*'P4b1 CA 16'!G7</f>
        <v>473.91908099974313</v>
      </c>
      <c r="H7" s="44">
        <f>'P4b1 CA 16'!$D7/'P4b1 CA 16'!$W7*'P4b1 CA 16'!H7</f>
        <v>370.5322751128565</v>
      </c>
      <c r="I7" s="44">
        <f>'P4b1 CA 16'!$D7/'P4b1 CA 16'!$W7*'P4b1 CA 16'!I7</f>
        <v>688.23917495504099</v>
      </c>
      <c r="J7" s="44"/>
      <c r="K7" s="44"/>
      <c r="L7" s="44"/>
      <c r="M7" s="14"/>
      <c r="N7" s="14"/>
      <c r="O7" s="14"/>
      <c r="P7" s="14"/>
      <c r="Q7" s="7"/>
      <c r="R7" s="7"/>
      <c r="S7" s="7"/>
      <c r="T7" s="7"/>
      <c r="U7" s="7"/>
      <c r="V7" s="7"/>
      <c r="W7" s="44">
        <f t="shared" ref="W7:W41" si="0">SUM(F7:V7)</f>
        <v>1869.2636363636366</v>
      </c>
      <c r="Y7" s="68">
        <f t="shared" ref="Y7:Y41" si="1">D7/$D$42</f>
        <v>0.19700227995429725</v>
      </c>
      <c r="Z7" s="25" t="s">
        <v>477</v>
      </c>
    </row>
    <row r="8" spans="1:26" x14ac:dyDescent="0.25">
      <c r="A8" s="14">
        <v>2</v>
      </c>
      <c r="B8" s="14" t="s">
        <v>161</v>
      </c>
      <c r="C8" s="7" t="s">
        <v>172</v>
      </c>
      <c r="D8" s="31">
        <f>P4a2!U8</f>
        <v>0</v>
      </c>
      <c r="E8" s="45" t="s">
        <v>38</v>
      </c>
      <c r="F8" s="44">
        <f>'P4b1 CA 16'!$D8/'P4b1 CA 16'!$W8*'P4b1 CA 16'!F8</f>
        <v>0</v>
      </c>
      <c r="G8" s="44">
        <f>'P4b1 CA 16'!$D8/'P4b1 CA 16'!$W8*'P4b1 CA 16'!G8</f>
        <v>0</v>
      </c>
      <c r="H8" s="44">
        <f>'P4b1 CA 16'!$D8/'P4b1 CA 16'!$W8*'P4b1 CA 16'!H8</f>
        <v>0</v>
      </c>
      <c r="I8" s="44">
        <f>'P4b1 CA 16'!$D8/'P4b1 CA 16'!$W8*'P4b1 CA 16'!I8</f>
        <v>0</v>
      </c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>
        <f t="shared" si="0"/>
        <v>0</v>
      </c>
      <c r="Y8" s="66">
        <f t="shared" si="1"/>
        <v>0</v>
      </c>
    </row>
    <row r="9" spans="1:26" x14ac:dyDescent="0.25">
      <c r="A9" s="14">
        <v>3</v>
      </c>
      <c r="B9" s="14" t="s">
        <v>162</v>
      </c>
      <c r="C9" s="7" t="s">
        <v>10</v>
      </c>
      <c r="D9" s="31">
        <f>P4a2!U9</f>
        <v>0</v>
      </c>
      <c r="E9" s="45" t="s">
        <v>38</v>
      </c>
      <c r="F9" s="44">
        <f>'P4b1 CA 16'!$D9/'P4b1 CA 16'!$W9*'P4b1 CA 16'!F9</f>
        <v>0</v>
      </c>
      <c r="G9" s="44">
        <f>'P4b1 CA 16'!$D9/'P4b1 CA 16'!$W9*'P4b1 CA 16'!G9</f>
        <v>0</v>
      </c>
      <c r="H9" s="44">
        <f>'P4b1 CA 16'!$D9/'P4b1 CA 16'!$W9*'P4b1 CA 16'!H9</f>
        <v>0</v>
      </c>
      <c r="I9" s="44">
        <f>'P4b1 CA 16'!$D9/'P4b1 CA 16'!$W9*'P4b1 CA 16'!I9</f>
        <v>0</v>
      </c>
      <c r="J9" s="44"/>
      <c r="K9" s="45"/>
      <c r="L9" s="44"/>
      <c r="M9" s="45"/>
      <c r="N9" s="44"/>
      <c r="O9" s="44"/>
      <c r="P9" s="44"/>
      <c r="Q9" s="44"/>
      <c r="R9" s="44"/>
      <c r="S9" s="44"/>
      <c r="T9" s="44"/>
      <c r="U9" s="44"/>
      <c r="V9" s="44"/>
      <c r="W9" s="44">
        <f t="shared" si="0"/>
        <v>0</v>
      </c>
      <c r="Y9" s="66">
        <f t="shared" si="1"/>
        <v>0</v>
      </c>
    </row>
    <row r="10" spans="1:26" x14ac:dyDescent="0.25">
      <c r="A10" s="14">
        <v>4</v>
      </c>
      <c r="B10" s="14" t="s">
        <v>163</v>
      </c>
      <c r="C10" s="7" t="s">
        <v>14</v>
      </c>
      <c r="D10" s="31">
        <f>P4a2!U10</f>
        <v>0</v>
      </c>
      <c r="E10" s="45" t="s">
        <v>38</v>
      </c>
      <c r="F10" s="44">
        <f>'P4b1 CA 16'!$D10/'P4b1 CA 16'!$W10*'P4b1 CA 16'!F10</f>
        <v>0</v>
      </c>
      <c r="G10" s="44">
        <f>'P4b1 CA 16'!$D10/'P4b1 CA 16'!$W10*'P4b1 CA 16'!G10</f>
        <v>0</v>
      </c>
      <c r="H10" s="44">
        <f>'P4b1 CA 16'!$D10/'P4b1 CA 16'!$W10*'P4b1 CA 16'!H10</f>
        <v>0</v>
      </c>
      <c r="I10" s="44">
        <f>'P4b1 CA 16'!$D10/'P4b1 CA 16'!$W10*'P4b1 CA 16'!I10</f>
        <v>0</v>
      </c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>
        <f t="shared" si="0"/>
        <v>0</v>
      </c>
      <c r="Y10" s="78">
        <f t="shared" si="1"/>
        <v>0</v>
      </c>
    </row>
    <row r="11" spans="1:26" x14ac:dyDescent="0.25">
      <c r="A11" s="14">
        <v>5</v>
      </c>
      <c r="B11" s="14" t="s">
        <v>164</v>
      </c>
      <c r="C11" s="7" t="s">
        <v>11</v>
      </c>
      <c r="D11" s="31">
        <f>P4a2!U11</f>
        <v>741.8413276836161</v>
      </c>
      <c r="E11" s="45" t="s">
        <v>535</v>
      </c>
      <c r="F11" s="44">
        <f>'P4b1 CA 16'!$D11/'P4b1 CA 16'!$W11*'P4b1 CA 16'!F11</f>
        <v>142.73294679966756</v>
      </c>
      <c r="G11" s="44">
        <f>'P4b1 CA 16'!$D11/'P4b1 CA 16'!$W11*'P4b1 CA 16'!G11</f>
        <v>192.39775082068846</v>
      </c>
      <c r="H11" s="44">
        <f>'P4b1 CA 16'!$D11/'P4b1 CA 16'!$W11*'P4b1 CA 16'!H11</f>
        <v>143.0175588570946</v>
      </c>
      <c r="I11" s="44">
        <f>'P4b1 CA 16'!$D11/'P4b1 CA 16'!$W11*'P4b1 CA 16'!I11</f>
        <v>263.69307120616548</v>
      </c>
      <c r="J11" s="44"/>
      <c r="K11" s="44"/>
      <c r="L11" s="44"/>
      <c r="M11" s="44"/>
      <c r="N11" s="44"/>
      <c r="O11" s="44"/>
      <c r="P11" s="44"/>
      <c r="Q11" s="45"/>
      <c r="R11" s="45"/>
      <c r="S11" s="45"/>
      <c r="T11" s="45"/>
      <c r="U11" s="45"/>
      <c r="V11" s="45"/>
      <c r="W11" s="44">
        <f t="shared" si="0"/>
        <v>741.8413276836161</v>
      </c>
      <c r="Y11" s="78">
        <f t="shared" si="1"/>
        <v>7.8182889815530093E-2</v>
      </c>
    </row>
    <row r="12" spans="1:26" x14ac:dyDescent="0.25">
      <c r="A12" s="14">
        <v>6</v>
      </c>
      <c r="B12" s="14" t="s">
        <v>165</v>
      </c>
      <c r="C12" s="7" t="s">
        <v>173</v>
      </c>
      <c r="D12" s="31">
        <f>P4a2!U12</f>
        <v>402.39252336448601</v>
      </c>
      <c r="E12" s="45" t="s">
        <v>535</v>
      </c>
      <c r="F12" s="44">
        <f>'P4b1 CA 16'!$D12/'P4b1 CA 16'!$W12*'P4b1 CA 16'!F12</f>
        <v>77.421772671125936</v>
      </c>
      <c r="G12" s="44">
        <f>'P4b1 CA 16'!$D12/'P4b1 CA 16'!$W12*'P4b1 CA 16'!G12</f>
        <v>104.3611531917869</v>
      </c>
      <c r="H12" s="44">
        <f>'P4b1 CA 16'!$D12/'P4b1 CA 16'!$W12*'P4b1 CA 16'!H12</f>
        <v>77.576153075255803</v>
      </c>
      <c r="I12" s="44">
        <f>'P4b1 CA 16'!$D12/'P4b1 CA 16'!$W12*'P4b1 CA 16'!I12</f>
        <v>143.03344442631743</v>
      </c>
      <c r="J12" s="44"/>
      <c r="K12" s="44"/>
      <c r="L12" s="44"/>
      <c r="M12" s="44"/>
      <c r="N12" s="45"/>
      <c r="O12" s="45"/>
      <c r="P12" s="45"/>
      <c r="Q12" s="45"/>
      <c r="R12" s="45"/>
      <c r="S12" s="45"/>
      <c r="T12" s="45"/>
      <c r="U12" s="45"/>
      <c r="V12" s="45"/>
      <c r="W12" s="44">
        <f t="shared" si="0"/>
        <v>402.39252336448607</v>
      </c>
      <c r="Y12" s="66">
        <f t="shared" si="1"/>
        <v>4.2408274037566189E-2</v>
      </c>
    </row>
    <row r="13" spans="1:26" x14ac:dyDescent="0.25">
      <c r="A13" s="14">
        <v>7</v>
      </c>
      <c r="B13" s="14" t="s">
        <v>166</v>
      </c>
      <c r="C13" s="7" t="s">
        <v>12</v>
      </c>
      <c r="D13" s="31">
        <f>P4a2!U13</f>
        <v>187.0183486238532</v>
      </c>
      <c r="E13" s="45" t="s">
        <v>535</v>
      </c>
      <c r="F13" s="44">
        <f>'P4b1 CA 16'!$D13/'P4b1 CA 16'!$W13*'P4b1 CA 16'!F13</f>
        <v>35.98300473234697</v>
      </c>
      <c r="G13" s="44">
        <f>'P4b1 CA 16'!$D13/'P4b1 CA 16'!$W13*'P4b1 CA 16'!G13</f>
        <v>48.503511862545466</v>
      </c>
      <c r="H13" s="44">
        <f>'P4b1 CA 16'!$D13/'P4b1 CA 16'!$W13*'P4b1 CA 16'!H13</f>
        <v>36.054755489540085</v>
      </c>
      <c r="I13" s="44">
        <f>'P4b1 CA 16'!$D13/'P4b1 CA 16'!$W13*'P4b1 CA 16'!I13</f>
        <v>66.477076539420679</v>
      </c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>
        <f t="shared" si="0"/>
        <v>187.0183486238532</v>
      </c>
      <c r="Y13" s="66">
        <f t="shared" si="1"/>
        <v>1.9709922322064283E-2</v>
      </c>
    </row>
    <row r="14" spans="1:26" x14ac:dyDescent="0.25">
      <c r="A14" s="14">
        <v>8</v>
      </c>
      <c r="B14" s="14" t="s">
        <v>167</v>
      </c>
      <c r="C14" s="7" t="s">
        <v>16</v>
      </c>
      <c r="D14" s="31">
        <f>P4a2!U14</f>
        <v>0</v>
      </c>
      <c r="E14" s="45" t="s">
        <v>38</v>
      </c>
      <c r="F14" s="44">
        <f>'P4b1 CA 16'!$D14/'P4b1 CA 16'!$W14*'P4b1 CA 16'!F14</f>
        <v>0</v>
      </c>
      <c r="G14" s="44">
        <f>'P4b1 CA 16'!$D14/'P4b1 CA 16'!$W14*'P4b1 CA 16'!G14</f>
        <v>0</v>
      </c>
      <c r="H14" s="44">
        <f>'P4b1 CA 16'!$D14/'P4b1 CA 16'!$W14*'P4b1 CA 16'!H14</f>
        <v>0</v>
      </c>
      <c r="I14" s="44">
        <f>'P4b1 CA 16'!$D14/'P4b1 CA 16'!$W14*'P4b1 CA 16'!I14</f>
        <v>0</v>
      </c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>
        <f t="shared" si="0"/>
        <v>0</v>
      </c>
      <c r="Y14" s="66">
        <f t="shared" si="1"/>
        <v>0</v>
      </c>
    </row>
    <row r="15" spans="1:26" x14ac:dyDescent="0.25">
      <c r="A15" s="14">
        <v>9</v>
      </c>
      <c r="B15" s="14" t="s">
        <v>168</v>
      </c>
      <c r="C15" s="75" t="s">
        <v>13</v>
      </c>
      <c r="D15" s="31">
        <f>P4a2!U15</f>
        <v>1971.0067082683304</v>
      </c>
      <c r="E15" s="45" t="s">
        <v>38</v>
      </c>
      <c r="F15" s="44">
        <f>'P4b1 CA 16'!$D15/'P4b1 CA 16'!$W15*'P4b1 CA 16'!F15</f>
        <v>0</v>
      </c>
      <c r="G15" s="44">
        <f>'P4b1 CA 16'!$D15/'P4b1 CA 16'!$W15*'P4b1 CA 16'!G15</f>
        <v>1971.0067082683304</v>
      </c>
      <c r="H15" s="44">
        <f>'P4b1 CA 16'!$D15/'P4b1 CA 16'!$W15*'P4b1 CA 16'!H15</f>
        <v>0</v>
      </c>
      <c r="I15" s="44">
        <f>'P4b1 CA 16'!$D15/'P4b1 CA 16'!$W15*'P4b1 CA 16'!I15</f>
        <v>0</v>
      </c>
      <c r="J15" s="44"/>
      <c r="K15" s="44"/>
      <c r="L15" s="44"/>
      <c r="M15" s="44"/>
      <c r="N15" s="44"/>
      <c r="O15" s="44"/>
      <c r="P15" s="44"/>
      <c r="Q15" s="45"/>
      <c r="R15" s="45"/>
      <c r="S15" s="45"/>
      <c r="T15" s="45"/>
      <c r="U15" s="45"/>
      <c r="V15" s="45"/>
      <c r="W15" s="44">
        <f t="shared" si="0"/>
        <v>1971.0067082683304</v>
      </c>
      <c r="Y15" s="68">
        <f t="shared" si="1"/>
        <v>0.20772501416089126</v>
      </c>
      <c r="Z15" s="25" t="s">
        <v>477</v>
      </c>
    </row>
    <row r="16" spans="1:26" x14ac:dyDescent="0.25">
      <c r="A16" s="14">
        <v>10</v>
      </c>
      <c r="B16" s="14" t="s">
        <v>169</v>
      </c>
      <c r="C16" s="7" t="s">
        <v>8</v>
      </c>
      <c r="D16" s="31">
        <f>P4a2!U16</f>
        <v>0</v>
      </c>
      <c r="E16" s="45" t="s">
        <v>38</v>
      </c>
      <c r="F16" s="44">
        <f>'P4b1 CA 16'!$D16/'P4b1 CA 16'!$W16*'P4b1 CA 16'!F16</f>
        <v>0</v>
      </c>
      <c r="G16" s="44">
        <f>'P4b1 CA 16'!$D16/'P4b1 CA 16'!$W16*'P4b1 CA 16'!G16</f>
        <v>0</v>
      </c>
      <c r="H16" s="44">
        <f>'P4b1 CA 16'!$D16/'P4b1 CA 16'!$W16*'P4b1 CA 16'!H16</f>
        <v>0</v>
      </c>
      <c r="I16" s="44">
        <f>'P4b1 CA 16'!$D16/'P4b1 CA 16'!$W16*'P4b1 CA 16'!I16</f>
        <v>0</v>
      </c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>
        <f t="shared" si="0"/>
        <v>0</v>
      </c>
      <c r="Y16" s="66">
        <f t="shared" si="1"/>
        <v>0</v>
      </c>
    </row>
    <row r="17" spans="1:26" x14ac:dyDescent="0.25">
      <c r="A17" s="14">
        <v>11</v>
      </c>
      <c r="B17" s="14" t="s">
        <v>170</v>
      </c>
      <c r="C17" s="7" t="s">
        <v>183</v>
      </c>
      <c r="D17" s="31">
        <f>P4a2!U17</f>
        <v>539.80111287758348</v>
      </c>
      <c r="E17" s="45" t="s">
        <v>278</v>
      </c>
      <c r="F17" s="44">
        <f>'P4b1 CA 16'!$D17/'P4b1 CA 16'!$W17*'P4b1 CA 16'!F17</f>
        <v>7.9589062609877868</v>
      </c>
      <c r="G17" s="44">
        <f>'P4b1 CA 16'!$D17/'P4b1 CA 16'!$W17*'P4b1 CA 16'!G17</f>
        <v>487.83413670289849</v>
      </c>
      <c r="H17" s="44">
        <f>'P4b1 CA 16'!$D17/'P4b1 CA 16'!$W17*'P4b1 CA 16'!H17</f>
        <v>29.962941217836374</v>
      </c>
      <c r="I17" s="44">
        <f>'P4b1 CA 16'!$D17/'P4b1 CA 16'!$W17*'P4b1 CA 16'!I17</f>
        <v>14.0451286958608</v>
      </c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>
        <f t="shared" si="0"/>
        <v>539.80111287758348</v>
      </c>
      <c r="Y17" s="66">
        <f t="shared" si="1"/>
        <v>5.6889808312765841E-2</v>
      </c>
    </row>
    <row r="18" spans="1:26" x14ac:dyDescent="0.25">
      <c r="A18" s="14">
        <v>12</v>
      </c>
      <c r="B18" s="14" t="s">
        <v>174</v>
      </c>
      <c r="C18" s="7" t="s">
        <v>184</v>
      </c>
      <c r="D18" s="31">
        <f>P4a2!U18</f>
        <v>36.147356321839084</v>
      </c>
      <c r="E18" s="45" t="s">
        <v>279</v>
      </c>
      <c r="F18" s="44">
        <f>'P4b1 CA 16'!$D18/'P4b1 CA 16'!$W18*'P4b1 CA 16'!F18</f>
        <v>4.9291849529780567</v>
      </c>
      <c r="G18" s="44">
        <f>'P4b1 CA 16'!$D18/'P4b1 CA 16'!$W18*'P4b1 CA 16'!G18</f>
        <v>13.144493207941485</v>
      </c>
      <c r="H18" s="44">
        <f>'P4b1 CA 16'!$D18/'P4b1 CA 16'!$W18*'P4b1 CA 16'!H18</f>
        <v>9.8583699059561134</v>
      </c>
      <c r="I18" s="44">
        <f>'P4b1 CA 16'!$D18/'P4b1 CA 16'!$W18*'P4b1 CA 16'!I18</f>
        <v>8.2153082549634284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44">
        <f t="shared" si="0"/>
        <v>36.147356321839084</v>
      </c>
      <c r="Y18" s="66">
        <f t="shared" si="1"/>
        <v>3.8095812014915676E-3</v>
      </c>
    </row>
    <row r="19" spans="1:26" x14ac:dyDescent="0.25">
      <c r="A19" s="14">
        <v>13</v>
      </c>
      <c r="B19" s="14" t="s">
        <v>175</v>
      </c>
      <c r="C19" s="7" t="s">
        <v>185</v>
      </c>
      <c r="D19" s="31">
        <f>P4a2!U19</f>
        <v>1000</v>
      </c>
      <c r="E19" s="45" t="s">
        <v>582</v>
      </c>
      <c r="F19" s="44">
        <f>'P4b1 CA 16'!$D19/'P4b1 CA 16'!$W19*'P4b1 CA 16'!F19</f>
        <v>91.859936334697608</v>
      </c>
      <c r="G19" s="44">
        <f>'P4b1 CA 16'!$D19/'P4b1 CA 16'!$W19*'P4b1 CA 16'!G19</f>
        <v>310.14097316962261</v>
      </c>
      <c r="H19" s="44">
        <f>'P4b1 CA 16'!$D19/'P4b1 CA 16'!$W19*'P4b1 CA 16'!H19</f>
        <v>456.11641655297871</v>
      </c>
      <c r="I19" s="44">
        <f>'P4b1 CA 16'!$D19/'P4b1 CA 16'!$W19*'P4b1 CA 16'!I19</f>
        <v>141.88267394270125</v>
      </c>
      <c r="J19" s="44"/>
      <c r="K19" s="44"/>
      <c r="L19" s="44"/>
      <c r="M19" s="44"/>
      <c r="N19" s="44"/>
      <c r="O19" s="44"/>
      <c r="P19" s="44"/>
      <c r="Q19" s="45"/>
      <c r="R19" s="45"/>
      <c r="S19" s="45"/>
      <c r="T19" s="45"/>
      <c r="U19" s="45"/>
      <c r="V19" s="45"/>
      <c r="W19" s="44">
        <f t="shared" si="0"/>
        <v>1000.0000000000001</v>
      </c>
      <c r="Y19" s="66">
        <f t="shared" si="1"/>
        <v>0.1053903131275451</v>
      </c>
    </row>
    <row r="20" spans="1:26" x14ac:dyDescent="0.25">
      <c r="A20" s="14">
        <v>14</v>
      </c>
      <c r="B20" s="14" t="s">
        <v>176</v>
      </c>
      <c r="C20" s="7" t="s">
        <v>186</v>
      </c>
      <c r="D20" s="31">
        <f>P4a2!U20</f>
        <v>161.15887850467291</v>
      </c>
      <c r="E20" s="45" t="s">
        <v>529</v>
      </c>
      <c r="F20" s="44">
        <f>'P4b1 CA 16'!$D20/'P4b1 CA 16'!$W20*'P4b1 CA 16'!F20</f>
        <v>29.301614273576892</v>
      </c>
      <c r="G20" s="44">
        <f>'P4b1 CA 16'!$D20/'P4b1 CA 16'!$W20*'P4b1 CA 16'!G20</f>
        <v>73.254035683942234</v>
      </c>
      <c r="H20" s="44">
        <f>'P4b1 CA 16'!$D20/'P4b1 CA 16'!$W20*'P4b1 CA 16'!H20</f>
        <v>23.441291418861514</v>
      </c>
      <c r="I20" s="44">
        <f>'P4b1 CA 16'!$D20/'P4b1 CA 16'!$W20*'P4b1 CA 16'!I20</f>
        <v>35.161937128292273</v>
      </c>
      <c r="J20" s="44"/>
      <c r="K20" s="44"/>
      <c r="L20" s="44"/>
      <c r="M20" s="44"/>
      <c r="N20" s="45"/>
      <c r="O20" s="45"/>
      <c r="P20" s="45"/>
      <c r="Q20" s="45"/>
      <c r="R20" s="45"/>
      <c r="S20" s="45"/>
      <c r="T20" s="45"/>
      <c r="U20" s="45"/>
      <c r="V20" s="45"/>
      <c r="W20" s="44">
        <f t="shared" si="0"/>
        <v>161.15887850467291</v>
      </c>
      <c r="Y20" s="66">
        <f t="shared" si="1"/>
        <v>1.6984584668891474E-2</v>
      </c>
    </row>
    <row r="21" spans="1:26" x14ac:dyDescent="0.25">
      <c r="A21" s="14">
        <v>15</v>
      </c>
      <c r="B21" s="14" t="s">
        <v>177</v>
      </c>
      <c r="C21" s="7" t="s">
        <v>187</v>
      </c>
      <c r="D21" s="31">
        <f>P4a2!U21</f>
        <v>0</v>
      </c>
      <c r="E21" s="45" t="s">
        <v>38</v>
      </c>
      <c r="F21" s="44">
        <f>'P4b1 CA 16'!$D21/'P4b1 CA 16'!$W21*'P4b1 CA 16'!F21</f>
        <v>0</v>
      </c>
      <c r="G21" s="44">
        <f>'P4b1 CA 16'!$D21/'P4b1 CA 16'!$W21*'P4b1 CA 16'!G21</f>
        <v>0</v>
      </c>
      <c r="H21" s="44">
        <f>'P4b1 CA 16'!$D21/'P4b1 CA 16'!$W21*'P4b1 CA 16'!H21</f>
        <v>0</v>
      </c>
      <c r="I21" s="44">
        <f>'P4b1 CA 16'!$D21/'P4b1 CA 16'!$W21*'P4b1 CA 16'!I21</f>
        <v>0</v>
      </c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>
        <f t="shared" si="0"/>
        <v>0</v>
      </c>
      <c r="Y21" s="66">
        <f t="shared" si="1"/>
        <v>0</v>
      </c>
    </row>
    <row r="22" spans="1:26" x14ac:dyDescent="0.25">
      <c r="A22" s="14">
        <v>16</v>
      </c>
      <c r="B22" s="14" t="s">
        <v>178</v>
      </c>
      <c r="C22" s="75" t="s">
        <v>17</v>
      </c>
      <c r="D22" s="31">
        <f>P4a2!U22</f>
        <v>2421.9968798751952</v>
      </c>
      <c r="E22" s="45" t="s">
        <v>535</v>
      </c>
      <c r="F22" s="44">
        <f>'P4b1 CA 16'!$D22/'P4b1 CA 16'!$W22*'P4b1 CA 16'!F22</f>
        <v>466.00093430171125</v>
      </c>
      <c r="G22" s="44">
        <f>'P4b1 CA 16'!$D22/'P4b1 CA 16'!$W22*'P4b1 CA 16'!G22</f>
        <v>628.14881672573642</v>
      </c>
      <c r="H22" s="44">
        <f>'P4b1 CA 16'!$D22/'P4b1 CA 16'!$W22*'P4b1 CA 16'!H22</f>
        <v>466.93014852763696</v>
      </c>
      <c r="I22" s="44">
        <f>'P4b1 CA 16'!$D22/'P4b1 CA 16'!$W22*'P4b1 CA 16'!I22</f>
        <v>860.91698032011072</v>
      </c>
      <c r="J22" s="44"/>
      <c r="K22" s="44"/>
      <c r="L22" s="44"/>
      <c r="M22" s="44"/>
      <c r="N22" s="44"/>
      <c r="O22" s="44"/>
      <c r="P22" s="44"/>
      <c r="Q22" s="45"/>
      <c r="R22" s="45"/>
      <c r="S22" s="45"/>
      <c r="T22" s="45"/>
      <c r="U22" s="45"/>
      <c r="V22" s="45"/>
      <c r="W22" s="44">
        <f t="shared" si="0"/>
        <v>2421.9968798751952</v>
      </c>
      <c r="Y22" s="68">
        <f t="shared" si="1"/>
        <v>0.25525500956398406</v>
      </c>
      <c r="Z22" s="25" t="s">
        <v>477</v>
      </c>
    </row>
    <row r="23" spans="1:26" x14ac:dyDescent="0.25">
      <c r="A23" s="14">
        <v>17</v>
      </c>
      <c r="B23" s="14" t="s">
        <v>179</v>
      </c>
      <c r="C23" s="7" t="s">
        <v>9</v>
      </c>
      <c r="D23" s="31">
        <f>P4a2!U23</f>
        <v>0</v>
      </c>
      <c r="E23" s="45" t="s">
        <v>38</v>
      </c>
      <c r="F23" s="44">
        <f>'P4b1 CA 16'!$D23/'P4b1 CA 16'!$W23*'P4b1 CA 16'!F23</f>
        <v>0</v>
      </c>
      <c r="G23" s="44">
        <f>'P4b1 CA 16'!$D23/'P4b1 CA 16'!$W23*'P4b1 CA 16'!G23</f>
        <v>0</v>
      </c>
      <c r="H23" s="44">
        <f>'P4b1 CA 16'!$D23/'P4b1 CA 16'!$W23*'P4b1 CA 16'!H23</f>
        <v>0</v>
      </c>
      <c r="I23" s="44">
        <f>'P4b1 CA 16'!$D23/'P4b1 CA 16'!$W23*'P4b1 CA 16'!I23</f>
        <v>0</v>
      </c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>
        <f t="shared" si="0"/>
        <v>0</v>
      </c>
      <c r="Y23" s="66">
        <f t="shared" si="1"/>
        <v>0</v>
      </c>
    </row>
    <row r="24" spans="1:26" x14ac:dyDescent="0.25">
      <c r="A24" s="14">
        <v>18</v>
      </c>
      <c r="B24" s="14" t="s">
        <v>180</v>
      </c>
      <c r="C24" s="7" t="s">
        <v>15</v>
      </c>
      <c r="D24" s="31">
        <f>P4a2!U24</f>
        <v>106.30193905817174</v>
      </c>
      <c r="E24" s="45" t="s">
        <v>535</v>
      </c>
      <c r="F24" s="44">
        <f>'P4b1 CA 16'!$D24/'P4b1 CA 16'!$W24*'P4b1 CA 16'!F24</f>
        <v>20.452876438777338</v>
      </c>
      <c r="G24" s="44">
        <f>'P4b1 CA 16'!$D24/'P4b1 CA 16'!$W24*'P4b1 CA 16'!G24</f>
        <v>27.569580204613118</v>
      </c>
      <c r="H24" s="44">
        <f>'P4b1 CA 16'!$D24/'P4b1 CA 16'!$W24*'P4b1 CA 16'!H24</f>
        <v>20.493659841446885</v>
      </c>
      <c r="I24" s="44">
        <f>'P4b1 CA 16'!$D24/'P4b1 CA 16'!$W24*'P4b1 CA 16'!I24</f>
        <v>37.785822573334407</v>
      </c>
      <c r="J24" s="44"/>
      <c r="K24" s="44"/>
      <c r="L24" s="44"/>
      <c r="M24" s="44"/>
      <c r="N24" s="44"/>
      <c r="O24" s="44"/>
      <c r="P24" s="44"/>
      <c r="Q24" s="45"/>
      <c r="R24" s="45"/>
      <c r="S24" s="45"/>
      <c r="T24" s="45"/>
      <c r="U24" s="45"/>
      <c r="V24" s="45"/>
      <c r="W24" s="44">
        <f t="shared" si="0"/>
        <v>106.30193905817174</v>
      </c>
      <c r="Y24" s="66">
        <f t="shared" si="1"/>
        <v>1.1203194643405936E-2</v>
      </c>
    </row>
    <row r="25" spans="1:26" x14ac:dyDescent="0.25">
      <c r="A25" s="14">
        <v>19</v>
      </c>
      <c r="B25" s="14" t="s">
        <v>181</v>
      </c>
      <c r="C25" s="7" t="s">
        <v>196</v>
      </c>
      <c r="D25" s="31">
        <f>P4a2!U25</f>
        <v>0</v>
      </c>
      <c r="E25" s="45" t="s">
        <v>38</v>
      </c>
      <c r="F25" s="44">
        <f>'P4b1 CA 16'!$D25/'P4b1 CA 16'!$W25*'P4b1 CA 16'!F25</f>
        <v>0</v>
      </c>
      <c r="G25" s="44">
        <f>'P4b1 CA 16'!$D25/'P4b1 CA 16'!$W25*'P4b1 CA 16'!G25</f>
        <v>0</v>
      </c>
      <c r="H25" s="44">
        <f>'P4b1 CA 16'!$D25/'P4b1 CA 16'!$W25*'P4b1 CA 16'!H25</f>
        <v>0</v>
      </c>
      <c r="I25" s="44">
        <f>'P4b1 CA 16'!$D25/'P4b1 CA 16'!$W25*'P4b1 CA 16'!I25</f>
        <v>0</v>
      </c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>
        <f t="shared" si="0"/>
        <v>0</v>
      </c>
      <c r="Y25" s="66">
        <f t="shared" si="1"/>
        <v>0</v>
      </c>
    </row>
    <row r="26" spans="1:26" x14ac:dyDescent="0.25">
      <c r="A26" s="14">
        <v>20</v>
      </c>
      <c r="B26" s="14" t="s">
        <v>182</v>
      </c>
      <c r="C26" s="7" t="s">
        <v>197</v>
      </c>
      <c r="D26" s="31">
        <f>P4a2!U26</f>
        <v>0</v>
      </c>
      <c r="E26" s="45" t="s">
        <v>38</v>
      </c>
      <c r="F26" s="44">
        <f>'P4b1 CA 16'!$D26/'P4b1 CA 16'!$W26*'P4b1 CA 16'!F26</f>
        <v>0</v>
      </c>
      <c r="G26" s="44">
        <f>'P4b1 CA 16'!$D26/'P4b1 CA 16'!$W26*'P4b1 CA 16'!G26</f>
        <v>0</v>
      </c>
      <c r="H26" s="44">
        <f>'P4b1 CA 16'!$D26/'P4b1 CA 16'!$W26*'P4b1 CA 16'!H26</f>
        <v>0</v>
      </c>
      <c r="I26" s="44">
        <f>'P4b1 CA 16'!$D26/'P4b1 CA 16'!$W26*'P4b1 CA 16'!I26</f>
        <v>0</v>
      </c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>
        <f t="shared" si="0"/>
        <v>0</v>
      </c>
      <c r="Y26" s="66">
        <f t="shared" si="1"/>
        <v>0</v>
      </c>
    </row>
    <row r="27" spans="1:26" x14ac:dyDescent="0.25">
      <c r="A27" s="14">
        <v>21</v>
      </c>
      <c r="B27" s="14" t="s">
        <v>188</v>
      </c>
      <c r="C27" s="7" t="s">
        <v>198</v>
      </c>
      <c r="D27" s="31">
        <f>P4a2!U27</f>
        <v>0</v>
      </c>
      <c r="E27" s="45" t="s">
        <v>38</v>
      </c>
      <c r="F27" s="44">
        <f>'P4b1 CA 16'!$D27/'P4b1 CA 16'!$W27*'P4b1 CA 16'!F27</f>
        <v>0</v>
      </c>
      <c r="G27" s="44">
        <f>'P4b1 CA 16'!$D27/'P4b1 CA 16'!$W27*'P4b1 CA 16'!G27</f>
        <v>0</v>
      </c>
      <c r="H27" s="44">
        <f>'P4b1 CA 16'!$D27/'P4b1 CA 16'!$W27*'P4b1 CA 16'!H27</f>
        <v>0</v>
      </c>
      <c r="I27" s="44">
        <f>'P4b1 CA 16'!$D27/'P4b1 CA 16'!$W27*'P4b1 CA 16'!I27</f>
        <v>0</v>
      </c>
      <c r="J27" s="44"/>
      <c r="K27" s="44"/>
      <c r="L27" s="45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>
        <f t="shared" si="0"/>
        <v>0</v>
      </c>
      <c r="Y27" s="66">
        <f t="shared" si="1"/>
        <v>0</v>
      </c>
    </row>
    <row r="28" spans="1:26" x14ac:dyDescent="0.25">
      <c r="A28" s="14">
        <v>22</v>
      </c>
      <c r="B28" s="14" t="s">
        <v>189</v>
      </c>
      <c r="C28" s="7" t="s">
        <v>19</v>
      </c>
      <c r="D28" s="31">
        <f>P4a2!U28</f>
        <v>0</v>
      </c>
      <c r="E28" s="45" t="s">
        <v>38</v>
      </c>
      <c r="F28" s="44">
        <f>'P4b1 CA 16'!$D28/'P4b1 CA 16'!$W28*'P4b1 CA 16'!F28</f>
        <v>0</v>
      </c>
      <c r="G28" s="44">
        <f>'P4b1 CA 16'!$D28/'P4b1 CA 16'!$W28*'P4b1 CA 16'!G28</f>
        <v>0</v>
      </c>
      <c r="H28" s="44">
        <f>'P4b1 CA 16'!$D28/'P4b1 CA 16'!$W28*'P4b1 CA 16'!H28</f>
        <v>0</v>
      </c>
      <c r="I28" s="44">
        <f>'P4b1 CA 16'!$D28/'P4b1 CA 16'!$W28*'P4b1 CA 16'!I28</f>
        <v>0</v>
      </c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>
        <f t="shared" si="0"/>
        <v>0</v>
      </c>
      <c r="Y28" s="66">
        <f t="shared" si="1"/>
        <v>0</v>
      </c>
    </row>
    <row r="29" spans="1:26" x14ac:dyDescent="0.25">
      <c r="A29" s="14">
        <v>23</v>
      </c>
      <c r="B29" s="14" t="s">
        <v>190</v>
      </c>
      <c r="C29" s="7" t="s">
        <v>217</v>
      </c>
      <c r="D29" s="31">
        <f>P4a2!U29</f>
        <v>0</v>
      </c>
      <c r="E29" s="45" t="s">
        <v>38</v>
      </c>
      <c r="F29" s="44">
        <f>'P4b1 CA 16'!$D29/'P4b1 CA 16'!$W29*'P4b1 CA 16'!F29</f>
        <v>0</v>
      </c>
      <c r="G29" s="44">
        <f>'P4b1 CA 16'!$D29/'P4b1 CA 16'!$W29*'P4b1 CA 16'!G29</f>
        <v>0</v>
      </c>
      <c r="H29" s="44">
        <f>'P4b1 CA 16'!$D29/'P4b1 CA 16'!$W29*'P4b1 CA 16'!H29</f>
        <v>0</v>
      </c>
      <c r="I29" s="44">
        <f>'P4b1 CA 16'!$D29/'P4b1 CA 16'!$W29*'P4b1 CA 16'!I29</f>
        <v>0</v>
      </c>
      <c r="J29" s="44"/>
      <c r="K29" s="45"/>
      <c r="L29" s="45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>
        <f t="shared" si="0"/>
        <v>0</v>
      </c>
      <c r="Y29" s="66">
        <f t="shared" si="1"/>
        <v>0</v>
      </c>
    </row>
    <row r="30" spans="1:26" x14ac:dyDescent="0.25">
      <c r="A30" s="14">
        <v>24</v>
      </c>
      <c r="B30" s="14" t="s">
        <v>191</v>
      </c>
      <c r="C30" s="7" t="s">
        <v>199</v>
      </c>
      <c r="D30" s="31">
        <f>P4a2!U30</f>
        <v>0</v>
      </c>
      <c r="E30" s="45" t="s">
        <v>38</v>
      </c>
      <c r="F30" s="44">
        <f>'P4b1 CA 16'!$D30/'P4b1 CA 16'!$W30*'P4b1 CA 16'!F30</f>
        <v>0</v>
      </c>
      <c r="G30" s="44">
        <f>'P4b1 CA 16'!$D30/'P4b1 CA 16'!$W30*'P4b1 CA 16'!G30</f>
        <v>0</v>
      </c>
      <c r="H30" s="44">
        <f>'P4b1 CA 16'!$D30/'P4b1 CA 16'!$W30*'P4b1 CA 16'!H30</f>
        <v>0</v>
      </c>
      <c r="I30" s="44">
        <f>'P4b1 CA 16'!$D30/'P4b1 CA 16'!$W30*'P4b1 CA 16'!I30</f>
        <v>0</v>
      </c>
      <c r="J30" s="44"/>
      <c r="K30" s="45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>
        <f t="shared" si="0"/>
        <v>0</v>
      </c>
      <c r="Y30" s="66">
        <f t="shared" si="1"/>
        <v>0</v>
      </c>
    </row>
    <row r="31" spans="1:26" x14ac:dyDescent="0.25">
      <c r="A31" s="14">
        <v>25</v>
      </c>
      <c r="B31" s="14" t="s">
        <v>192</v>
      </c>
      <c r="C31" s="7" t="s">
        <v>200</v>
      </c>
      <c r="D31" s="31">
        <f>P4a2!U31</f>
        <v>0</v>
      </c>
      <c r="E31" s="45" t="s">
        <v>38</v>
      </c>
      <c r="F31" s="44">
        <f>'P4b1 CA 16'!$D31/'P4b1 CA 16'!$W31*'P4b1 CA 16'!F31</f>
        <v>0</v>
      </c>
      <c r="G31" s="44">
        <f>'P4b1 CA 16'!$D31/'P4b1 CA 16'!$W31*'P4b1 CA 16'!G31</f>
        <v>0</v>
      </c>
      <c r="H31" s="44">
        <f>'P4b1 CA 16'!$D31/'P4b1 CA 16'!$W31*'P4b1 CA 16'!H31</f>
        <v>0</v>
      </c>
      <c r="I31" s="44">
        <f>'P4b1 CA 16'!$D31/'P4b1 CA 16'!$W31*'P4b1 CA 16'!I31</f>
        <v>0</v>
      </c>
      <c r="J31" s="45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>
        <f t="shared" si="0"/>
        <v>0</v>
      </c>
      <c r="Y31" s="66">
        <f t="shared" si="1"/>
        <v>0</v>
      </c>
    </row>
    <row r="32" spans="1:26" x14ac:dyDescent="0.25">
      <c r="A32" s="14">
        <v>26</v>
      </c>
      <c r="B32" s="14" t="s">
        <v>193</v>
      </c>
      <c r="C32" s="7" t="s">
        <v>201</v>
      </c>
      <c r="D32" s="31">
        <f>P4a2!U32</f>
        <v>0</v>
      </c>
      <c r="E32" s="45" t="s">
        <v>38</v>
      </c>
      <c r="F32" s="44">
        <f>'P4b1 CA 16'!$D32/'P4b1 CA 16'!$W32*'P4b1 CA 16'!F32</f>
        <v>0</v>
      </c>
      <c r="G32" s="44">
        <f>'P4b1 CA 16'!$D32/'P4b1 CA 16'!$W32*'P4b1 CA 16'!G32</f>
        <v>0</v>
      </c>
      <c r="H32" s="44">
        <f>'P4b1 CA 16'!$D32/'P4b1 CA 16'!$W32*'P4b1 CA 16'!H32</f>
        <v>0</v>
      </c>
      <c r="I32" s="44">
        <f>'P4b1 CA 16'!$D32/'P4b1 CA 16'!$W32*'P4b1 CA 16'!I32</f>
        <v>0</v>
      </c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>
        <f t="shared" si="0"/>
        <v>0</v>
      </c>
      <c r="Y32" s="66">
        <f t="shared" si="1"/>
        <v>0</v>
      </c>
    </row>
    <row r="33" spans="1:27" x14ac:dyDescent="0.25">
      <c r="A33" s="14">
        <v>27</v>
      </c>
      <c r="B33" s="14" t="s">
        <v>194</v>
      </c>
      <c r="C33" s="7" t="s">
        <v>202</v>
      </c>
      <c r="D33" s="31">
        <f>P4a2!U33</f>
        <v>0</v>
      </c>
      <c r="E33" s="45" t="s">
        <v>38</v>
      </c>
      <c r="F33" s="44">
        <f>'P4b1 CA 16'!$D33/'P4b1 CA 16'!$W33*'P4b1 CA 16'!F33</f>
        <v>0</v>
      </c>
      <c r="G33" s="44">
        <f>'P4b1 CA 16'!$D33/'P4b1 CA 16'!$W33*'P4b1 CA 16'!G33</f>
        <v>0</v>
      </c>
      <c r="H33" s="44">
        <f>'P4b1 CA 16'!$D33/'P4b1 CA 16'!$W33*'P4b1 CA 16'!H33</f>
        <v>0</v>
      </c>
      <c r="I33" s="44">
        <f>'P4b1 CA 16'!$D33/'P4b1 CA 16'!$W33*'P4b1 CA 16'!I33</f>
        <v>0</v>
      </c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>
        <f t="shared" si="0"/>
        <v>0</v>
      </c>
      <c r="Y33" s="66">
        <f t="shared" si="1"/>
        <v>0</v>
      </c>
    </row>
    <row r="34" spans="1:27" x14ac:dyDescent="0.25">
      <c r="A34" s="14">
        <v>28</v>
      </c>
      <c r="B34" s="14" t="s">
        <v>195</v>
      </c>
      <c r="C34" s="7" t="s">
        <v>20</v>
      </c>
      <c r="D34" s="31">
        <f>P4a2!U34</f>
        <v>51.609375000000007</v>
      </c>
      <c r="E34" s="45" t="s">
        <v>535</v>
      </c>
      <c r="F34" s="44">
        <f>'P4b1 CA 16'!$D34/'P4b1 CA 16'!$W34*'P4b1 CA 16'!F34</f>
        <v>9.9298298724343006</v>
      </c>
      <c r="G34" s="44">
        <f>'P4b1 CA 16'!$D34/'P4b1 CA 16'!$W34*'P4b1 CA 16'!G34</f>
        <v>13.384975062344141</v>
      </c>
      <c r="H34" s="44">
        <f>'P4b1 CA 16'!$D34/'P4b1 CA 16'!$W34*'P4b1 CA 16'!H34</f>
        <v>9.9496301314022659</v>
      </c>
      <c r="I34" s="44">
        <f>'P4b1 CA 16'!$D34/'P4b1 CA 16'!$W34*'P4b1 CA 16'!I34</f>
        <v>18.344939933819301</v>
      </c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>
        <f t="shared" si="0"/>
        <v>51.609375000000014</v>
      </c>
      <c r="Y34" s="66">
        <f t="shared" si="1"/>
        <v>5.4391281915668983E-3</v>
      </c>
    </row>
    <row r="35" spans="1:27" x14ac:dyDescent="0.25">
      <c r="A35" s="14">
        <v>29</v>
      </c>
      <c r="B35" s="14" t="s">
        <v>203</v>
      </c>
      <c r="C35" s="7" t="s">
        <v>210</v>
      </c>
      <c r="D35" s="31">
        <f>P4a2!U35</f>
        <v>0</v>
      </c>
      <c r="E35" s="45" t="s">
        <v>38</v>
      </c>
      <c r="F35" s="44">
        <f>'P4b1 CA 16'!$D35/'P4b1 CA 16'!$W35*'P4b1 CA 16'!F35</f>
        <v>0</v>
      </c>
      <c r="G35" s="44">
        <f>'P4b1 CA 16'!$D35/'P4b1 CA 16'!$W35*'P4b1 CA 16'!G35</f>
        <v>0</v>
      </c>
      <c r="H35" s="44">
        <f>'P4b1 CA 16'!$D35/'P4b1 CA 16'!$W35*'P4b1 CA 16'!H35</f>
        <v>0</v>
      </c>
      <c r="I35" s="44">
        <f>'P4b1 CA 16'!$D35/'P4b1 CA 16'!$W35*'P4b1 CA 16'!I35</f>
        <v>0</v>
      </c>
      <c r="J35" s="44"/>
      <c r="K35" s="45"/>
      <c r="L35" s="44"/>
      <c r="M35" s="45"/>
      <c r="N35" s="44"/>
      <c r="O35" s="44"/>
      <c r="P35" s="44"/>
      <c r="Q35" s="44"/>
      <c r="R35" s="44"/>
      <c r="S35" s="44"/>
      <c r="T35" s="44"/>
      <c r="U35" s="44"/>
      <c r="V35" s="44"/>
      <c r="W35" s="44">
        <f t="shared" si="0"/>
        <v>0</v>
      </c>
      <c r="Y35" s="66">
        <f t="shared" si="1"/>
        <v>0</v>
      </c>
    </row>
    <row r="36" spans="1:27" x14ac:dyDescent="0.25">
      <c r="A36" s="14">
        <v>30</v>
      </c>
      <c r="B36" s="14" t="s">
        <v>204</v>
      </c>
      <c r="C36" s="7" t="s">
        <v>211</v>
      </c>
      <c r="D36" s="31">
        <f>P4a2!U36</f>
        <v>0</v>
      </c>
      <c r="E36" s="45" t="s">
        <v>38</v>
      </c>
      <c r="F36" s="44">
        <f>'P4b1 CA 16'!$D36/'P4b1 CA 16'!$W36*'P4b1 CA 16'!F36</f>
        <v>0</v>
      </c>
      <c r="G36" s="44">
        <f>'P4b1 CA 16'!$D36/'P4b1 CA 16'!$W36*'P4b1 CA 16'!G36</f>
        <v>0</v>
      </c>
      <c r="H36" s="44">
        <f>'P4b1 CA 16'!$D36/'P4b1 CA 16'!$W36*'P4b1 CA 16'!H36</f>
        <v>0</v>
      </c>
      <c r="I36" s="44">
        <f>'P4b1 CA 16'!$D36/'P4b1 CA 16'!$W36*'P4b1 CA 16'!I36</f>
        <v>0</v>
      </c>
      <c r="J36" s="44"/>
      <c r="K36" s="45"/>
      <c r="L36" s="4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>
        <f t="shared" si="0"/>
        <v>0</v>
      </c>
      <c r="Y36" s="66">
        <f t="shared" si="1"/>
        <v>0</v>
      </c>
    </row>
    <row r="37" spans="1:27" x14ac:dyDescent="0.25">
      <c r="A37" s="14">
        <v>31</v>
      </c>
      <c r="B37" s="14" t="s">
        <v>205</v>
      </c>
      <c r="C37" s="7" t="s">
        <v>212</v>
      </c>
      <c r="D37" s="31">
        <f>P4a2!U37</f>
        <v>0</v>
      </c>
      <c r="E37" s="45" t="s">
        <v>38</v>
      </c>
      <c r="F37" s="44">
        <f>'P4b1 CA 16'!$D37/'P4b1 CA 16'!$W37*'P4b1 CA 16'!F37</f>
        <v>0</v>
      </c>
      <c r="G37" s="44">
        <f>'P4b1 CA 16'!$D37/'P4b1 CA 16'!$W37*'P4b1 CA 16'!G37</f>
        <v>0</v>
      </c>
      <c r="H37" s="44">
        <f>'P4b1 CA 16'!$D37/'P4b1 CA 16'!$W37*'P4b1 CA 16'!H37</f>
        <v>0</v>
      </c>
      <c r="I37" s="44">
        <f>'P4b1 CA 16'!$D37/'P4b1 CA 16'!$W37*'P4b1 CA 16'!I37</f>
        <v>0</v>
      </c>
      <c r="J37" s="45"/>
      <c r="K37" s="44"/>
      <c r="L37" s="45"/>
      <c r="M37" s="44"/>
      <c r="N37" s="45"/>
      <c r="O37" s="45"/>
      <c r="P37" s="45"/>
      <c r="Q37" s="44"/>
      <c r="R37" s="44"/>
      <c r="S37" s="44"/>
      <c r="T37" s="44"/>
      <c r="U37" s="44"/>
      <c r="V37" s="44"/>
      <c r="W37" s="44">
        <f t="shared" si="0"/>
        <v>0</v>
      </c>
      <c r="Y37" s="66">
        <f t="shared" si="1"/>
        <v>0</v>
      </c>
    </row>
    <row r="38" spans="1:27" x14ac:dyDescent="0.25">
      <c r="A38" s="14">
        <v>32</v>
      </c>
      <c r="B38" s="14" t="s">
        <v>206</v>
      </c>
      <c r="C38" s="7" t="s">
        <v>213</v>
      </c>
      <c r="D38" s="31">
        <f>P4a2!U38</f>
        <v>0</v>
      </c>
      <c r="E38" s="45" t="s">
        <v>38</v>
      </c>
      <c r="F38" s="44">
        <f>'P4b1 CA 16'!$D38/'P4b1 CA 16'!$W38*'P4b1 CA 16'!F38</f>
        <v>0</v>
      </c>
      <c r="G38" s="44">
        <f>'P4b1 CA 16'!$D38/'P4b1 CA 16'!$W38*'P4b1 CA 16'!G38</f>
        <v>0</v>
      </c>
      <c r="H38" s="44">
        <f>'P4b1 CA 16'!$D38/'P4b1 CA 16'!$W38*'P4b1 CA 16'!H38</f>
        <v>0</v>
      </c>
      <c r="I38" s="44">
        <f>'P4b1 CA 16'!$D38/'P4b1 CA 16'!$W38*'P4b1 CA 16'!I38</f>
        <v>0</v>
      </c>
      <c r="J38" s="14"/>
      <c r="K38" s="45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>
        <f t="shared" si="0"/>
        <v>0</v>
      </c>
      <c r="Y38" s="66">
        <f t="shared" si="1"/>
        <v>0</v>
      </c>
      <c r="AA38" s="65"/>
    </row>
    <row r="39" spans="1:27" x14ac:dyDescent="0.25">
      <c r="A39" s="14">
        <v>33</v>
      </c>
      <c r="B39" s="14" t="s">
        <v>207</v>
      </c>
      <c r="C39" s="7" t="s">
        <v>214</v>
      </c>
      <c r="D39" s="31">
        <f>P4a2!U39</f>
        <v>0</v>
      </c>
      <c r="E39" s="45" t="s">
        <v>38</v>
      </c>
      <c r="F39" s="44">
        <f>'P4b1 CA 16'!$D39/'P4b1 CA 16'!$W39*'P4b1 CA 16'!F39</f>
        <v>0</v>
      </c>
      <c r="G39" s="44">
        <f>'P4b1 CA 16'!$D39/'P4b1 CA 16'!$W39*'P4b1 CA 16'!G39</f>
        <v>0</v>
      </c>
      <c r="H39" s="44">
        <f>'P4b1 CA 16'!$D39/'P4b1 CA 16'!$W39*'P4b1 CA 16'!H39</f>
        <v>0</v>
      </c>
      <c r="I39" s="44">
        <f>'P4b1 CA 16'!$D39/'P4b1 CA 16'!$W39*'P4b1 CA 16'!I39</f>
        <v>0</v>
      </c>
      <c r="J39" s="1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>
        <f t="shared" si="0"/>
        <v>0</v>
      </c>
      <c r="Y39" s="66">
        <f t="shared" si="1"/>
        <v>0</v>
      </c>
    </row>
    <row r="40" spans="1:27" x14ac:dyDescent="0.25">
      <c r="A40" s="14">
        <v>34</v>
      </c>
      <c r="B40" s="14" t="s">
        <v>208</v>
      </c>
      <c r="C40" s="7" t="s">
        <v>215</v>
      </c>
      <c r="D40" s="31">
        <f>P4a2!U40</f>
        <v>0</v>
      </c>
      <c r="E40" s="45" t="s">
        <v>38</v>
      </c>
      <c r="F40" s="44">
        <f>'P4b1 CA 16'!$D40/'P4b1 CA 16'!$W40*'P4b1 CA 16'!F40</f>
        <v>0</v>
      </c>
      <c r="G40" s="44">
        <f>'P4b1 CA 16'!$D40/'P4b1 CA 16'!$W40*'P4b1 CA 16'!G40</f>
        <v>0</v>
      </c>
      <c r="H40" s="44">
        <f>'P4b1 CA 16'!$D40/'P4b1 CA 16'!$W40*'P4b1 CA 16'!H40</f>
        <v>0</v>
      </c>
      <c r="I40" s="44">
        <f>'P4b1 CA 16'!$D40/'P4b1 CA 16'!$W40*'P4b1 CA 16'!I40</f>
        <v>0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>
        <f t="shared" si="0"/>
        <v>0</v>
      </c>
      <c r="Y40" s="66">
        <f t="shared" si="1"/>
        <v>0</v>
      </c>
    </row>
    <row r="41" spans="1:27" x14ac:dyDescent="0.25">
      <c r="A41" s="14">
        <v>35</v>
      </c>
      <c r="B41" s="14" t="s">
        <v>209</v>
      </c>
      <c r="C41" s="7" t="s">
        <v>216</v>
      </c>
      <c r="D41" s="31">
        <f>P4a2!U41</f>
        <v>0</v>
      </c>
      <c r="E41" s="45" t="s">
        <v>38</v>
      </c>
      <c r="F41" s="44">
        <f>'P4b1 CA 16'!$D41/'P4b1 CA 16'!$W41*'P4b1 CA 16'!F41</f>
        <v>0</v>
      </c>
      <c r="G41" s="44">
        <f>'P4b1 CA 16'!$D41/'P4b1 CA 16'!$W41*'P4b1 CA 16'!G41</f>
        <v>0</v>
      </c>
      <c r="H41" s="44">
        <f>'P4b1 CA 16'!$D41/'P4b1 CA 16'!$W41*'P4b1 CA 16'!H41</f>
        <v>0</v>
      </c>
      <c r="I41" s="44">
        <f>'P4b1 CA 16'!$D41/'P4b1 CA 16'!$W41*'P4b1 CA 16'!I41</f>
        <v>0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>
        <f t="shared" si="0"/>
        <v>0</v>
      </c>
      <c r="Y41" s="66">
        <f t="shared" si="1"/>
        <v>0</v>
      </c>
    </row>
    <row r="42" spans="1:27" x14ac:dyDescent="0.25">
      <c r="D42" s="77">
        <f>SUM(D7:D41)</f>
        <v>9488.5380859413854</v>
      </c>
      <c r="F42" s="77">
        <f t="shared" ref="F42:I42" si="2">SUM(F7:F41)</f>
        <v>1223.1441119342999</v>
      </c>
      <c r="G42" s="77">
        <f t="shared" si="2"/>
        <v>4343.6652159001924</v>
      </c>
      <c r="H42" s="77">
        <f t="shared" si="2"/>
        <v>1643.9332001308658</v>
      </c>
      <c r="I42" s="77">
        <f t="shared" si="2"/>
        <v>2277.7955579760269</v>
      </c>
      <c r="W42" s="77">
        <f t="shared" ref="W42" si="3">SUM(W7:W41)</f>
        <v>9488.5380859413854</v>
      </c>
      <c r="Y42" s="67">
        <f>SUM(Y7:Y41)</f>
        <v>0.99999999999999989</v>
      </c>
    </row>
  </sheetData>
  <mergeCells count="1">
    <mergeCell ref="B4:C4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743A4-7234-44F4-8A11-111E6188E427}">
  <dimension ref="A1:AA42"/>
  <sheetViews>
    <sheetView zoomScale="80" zoomScaleNormal="80" workbookViewId="0">
      <pane xSplit="5" ySplit="6" topLeftCell="F7" activePane="bottomRight" state="frozen"/>
      <selection pane="topRight" activeCell="F1" sqref="F1"/>
      <selection pane="bottomLeft" activeCell="A9" sqref="A9"/>
      <selection pane="bottomRight" activeCell="F8" sqref="F8"/>
    </sheetView>
  </sheetViews>
  <sheetFormatPr baseColWidth="10" defaultColWidth="11.54296875" defaultRowHeight="15" x14ac:dyDescent="0.25"/>
  <cols>
    <col min="1" max="1" width="6.08984375" style="24" customWidth="1"/>
    <col min="2" max="2" width="9.08984375" style="24" customWidth="1"/>
    <col min="3" max="3" width="30.54296875" style="24" customWidth="1"/>
    <col min="4" max="4" width="9.453125" style="24" customWidth="1"/>
    <col min="5" max="5" width="15.90625" style="24" customWidth="1"/>
    <col min="6" max="13" width="11.54296875" style="24"/>
    <col min="14" max="14" width="12.90625" style="24" customWidth="1"/>
    <col min="15" max="23" width="11.54296875" style="24"/>
    <col min="24" max="24" width="5.36328125" style="24" customWidth="1"/>
    <col min="25" max="25" width="12" style="24" bestFit="1" customWidth="1"/>
    <col min="26" max="16384" width="11.54296875" style="24"/>
  </cols>
  <sheetData>
    <row r="1" spans="1:26" ht="15.6" x14ac:dyDescent="0.3">
      <c r="A1" s="26" t="s">
        <v>532</v>
      </c>
    </row>
    <row r="2" spans="1:26" ht="15.6" x14ac:dyDescent="0.3">
      <c r="A2" s="26" t="s">
        <v>589</v>
      </c>
      <c r="B2" s="26" t="s">
        <v>590</v>
      </c>
      <c r="E2" s="73" t="s">
        <v>100</v>
      </c>
      <c r="F2" s="73">
        <v>1</v>
      </c>
      <c r="G2" s="73">
        <v>2</v>
      </c>
      <c r="H2" s="73">
        <v>3</v>
      </c>
      <c r="I2" s="73">
        <v>4</v>
      </c>
      <c r="J2" s="73">
        <v>5</v>
      </c>
      <c r="K2" s="73">
        <v>6</v>
      </c>
      <c r="L2" s="73">
        <v>7</v>
      </c>
      <c r="M2" s="73">
        <v>8</v>
      </c>
      <c r="N2" s="73">
        <v>9</v>
      </c>
      <c r="O2" s="73">
        <v>10</v>
      </c>
      <c r="P2" s="73">
        <v>11</v>
      </c>
      <c r="Q2" s="73">
        <v>12</v>
      </c>
      <c r="R2" s="73">
        <v>13</v>
      </c>
      <c r="S2" s="73">
        <v>14</v>
      </c>
      <c r="T2" s="73">
        <v>15</v>
      </c>
      <c r="U2" s="73">
        <v>16</v>
      </c>
      <c r="V2" s="73">
        <v>17</v>
      </c>
    </row>
    <row r="3" spans="1:26" x14ac:dyDescent="0.25">
      <c r="E3" s="73" t="s">
        <v>101</v>
      </c>
      <c r="F3" s="73" t="s">
        <v>384</v>
      </c>
      <c r="G3" s="73" t="s">
        <v>385</v>
      </c>
      <c r="H3" s="73" t="s">
        <v>386</v>
      </c>
      <c r="I3" s="73" t="s">
        <v>387</v>
      </c>
      <c r="J3" s="73" t="s">
        <v>388</v>
      </c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</row>
    <row r="4" spans="1:26" ht="55.2" x14ac:dyDescent="0.25">
      <c r="B4" s="94" t="s">
        <v>526</v>
      </c>
      <c r="C4" s="95"/>
      <c r="E4" s="73" t="s">
        <v>102</v>
      </c>
      <c r="F4" s="73" t="s">
        <v>393</v>
      </c>
      <c r="G4" s="73" t="s">
        <v>408</v>
      </c>
      <c r="H4" s="73" t="s">
        <v>409</v>
      </c>
      <c r="I4" s="73" t="s">
        <v>410</v>
      </c>
      <c r="J4" s="73" t="s">
        <v>411</v>
      </c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</row>
    <row r="5" spans="1:26" x14ac:dyDescent="0.25">
      <c r="E5" s="73" t="s">
        <v>103</v>
      </c>
      <c r="F5" s="73" t="s">
        <v>130</v>
      </c>
      <c r="G5" s="73" t="s">
        <v>130</v>
      </c>
      <c r="H5" s="73" t="s">
        <v>130</v>
      </c>
      <c r="I5" s="73" t="s">
        <v>130</v>
      </c>
      <c r="J5" s="73" t="s">
        <v>130</v>
      </c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</row>
    <row r="6" spans="1:26" ht="15.6" x14ac:dyDescent="0.3">
      <c r="A6" s="1" t="s">
        <v>100</v>
      </c>
      <c r="B6" s="1" t="s">
        <v>101</v>
      </c>
      <c r="C6" s="1" t="s">
        <v>102</v>
      </c>
      <c r="D6" s="1" t="s">
        <v>171</v>
      </c>
      <c r="E6" s="1" t="s">
        <v>527</v>
      </c>
      <c r="F6" s="73" t="s">
        <v>427</v>
      </c>
      <c r="G6" s="73" t="s">
        <v>427</v>
      </c>
      <c r="H6" s="73" t="s">
        <v>427</v>
      </c>
      <c r="I6" s="73" t="s">
        <v>427</v>
      </c>
      <c r="J6" s="73" t="s">
        <v>427</v>
      </c>
      <c r="K6" s="73"/>
      <c r="L6" s="39"/>
      <c r="M6" s="39"/>
      <c r="N6" s="39"/>
      <c r="O6" s="39"/>
      <c r="P6" s="39"/>
      <c r="Q6" s="39"/>
      <c r="R6" s="39"/>
      <c r="S6" s="39"/>
      <c r="T6" s="39"/>
      <c r="U6" s="39"/>
      <c r="V6" s="40"/>
      <c r="W6" s="42" t="s">
        <v>7</v>
      </c>
      <c r="Y6" s="42" t="s">
        <v>528</v>
      </c>
    </row>
    <row r="7" spans="1:26" x14ac:dyDescent="0.25">
      <c r="A7" s="14">
        <v>1</v>
      </c>
      <c r="B7" s="14" t="s">
        <v>160</v>
      </c>
      <c r="C7" s="79" t="s">
        <v>18</v>
      </c>
      <c r="D7" s="31">
        <f>P4a2!V7</f>
        <v>623.08787878787882</v>
      </c>
      <c r="E7" s="45" t="s">
        <v>535</v>
      </c>
      <c r="F7" s="44">
        <v>165.2</v>
      </c>
      <c r="G7" s="44">
        <v>95.2</v>
      </c>
      <c r="H7" s="44">
        <v>185.6</v>
      </c>
      <c r="I7" s="44">
        <v>88.3</v>
      </c>
      <c r="J7" s="44">
        <v>184.1</v>
      </c>
      <c r="K7" s="44"/>
      <c r="L7" s="44"/>
      <c r="M7" s="14"/>
      <c r="N7" s="14"/>
      <c r="O7" s="14"/>
      <c r="P7" s="14"/>
      <c r="Q7" s="7"/>
      <c r="R7" s="7"/>
      <c r="S7" s="7"/>
      <c r="T7" s="7"/>
      <c r="U7" s="7"/>
      <c r="V7" s="7"/>
      <c r="W7" s="44">
        <f t="shared" ref="W7:W41" si="0">SUM(F7:V7)</f>
        <v>718.4</v>
      </c>
      <c r="Y7" s="78">
        <f t="shared" ref="Y7:Y41" si="1">D7/$D$42</f>
        <v>7.320633486500952E-2</v>
      </c>
      <c r="Z7" s="25"/>
    </row>
    <row r="8" spans="1:26" x14ac:dyDescent="0.25">
      <c r="A8" s="14">
        <v>2</v>
      </c>
      <c r="B8" s="14" t="s">
        <v>161</v>
      </c>
      <c r="C8" s="7" t="s">
        <v>172</v>
      </c>
      <c r="D8" s="31">
        <f>P4a2!V8</f>
        <v>0</v>
      </c>
      <c r="E8" s="45" t="s">
        <v>38</v>
      </c>
      <c r="F8" s="44">
        <v>1</v>
      </c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>
        <f t="shared" si="0"/>
        <v>1</v>
      </c>
      <c r="Y8" s="66">
        <f t="shared" si="1"/>
        <v>0</v>
      </c>
    </row>
    <row r="9" spans="1:26" x14ac:dyDescent="0.25">
      <c r="A9" s="14">
        <v>3</v>
      </c>
      <c r="B9" s="14" t="s">
        <v>162</v>
      </c>
      <c r="C9" s="7" t="s">
        <v>10</v>
      </c>
      <c r="D9" s="31">
        <f>P4a2!V9</f>
        <v>0</v>
      </c>
      <c r="E9" s="45" t="s">
        <v>38</v>
      </c>
      <c r="F9" s="44">
        <v>1</v>
      </c>
      <c r="G9" s="44"/>
      <c r="H9" s="44"/>
      <c r="I9" s="44"/>
      <c r="J9" s="44"/>
      <c r="K9" s="45"/>
      <c r="L9" s="44"/>
      <c r="M9" s="45"/>
      <c r="N9" s="44"/>
      <c r="O9" s="44"/>
      <c r="P9" s="44"/>
      <c r="Q9" s="44"/>
      <c r="R9" s="44"/>
      <c r="S9" s="44"/>
      <c r="T9" s="44"/>
      <c r="U9" s="44"/>
      <c r="V9" s="44"/>
      <c r="W9" s="44">
        <f t="shared" si="0"/>
        <v>1</v>
      </c>
      <c r="Y9" s="66">
        <f t="shared" si="1"/>
        <v>0</v>
      </c>
    </row>
    <row r="10" spans="1:26" x14ac:dyDescent="0.25">
      <c r="A10" s="14">
        <v>4</v>
      </c>
      <c r="B10" s="14" t="s">
        <v>163</v>
      </c>
      <c r="C10" s="7" t="s">
        <v>14</v>
      </c>
      <c r="D10" s="31">
        <f>P4a2!V10</f>
        <v>0</v>
      </c>
      <c r="E10" s="45" t="s">
        <v>38</v>
      </c>
      <c r="F10" s="44">
        <v>1</v>
      </c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>
        <f t="shared" si="0"/>
        <v>1</v>
      </c>
      <c r="Y10" s="78">
        <f t="shared" si="1"/>
        <v>0</v>
      </c>
    </row>
    <row r="11" spans="1:26" x14ac:dyDescent="0.25">
      <c r="A11" s="14">
        <v>5</v>
      </c>
      <c r="B11" s="14" t="s">
        <v>164</v>
      </c>
      <c r="C11" s="7" t="s">
        <v>11</v>
      </c>
      <c r="D11" s="31">
        <f>P4a2!V11</f>
        <v>313.85594632768374</v>
      </c>
      <c r="E11" s="45" t="s">
        <v>535</v>
      </c>
      <c r="F11" s="44">
        <v>165.2</v>
      </c>
      <c r="G11" s="44">
        <v>95.2</v>
      </c>
      <c r="H11" s="44">
        <v>185.6</v>
      </c>
      <c r="I11" s="44">
        <v>88.3</v>
      </c>
      <c r="J11" s="44">
        <v>184.1</v>
      </c>
      <c r="K11" s="44"/>
      <c r="L11" s="44"/>
      <c r="M11" s="44"/>
      <c r="N11" s="44"/>
      <c r="O11" s="44"/>
      <c r="P11" s="44"/>
      <c r="Q11" s="45"/>
      <c r="R11" s="45"/>
      <c r="S11" s="45"/>
      <c r="T11" s="45"/>
      <c r="U11" s="45"/>
      <c r="V11" s="45"/>
      <c r="W11" s="44">
        <f t="shared" si="0"/>
        <v>718.4</v>
      </c>
      <c r="Y11" s="78">
        <f t="shared" si="1"/>
        <v>3.687480416235283E-2</v>
      </c>
    </row>
    <row r="12" spans="1:26" x14ac:dyDescent="0.25">
      <c r="A12" s="14">
        <v>6</v>
      </c>
      <c r="B12" s="14" t="s">
        <v>165</v>
      </c>
      <c r="C12" s="7" t="s">
        <v>173</v>
      </c>
      <c r="D12" s="31">
        <f>P4a2!V12</f>
        <v>704.18691588785055</v>
      </c>
      <c r="E12" s="45" t="s">
        <v>535</v>
      </c>
      <c r="F12" s="44">
        <v>165.2</v>
      </c>
      <c r="G12" s="44">
        <v>95.2</v>
      </c>
      <c r="H12" s="44">
        <v>185.6</v>
      </c>
      <c r="I12" s="44">
        <v>88.3</v>
      </c>
      <c r="J12" s="44">
        <v>184.1</v>
      </c>
      <c r="K12" s="44"/>
      <c r="L12" s="44"/>
      <c r="M12" s="44"/>
      <c r="N12" s="45"/>
      <c r="O12" s="45"/>
      <c r="P12" s="45"/>
      <c r="Q12" s="45"/>
      <c r="R12" s="45"/>
      <c r="S12" s="45"/>
      <c r="T12" s="45"/>
      <c r="U12" s="45"/>
      <c r="V12" s="45"/>
      <c r="W12" s="44">
        <f t="shared" si="0"/>
        <v>718.4</v>
      </c>
      <c r="Y12" s="66">
        <f t="shared" si="1"/>
        <v>8.2734626891360283E-2</v>
      </c>
    </row>
    <row r="13" spans="1:26" x14ac:dyDescent="0.25">
      <c r="A13" s="14">
        <v>7</v>
      </c>
      <c r="B13" s="14" t="s">
        <v>166</v>
      </c>
      <c r="C13" s="7" t="s">
        <v>12</v>
      </c>
      <c r="D13" s="31">
        <f>P4a2!V13</f>
        <v>116.36697247706421</v>
      </c>
      <c r="E13" s="45" t="s">
        <v>535</v>
      </c>
      <c r="F13" s="44">
        <v>165.2</v>
      </c>
      <c r="G13" s="44">
        <v>95.2</v>
      </c>
      <c r="H13" s="44">
        <v>185.6</v>
      </c>
      <c r="I13" s="44">
        <v>88.3</v>
      </c>
      <c r="J13" s="44">
        <v>184.1</v>
      </c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>
        <f t="shared" si="0"/>
        <v>718.4</v>
      </c>
      <c r="Y13" s="66">
        <f t="shared" si="1"/>
        <v>1.3671907036540844E-2</v>
      </c>
    </row>
    <row r="14" spans="1:26" x14ac:dyDescent="0.25">
      <c r="A14" s="14">
        <v>8</v>
      </c>
      <c r="B14" s="14" t="s">
        <v>167</v>
      </c>
      <c r="C14" s="7" t="s">
        <v>16</v>
      </c>
      <c r="D14" s="31">
        <f>P4a2!V14</f>
        <v>0</v>
      </c>
      <c r="E14" s="45" t="s">
        <v>38</v>
      </c>
      <c r="F14" s="44">
        <v>1</v>
      </c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>
        <f t="shared" si="0"/>
        <v>1</v>
      </c>
      <c r="Y14" s="66">
        <f t="shared" si="1"/>
        <v>0</v>
      </c>
    </row>
    <row r="15" spans="1:26" x14ac:dyDescent="0.25">
      <c r="A15" s="14">
        <v>9</v>
      </c>
      <c r="B15" s="14" t="s">
        <v>168</v>
      </c>
      <c r="C15" s="75" t="s">
        <v>13</v>
      </c>
      <c r="D15" s="31">
        <f>P4a2!V15</f>
        <v>2399.4864274570978</v>
      </c>
      <c r="E15" s="45" t="s">
        <v>38</v>
      </c>
      <c r="F15" s="44"/>
      <c r="G15" s="44"/>
      <c r="H15" s="44">
        <v>1</v>
      </c>
      <c r="I15" s="44"/>
      <c r="J15" s="44"/>
      <c r="K15" s="44"/>
      <c r="L15" s="44"/>
      <c r="M15" s="44"/>
      <c r="N15" s="44"/>
      <c r="O15" s="44"/>
      <c r="P15" s="44"/>
      <c r="Q15" s="45"/>
      <c r="R15" s="45"/>
      <c r="S15" s="45"/>
      <c r="T15" s="45"/>
      <c r="U15" s="45"/>
      <c r="V15" s="45"/>
      <c r="W15" s="44">
        <f t="shared" si="0"/>
        <v>1</v>
      </c>
      <c r="Y15" s="68">
        <f t="shared" si="1"/>
        <v>0.2819146590593038</v>
      </c>
      <c r="Z15" s="25" t="s">
        <v>477</v>
      </c>
    </row>
    <row r="16" spans="1:26" x14ac:dyDescent="0.25">
      <c r="A16" s="14">
        <v>10</v>
      </c>
      <c r="B16" s="14" t="s">
        <v>169</v>
      </c>
      <c r="C16" s="7" t="s">
        <v>8</v>
      </c>
      <c r="D16" s="31">
        <f>P4a2!V16</f>
        <v>0</v>
      </c>
      <c r="E16" s="45" t="s">
        <v>38</v>
      </c>
      <c r="F16" s="44">
        <v>1</v>
      </c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>
        <f t="shared" si="0"/>
        <v>1</v>
      </c>
      <c r="Y16" s="66">
        <f t="shared" si="1"/>
        <v>0</v>
      </c>
    </row>
    <row r="17" spans="1:26" x14ac:dyDescent="0.25">
      <c r="A17" s="14">
        <v>11</v>
      </c>
      <c r="B17" s="14" t="s">
        <v>170</v>
      </c>
      <c r="C17" s="7" t="s">
        <v>183</v>
      </c>
      <c r="D17" s="31">
        <f>P4a2!V17</f>
        <v>449.8342607313196</v>
      </c>
      <c r="E17" s="45" t="s">
        <v>278</v>
      </c>
      <c r="F17" s="44">
        <v>0.13</v>
      </c>
      <c r="G17" s="44">
        <v>0.21</v>
      </c>
      <c r="H17" s="44">
        <v>8.6999999999999993</v>
      </c>
      <c r="I17" s="44">
        <v>2.2000000000000002</v>
      </c>
      <c r="J17" s="44">
        <v>1.6</v>
      </c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>
        <f t="shared" si="0"/>
        <v>12.839999999999998</v>
      </c>
      <c r="Y17" s="66">
        <f t="shared" si="1"/>
        <v>5.2850839578058563E-2</v>
      </c>
    </row>
    <row r="18" spans="1:26" x14ac:dyDescent="0.25">
      <c r="A18" s="14">
        <v>12</v>
      </c>
      <c r="B18" s="14" t="s">
        <v>174</v>
      </c>
      <c r="C18" s="7" t="s">
        <v>184</v>
      </c>
      <c r="D18" s="31">
        <f>P4a2!V18</f>
        <v>20.655632183908047</v>
      </c>
      <c r="E18" s="45" t="s">
        <v>279</v>
      </c>
      <c r="F18" s="14">
        <v>3</v>
      </c>
      <c r="G18" s="14">
        <v>2</v>
      </c>
      <c r="H18" s="14">
        <v>7</v>
      </c>
      <c r="I18" s="14">
        <v>3</v>
      </c>
      <c r="J18" s="14">
        <v>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44">
        <f t="shared" si="0"/>
        <v>19</v>
      </c>
      <c r="Y18" s="66">
        <f t="shared" si="1"/>
        <v>2.4268216057183492E-3</v>
      </c>
    </row>
    <row r="19" spans="1:26" x14ac:dyDescent="0.25">
      <c r="A19" s="14">
        <v>13</v>
      </c>
      <c r="B19" s="14" t="s">
        <v>175</v>
      </c>
      <c r="C19" s="7" t="s">
        <v>185</v>
      </c>
      <c r="D19" s="31">
        <f>P4a2!V19</f>
        <v>600</v>
      </c>
      <c r="E19" s="45" t="s">
        <v>535</v>
      </c>
      <c r="F19" s="44">
        <v>165.2</v>
      </c>
      <c r="G19" s="44">
        <v>95.2</v>
      </c>
      <c r="H19" s="44">
        <v>185.6</v>
      </c>
      <c r="I19" s="44">
        <v>88.3</v>
      </c>
      <c r="J19" s="44">
        <v>184.1</v>
      </c>
      <c r="K19" s="44"/>
      <c r="L19" s="44"/>
      <c r="M19" s="44"/>
      <c r="N19" s="44"/>
      <c r="O19" s="44"/>
      <c r="P19" s="44"/>
      <c r="Q19" s="45"/>
      <c r="R19" s="45"/>
      <c r="S19" s="45"/>
      <c r="T19" s="45"/>
      <c r="U19" s="45"/>
      <c r="V19" s="45"/>
      <c r="W19" s="44">
        <f t="shared" si="0"/>
        <v>718.4</v>
      </c>
      <c r="Y19" s="66">
        <f t="shared" si="1"/>
        <v>7.0493749620764046E-2</v>
      </c>
    </row>
    <row r="20" spans="1:26" x14ac:dyDescent="0.25">
      <c r="A20" s="14">
        <v>14</v>
      </c>
      <c r="B20" s="14" t="s">
        <v>176</v>
      </c>
      <c r="C20" s="7" t="s">
        <v>186</v>
      </c>
      <c r="D20" s="31">
        <f>P4a2!V20</f>
        <v>282.0280373831776</v>
      </c>
      <c r="E20" s="45" t="s">
        <v>529</v>
      </c>
      <c r="F20" s="44">
        <v>8</v>
      </c>
      <c r="G20" s="44">
        <v>10</v>
      </c>
      <c r="H20" s="44">
        <v>12</v>
      </c>
      <c r="I20" s="44">
        <v>6</v>
      </c>
      <c r="J20" s="44">
        <v>15</v>
      </c>
      <c r="K20" s="44"/>
      <c r="L20" s="44"/>
      <c r="M20" s="44"/>
      <c r="N20" s="45"/>
      <c r="O20" s="45"/>
      <c r="P20" s="45"/>
      <c r="Q20" s="45"/>
      <c r="R20" s="45"/>
      <c r="S20" s="45"/>
      <c r="T20" s="45"/>
      <c r="U20" s="45"/>
      <c r="V20" s="45"/>
      <c r="W20" s="44">
        <f t="shared" si="0"/>
        <v>51</v>
      </c>
      <c r="Y20" s="66">
        <f t="shared" si="1"/>
        <v>3.3135356422208675E-2</v>
      </c>
    </row>
    <row r="21" spans="1:26" x14ac:dyDescent="0.25">
      <c r="A21" s="14">
        <v>15</v>
      </c>
      <c r="B21" s="14" t="s">
        <v>177</v>
      </c>
      <c r="C21" s="7" t="s">
        <v>187</v>
      </c>
      <c r="D21" s="31">
        <f>P4a2!V21</f>
        <v>0</v>
      </c>
      <c r="E21" s="45" t="s">
        <v>38</v>
      </c>
      <c r="F21" s="44">
        <v>1</v>
      </c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>
        <f t="shared" si="0"/>
        <v>1</v>
      </c>
      <c r="Y21" s="66">
        <f t="shared" si="1"/>
        <v>0</v>
      </c>
    </row>
    <row r="22" spans="1:26" x14ac:dyDescent="0.25">
      <c r="A22" s="14">
        <v>16</v>
      </c>
      <c r="B22" s="14" t="s">
        <v>178</v>
      </c>
      <c r="C22" s="75" t="s">
        <v>17</v>
      </c>
      <c r="D22" s="31">
        <f>P4a2!V22</f>
        <v>2948.5179407176288</v>
      </c>
      <c r="E22" s="45" t="s">
        <v>535</v>
      </c>
      <c r="F22" s="44">
        <v>165.2</v>
      </c>
      <c r="G22" s="44">
        <v>95.2</v>
      </c>
      <c r="H22" s="44">
        <v>185.6</v>
      </c>
      <c r="I22" s="44">
        <v>88.3</v>
      </c>
      <c r="J22" s="44">
        <v>184.1</v>
      </c>
      <c r="K22" s="44"/>
      <c r="L22" s="44"/>
      <c r="M22" s="44"/>
      <c r="N22" s="44"/>
      <c r="O22" s="44"/>
      <c r="P22" s="44"/>
      <c r="Q22" s="45"/>
      <c r="R22" s="45"/>
      <c r="S22" s="45"/>
      <c r="T22" s="45"/>
      <c r="U22" s="45"/>
      <c r="V22" s="45"/>
      <c r="W22" s="44">
        <f t="shared" si="0"/>
        <v>718.4</v>
      </c>
      <c r="Y22" s="68">
        <f t="shared" si="1"/>
        <v>0.34642014244213226</v>
      </c>
      <c r="Z22" s="25" t="s">
        <v>477</v>
      </c>
    </row>
    <row r="23" spans="1:26" x14ac:dyDescent="0.25">
      <c r="A23" s="14">
        <v>17</v>
      </c>
      <c r="B23" s="14" t="s">
        <v>179</v>
      </c>
      <c r="C23" s="7" t="s">
        <v>9</v>
      </c>
      <c r="D23" s="31">
        <f>P4a2!V23</f>
        <v>0</v>
      </c>
      <c r="E23" s="45" t="s">
        <v>38</v>
      </c>
      <c r="F23" s="44">
        <v>1</v>
      </c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>
        <f t="shared" si="0"/>
        <v>1</v>
      </c>
      <c r="Y23" s="66">
        <f t="shared" si="1"/>
        <v>0</v>
      </c>
    </row>
    <row r="24" spans="1:26" x14ac:dyDescent="0.25">
      <c r="A24" s="14">
        <v>18</v>
      </c>
      <c r="B24" s="14" t="s">
        <v>180</v>
      </c>
      <c r="C24" s="7" t="s">
        <v>15</v>
      </c>
      <c r="D24" s="31">
        <f>P4a2!V24</f>
        <v>21.260387811634349</v>
      </c>
      <c r="E24" s="45" t="s">
        <v>535</v>
      </c>
      <c r="F24" s="44">
        <v>165.2</v>
      </c>
      <c r="G24" s="44">
        <v>95.2</v>
      </c>
      <c r="H24" s="44">
        <v>185.6</v>
      </c>
      <c r="I24" s="44">
        <v>88.3</v>
      </c>
      <c r="J24" s="44">
        <v>184.1</v>
      </c>
      <c r="K24" s="44"/>
      <c r="L24" s="44"/>
      <c r="M24" s="44"/>
      <c r="N24" s="44"/>
      <c r="O24" s="44"/>
      <c r="P24" s="44"/>
      <c r="Q24" s="45"/>
      <c r="R24" s="45"/>
      <c r="S24" s="45"/>
      <c r="T24" s="45"/>
      <c r="U24" s="45"/>
      <c r="V24" s="45"/>
      <c r="W24" s="44">
        <f t="shared" si="0"/>
        <v>718.4</v>
      </c>
      <c r="Y24" s="66">
        <f t="shared" si="1"/>
        <v>2.4978740920561593E-3</v>
      </c>
    </row>
    <row r="25" spans="1:26" x14ac:dyDescent="0.25">
      <c r="A25" s="14">
        <v>19</v>
      </c>
      <c r="B25" s="14" t="s">
        <v>181</v>
      </c>
      <c r="C25" s="7" t="s">
        <v>196</v>
      </c>
      <c r="D25" s="31">
        <f>P4a2!V25</f>
        <v>0</v>
      </c>
      <c r="E25" s="45" t="s">
        <v>38</v>
      </c>
      <c r="F25" s="44">
        <v>1</v>
      </c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>
        <f t="shared" si="0"/>
        <v>1</v>
      </c>
      <c r="Y25" s="66">
        <f t="shared" si="1"/>
        <v>0</v>
      </c>
    </row>
    <row r="26" spans="1:26" x14ac:dyDescent="0.25">
      <c r="A26" s="14">
        <v>20</v>
      </c>
      <c r="B26" s="14" t="s">
        <v>182</v>
      </c>
      <c r="C26" s="7" t="s">
        <v>197</v>
      </c>
      <c r="D26" s="31">
        <f>P4a2!V26</f>
        <v>0</v>
      </c>
      <c r="E26" s="45" t="s">
        <v>38</v>
      </c>
      <c r="F26" s="44">
        <v>1</v>
      </c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>
        <f t="shared" si="0"/>
        <v>1</v>
      </c>
      <c r="Y26" s="66">
        <f t="shared" si="1"/>
        <v>0</v>
      </c>
    </row>
    <row r="27" spans="1:26" x14ac:dyDescent="0.25">
      <c r="A27" s="14">
        <v>21</v>
      </c>
      <c r="B27" s="14" t="s">
        <v>188</v>
      </c>
      <c r="C27" s="7" t="s">
        <v>198</v>
      </c>
      <c r="D27" s="31">
        <f>P4a2!V27</f>
        <v>0</v>
      </c>
      <c r="E27" s="45" t="s">
        <v>38</v>
      </c>
      <c r="F27" s="44">
        <v>1</v>
      </c>
      <c r="G27" s="44"/>
      <c r="H27" s="44"/>
      <c r="I27" s="44"/>
      <c r="J27" s="44"/>
      <c r="K27" s="44"/>
      <c r="L27" s="45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>
        <f t="shared" si="0"/>
        <v>1</v>
      </c>
      <c r="Y27" s="66">
        <f t="shared" si="1"/>
        <v>0</v>
      </c>
    </row>
    <row r="28" spans="1:26" x14ac:dyDescent="0.25">
      <c r="A28" s="14">
        <v>22</v>
      </c>
      <c r="B28" s="14" t="s">
        <v>189</v>
      </c>
      <c r="C28" s="7" t="s">
        <v>19</v>
      </c>
      <c r="D28" s="31">
        <f>P4a2!V28</f>
        <v>0</v>
      </c>
      <c r="E28" s="45" t="s">
        <v>38</v>
      </c>
      <c r="F28" s="45">
        <v>1</v>
      </c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>
        <f t="shared" si="0"/>
        <v>1</v>
      </c>
      <c r="Y28" s="66">
        <f t="shared" si="1"/>
        <v>0</v>
      </c>
    </row>
    <row r="29" spans="1:26" x14ac:dyDescent="0.25">
      <c r="A29" s="14">
        <v>23</v>
      </c>
      <c r="B29" s="14" t="s">
        <v>190</v>
      </c>
      <c r="C29" s="7" t="s">
        <v>217</v>
      </c>
      <c r="D29" s="31">
        <f>P4a2!V29</f>
        <v>0</v>
      </c>
      <c r="E29" s="45" t="s">
        <v>38</v>
      </c>
      <c r="F29" s="44">
        <v>1</v>
      </c>
      <c r="G29" s="44"/>
      <c r="H29" s="44"/>
      <c r="I29" s="44"/>
      <c r="J29" s="44"/>
      <c r="K29" s="45"/>
      <c r="L29" s="45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>
        <f t="shared" si="0"/>
        <v>1</v>
      </c>
      <c r="Y29" s="66">
        <f t="shared" si="1"/>
        <v>0</v>
      </c>
    </row>
    <row r="30" spans="1:26" x14ac:dyDescent="0.25">
      <c r="A30" s="14">
        <v>24</v>
      </c>
      <c r="B30" s="14" t="s">
        <v>191</v>
      </c>
      <c r="C30" s="7" t="s">
        <v>199</v>
      </c>
      <c r="D30" s="31">
        <f>P4a2!V30</f>
        <v>0</v>
      </c>
      <c r="E30" s="45" t="s">
        <v>38</v>
      </c>
      <c r="F30" s="44">
        <v>1</v>
      </c>
      <c r="G30" s="44"/>
      <c r="H30" s="44"/>
      <c r="I30" s="44"/>
      <c r="J30" s="44"/>
      <c r="K30" s="45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>
        <f t="shared" si="0"/>
        <v>1</v>
      </c>
      <c r="Y30" s="66">
        <f t="shared" si="1"/>
        <v>0</v>
      </c>
    </row>
    <row r="31" spans="1:26" x14ac:dyDescent="0.25">
      <c r="A31" s="14">
        <v>25</v>
      </c>
      <c r="B31" s="14" t="s">
        <v>192</v>
      </c>
      <c r="C31" s="7" t="s">
        <v>200</v>
      </c>
      <c r="D31" s="31">
        <f>P4a2!V31</f>
        <v>0</v>
      </c>
      <c r="E31" s="45" t="s">
        <v>38</v>
      </c>
      <c r="F31" s="44">
        <v>1</v>
      </c>
      <c r="G31" s="44"/>
      <c r="H31" s="44"/>
      <c r="I31" s="44"/>
      <c r="J31" s="45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>
        <f t="shared" si="0"/>
        <v>1</v>
      </c>
      <c r="Y31" s="66">
        <f t="shared" si="1"/>
        <v>0</v>
      </c>
    </row>
    <row r="32" spans="1:26" x14ac:dyDescent="0.25">
      <c r="A32" s="14">
        <v>26</v>
      </c>
      <c r="B32" s="14" t="s">
        <v>193</v>
      </c>
      <c r="C32" s="7" t="s">
        <v>201</v>
      </c>
      <c r="D32" s="31">
        <f>P4a2!V32</f>
        <v>0</v>
      </c>
      <c r="E32" s="45" t="s">
        <v>38</v>
      </c>
      <c r="F32" s="44">
        <v>1</v>
      </c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>
        <f t="shared" si="0"/>
        <v>1</v>
      </c>
      <c r="Y32" s="66">
        <f t="shared" si="1"/>
        <v>0</v>
      </c>
    </row>
    <row r="33" spans="1:27" x14ac:dyDescent="0.25">
      <c r="A33" s="14">
        <v>27</v>
      </c>
      <c r="B33" s="14" t="s">
        <v>194</v>
      </c>
      <c r="C33" s="7" t="s">
        <v>202</v>
      </c>
      <c r="D33" s="31">
        <f>P4a2!V33</f>
        <v>0</v>
      </c>
      <c r="E33" s="45" t="s">
        <v>38</v>
      </c>
      <c r="F33" s="44">
        <v>1</v>
      </c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>
        <f t="shared" si="0"/>
        <v>1</v>
      </c>
      <c r="Y33" s="66">
        <f t="shared" si="1"/>
        <v>0</v>
      </c>
    </row>
    <row r="34" spans="1:27" x14ac:dyDescent="0.25">
      <c r="A34" s="14">
        <v>28</v>
      </c>
      <c r="B34" s="14" t="s">
        <v>195</v>
      </c>
      <c r="C34" s="7" t="s">
        <v>20</v>
      </c>
      <c r="D34" s="31">
        <f>P4a2!V34</f>
        <v>32.112500000000004</v>
      </c>
      <c r="E34" s="45" t="s">
        <v>535</v>
      </c>
      <c r="F34" s="44">
        <v>165.2</v>
      </c>
      <c r="G34" s="44">
        <v>95.2</v>
      </c>
      <c r="H34" s="44">
        <v>185.6</v>
      </c>
      <c r="I34" s="44">
        <v>88.3</v>
      </c>
      <c r="J34" s="44">
        <v>184.1</v>
      </c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>
        <f t="shared" si="0"/>
        <v>718.4</v>
      </c>
      <c r="Y34" s="66">
        <f t="shared" si="1"/>
        <v>3.7728842244946431E-3</v>
      </c>
    </row>
    <row r="35" spans="1:27" x14ac:dyDescent="0.25">
      <c r="A35" s="14">
        <v>29</v>
      </c>
      <c r="B35" s="14" t="s">
        <v>203</v>
      </c>
      <c r="C35" s="7" t="s">
        <v>210</v>
      </c>
      <c r="D35" s="31">
        <f>P4a2!V35</f>
        <v>0</v>
      </c>
      <c r="E35" s="45" t="s">
        <v>38</v>
      </c>
      <c r="F35" s="44">
        <v>1</v>
      </c>
      <c r="G35" s="44"/>
      <c r="H35" s="44"/>
      <c r="I35" s="44"/>
      <c r="J35" s="44"/>
      <c r="K35" s="45"/>
      <c r="L35" s="44"/>
      <c r="M35" s="45"/>
      <c r="N35" s="44"/>
      <c r="O35" s="44"/>
      <c r="P35" s="44"/>
      <c r="Q35" s="44"/>
      <c r="R35" s="44"/>
      <c r="S35" s="44"/>
      <c r="T35" s="44"/>
      <c r="U35" s="44"/>
      <c r="V35" s="44"/>
      <c r="W35" s="44">
        <f t="shared" si="0"/>
        <v>1</v>
      </c>
      <c r="Y35" s="66">
        <f t="shared" si="1"/>
        <v>0</v>
      </c>
    </row>
    <row r="36" spans="1:27" x14ac:dyDescent="0.25">
      <c r="A36" s="14">
        <v>30</v>
      </c>
      <c r="B36" s="14" t="s">
        <v>204</v>
      </c>
      <c r="C36" s="7" t="s">
        <v>211</v>
      </c>
      <c r="D36" s="31">
        <f>P4a2!V36</f>
        <v>0</v>
      </c>
      <c r="E36" s="45" t="s">
        <v>38</v>
      </c>
      <c r="F36" s="44">
        <v>1</v>
      </c>
      <c r="G36" s="44"/>
      <c r="H36" s="44"/>
      <c r="I36" s="44"/>
      <c r="J36" s="44"/>
      <c r="K36" s="45"/>
      <c r="L36" s="4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>
        <f t="shared" si="0"/>
        <v>1</v>
      </c>
      <c r="Y36" s="66">
        <f t="shared" si="1"/>
        <v>0</v>
      </c>
    </row>
    <row r="37" spans="1:27" x14ac:dyDescent="0.25">
      <c r="A37" s="14">
        <v>31</v>
      </c>
      <c r="B37" s="14" t="s">
        <v>205</v>
      </c>
      <c r="C37" s="7" t="s">
        <v>212</v>
      </c>
      <c r="D37" s="31">
        <f>P4a2!V37</f>
        <v>0</v>
      </c>
      <c r="E37" s="45" t="s">
        <v>38</v>
      </c>
      <c r="F37" s="44">
        <v>1</v>
      </c>
      <c r="G37" s="44"/>
      <c r="H37" s="44"/>
      <c r="I37" s="44"/>
      <c r="J37" s="45"/>
      <c r="K37" s="44"/>
      <c r="L37" s="45"/>
      <c r="M37" s="44"/>
      <c r="N37" s="45"/>
      <c r="O37" s="45"/>
      <c r="P37" s="45"/>
      <c r="Q37" s="44"/>
      <c r="R37" s="44"/>
      <c r="S37" s="44"/>
      <c r="T37" s="44"/>
      <c r="U37" s="44"/>
      <c r="V37" s="44"/>
      <c r="W37" s="44">
        <f t="shared" si="0"/>
        <v>1</v>
      </c>
      <c r="Y37" s="66">
        <f t="shared" si="1"/>
        <v>0</v>
      </c>
    </row>
    <row r="38" spans="1:27" x14ac:dyDescent="0.25">
      <c r="A38" s="14">
        <v>32</v>
      </c>
      <c r="B38" s="14" t="s">
        <v>206</v>
      </c>
      <c r="C38" s="7" t="s">
        <v>213</v>
      </c>
      <c r="D38" s="31">
        <f>P4a2!V38</f>
        <v>0</v>
      </c>
      <c r="E38" s="45" t="s">
        <v>38</v>
      </c>
      <c r="F38" s="44">
        <v>1</v>
      </c>
      <c r="G38" s="44"/>
      <c r="H38" s="44"/>
      <c r="I38" s="45"/>
      <c r="J38" s="14"/>
      <c r="K38" s="45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>
        <f t="shared" si="0"/>
        <v>1</v>
      </c>
      <c r="Y38" s="66">
        <f t="shared" si="1"/>
        <v>0</v>
      </c>
      <c r="AA38" s="65"/>
    </row>
    <row r="39" spans="1:27" x14ac:dyDescent="0.25">
      <c r="A39" s="14">
        <v>33</v>
      </c>
      <c r="B39" s="14" t="s">
        <v>207</v>
      </c>
      <c r="C39" s="7" t="s">
        <v>214</v>
      </c>
      <c r="D39" s="31">
        <f>P4a2!V39</f>
        <v>0</v>
      </c>
      <c r="E39" s="45" t="s">
        <v>38</v>
      </c>
      <c r="F39" s="44">
        <v>1</v>
      </c>
      <c r="G39" s="44"/>
      <c r="H39" s="44"/>
      <c r="I39" s="45"/>
      <c r="J39" s="1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>
        <f t="shared" si="0"/>
        <v>1</v>
      </c>
      <c r="Y39" s="66">
        <f t="shared" si="1"/>
        <v>0</v>
      </c>
    </row>
    <row r="40" spans="1:27" x14ac:dyDescent="0.25">
      <c r="A40" s="14">
        <v>34</v>
      </c>
      <c r="B40" s="14" t="s">
        <v>208</v>
      </c>
      <c r="C40" s="7" t="s">
        <v>215</v>
      </c>
      <c r="D40" s="31">
        <f>P4a2!V40</f>
        <v>0</v>
      </c>
      <c r="E40" s="45" t="s">
        <v>38</v>
      </c>
      <c r="F40" s="44">
        <v>1</v>
      </c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>
        <f t="shared" si="0"/>
        <v>1</v>
      </c>
      <c r="Y40" s="66">
        <f t="shared" si="1"/>
        <v>0</v>
      </c>
    </row>
    <row r="41" spans="1:27" x14ac:dyDescent="0.25">
      <c r="A41" s="14">
        <v>35</v>
      </c>
      <c r="B41" s="14" t="s">
        <v>209</v>
      </c>
      <c r="C41" s="7" t="s">
        <v>216</v>
      </c>
      <c r="D41" s="31">
        <f>P4a2!V41</f>
        <v>0</v>
      </c>
      <c r="E41" s="45" t="s">
        <v>38</v>
      </c>
      <c r="F41" s="44">
        <v>1</v>
      </c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>
        <f t="shared" si="0"/>
        <v>1</v>
      </c>
      <c r="Y41" s="66">
        <f t="shared" si="1"/>
        <v>0</v>
      </c>
    </row>
    <row r="42" spans="1:27" x14ac:dyDescent="0.25">
      <c r="D42" s="31">
        <f>SUM(D7:D41)</f>
        <v>8511.3928997652438</v>
      </c>
      <c r="Y42" s="67">
        <f>SUM(Y7:Y41)</f>
        <v>1</v>
      </c>
    </row>
  </sheetData>
  <mergeCells count="1">
    <mergeCell ref="B4:C4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6BA77-4268-48F2-8AE8-390BAED15816}">
  <dimension ref="A1:AA42"/>
  <sheetViews>
    <sheetView zoomScale="80" zoomScaleNormal="80" workbookViewId="0">
      <pane xSplit="5" ySplit="6" topLeftCell="F7" activePane="bottomRight" state="frozen"/>
      <selection pane="topRight" activeCell="F1" sqref="F1"/>
      <selection pane="bottomLeft" activeCell="A9" sqref="A9"/>
      <selection pane="bottomRight" activeCell="G30" sqref="G30"/>
    </sheetView>
  </sheetViews>
  <sheetFormatPr baseColWidth="10" defaultColWidth="11.54296875" defaultRowHeight="15" x14ac:dyDescent="0.25"/>
  <cols>
    <col min="1" max="1" width="6.08984375" style="24" customWidth="1"/>
    <col min="2" max="2" width="9.08984375" style="24" customWidth="1"/>
    <col min="3" max="3" width="30.54296875" style="24" customWidth="1"/>
    <col min="4" max="4" width="9.453125" style="24" customWidth="1"/>
    <col min="5" max="5" width="15.90625" style="24" customWidth="1"/>
    <col min="6" max="13" width="11.54296875" style="24"/>
    <col min="14" max="14" width="12.90625" style="24" customWidth="1"/>
    <col min="15" max="23" width="11.54296875" style="24"/>
    <col min="24" max="24" width="5.36328125" style="24" customWidth="1"/>
    <col min="25" max="25" width="12" style="24" bestFit="1" customWidth="1"/>
    <col min="26" max="16384" width="11.54296875" style="24"/>
  </cols>
  <sheetData>
    <row r="1" spans="1:26" ht="15.6" x14ac:dyDescent="0.3">
      <c r="A1" s="26" t="s">
        <v>586</v>
      </c>
    </row>
    <row r="2" spans="1:26" ht="15.6" x14ac:dyDescent="0.3">
      <c r="A2" s="26" t="s">
        <v>589</v>
      </c>
      <c r="B2" s="26" t="s">
        <v>590</v>
      </c>
      <c r="E2" s="73" t="s">
        <v>100</v>
      </c>
      <c r="F2" s="73">
        <v>1</v>
      </c>
      <c r="G2" s="73">
        <v>2</v>
      </c>
      <c r="H2" s="73">
        <v>3</v>
      </c>
      <c r="I2" s="73">
        <v>4</v>
      </c>
      <c r="J2" s="73">
        <v>5</v>
      </c>
      <c r="K2" s="73">
        <v>6</v>
      </c>
      <c r="L2" s="73">
        <v>7</v>
      </c>
      <c r="M2" s="73">
        <v>8</v>
      </c>
      <c r="N2" s="73">
        <v>9</v>
      </c>
      <c r="O2" s="73">
        <v>10</v>
      </c>
      <c r="P2" s="73">
        <v>11</v>
      </c>
      <c r="Q2" s="73">
        <v>12</v>
      </c>
      <c r="R2" s="73">
        <v>13</v>
      </c>
      <c r="S2" s="73">
        <v>14</v>
      </c>
      <c r="T2" s="73">
        <v>15</v>
      </c>
      <c r="U2" s="73">
        <v>16</v>
      </c>
      <c r="V2" s="73">
        <v>17</v>
      </c>
    </row>
    <row r="3" spans="1:26" x14ac:dyDescent="0.25">
      <c r="E3" s="73" t="s">
        <v>101</v>
      </c>
      <c r="F3" s="73" t="s">
        <v>384</v>
      </c>
      <c r="G3" s="73" t="s">
        <v>385</v>
      </c>
      <c r="H3" s="73" t="s">
        <v>386</v>
      </c>
      <c r="I3" s="73" t="s">
        <v>387</v>
      </c>
      <c r="J3" s="73" t="s">
        <v>388</v>
      </c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</row>
    <row r="4" spans="1:26" ht="55.2" x14ac:dyDescent="0.25">
      <c r="B4" s="94" t="s">
        <v>538</v>
      </c>
      <c r="C4" s="95"/>
      <c r="E4" s="73" t="s">
        <v>102</v>
      </c>
      <c r="F4" s="73" t="s">
        <v>393</v>
      </c>
      <c r="G4" s="73" t="s">
        <v>408</v>
      </c>
      <c r="H4" s="73" t="s">
        <v>409</v>
      </c>
      <c r="I4" s="73" t="s">
        <v>410</v>
      </c>
      <c r="J4" s="73" t="s">
        <v>411</v>
      </c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</row>
    <row r="5" spans="1:26" x14ac:dyDescent="0.25">
      <c r="E5" s="73" t="s">
        <v>103</v>
      </c>
      <c r="F5" s="73" t="s">
        <v>130</v>
      </c>
      <c r="G5" s="73" t="s">
        <v>130</v>
      </c>
      <c r="H5" s="73" t="s">
        <v>130</v>
      </c>
      <c r="I5" s="73" t="s">
        <v>130</v>
      </c>
      <c r="J5" s="73" t="s">
        <v>130</v>
      </c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</row>
    <row r="6" spans="1:26" ht="15.6" x14ac:dyDescent="0.3">
      <c r="A6" s="1" t="s">
        <v>100</v>
      </c>
      <c r="B6" s="1" t="s">
        <v>101</v>
      </c>
      <c r="C6" s="1" t="s">
        <v>102</v>
      </c>
      <c r="D6" s="1" t="s">
        <v>171</v>
      </c>
      <c r="E6" s="1" t="s">
        <v>527</v>
      </c>
      <c r="F6" s="73" t="s">
        <v>427</v>
      </c>
      <c r="G6" s="73" t="s">
        <v>427</v>
      </c>
      <c r="H6" s="73" t="s">
        <v>427</v>
      </c>
      <c r="I6" s="73" t="s">
        <v>427</v>
      </c>
      <c r="J6" s="73" t="s">
        <v>427</v>
      </c>
      <c r="K6" s="73"/>
      <c r="L6" s="39"/>
      <c r="M6" s="39"/>
      <c r="N6" s="39"/>
      <c r="O6" s="39"/>
      <c r="P6" s="39"/>
      <c r="Q6" s="39"/>
      <c r="R6" s="39"/>
      <c r="S6" s="39"/>
      <c r="T6" s="39"/>
      <c r="U6" s="39"/>
      <c r="V6" s="40"/>
      <c r="W6" s="42" t="s">
        <v>7</v>
      </c>
      <c r="Y6" s="42" t="s">
        <v>528</v>
      </c>
    </row>
    <row r="7" spans="1:26" x14ac:dyDescent="0.25">
      <c r="A7" s="14">
        <v>1</v>
      </c>
      <c r="B7" s="14" t="s">
        <v>160</v>
      </c>
      <c r="C7" s="79" t="s">
        <v>18</v>
      </c>
      <c r="D7" s="31">
        <f>P4a2!V7</f>
        <v>623.08787878787882</v>
      </c>
      <c r="E7" s="45" t="s">
        <v>535</v>
      </c>
      <c r="F7" s="44">
        <f>'P4b1 CA 17'!$D7/'P4b1 CA 17'!$W7*'P4b1 CA 17'!F7</f>
        <v>143.28245764999662</v>
      </c>
      <c r="G7" s="44">
        <f>'P4b1 CA 17'!$D7/'P4b1 CA 17'!$W7*'P4b1 CA 17'!G7</f>
        <v>82.569551866099758</v>
      </c>
      <c r="H7" s="44">
        <f>'P4b1 CA 17'!$D7/'P4b1 CA 17'!$W7*'P4b1 CA 17'!H7</f>
        <v>160.97593304987515</v>
      </c>
      <c r="I7" s="44">
        <f>'P4b1 CA 17'!$D7/'P4b1 CA 17'!$W7*'P4b1 CA 17'!I7</f>
        <v>76.584994010258484</v>
      </c>
      <c r="J7" s="44">
        <f>'P4b1 CA 17'!$D7/'P4b1 CA 17'!$W7*'P4b1 CA 17'!J7</f>
        <v>159.67494221164878</v>
      </c>
      <c r="K7" s="44"/>
      <c r="L7" s="44"/>
      <c r="M7" s="14"/>
      <c r="N7" s="14"/>
      <c r="O7" s="14"/>
      <c r="P7" s="14"/>
      <c r="Q7" s="7"/>
      <c r="R7" s="7"/>
      <c r="S7" s="7"/>
      <c r="T7" s="7"/>
      <c r="U7" s="7"/>
      <c r="V7" s="7"/>
      <c r="W7" s="44">
        <f t="shared" ref="W7:W41" si="0">SUM(F7:V7)</f>
        <v>623.08787878787871</v>
      </c>
      <c r="Y7" s="78">
        <f t="shared" ref="Y7:Y41" si="1">D7/$D$42</f>
        <v>7.320633486500952E-2</v>
      </c>
      <c r="Z7" s="25"/>
    </row>
    <row r="8" spans="1:26" x14ac:dyDescent="0.25">
      <c r="A8" s="14">
        <v>2</v>
      </c>
      <c r="B8" s="14" t="s">
        <v>161</v>
      </c>
      <c r="C8" s="7" t="s">
        <v>172</v>
      </c>
      <c r="D8" s="31">
        <f>P4a2!V8</f>
        <v>0</v>
      </c>
      <c r="E8" s="45" t="s">
        <v>38</v>
      </c>
      <c r="F8" s="44">
        <f>'P4b1 CA 17'!$D8/'P4b1 CA 17'!$W8*'P4b1 CA 17'!F8</f>
        <v>0</v>
      </c>
      <c r="G8" s="44">
        <f>'P4b1 CA 17'!$D8/'P4b1 CA 17'!$W8*'P4b1 CA 17'!G8</f>
        <v>0</v>
      </c>
      <c r="H8" s="44">
        <f>'P4b1 CA 17'!$D8/'P4b1 CA 17'!$W8*'P4b1 CA 17'!H8</f>
        <v>0</v>
      </c>
      <c r="I8" s="44">
        <f>'P4b1 CA 17'!$D8/'P4b1 CA 17'!$W8*'P4b1 CA 17'!I8</f>
        <v>0</v>
      </c>
      <c r="J8" s="44">
        <f>'P4b1 CA 17'!$D8/'P4b1 CA 17'!$W8*'P4b1 CA 17'!J8</f>
        <v>0</v>
      </c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>
        <f t="shared" si="0"/>
        <v>0</v>
      </c>
      <c r="Y8" s="66">
        <f t="shared" si="1"/>
        <v>0</v>
      </c>
    </row>
    <row r="9" spans="1:26" x14ac:dyDescent="0.25">
      <c r="A9" s="14">
        <v>3</v>
      </c>
      <c r="B9" s="14" t="s">
        <v>162</v>
      </c>
      <c r="C9" s="7" t="s">
        <v>10</v>
      </c>
      <c r="D9" s="31">
        <f>P4a2!V9</f>
        <v>0</v>
      </c>
      <c r="E9" s="45" t="s">
        <v>38</v>
      </c>
      <c r="F9" s="44">
        <f>'P4b1 CA 17'!$D9/'P4b1 CA 17'!$W9*'P4b1 CA 17'!F9</f>
        <v>0</v>
      </c>
      <c r="G9" s="44">
        <f>'P4b1 CA 17'!$D9/'P4b1 CA 17'!$W9*'P4b1 CA 17'!G9</f>
        <v>0</v>
      </c>
      <c r="H9" s="44">
        <f>'P4b1 CA 17'!$D9/'P4b1 CA 17'!$W9*'P4b1 CA 17'!H9</f>
        <v>0</v>
      </c>
      <c r="I9" s="44">
        <f>'P4b1 CA 17'!$D9/'P4b1 CA 17'!$W9*'P4b1 CA 17'!I9</f>
        <v>0</v>
      </c>
      <c r="J9" s="44">
        <f>'P4b1 CA 17'!$D9/'P4b1 CA 17'!$W9*'P4b1 CA 17'!J9</f>
        <v>0</v>
      </c>
      <c r="K9" s="45"/>
      <c r="L9" s="44"/>
      <c r="M9" s="45"/>
      <c r="N9" s="44"/>
      <c r="O9" s="44"/>
      <c r="P9" s="44"/>
      <c r="Q9" s="44"/>
      <c r="R9" s="44"/>
      <c r="S9" s="44"/>
      <c r="T9" s="44"/>
      <c r="U9" s="44"/>
      <c r="V9" s="44"/>
      <c r="W9" s="44">
        <f t="shared" si="0"/>
        <v>0</v>
      </c>
      <c r="Y9" s="66">
        <f t="shared" si="1"/>
        <v>0</v>
      </c>
    </row>
    <row r="10" spans="1:26" x14ac:dyDescent="0.25">
      <c r="A10" s="14">
        <v>4</v>
      </c>
      <c r="B10" s="14" t="s">
        <v>163</v>
      </c>
      <c r="C10" s="7" t="s">
        <v>14</v>
      </c>
      <c r="D10" s="31">
        <f>P4a2!V10</f>
        <v>0</v>
      </c>
      <c r="E10" s="45" t="s">
        <v>38</v>
      </c>
      <c r="F10" s="44">
        <f>'P4b1 CA 17'!$D10/'P4b1 CA 17'!$W10*'P4b1 CA 17'!F10</f>
        <v>0</v>
      </c>
      <c r="G10" s="44">
        <f>'P4b1 CA 17'!$D10/'P4b1 CA 17'!$W10*'P4b1 CA 17'!G10</f>
        <v>0</v>
      </c>
      <c r="H10" s="44">
        <f>'P4b1 CA 17'!$D10/'P4b1 CA 17'!$W10*'P4b1 CA 17'!H10</f>
        <v>0</v>
      </c>
      <c r="I10" s="44">
        <f>'P4b1 CA 17'!$D10/'P4b1 CA 17'!$W10*'P4b1 CA 17'!I10</f>
        <v>0</v>
      </c>
      <c r="J10" s="44">
        <f>'P4b1 CA 17'!$D10/'P4b1 CA 17'!$W10*'P4b1 CA 17'!J10</f>
        <v>0</v>
      </c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>
        <f t="shared" si="0"/>
        <v>0</v>
      </c>
      <c r="Y10" s="78">
        <f t="shared" si="1"/>
        <v>0</v>
      </c>
    </row>
    <row r="11" spans="1:26" x14ac:dyDescent="0.25">
      <c r="A11" s="14">
        <v>5</v>
      </c>
      <c r="B11" s="14" t="s">
        <v>164</v>
      </c>
      <c r="C11" s="7" t="s">
        <v>11</v>
      </c>
      <c r="D11" s="31">
        <f>P4a2!V11</f>
        <v>313.85594632768374</v>
      </c>
      <c r="E11" s="45" t="s">
        <v>535</v>
      </c>
      <c r="F11" s="44">
        <f>'P4b1 CA 17'!$D11/'P4b1 CA 17'!$W11*'P4b1 CA 17'!F11</f>
        <v>72.172887435040849</v>
      </c>
      <c r="G11" s="44">
        <f>'P4b1 CA 17'!$D11/'P4b1 CA 17'!$W11*'P4b1 CA 17'!G11</f>
        <v>41.591155471040494</v>
      </c>
      <c r="H11" s="44">
        <f>'P4b1 CA 17'!$D11/'P4b1 CA 17'!$W11*'P4b1 CA 17'!H11</f>
        <v>81.08527789312096</v>
      </c>
      <c r="I11" s="44">
        <f>'P4b1 CA 17'!$D11/'P4b1 CA 17'!$W11*'P4b1 CA 17'!I11</f>
        <v>38.576670463160461</v>
      </c>
      <c r="J11" s="44">
        <f>'P4b1 CA 17'!$D11/'P4b1 CA 17'!$W11*'P4b1 CA 17'!J11</f>
        <v>80.429955065320954</v>
      </c>
      <c r="K11" s="44"/>
      <c r="L11" s="44"/>
      <c r="M11" s="44"/>
      <c r="N11" s="44"/>
      <c r="O11" s="44"/>
      <c r="P11" s="44"/>
      <c r="Q11" s="45"/>
      <c r="R11" s="45"/>
      <c r="S11" s="45"/>
      <c r="T11" s="45"/>
      <c r="U11" s="45"/>
      <c r="V11" s="45"/>
      <c r="W11" s="44">
        <f t="shared" si="0"/>
        <v>313.85594632768374</v>
      </c>
      <c r="Y11" s="78">
        <f t="shared" si="1"/>
        <v>3.687480416235283E-2</v>
      </c>
    </row>
    <row r="12" spans="1:26" x14ac:dyDescent="0.25">
      <c r="A12" s="14">
        <v>6</v>
      </c>
      <c r="B12" s="14" t="s">
        <v>165</v>
      </c>
      <c r="C12" s="7" t="s">
        <v>173</v>
      </c>
      <c r="D12" s="31">
        <f>P4a2!V12</f>
        <v>704.18691588785055</v>
      </c>
      <c r="E12" s="45" t="s">
        <v>535</v>
      </c>
      <c r="F12" s="44">
        <f>'P4b1 CA 17'!$D12/'P4b1 CA 17'!$W12*'P4b1 CA 17'!F12</f>
        <v>161.93162375372063</v>
      </c>
      <c r="G12" s="44">
        <f>'P4b1 CA 17'!$D12/'P4b1 CA 17'!$W12*'P4b1 CA 17'!G12</f>
        <v>93.316528942822075</v>
      </c>
      <c r="H12" s="44">
        <f>'P4b1 CA 17'!$D12/'P4b1 CA 17'!$W12*'P4b1 CA 17'!H12</f>
        <v>181.92802281289678</v>
      </c>
      <c r="I12" s="44">
        <f>'P4b1 CA 17'!$D12/'P4b1 CA 17'!$W12*'P4b1 CA 17'!I12</f>
        <v>86.553041025747774</v>
      </c>
      <c r="J12" s="44">
        <f>'P4b1 CA 17'!$D12/'P4b1 CA 17'!$W12*'P4b1 CA 17'!J12</f>
        <v>180.45769935266324</v>
      </c>
      <c r="K12" s="44"/>
      <c r="L12" s="44"/>
      <c r="M12" s="44"/>
      <c r="N12" s="45"/>
      <c r="O12" s="45"/>
      <c r="P12" s="45"/>
      <c r="Q12" s="45"/>
      <c r="R12" s="45"/>
      <c r="S12" s="45"/>
      <c r="T12" s="45"/>
      <c r="U12" s="45"/>
      <c r="V12" s="45"/>
      <c r="W12" s="44">
        <f t="shared" si="0"/>
        <v>704.18691588785055</v>
      </c>
      <c r="Y12" s="66">
        <f t="shared" si="1"/>
        <v>8.2734626891360283E-2</v>
      </c>
    </row>
    <row r="13" spans="1:26" x14ac:dyDescent="0.25">
      <c r="A13" s="14">
        <v>7</v>
      </c>
      <c r="B13" s="14" t="s">
        <v>166</v>
      </c>
      <c r="C13" s="7" t="s">
        <v>12</v>
      </c>
      <c r="D13" s="31">
        <f>P4a2!V13</f>
        <v>116.36697247706421</v>
      </c>
      <c r="E13" s="45" t="s">
        <v>535</v>
      </c>
      <c r="F13" s="44">
        <f>'P4b1 CA 17'!$D13/'P4b1 CA 17'!$W13*'P4b1 CA 17'!F13</f>
        <v>26.759220285650066</v>
      </c>
      <c r="G13" s="44">
        <f>'P4b1 CA 17'!$D13/'P4b1 CA 17'!$W13*'P4b1 CA 17'!G13</f>
        <v>15.420567622239023</v>
      </c>
      <c r="H13" s="44">
        <f>'P4b1 CA 17'!$D13/'P4b1 CA 17'!$W13*'P4b1 CA 17'!H13</f>
        <v>30.063627633272713</v>
      </c>
      <c r="I13" s="44">
        <f>'P4b1 CA 17'!$D13/'P4b1 CA 17'!$W13*'P4b1 CA 17'!I13</f>
        <v>14.302900431131361</v>
      </c>
      <c r="J13" s="44">
        <f>'P4b1 CA 17'!$D13/'P4b1 CA 17'!$W13*'P4b1 CA 17'!J13</f>
        <v>29.820656504771048</v>
      </c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>
        <f t="shared" si="0"/>
        <v>116.36697247706422</v>
      </c>
      <c r="Y13" s="66">
        <f t="shared" si="1"/>
        <v>1.3671907036540844E-2</v>
      </c>
    </row>
    <row r="14" spans="1:26" x14ac:dyDescent="0.25">
      <c r="A14" s="14">
        <v>8</v>
      </c>
      <c r="B14" s="14" t="s">
        <v>167</v>
      </c>
      <c r="C14" s="7" t="s">
        <v>16</v>
      </c>
      <c r="D14" s="31">
        <f>P4a2!V14</f>
        <v>0</v>
      </c>
      <c r="E14" s="45" t="s">
        <v>38</v>
      </c>
      <c r="F14" s="44">
        <f>'P4b1 CA 17'!$D14/'P4b1 CA 17'!$W14*'P4b1 CA 17'!F14</f>
        <v>0</v>
      </c>
      <c r="G14" s="44">
        <f>'P4b1 CA 17'!$D14/'P4b1 CA 17'!$W14*'P4b1 CA 17'!G14</f>
        <v>0</v>
      </c>
      <c r="H14" s="44">
        <f>'P4b1 CA 17'!$D14/'P4b1 CA 17'!$W14*'P4b1 CA 17'!H14</f>
        <v>0</v>
      </c>
      <c r="I14" s="44">
        <f>'P4b1 CA 17'!$D14/'P4b1 CA 17'!$W14*'P4b1 CA 17'!I14</f>
        <v>0</v>
      </c>
      <c r="J14" s="44">
        <f>'P4b1 CA 17'!$D14/'P4b1 CA 17'!$W14*'P4b1 CA 17'!J14</f>
        <v>0</v>
      </c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>
        <f t="shared" si="0"/>
        <v>0</v>
      </c>
      <c r="Y14" s="66">
        <f t="shared" si="1"/>
        <v>0</v>
      </c>
    </row>
    <row r="15" spans="1:26" x14ac:dyDescent="0.25">
      <c r="A15" s="14">
        <v>9</v>
      </c>
      <c r="B15" s="14" t="s">
        <v>168</v>
      </c>
      <c r="C15" s="75" t="s">
        <v>13</v>
      </c>
      <c r="D15" s="31">
        <f>P4a2!V15</f>
        <v>2399.4864274570978</v>
      </c>
      <c r="E15" s="45" t="s">
        <v>38</v>
      </c>
      <c r="F15" s="44">
        <f>'P4b1 CA 17'!$D15/'P4b1 CA 17'!$W15*'P4b1 CA 17'!F15</f>
        <v>0</v>
      </c>
      <c r="G15" s="44">
        <f>'P4b1 CA 17'!$D15/'P4b1 CA 17'!$W15*'P4b1 CA 17'!G15</f>
        <v>0</v>
      </c>
      <c r="H15" s="44">
        <f>'P4b1 CA 17'!$D15/'P4b1 CA 17'!$W15*'P4b1 CA 17'!H15</f>
        <v>2399.4864274570978</v>
      </c>
      <c r="I15" s="44">
        <f>'P4b1 CA 17'!$D15/'P4b1 CA 17'!$W15*'P4b1 CA 17'!I15</f>
        <v>0</v>
      </c>
      <c r="J15" s="44">
        <f>'P4b1 CA 17'!$D15/'P4b1 CA 17'!$W15*'P4b1 CA 17'!J15</f>
        <v>0</v>
      </c>
      <c r="K15" s="44"/>
      <c r="L15" s="44"/>
      <c r="M15" s="44"/>
      <c r="N15" s="44"/>
      <c r="O15" s="44"/>
      <c r="P15" s="44"/>
      <c r="Q15" s="45"/>
      <c r="R15" s="45"/>
      <c r="S15" s="45"/>
      <c r="T15" s="45"/>
      <c r="U15" s="45"/>
      <c r="V15" s="45"/>
      <c r="W15" s="44">
        <f t="shared" si="0"/>
        <v>2399.4864274570978</v>
      </c>
      <c r="Y15" s="68">
        <f t="shared" si="1"/>
        <v>0.2819146590593038</v>
      </c>
      <c r="Z15" s="25" t="s">
        <v>477</v>
      </c>
    </row>
    <row r="16" spans="1:26" x14ac:dyDescent="0.25">
      <c r="A16" s="14">
        <v>10</v>
      </c>
      <c r="B16" s="14" t="s">
        <v>169</v>
      </c>
      <c r="C16" s="7" t="s">
        <v>8</v>
      </c>
      <c r="D16" s="31">
        <f>P4a2!V16</f>
        <v>0</v>
      </c>
      <c r="E16" s="45" t="s">
        <v>38</v>
      </c>
      <c r="F16" s="44">
        <f>'P4b1 CA 17'!$D16/'P4b1 CA 17'!$W16*'P4b1 CA 17'!F16</f>
        <v>0</v>
      </c>
      <c r="G16" s="44">
        <f>'P4b1 CA 17'!$D16/'P4b1 CA 17'!$W16*'P4b1 CA 17'!G16</f>
        <v>0</v>
      </c>
      <c r="H16" s="44">
        <f>'P4b1 CA 17'!$D16/'P4b1 CA 17'!$W16*'P4b1 CA 17'!H16</f>
        <v>0</v>
      </c>
      <c r="I16" s="44">
        <f>'P4b1 CA 17'!$D16/'P4b1 CA 17'!$W16*'P4b1 CA 17'!I16</f>
        <v>0</v>
      </c>
      <c r="J16" s="44">
        <f>'P4b1 CA 17'!$D16/'P4b1 CA 17'!$W16*'P4b1 CA 17'!J16</f>
        <v>0</v>
      </c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>
        <f t="shared" si="0"/>
        <v>0</v>
      </c>
      <c r="Y16" s="66">
        <f t="shared" si="1"/>
        <v>0</v>
      </c>
    </row>
    <row r="17" spans="1:26" x14ac:dyDescent="0.25">
      <c r="A17" s="14">
        <v>11</v>
      </c>
      <c r="B17" s="14" t="s">
        <v>170</v>
      </c>
      <c r="C17" s="7" t="s">
        <v>183</v>
      </c>
      <c r="D17" s="31">
        <f>P4a2!V17</f>
        <v>449.8342607313196</v>
      </c>
      <c r="E17" s="45" t="s">
        <v>278</v>
      </c>
      <c r="F17" s="44">
        <f>'P4b1 CA 17'!$D17/'P4b1 CA 17'!$W17*'P4b1 CA 17'!F17</f>
        <v>4.5543967207999652</v>
      </c>
      <c r="G17" s="44">
        <f>'P4b1 CA 17'!$D17/'P4b1 CA 17'!$W17*'P4b1 CA 17'!G17</f>
        <v>7.3571023951384049</v>
      </c>
      <c r="H17" s="44">
        <f>'P4b1 CA 17'!$D17/'P4b1 CA 17'!$W17*'P4b1 CA 17'!H17</f>
        <v>304.79424208430532</v>
      </c>
      <c r="I17" s="44">
        <f>'P4b1 CA 17'!$D17/'P4b1 CA 17'!$W17*'P4b1 CA 17'!I17</f>
        <v>77.074406044307111</v>
      </c>
      <c r="J17" s="44">
        <f>'P4b1 CA 17'!$D17/'P4b1 CA 17'!$W17*'P4b1 CA 17'!J17</f>
        <v>56.054113486768806</v>
      </c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>
        <f t="shared" si="0"/>
        <v>449.8342607313196</v>
      </c>
      <c r="Y17" s="66">
        <f t="shared" si="1"/>
        <v>5.2850839578058563E-2</v>
      </c>
    </row>
    <row r="18" spans="1:26" x14ac:dyDescent="0.25">
      <c r="A18" s="14">
        <v>12</v>
      </c>
      <c r="B18" s="14" t="s">
        <v>174</v>
      </c>
      <c r="C18" s="7" t="s">
        <v>184</v>
      </c>
      <c r="D18" s="31">
        <f>P4a2!V18</f>
        <v>20.655632183908047</v>
      </c>
      <c r="E18" s="45" t="s">
        <v>279</v>
      </c>
      <c r="F18" s="44">
        <f>'P4b1 CA 17'!$D18/'P4b1 CA 17'!$W18*'P4b1 CA 17'!F18</f>
        <v>3.261415607985481</v>
      </c>
      <c r="G18" s="44">
        <f>'P4b1 CA 17'!$D18/'P4b1 CA 17'!$W18*'P4b1 CA 17'!G18</f>
        <v>2.1742770719903208</v>
      </c>
      <c r="H18" s="44">
        <f>'P4b1 CA 17'!$D18/'P4b1 CA 17'!$W18*'P4b1 CA 17'!H18</f>
        <v>7.6099697519661227</v>
      </c>
      <c r="I18" s="44">
        <f>'P4b1 CA 17'!$D18/'P4b1 CA 17'!$W18*'P4b1 CA 17'!I18</f>
        <v>3.261415607985481</v>
      </c>
      <c r="J18" s="44">
        <f>'P4b1 CA 17'!$D18/'P4b1 CA 17'!$W18*'P4b1 CA 17'!J18</f>
        <v>4.3485541439806417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44">
        <f t="shared" si="0"/>
        <v>20.655632183908047</v>
      </c>
      <c r="Y18" s="66">
        <f t="shared" si="1"/>
        <v>2.4268216057183492E-3</v>
      </c>
    </row>
    <row r="19" spans="1:26" x14ac:dyDescent="0.25">
      <c r="A19" s="14">
        <v>13</v>
      </c>
      <c r="B19" s="14" t="s">
        <v>175</v>
      </c>
      <c r="C19" s="7" t="s">
        <v>185</v>
      </c>
      <c r="D19" s="31">
        <f>P4a2!V19</f>
        <v>600</v>
      </c>
      <c r="E19" s="45" t="s">
        <v>535</v>
      </c>
      <c r="F19" s="44">
        <f>'P4b1 CA 17'!$D19/'P4b1 CA 17'!$W19*'P4b1 CA 17'!F19</f>
        <v>137.97327394209353</v>
      </c>
      <c r="G19" s="44">
        <f>'P4b1 CA 17'!$D19/'P4b1 CA 17'!$W19*'P4b1 CA 17'!G19</f>
        <v>79.510022271714931</v>
      </c>
      <c r="H19" s="44">
        <f>'P4b1 CA 17'!$D19/'P4b1 CA 17'!$W19*'P4b1 CA 17'!H19</f>
        <v>155.01113585746103</v>
      </c>
      <c r="I19" s="44">
        <f>'P4b1 CA 17'!$D19/'P4b1 CA 17'!$W19*'P4b1 CA 17'!I19</f>
        <v>73.74721603563475</v>
      </c>
      <c r="J19" s="44">
        <f>'P4b1 CA 17'!$D19/'P4b1 CA 17'!$W19*'P4b1 CA 17'!J19</f>
        <v>153.75835189309578</v>
      </c>
      <c r="K19" s="44"/>
      <c r="L19" s="44"/>
      <c r="M19" s="44"/>
      <c r="N19" s="44"/>
      <c r="O19" s="44"/>
      <c r="P19" s="44"/>
      <c r="Q19" s="45"/>
      <c r="R19" s="45"/>
      <c r="S19" s="45"/>
      <c r="T19" s="45"/>
      <c r="U19" s="45"/>
      <c r="V19" s="45"/>
      <c r="W19" s="44">
        <f t="shared" si="0"/>
        <v>600</v>
      </c>
      <c r="Y19" s="66">
        <f t="shared" si="1"/>
        <v>7.0493749620764046E-2</v>
      </c>
    </row>
    <row r="20" spans="1:26" x14ac:dyDescent="0.25">
      <c r="A20" s="14">
        <v>14</v>
      </c>
      <c r="B20" s="14" t="s">
        <v>176</v>
      </c>
      <c r="C20" s="7" t="s">
        <v>186</v>
      </c>
      <c r="D20" s="31">
        <f>P4a2!V20</f>
        <v>282.0280373831776</v>
      </c>
      <c r="E20" s="45" t="s">
        <v>529</v>
      </c>
      <c r="F20" s="44">
        <f>'P4b1 CA 17'!$D20/'P4b1 CA 17'!$W20*'P4b1 CA 17'!F20</f>
        <v>44.239692138537663</v>
      </c>
      <c r="G20" s="44">
        <f>'P4b1 CA 17'!$D20/'P4b1 CA 17'!$W20*'P4b1 CA 17'!G20</f>
        <v>55.299615173172079</v>
      </c>
      <c r="H20" s="44">
        <f>'P4b1 CA 17'!$D20/'P4b1 CA 17'!$W20*'P4b1 CA 17'!H20</f>
        <v>66.359538207806494</v>
      </c>
      <c r="I20" s="44">
        <f>'P4b1 CA 17'!$D20/'P4b1 CA 17'!$W20*'P4b1 CA 17'!I20</f>
        <v>33.179769103903247</v>
      </c>
      <c r="J20" s="44">
        <f>'P4b1 CA 17'!$D20/'P4b1 CA 17'!$W20*'P4b1 CA 17'!J20</f>
        <v>82.949422759758122</v>
      </c>
      <c r="K20" s="44"/>
      <c r="L20" s="44"/>
      <c r="M20" s="44"/>
      <c r="N20" s="45"/>
      <c r="O20" s="45"/>
      <c r="P20" s="45"/>
      <c r="Q20" s="45"/>
      <c r="R20" s="45"/>
      <c r="S20" s="45"/>
      <c r="T20" s="45"/>
      <c r="U20" s="45"/>
      <c r="V20" s="45"/>
      <c r="W20" s="44">
        <f t="shared" si="0"/>
        <v>282.0280373831776</v>
      </c>
      <c r="Y20" s="66">
        <f t="shared" si="1"/>
        <v>3.3135356422208675E-2</v>
      </c>
    </row>
    <row r="21" spans="1:26" x14ac:dyDescent="0.25">
      <c r="A21" s="14">
        <v>15</v>
      </c>
      <c r="B21" s="14" t="s">
        <v>177</v>
      </c>
      <c r="C21" s="7" t="s">
        <v>187</v>
      </c>
      <c r="D21" s="31">
        <f>P4a2!V21</f>
        <v>0</v>
      </c>
      <c r="E21" s="45" t="s">
        <v>38</v>
      </c>
      <c r="F21" s="44">
        <f>'P4b1 CA 17'!$D21/'P4b1 CA 17'!$W21*'P4b1 CA 17'!F21</f>
        <v>0</v>
      </c>
      <c r="G21" s="44">
        <f>'P4b1 CA 17'!$D21/'P4b1 CA 17'!$W21*'P4b1 CA 17'!G21</f>
        <v>0</v>
      </c>
      <c r="H21" s="44">
        <f>'P4b1 CA 17'!$D21/'P4b1 CA 17'!$W21*'P4b1 CA 17'!H21</f>
        <v>0</v>
      </c>
      <c r="I21" s="44">
        <f>'P4b1 CA 17'!$D21/'P4b1 CA 17'!$W21*'P4b1 CA 17'!I21</f>
        <v>0</v>
      </c>
      <c r="J21" s="44">
        <f>'P4b1 CA 17'!$D21/'P4b1 CA 17'!$W21*'P4b1 CA 17'!J21</f>
        <v>0</v>
      </c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>
        <f t="shared" si="0"/>
        <v>0</v>
      </c>
      <c r="Y21" s="66">
        <f t="shared" si="1"/>
        <v>0</v>
      </c>
    </row>
    <row r="22" spans="1:26" x14ac:dyDescent="0.25">
      <c r="A22" s="14">
        <v>16</v>
      </c>
      <c r="B22" s="14" t="s">
        <v>178</v>
      </c>
      <c r="C22" s="75" t="s">
        <v>17</v>
      </c>
      <c r="D22" s="31">
        <f>P4a2!V22</f>
        <v>2948.5179407176288</v>
      </c>
      <c r="E22" s="45" t="s">
        <v>535</v>
      </c>
      <c r="F22" s="44">
        <f>'P4b1 CA 17'!$D22/'P4b1 CA 17'!$W22*'P4b1 CA 17'!F22</f>
        <v>678.02778926301812</v>
      </c>
      <c r="G22" s="44">
        <f>'P4b1 CA 17'!$D22/'P4b1 CA 17'!$W22*'P4b1 CA 17'!G22</f>
        <v>390.72787855834952</v>
      </c>
      <c r="H22" s="44">
        <f>'P4b1 CA 17'!$D22/'P4b1 CA 17'!$W22*'P4b1 CA 17'!H22</f>
        <v>761.75519181123593</v>
      </c>
      <c r="I22" s="44">
        <f>'P4b1 CA 17'!$D22/'P4b1 CA 17'!$W22*'P4b1 CA 17'!I22</f>
        <v>362.40831593174642</v>
      </c>
      <c r="J22" s="44">
        <f>'P4b1 CA 17'!$D22/'P4b1 CA 17'!$W22*'P4b1 CA 17'!J22</f>
        <v>755.59876515327869</v>
      </c>
      <c r="K22" s="44"/>
      <c r="L22" s="44"/>
      <c r="M22" s="44"/>
      <c r="N22" s="44"/>
      <c r="O22" s="44"/>
      <c r="P22" s="44"/>
      <c r="Q22" s="45"/>
      <c r="R22" s="45"/>
      <c r="S22" s="45"/>
      <c r="T22" s="45"/>
      <c r="U22" s="45"/>
      <c r="V22" s="45"/>
      <c r="W22" s="44">
        <f t="shared" si="0"/>
        <v>2948.5179407176288</v>
      </c>
      <c r="Y22" s="68">
        <f t="shared" si="1"/>
        <v>0.34642014244213226</v>
      </c>
      <c r="Z22" s="25" t="s">
        <v>477</v>
      </c>
    </row>
    <row r="23" spans="1:26" x14ac:dyDescent="0.25">
      <c r="A23" s="14">
        <v>17</v>
      </c>
      <c r="B23" s="14" t="s">
        <v>179</v>
      </c>
      <c r="C23" s="7" t="s">
        <v>9</v>
      </c>
      <c r="D23" s="31">
        <f>P4a2!V23</f>
        <v>0</v>
      </c>
      <c r="E23" s="45" t="s">
        <v>38</v>
      </c>
      <c r="F23" s="44">
        <f>'P4b1 CA 17'!$D23/'P4b1 CA 17'!$W23*'P4b1 CA 17'!F23</f>
        <v>0</v>
      </c>
      <c r="G23" s="44">
        <f>'P4b1 CA 17'!$D23/'P4b1 CA 17'!$W23*'P4b1 CA 17'!G23</f>
        <v>0</v>
      </c>
      <c r="H23" s="44">
        <f>'P4b1 CA 17'!$D23/'P4b1 CA 17'!$W23*'P4b1 CA 17'!H23</f>
        <v>0</v>
      </c>
      <c r="I23" s="44">
        <f>'P4b1 CA 17'!$D23/'P4b1 CA 17'!$W23*'P4b1 CA 17'!I23</f>
        <v>0</v>
      </c>
      <c r="J23" s="44">
        <f>'P4b1 CA 17'!$D23/'P4b1 CA 17'!$W23*'P4b1 CA 17'!J23</f>
        <v>0</v>
      </c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>
        <f t="shared" si="0"/>
        <v>0</v>
      </c>
      <c r="Y23" s="66">
        <f t="shared" si="1"/>
        <v>0</v>
      </c>
    </row>
    <row r="24" spans="1:26" x14ac:dyDescent="0.25">
      <c r="A24" s="14">
        <v>18</v>
      </c>
      <c r="B24" s="14" t="s">
        <v>180</v>
      </c>
      <c r="C24" s="7" t="s">
        <v>15</v>
      </c>
      <c r="D24" s="31">
        <f>P4a2!V24</f>
        <v>21.260387811634349</v>
      </c>
      <c r="E24" s="45" t="s">
        <v>535</v>
      </c>
      <c r="F24" s="44">
        <f>'P4b1 CA 17'!$D24/'P4b1 CA 17'!$W24*'P4b1 CA 17'!F24</f>
        <v>4.8889421860829545</v>
      </c>
      <c r="G24" s="44">
        <f>'P4b1 CA 17'!$D24/'P4b1 CA 17'!$W24*'P4b1 CA 17'!G24</f>
        <v>2.8173565140139063</v>
      </c>
      <c r="H24" s="44">
        <f>'P4b1 CA 17'!$D24/'P4b1 CA 17'!$W24*'P4b1 CA 17'!H24</f>
        <v>5.4926614390859347</v>
      </c>
      <c r="I24" s="44">
        <f>'P4b1 CA 17'!$D24/'P4b1 CA 17'!$W24*'P4b1 CA 17'!I24</f>
        <v>2.6131573549099567</v>
      </c>
      <c r="J24" s="44">
        <f>'P4b1 CA 17'!$D24/'P4b1 CA 17'!$W24*'P4b1 CA 17'!J24</f>
        <v>5.4482703175415974</v>
      </c>
      <c r="K24" s="44"/>
      <c r="L24" s="44"/>
      <c r="M24" s="44"/>
      <c r="N24" s="44"/>
      <c r="O24" s="44"/>
      <c r="P24" s="44"/>
      <c r="Q24" s="45"/>
      <c r="R24" s="45"/>
      <c r="S24" s="45"/>
      <c r="T24" s="45"/>
      <c r="U24" s="45"/>
      <c r="V24" s="45"/>
      <c r="W24" s="44">
        <f t="shared" si="0"/>
        <v>21.260387811634349</v>
      </c>
      <c r="Y24" s="66">
        <f t="shared" si="1"/>
        <v>2.4978740920561593E-3</v>
      </c>
    </row>
    <row r="25" spans="1:26" x14ac:dyDescent="0.25">
      <c r="A25" s="14">
        <v>19</v>
      </c>
      <c r="B25" s="14" t="s">
        <v>181</v>
      </c>
      <c r="C25" s="7" t="s">
        <v>196</v>
      </c>
      <c r="D25" s="31">
        <f>P4a2!V25</f>
        <v>0</v>
      </c>
      <c r="E25" s="45" t="s">
        <v>38</v>
      </c>
      <c r="F25" s="44">
        <f>'P4b1 CA 17'!$D25/'P4b1 CA 17'!$W25*'P4b1 CA 17'!F25</f>
        <v>0</v>
      </c>
      <c r="G25" s="44">
        <f>'P4b1 CA 17'!$D25/'P4b1 CA 17'!$W25*'P4b1 CA 17'!G25</f>
        <v>0</v>
      </c>
      <c r="H25" s="44">
        <f>'P4b1 CA 17'!$D25/'P4b1 CA 17'!$W25*'P4b1 CA 17'!H25</f>
        <v>0</v>
      </c>
      <c r="I25" s="44">
        <f>'P4b1 CA 17'!$D25/'P4b1 CA 17'!$W25*'P4b1 CA 17'!I25</f>
        <v>0</v>
      </c>
      <c r="J25" s="44">
        <f>'P4b1 CA 17'!$D25/'P4b1 CA 17'!$W25*'P4b1 CA 17'!J25</f>
        <v>0</v>
      </c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>
        <f t="shared" si="0"/>
        <v>0</v>
      </c>
      <c r="Y25" s="66">
        <f t="shared" si="1"/>
        <v>0</v>
      </c>
    </row>
    <row r="26" spans="1:26" x14ac:dyDescent="0.25">
      <c r="A26" s="14">
        <v>20</v>
      </c>
      <c r="B26" s="14" t="s">
        <v>182</v>
      </c>
      <c r="C26" s="7" t="s">
        <v>197</v>
      </c>
      <c r="D26" s="31">
        <f>P4a2!V26</f>
        <v>0</v>
      </c>
      <c r="E26" s="45" t="s">
        <v>38</v>
      </c>
      <c r="F26" s="44">
        <f>'P4b1 CA 17'!$D26/'P4b1 CA 17'!$W26*'P4b1 CA 17'!F26</f>
        <v>0</v>
      </c>
      <c r="G26" s="44">
        <f>'P4b1 CA 17'!$D26/'P4b1 CA 17'!$W26*'P4b1 CA 17'!G26</f>
        <v>0</v>
      </c>
      <c r="H26" s="44">
        <f>'P4b1 CA 17'!$D26/'P4b1 CA 17'!$W26*'P4b1 CA 17'!H26</f>
        <v>0</v>
      </c>
      <c r="I26" s="44">
        <f>'P4b1 CA 17'!$D26/'P4b1 CA 17'!$W26*'P4b1 CA 17'!I26</f>
        <v>0</v>
      </c>
      <c r="J26" s="44">
        <f>'P4b1 CA 17'!$D26/'P4b1 CA 17'!$W26*'P4b1 CA 17'!J26</f>
        <v>0</v>
      </c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>
        <f t="shared" si="0"/>
        <v>0</v>
      </c>
      <c r="Y26" s="66">
        <f t="shared" si="1"/>
        <v>0</v>
      </c>
    </row>
    <row r="27" spans="1:26" x14ac:dyDescent="0.25">
      <c r="A27" s="14">
        <v>21</v>
      </c>
      <c r="B27" s="14" t="s">
        <v>188</v>
      </c>
      <c r="C27" s="7" t="s">
        <v>198</v>
      </c>
      <c r="D27" s="31">
        <f>P4a2!V27</f>
        <v>0</v>
      </c>
      <c r="E27" s="45" t="s">
        <v>38</v>
      </c>
      <c r="F27" s="44">
        <f>'P4b1 CA 17'!$D27/'P4b1 CA 17'!$W27*'P4b1 CA 17'!F27</f>
        <v>0</v>
      </c>
      <c r="G27" s="44">
        <f>'P4b1 CA 17'!$D27/'P4b1 CA 17'!$W27*'P4b1 CA 17'!G27</f>
        <v>0</v>
      </c>
      <c r="H27" s="44">
        <f>'P4b1 CA 17'!$D27/'P4b1 CA 17'!$W27*'P4b1 CA 17'!H27</f>
        <v>0</v>
      </c>
      <c r="I27" s="44">
        <f>'P4b1 CA 17'!$D27/'P4b1 CA 17'!$W27*'P4b1 CA 17'!I27</f>
        <v>0</v>
      </c>
      <c r="J27" s="44">
        <f>'P4b1 CA 17'!$D27/'P4b1 CA 17'!$W27*'P4b1 CA 17'!J27</f>
        <v>0</v>
      </c>
      <c r="K27" s="44"/>
      <c r="L27" s="45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>
        <f t="shared" si="0"/>
        <v>0</v>
      </c>
      <c r="Y27" s="66">
        <f t="shared" si="1"/>
        <v>0</v>
      </c>
    </row>
    <row r="28" spans="1:26" x14ac:dyDescent="0.25">
      <c r="A28" s="14">
        <v>22</v>
      </c>
      <c r="B28" s="14" t="s">
        <v>189</v>
      </c>
      <c r="C28" s="7" t="s">
        <v>19</v>
      </c>
      <c r="D28" s="31">
        <f>P4a2!V28</f>
        <v>0</v>
      </c>
      <c r="E28" s="45" t="s">
        <v>38</v>
      </c>
      <c r="F28" s="44">
        <f>'P4b1 CA 17'!$D28/'P4b1 CA 17'!$W28*'P4b1 CA 17'!F28</f>
        <v>0</v>
      </c>
      <c r="G28" s="44">
        <f>'P4b1 CA 17'!$D28/'P4b1 CA 17'!$W28*'P4b1 CA 17'!G28</f>
        <v>0</v>
      </c>
      <c r="H28" s="44">
        <f>'P4b1 CA 17'!$D28/'P4b1 CA 17'!$W28*'P4b1 CA 17'!H28</f>
        <v>0</v>
      </c>
      <c r="I28" s="44">
        <f>'P4b1 CA 17'!$D28/'P4b1 CA 17'!$W28*'P4b1 CA 17'!I28</f>
        <v>0</v>
      </c>
      <c r="J28" s="44">
        <f>'P4b1 CA 17'!$D28/'P4b1 CA 17'!$W28*'P4b1 CA 17'!J28</f>
        <v>0</v>
      </c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>
        <f t="shared" si="0"/>
        <v>0</v>
      </c>
      <c r="Y28" s="66">
        <f t="shared" si="1"/>
        <v>0</v>
      </c>
    </row>
    <row r="29" spans="1:26" x14ac:dyDescent="0.25">
      <c r="A29" s="14">
        <v>23</v>
      </c>
      <c r="B29" s="14" t="s">
        <v>190</v>
      </c>
      <c r="C29" s="7" t="s">
        <v>217</v>
      </c>
      <c r="D29" s="31">
        <f>P4a2!V29</f>
        <v>0</v>
      </c>
      <c r="E29" s="45" t="s">
        <v>38</v>
      </c>
      <c r="F29" s="44">
        <f>'P4b1 CA 17'!$D29/'P4b1 CA 17'!$W29*'P4b1 CA 17'!F29</f>
        <v>0</v>
      </c>
      <c r="G29" s="44">
        <f>'P4b1 CA 17'!$D29/'P4b1 CA 17'!$W29*'P4b1 CA 17'!G29</f>
        <v>0</v>
      </c>
      <c r="H29" s="44">
        <f>'P4b1 CA 17'!$D29/'P4b1 CA 17'!$W29*'P4b1 CA 17'!H29</f>
        <v>0</v>
      </c>
      <c r="I29" s="44">
        <f>'P4b1 CA 17'!$D29/'P4b1 CA 17'!$W29*'P4b1 CA 17'!I29</f>
        <v>0</v>
      </c>
      <c r="J29" s="44">
        <f>'P4b1 CA 17'!$D29/'P4b1 CA 17'!$W29*'P4b1 CA 17'!J29</f>
        <v>0</v>
      </c>
      <c r="K29" s="45"/>
      <c r="L29" s="45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>
        <f t="shared" si="0"/>
        <v>0</v>
      </c>
      <c r="Y29" s="66">
        <f t="shared" si="1"/>
        <v>0</v>
      </c>
    </row>
    <row r="30" spans="1:26" x14ac:dyDescent="0.25">
      <c r="A30" s="14">
        <v>24</v>
      </c>
      <c r="B30" s="14" t="s">
        <v>191</v>
      </c>
      <c r="C30" s="7" t="s">
        <v>199</v>
      </c>
      <c r="D30" s="31">
        <f>P4a2!V30</f>
        <v>0</v>
      </c>
      <c r="E30" s="45" t="s">
        <v>38</v>
      </c>
      <c r="F30" s="44">
        <f>'P4b1 CA 17'!$D30/'P4b1 CA 17'!$W30*'P4b1 CA 17'!F30</f>
        <v>0</v>
      </c>
      <c r="G30" s="44">
        <f>'P4b1 CA 17'!$D30/'P4b1 CA 17'!$W30*'P4b1 CA 17'!G30</f>
        <v>0</v>
      </c>
      <c r="H30" s="44">
        <f>'P4b1 CA 17'!$D30/'P4b1 CA 17'!$W30*'P4b1 CA 17'!H30</f>
        <v>0</v>
      </c>
      <c r="I30" s="44">
        <f>'P4b1 CA 17'!$D30/'P4b1 CA 17'!$W30*'P4b1 CA 17'!I30</f>
        <v>0</v>
      </c>
      <c r="J30" s="44">
        <f>'P4b1 CA 17'!$D30/'P4b1 CA 17'!$W30*'P4b1 CA 17'!J30</f>
        <v>0</v>
      </c>
      <c r="K30" s="45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>
        <f t="shared" si="0"/>
        <v>0</v>
      </c>
      <c r="Y30" s="66">
        <f t="shared" si="1"/>
        <v>0</v>
      </c>
    </row>
    <row r="31" spans="1:26" x14ac:dyDescent="0.25">
      <c r="A31" s="14">
        <v>25</v>
      </c>
      <c r="B31" s="14" t="s">
        <v>192</v>
      </c>
      <c r="C31" s="7" t="s">
        <v>200</v>
      </c>
      <c r="D31" s="31">
        <f>P4a2!V31</f>
        <v>0</v>
      </c>
      <c r="E31" s="45" t="s">
        <v>38</v>
      </c>
      <c r="F31" s="44">
        <f>'P4b1 CA 17'!$D31/'P4b1 CA 17'!$W31*'P4b1 CA 17'!F31</f>
        <v>0</v>
      </c>
      <c r="G31" s="44">
        <f>'P4b1 CA 17'!$D31/'P4b1 CA 17'!$W31*'P4b1 CA 17'!G31</f>
        <v>0</v>
      </c>
      <c r="H31" s="44">
        <f>'P4b1 CA 17'!$D31/'P4b1 CA 17'!$W31*'P4b1 CA 17'!H31</f>
        <v>0</v>
      </c>
      <c r="I31" s="44">
        <f>'P4b1 CA 17'!$D31/'P4b1 CA 17'!$W31*'P4b1 CA 17'!I31</f>
        <v>0</v>
      </c>
      <c r="J31" s="44">
        <f>'P4b1 CA 17'!$D31/'P4b1 CA 17'!$W31*'P4b1 CA 17'!J31</f>
        <v>0</v>
      </c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>
        <f t="shared" si="0"/>
        <v>0</v>
      </c>
      <c r="Y31" s="66">
        <f t="shared" si="1"/>
        <v>0</v>
      </c>
    </row>
    <row r="32" spans="1:26" x14ac:dyDescent="0.25">
      <c r="A32" s="14">
        <v>26</v>
      </c>
      <c r="B32" s="14" t="s">
        <v>193</v>
      </c>
      <c r="C32" s="7" t="s">
        <v>201</v>
      </c>
      <c r="D32" s="31">
        <f>P4a2!V32</f>
        <v>0</v>
      </c>
      <c r="E32" s="45" t="s">
        <v>38</v>
      </c>
      <c r="F32" s="44">
        <f>'P4b1 CA 17'!$D32/'P4b1 CA 17'!$W32*'P4b1 CA 17'!F32</f>
        <v>0</v>
      </c>
      <c r="G32" s="44">
        <f>'P4b1 CA 17'!$D32/'P4b1 CA 17'!$W32*'P4b1 CA 17'!G32</f>
        <v>0</v>
      </c>
      <c r="H32" s="44">
        <f>'P4b1 CA 17'!$D32/'P4b1 CA 17'!$W32*'P4b1 CA 17'!H32</f>
        <v>0</v>
      </c>
      <c r="I32" s="44">
        <f>'P4b1 CA 17'!$D32/'P4b1 CA 17'!$W32*'P4b1 CA 17'!I32</f>
        <v>0</v>
      </c>
      <c r="J32" s="44">
        <f>'P4b1 CA 17'!$D32/'P4b1 CA 17'!$W32*'P4b1 CA 17'!J32</f>
        <v>0</v>
      </c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>
        <f t="shared" si="0"/>
        <v>0</v>
      </c>
      <c r="Y32" s="66">
        <f t="shared" si="1"/>
        <v>0</v>
      </c>
    </row>
    <row r="33" spans="1:27" x14ac:dyDescent="0.25">
      <c r="A33" s="14">
        <v>27</v>
      </c>
      <c r="B33" s="14" t="s">
        <v>194</v>
      </c>
      <c r="C33" s="7" t="s">
        <v>202</v>
      </c>
      <c r="D33" s="31">
        <f>P4a2!V33</f>
        <v>0</v>
      </c>
      <c r="E33" s="45" t="s">
        <v>38</v>
      </c>
      <c r="F33" s="44">
        <f>'P4b1 CA 17'!$D33/'P4b1 CA 17'!$W33*'P4b1 CA 17'!F33</f>
        <v>0</v>
      </c>
      <c r="G33" s="44">
        <f>'P4b1 CA 17'!$D33/'P4b1 CA 17'!$W33*'P4b1 CA 17'!G33</f>
        <v>0</v>
      </c>
      <c r="H33" s="44">
        <f>'P4b1 CA 17'!$D33/'P4b1 CA 17'!$W33*'P4b1 CA 17'!H33</f>
        <v>0</v>
      </c>
      <c r="I33" s="44">
        <f>'P4b1 CA 17'!$D33/'P4b1 CA 17'!$W33*'P4b1 CA 17'!I33</f>
        <v>0</v>
      </c>
      <c r="J33" s="44">
        <f>'P4b1 CA 17'!$D33/'P4b1 CA 17'!$W33*'P4b1 CA 17'!J33</f>
        <v>0</v>
      </c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>
        <f t="shared" si="0"/>
        <v>0</v>
      </c>
      <c r="Y33" s="66">
        <f t="shared" si="1"/>
        <v>0</v>
      </c>
    </row>
    <row r="34" spans="1:27" x14ac:dyDescent="0.25">
      <c r="A34" s="14">
        <v>28</v>
      </c>
      <c r="B34" s="14" t="s">
        <v>195</v>
      </c>
      <c r="C34" s="7" t="s">
        <v>20</v>
      </c>
      <c r="D34" s="31">
        <f>P4a2!V34</f>
        <v>32.112500000000004</v>
      </c>
      <c r="E34" s="45" t="s">
        <v>535</v>
      </c>
      <c r="F34" s="44">
        <f>'P4b1 CA 17'!$D34/'P4b1 CA 17'!$W34*'P4b1 CA 17'!F34</f>
        <v>7.3844445991091314</v>
      </c>
      <c r="G34" s="44">
        <f>'P4b1 CA 17'!$D34/'P4b1 CA 17'!$W34*'P4b1 CA 17'!G34</f>
        <v>4.2554426503340759</v>
      </c>
      <c r="H34" s="44">
        <f>'P4b1 CA 17'!$D34/'P4b1 CA 17'!$W34*'P4b1 CA 17'!H34</f>
        <v>8.2963251670378622</v>
      </c>
      <c r="I34" s="44">
        <f>'P4b1 CA 17'!$D34/'P4b1 CA 17'!$W34*'P4b1 CA 17'!I34</f>
        <v>3.9470124582405348</v>
      </c>
      <c r="J34" s="44">
        <f>'P4b1 CA 17'!$D34/'P4b1 CA 17'!$W34*'P4b1 CA 17'!J34</f>
        <v>8.2292751252783969</v>
      </c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>
        <f t="shared" si="0"/>
        <v>32.112500000000004</v>
      </c>
      <c r="Y34" s="66">
        <f t="shared" si="1"/>
        <v>3.7728842244946431E-3</v>
      </c>
    </row>
    <row r="35" spans="1:27" x14ac:dyDescent="0.25">
      <c r="A35" s="14">
        <v>29</v>
      </c>
      <c r="B35" s="14" t="s">
        <v>203</v>
      </c>
      <c r="C35" s="7" t="s">
        <v>210</v>
      </c>
      <c r="D35" s="31">
        <f>P4a2!V35</f>
        <v>0</v>
      </c>
      <c r="E35" s="45" t="s">
        <v>38</v>
      </c>
      <c r="F35" s="44">
        <f>'P4b1 CA 17'!$D35/'P4b1 CA 17'!$W35*'P4b1 CA 17'!F35</f>
        <v>0</v>
      </c>
      <c r="G35" s="44">
        <f>'P4b1 CA 17'!$D35/'P4b1 CA 17'!$W35*'P4b1 CA 17'!G35</f>
        <v>0</v>
      </c>
      <c r="H35" s="44">
        <f>'P4b1 CA 17'!$D35/'P4b1 CA 17'!$W35*'P4b1 CA 17'!H35</f>
        <v>0</v>
      </c>
      <c r="I35" s="44">
        <f>'P4b1 CA 17'!$D35/'P4b1 CA 17'!$W35*'P4b1 CA 17'!I35</f>
        <v>0</v>
      </c>
      <c r="J35" s="44">
        <f>'P4b1 CA 17'!$D35/'P4b1 CA 17'!$W35*'P4b1 CA 17'!J35</f>
        <v>0</v>
      </c>
      <c r="K35" s="45"/>
      <c r="L35" s="44"/>
      <c r="M35" s="45"/>
      <c r="N35" s="44"/>
      <c r="O35" s="44"/>
      <c r="P35" s="44"/>
      <c r="Q35" s="44"/>
      <c r="R35" s="44"/>
      <c r="S35" s="44"/>
      <c r="T35" s="44"/>
      <c r="U35" s="44"/>
      <c r="V35" s="44"/>
      <c r="W35" s="44">
        <f t="shared" si="0"/>
        <v>0</v>
      </c>
      <c r="Y35" s="66">
        <f t="shared" si="1"/>
        <v>0</v>
      </c>
    </row>
    <row r="36" spans="1:27" x14ac:dyDescent="0.25">
      <c r="A36" s="14">
        <v>30</v>
      </c>
      <c r="B36" s="14" t="s">
        <v>204</v>
      </c>
      <c r="C36" s="7" t="s">
        <v>211</v>
      </c>
      <c r="D36" s="31">
        <f>P4a2!V36</f>
        <v>0</v>
      </c>
      <c r="E36" s="45" t="s">
        <v>38</v>
      </c>
      <c r="F36" s="44">
        <f>'P4b1 CA 17'!$D36/'P4b1 CA 17'!$W36*'P4b1 CA 17'!F36</f>
        <v>0</v>
      </c>
      <c r="G36" s="44">
        <f>'P4b1 CA 17'!$D36/'P4b1 CA 17'!$W36*'P4b1 CA 17'!G36</f>
        <v>0</v>
      </c>
      <c r="H36" s="44">
        <f>'P4b1 CA 17'!$D36/'P4b1 CA 17'!$W36*'P4b1 CA 17'!H36</f>
        <v>0</v>
      </c>
      <c r="I36" s="44">
        <f>'P4b1 CA 17'!$D36/'P4b1 CA 17'!$W36*'P4b1 CA 17'!I36</f>
        <v>0</v>
      </c>
      <c r="J36" s="44">
        <f>'P4b1 CA 17'!$D36/'P4b1 CA 17'!$W36*'P4b1 CA 17'!J36</f>
        <v>0</v>
      </c>
      <c r="K36" s="45"/>
      <c r="L36" s="4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>
        <f t="shared" si="0"/>
        <v>0</v>
      </c>
      <c r="Y36" s="66">
        <f t="shared" si="1"/>
        <v>0</v>
      </c>
    </row>
    <row r="37" spans="1:27" x14ac:dyDescent="0.25">
      <c r="A37" s="14">
        <v>31</v>
      </c>
      <c r="B37" s="14" t="s">
        <v>205</v>
      </c>
      <c r="C37" s="7" t="s">
        <v>212</v>
      </c>
      <c r="D37" s="31">
        <f>P4a2!V37</f>
        <v>0</v>
      </c>
      <c r="E37" s="45" t="s">
        <v>38</v>
      </c>
      <c r="F37" s="44">
        <f>'P4b1 CA 17'!$D37/'P4b1 CA 17'!$W37*'P4b1 CA 17'!F37</f>
        <v>0</v>
      </c>
      <c r="G37" s="44">
        <f>'P4b1 CA 17'!$D37/'P4b1 CA 17'!$W37*'P4b1 CA 17'!G37</f>
        <v>0</v>
      </c>
      <c r="H37" s="44">
        <f>'P4b1 CA 17'!$D37/'P4b1 CA 17'!$W37*'P4b1 CA 17'!H37</f>
        <v>0</v>
      </c>
      <c r="I37" s="44">
        <f>'P4b1 CA 17'!$D37/'P4b1 CA 17'!$W37*'P4b1 CA 17'!I37</f>
        <v>0</v>
      </c>
      <c r="J37" s="44">
        <f>'P4b1 CA 17'!$D37/'P4b1 CA 17'!$W37*'P4b1 CA 17'!J37</f>
        <v>0</v>
      </c>
      <c r="K37" s="44"/>
      <c r="L37" s="45"/>
      <c r="M37" s="44"/>
      <c r="N37" s="45"/>
      <c r="O37" s="45"/>
      <c r="P37" s="45"/>
      <c r="Q37" s="44"/>
      <c r="R37" s="44"/>
      <c r="S37" s="44"/>
      <c r="T37" s="44"/>
      <c r="U37" s="44"/>
      <c r="V37" s="44"/>
      <c r="W37" s="44">
        <f t="shared" si="0"/>
        <v>0</v>
      </c>
      <c r="Y37" s="66">
        <f t="shared" si="1"/>
        <v>0</v>
      </c>
    </row>
    <row r="38" spans="1:27" x14ac:dyDescent="0.25">
      <c r="A38" s="14">
        <v>32</v>
      </c>
      <c r="B38" s="14" t="s">
        <v>206</v>
      </c>
      <c r="C38" s="7" t="s">
        <v>213</v>
      </c>
      <c r="D38" s="31">
        <f>P4a2!V38</f>
        <v>0</v>
      </c>
      <c r="E38" s="45" t="s">
        <v>38</v>
      </c>
      <c r="F38" s="44">
        <f>'P4b1 CA 17'!$D38/'P4b1 CA 17'!$W38*'P4b1 CA 17'!F38</f>
        <v>0</v>
      </c>
      <c r="G38" s="44">
        <f>'P4b1 CA 17'!$D38/'P4b1 CA 17'!$W38*'P4b1 CA 17'!G38</f>
        <v>0</v>
      </c>
      <c r="H38" s="44">
        <f>'P4b1 CA 17'!$D38/'P4b1 CA 17'!$W38*'P4b1 CA 17'!H38</f>
        <v>0</v>
      </c>
      <c r="I38" s="44">
        <f>'P4b1 CA 17'!$D38/'P4b1 CA 17'!$W38*'P4b1 CA 17'!I38</f>
        <v>0</v>
      </c>
      <c r="J38" s="44">
        <f>'P4b1 CA 17'!$D38/'P4b1 CA 17'!$W38*'P4b1 CA 17'!J38</f>
        <v>0</v>
      </c>
      <c r="K38" s="45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>
        <f t="shared" si="0"/>
        <v>0</v>
      </c>
      <c r="Y38" s="66">
        <f t="shared" si="1"/>
        <v>0</v>
      </c>
      <c r="AA38" s="65"/>
    </row>
    <row r="39" spans="1:27" x14ac:dyDescent="0.25">
      <c r="A39" s="14">
        <v>33</v>
      </c>
      <c r="B39" s="14" t="s">
        <v>207</v>
      </c>
      <c r="C39" s="7" t="s">
        <v>214</v>
      </c>
      <c r="D39" s="31">
        <f>P4a2!V39</f>
        <v>0</v>
      </c>
      <c r="E39" s="45" t="s">
        <v>38</v>
      </c>
      <c r="F39" s="44">
        <f>'P4b1 CA 17'!$D39/'P4b1 CA 17'!$W39*'P4b1 CA 17'!F39</f>
        <v>0</v>
      </c>
      <c r="G39" s="44">
        <f>'P4b1 CA 17'!$D39/'P4b1 CA 17'!$W39*'P4b1 CA 17'!G39</f>
        <v>0</v>
      </c>
      <c r="H39" s="44">
        <f>'P4b1 CA 17'!$D39/'P4b1 CA 17'!$W39*'P4b1 CA 17'!H39</f>
        <v>0</v>
      </c>
      <c r="I39" s="44">
        <f>'P4b1 CA 17'!$D39/'P4b1 CA 17'!$W39*'P4b1 CA 17'!I39</f>
        <v>0</v>
      </c>
      <c r="J39" s="44">
        <f>'P4b1 CA 17'!$D39/'P4b1 CA 17'!$W39*'P4b1 CA 17'!J39</f>
        <v>0</v>
      </c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>
        <f t="shared" si="0"/>
        <v>0</v>
      </c>
      <c r="Y39" s="66">
        <f t="shared" si="1"/>
        <v>0</v>
      </c>
    </row>
    <row r="40" spans="1:27" x14ac:dyDescent="0.25">
      <c r="A40" s="14">
        <v>34</v>
      </c>
      <c r="B40" s="14" t="s">
        <v>208</v>
      </c>
      <c r="C40" s="7" t="s">
        <v>215</v>
      </c>
      <c r="D40" s="31">
        <f>P4a2!V40</f>
        <v>0</v>
      </c>
      <c r="E40" s="45" t="s">
        <v>38</v>
      </c>
      <c r="F40" s="44">
        <f>'P4b1 CA 17'!$D40/'P4b1 CA 17'!$W40*'P4b1 CA 17'!F40</f>
        <v>0</v>
      </c>
      <c r="G40" s="44">
        <f>'P4b1 CA 17'!$D40/'P4b1 CA 17'!$W40*'P4b1 CA 17'!G40</f>
        <v>0</v>
      </c>
      <c r="H40" s="44">
        <f>'P4b1 CA 17'!$D40/'P4b1 CA 17'!$W40*'P4b1 CA 17'!H40</f>
        <v>0</v>
      </c>
      <c r="I40" s="44">
        <f>'P4b1 CA 17'!$D40/'P4b1 CA 17'!$W40*'P4b1 CA 17'!I40</f>
        <v>0</v>
      </c>
      <c r="J40" s="44">
        <f>'P4b1 CA 17'!$D40/'P4b1 CA 17'!$W40*'P4b1 CA 17'!J40</f>
        <v>0</v>
      </c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>
        <f t="shared" si="0"/>
        <v>0</v>
      </c>
      <c r="Y40" s="66">
        <f t="shared" si="1"/>
        <v>0</v>
      </c>
    </row>
    <row r="41" spans="1:27" x14ac:dyDescent="0.25">
      <c r="A41" s="14">
        <v>35</v>
      </c>
      <c r="B41" s="14" t="s">
        <v>209</v>
      </c>
      <c r="C41" s="7" t="s">
        <v>216</v>
      </c>
      <c r="D41" s="31">
        <f>P4a2!V41</f>
        <v>0</v>
      </c>
      <c r="E41" s="45" t="s">
        <v>38</v>
      </c>
      <c r="F41" s="44">
        <f>'P4b1 CA 17'!$D41/'P4b1 CA 17'!$W41*'P4b1 CA 17'!F41</f>
        <v>0</v>
      </c>
      <c r="G41" s="44">
        <f>'P4b1 CA 17'!$D41/'P4b1 CA 17'!$W41*'P4b1 CA 17'!G41</f>
        <v>0</v>
      </c>
      <c r="H41" s="44">
        <f>'P4b1 CA 17'!$D41/'P4b1 CA 17'!$W41*'P4b1 CA 17'!H41</f>
        <v>0</v>
      </c>
      <c r="I41" s="44">
        <f>'P4b1 CA 17'!$D41/'P4b1 CA 17'!$W41*'P4b1 CA 17'!I41</f>
        <v>0</v>
      </c>
      <c r="J41" s="44">
        <f>'P4b1 CA 17'!$D41/'P4b1 CA 17'!$W41*'P4b1 CA 17'!J41</f>
        <v>0</v>
      </c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>
        <f t="shared" si="0"/>
        <v>0</v>
      </c>
      <c r="Y41" s="66">
        <f t="shared" si="1"/>
        <v>0</v>
      </c>
    </row>
    <row r="42" spans="1:27" x14ac:dyDescent="0.25">
      <c r="D42" s="77">
        <f>SUM(D7:D41)</f>
        <v>8511.3928997652438</v>
      </c>
      <c r="F42" s="77">
        <f t="shared" ref="F42:J42" si="2">SUM(F7:F41)</f>
        <v>1284.4761435820351</v>
      </c>
      <c r="G42" s="77">
        <f t="shared" si="2"/>
        <v>775.03949853691461</v>
      </c>
      <c r="H42" s="77">
        <f t="shared" si="2"/>
        <v>4162.858353165162</v>
      </c>
      <c r="I42" s="77">
        <f t="shared" si="2"/>
        <v>772.24889846702558</v>
      </c>
      <c r="J42" s="77">
        <f t="shared" si="2"/>
        <v>1516.770006014106</v>
      </c>
      <c r="W42" s="77">
        <f t="shared" ref="W42" si="3">SUM(W7:W41)</f>
        <v>8511.3928997652438</v>
      </c>
      <c r="Y42" s="67">
        <f>SUM(Y7:Y41)</f>
        <v>1</v>
      </c>
    </row>
  </sheetData>
  <mergeCells count="1">
    <mergeCell ref="B4:C4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DE8DD-63D1-4FB3-8030-A2CF5571A02F}">
  <dimension ref="A1:AO43"/>
  <sheetViews>
    <sheetView zoomScale="80" zoomScaleNormal="80" workbookViewId="0">
      <pane xSplit="7" ySplit="7" topLeftCell="H8" activePane="bottomRight" state="frozen"/>
      <selection pane="topRight" activeCell="F1" sqref="F1"/>
      <selection pane="bottomLeft" activeCell="A9" sqref="A9"/>
      <selection pane="bottomRight" activeCell="E8" sqref="E8:E10"/>
    </sheetView>
  </sheetViews>
  <sheetFormatPr baseColWidth="10" defaultColWidth="11.54296875" defaultRowHeight="15" x14ac:dyDescent="0.25"/>
  <cols>
    <col min="1" max="1" width="6.08984375" style="24" customWidth="1"/>
    <col min="2" max="2" width="9.90625" style="24" customWidth="1"/>
    <col min="3" max="3" width="29.81640625" style="24" customWidth="1"/>
    <col min="4" max="4" width="7" style="24" customWidth="1"/>
    <col min="5" max="5" width="7.6328125" style="24" bestFit="1" customWidth="1"/>
    <col min="6" max="6" width="8.54296875" style="24" customWidth="1"/>
    <col min="7" max="7" width="13.7265625" style="24" customWidth="1"/>
    <col min="8" max="15" width="11.54296875" style="24"/>
    <col min="16" max="16" width="12.90625" style="24" customWidth="1"/>
    <col min="17" max="38" width="11.54296875" style="24"/>
    <col min="39" max="39" width="5.36328125" style="24" customWidth="1"/>
    <col min="40" max="16384" width="11.54296875" style="24"/>
  </cols>
  <sheetData>
    <row r="1" spans="1:38" ht="15.6" x14ac:dyDescent="0.3">
      <c r="A1" s="26" t="s">
        <v>555</v>
      </c>
    </row>
    <row r="2" spans="1:38" ht="15.6" x14ac:dyDescent="0.3">
      <c r="A2" s="26" t="s">
        <v>616</v>
      </c>
      <c r="B2" s="26" t="s">
        <v>617</v>
      </c>
      <c r="G2" s="74" t="s">
        <v>100</v>
      </c>
      <c r="H2" s="74">
        <v>1</v>
      </c>
      <c r="I2" s="74">
        <v>2</v>
      </c>
      <c r="J2" s="74">
        <v>3</v>
      </c>
      <c r="K2" s="74">
        <v>4</v>
      </c>
      <c r="L2" s="74">
        <v>5</v>
      </c>
      <c r="M2" s="74">
        <v>6</v>
      </c>
      <c r="N2" s="74">
        <v>7</v>
      </c>
      <c r="O2" s="74">
        <v>8</v>
      </c>
      <c r="P2" s="74">
        <v>9</v>
      </c>
      <c r="Q2" s="74">
        <v>10</v>
      </c>
      <c r="R2" s="74">
        <v>11</v>
      </c>
      <c r="S2" s="74">
        <v>12</v>
      </c>
      <c r="T2" s="74">
        <v>13</v>
      </c>
      <c r="U2" s="74">
        <v>14</v>
      </c>
      <c r="V2" s="74">
        <v>15</v>
      </c>
      <c r="W2" s="74">
        <v>16</v>
      </c>
      <c r="X2" s="74">
        <v>17</v>
      </c>
      <c r="Y2" s="74">
        <v>18</v>
      </c>
      <c r="Z2" s="74">
        <v>19</v>
      </c>
      <c r="AA2" s="74">
        <v>20</v>
      </c>
      <c r="AB2" s="74">
        <v>21</v>
      </c>
      <c r="AC2" s="74">
        <v>22</v>
      </c>
      <c r="AD2" s="74">
        <v>23</v>
      </c>
      <c r="AE2" s="74">
        <v>24</v>
      </c>
      <c r="AF2" s="74">
        <v>25</v>
      </c>
      <c r="AG2" s="74">
        <v>26</v>
      </c>
      <c r="AH2" s="74">
        <v>27</v>
      </c>
      <c r="AI2" s="74">
        <v>28</v>
      </c>
      <c r="AJ2" s="74">
        <v>29</v>
      </c>
      <c r="AK2" s="74">
        <v>30</v>
      </c>
    </row>
    <row r="3" spans="1:38" ht="15.6" x14ac:dyDescent="0.3">
      <c r="A3" s="26"/>
      <c r="B3" s="26" t="s">
        <v>595</v>
      </c>
      <c r="G3" s="74"/>
      <c r="H3" s="96" t="s">
        <v>569</v>
      </c>
      <c r="I3" s="96"/>
      <c r="J3" s="96"/>
      <c r="K3" s="96"/>
      <c r="L3" s="97" t="s">
        <v>568</v>
      </c>
      <c r="M3" s="98"/>
      <c r="N3" s="98"/>
      <c r="O3" s="99"/>
      <c r="P3" s="97" t="s">
        <v>596</v>
      </c>
      <c r="Q3" s="98"/>
      <c r="R3" s="98"/>
      <c r="S3" s="98"/>
      <c r="T3" s="98"/>
      <c r="U3" s="99"/>
      <c r="V3" s="97" t="s">
        <v>597</v>
      </c>
      <c r="W3" s="98"/>
      <c r="X3" s="99"/>
      <c r="Y3" s="97" t="s">
        <v>598</v>
      </c>
      <c r="Z3" s="98"/>
      <c r="AA3" s="98"/>
      <c r="AB3" s="99"/>
      <c r="AC3" s="97" t="s">
        <v>599</v>
      </c>
      <c r="AD3" s="98"/>
      <c r="AE3" s="98"/>
      <c r="AF3" s="98"/>
      <c r="AG3" s="99"/>
      <c r="AH3" s="74"/>
      <c r="AI3" s="74"/>
      <c r="AJ3" s="74"/>
      <c r="AK3" s="74"/>
    </row>
    <row r="4" spans="1:38" ht="15.6" x14ac:dyDescent="0.3">
      <c r="A4" s="26"/>
      <c r="B4" s="26"/>
      <c r="G4" s="74" t="s">
        <v>101</v>
      </c>
      <c r="H4" s="74" t="s">
        <v>363</v>
      </c>
      <c r="I4" s="74" t="s">
        <v>364</v>
      </c>
      <c r="J4" s="74" t="s">
        <v>365</v>
      </c>
      <c r="K4" s="74" t="s">
        <v>366</v>
      </c>
      <c r="L4" s="74" t="s">
        <v>367</v>
      </c>
      <c r="M4" s="74" t="s">
        <v>368</v>
      </c>
      <c r="N4" s="74" t="s">
        <v>369</v>
      </c>
      <c r="O4" s="74" t="s">
        <v>370</v>
      </c>
      <c r="P4" s="74" t="s">
        <v>371</v>
      </c>
      <c r="Q4" s="74" t="s">
        <v>372</v>
      </c>
      <c r="R4" s="74" t="s">
        <v>373</v>
      </c>
      <c r="S4" s="74" t="s">
        <v>374</v>
      </c>
      <c r="T4" s="74" t="s">
        <v>375</v>
      </c>
      <c r="U4" s="74" t="s">
        <v>376</v>
      </c>
      <c r="V4" s="74" t="s">
        <v>377</v>
      </c>
      <c r="W4" s="74" t="s">
        <v>378</v>
      </c>
      <c r="X4" s="74" t="s">
        <v>379</v>
      </c>
      <c r="Y4" s="74" t="s">
        <v>380</v>
      </c>
      <c r="Z4" s="74" t="s">
        <v>381</v>
      </c>
      <c r="AA4" s="74" t="s">
        <v>382</v>
      </c>
      <c r="AB4" s="74" t="s">
        <v>383</v>
      </c>
      <c r="AC4" s="74" t="s">
        <v>384</v>
      </c>
      <c r="AD4" s="74" t="s">
        <v>385</v>
      </c>
      <c r="AE4" s="74" t="s">
        <v>386</v>
      </c>
      <c r="AF4" s="74" t="s">
        <v>387</v>
      </c>
      <c r="AG4" s="74" t="s">
        <v>388</v>
      </c>
      <c r="AH4" s="74"/>
      <c r="AI4" s="74"/>
      <c r="AJ4" s="74"/>
      <c r="AK4" s="74"/>
    </row>
    <row r="5" spans="1:38" ht="69" x14ac:dyDescent="0.25">
      <c r="B5" s="94" t="s">
        <v>556</v>
      </c>
      <c r="C5" s="95"/>
      <c r="D5" s="71"/>
      <c r="G5" s="74" t="s">
        <v>102</v>
      </c>
      <c r="H5" s="74" t="s">
        <v>389</v>
      </c>
      <c r="I5" s="74" t="s">
        <v>390</v>
      </c>
      <c r="J5" s="74" t="s">
        <v>391</v>
      </c>
      <c r="K5" s="74" t="s">
        <v>392</v>
      </c>
      <c r="L5" s="74" t="s">
        <v>393</v>
      </c>
      <c r="M5" s="74" t="s">
        <v>394</v>
      </c>
      <c r="N5" s="74" t="s">
        <v>395</v>
      </c>
      <c r="O5" s="74" t="s">
        <v>396</v>
      </c>
      <c r="P5" s="74" t="s">
        <v>397</v>
      </c>
      <c r="Q5" s="74" t="s">
        <v>398</v>
      </c>
      <c r="R5" s="74" t="s">
        <v>399</v>
      </c>
      <c r="S5" s="74" t="s">
        <v>400</v>
      </c>
      <c r="T5" s="74" t="s">
        <v>401</v>
      </c>
      <c r="U5" s="74" t="s">
        <v>402</v>
      </c>
      <c r="V5" s="74" t="s">
        <v>393</v>
      </c>
      <c r="W5" s="74" t="s">
        <v>403</v>
      </c>
      <c r="X5" s="74" t="s">
        <v>404</v>
      </c>
      <c r="Y5" s="74" t="s">
        <v>405</v>
      </c>
      <c r="Z5" s="74" t="s">
        <v>406</v>
      </c>
      <c r="AA5" s="74" t="s">
        <v>399</v>
      </c>
      <c r="AB5" s="74" t="s">
        <v>407</v>
      </c>
      <c r="AC5" s="74" t="s">
        <v>393</v>
      </c>
      <c r="AD5" s="74" t="s">
        <v>408</v>
      </c>
      <c r="AE5" s="74" t="s">
        <v>409</v>
      </c>
      <c r="AF5" s="74" t="s">
        <v>410</v>
      </c>
      <c r="AG5" s="74" t="s">
        <v>411</v>
      </c>
      <c r="AH5" s="74"/>
      <c r="AI5" s="74"/>
      <c r="AJ5" s="74"/>
      <c r="AK5" s="74"/>
    </row>
    <row r="6" spans="1:38" x14ac:dyDescent="0.25">
      <c r="G6" s="74" t="s">
        <v>103</v>
      </c>
      <c r="H6" s="74" t="s">
        <v>130</v>
      </c>
      <c r="I6" s="74" t="s">
        <v>130</v>
      </c>
      <c r="J6" s="74" t="s">
        <v>130</v>
      </c>
      <c r="K6" s="74" t="s">
        <v>130</v>
      </c>
      <c r="L6" s="74" t="s">
        <v>130</v>
      </c>
      <c r="M6" s="74" t="s">
        <v>130</v>
      </c>
      <c r="N6" s="74" t="s">
        <v>130</v>
      </c>
      <c r="O6" s="74" t="s">
        <v>130</v>
      </c>
      <c r="P6" s="74" t="s">
        <v>130</v>
      </c>
      <c r="Q6" s="74" t="s">
        <v>130</v>
      </c>
      <c r="R6" s="74" t="s">
        <v>130</v>
      </c>
      <c r="S6" s="74" t="s">
        <v>130</v>
      </c>
      <c r="T6" s="74" t="s">
        <v>130</v>
      </c>
      <c r="U6" s="74" t="s">
        <v>130</v>
      </c>
      <c r="V6" s="74" t="s">
        <v>130</v>
      </c>
      <c r="W6" s="74" t="s">
        <v>130</v>
      </c>
      <c r="X6" s="74" t="s">
        <v>130</v>
      </c>
      <c r="Y6" s="74" t="s">
        <v>130</v>
      </c>
      <c r="Z6" s="74" t="s">
        <v>130</v>
      </c>
      <c r="AA6" s="74" t="s">
        <v>130</v>
      </c>
      <c r="AB6" s="74" t="s">
        <v>130</v>
      </c>
      <c r="AC6" s="74" t="s">
        <v>130</v>
      </c>
      <c r="AD6" s="74" t="s">
        <v>130</v>
      </c>
      <c r="AE6" s="74" t="s">
        <v>130</v>
      </c>
      <c r="AF6" s="74" t="s">
        <v>130</v>
      </c>
      <c r="AG6" s="74" t="s">
        <v>130</v>
      </c>
      <c r="AH6" s="74"/>
      <c r="AI6" s="74"/>
      <c r="AJ6" s="74"/>
      <c r="AK6" s="74"/>
    </row>
    <row r="7" spans="1:38" ht="15.6" x14ac:dyDescent="0.3">
      <c r="A7" s="1" t="s">
        <v>100</v>
      </c>
      <c r="B7" s="1" t="s">
        <v>101</v>
      </c>
      <c r="C7" s="1" t="s">
        <v>102</v>
      </c>
      <c r="D7" s="1" t="s">
        <v>103</v>
      </c>
      <c r="E7" s="1" t="s">
        <v>171</v>
      </c>
      <c r="F7" s="1" t="s">
        <v>528</v>
      </c>
      <c r="G7" s="1" t="s">
        <v>527</v>
      </c>
      <c r="H7" s="74" t="s">
        <v>427</v>
      </c>
      <c r="I7" s="74" t="s">
        <v>427</v>
      </c>
      <c r="J7" s="74" t="s">
        <v>427</v>
      </c>
      <c r="K7" s="74" t="s">
        <v>427</v>
      </c>
      <c r="L7" s="74" t="s">
        <v>427</v>
      </c>
      <c r="M7" s="74" t="s">
        <v>427</v>
      </c>
      <c r="N7" s="74" t="s">
        <v>427</v>
      </c>
      <c r="O7" s="74" t="s">
        <v>427</v>
      </c>
      <c r="P7" s="74" t="s">
        <v>427</v>
      </c>
      <c r="Q7" s="74" t="s">
        <v>427</v>
      </c>
      <c r="R7" s="74" t="s">
        <v>427</v>
      </c>
      <c r="S7" s="74" t="s">
        <v>427</v>
      </c>
      <c r="T7" s="74" t="s">
        <v>427</v>
      </c>
      <c r="U7" s="74" t="s">
        <v>427</v>
      </c>
      <c r="V7" s="74" t="s">
        <v>427</v>
      </c>
      <c r="W7" s="74" t="s">
        <v>427</v>
      </c>
      <c r="X7" s="74" t="s">
        <v>427</v>
      </c>
      <c r="Y7" s="74" t="s">
        <v>427</v>
      </c>
      <c r="Z7" s="74" t="s">
        <v>427</v>
      </c>
      <c r="AA7" s="74" t="s">
        <v>427</v>
      </c>
      <c r="AB7" s="74" t="s">
        <v>427</v>
      </c>
      <c r="AC7" s="74" t="s">
        <v>427</v>
      </c>
      <c r="AD7" s="74" t="s">
        <v>427</v>
      </c>
      <c r="AE7" s="74" t="s">
        <v>427</v>
      </c>
      <c r="AF7" s="74" t="s">
        <v>427</v>
      </c>
      <c r="AG7" s="74" t="s">
        <v>427</v>
      </c>
      <c r="AH7" s="39"/>
      <c r="AI7" s="39"/>
      <c r="AJ7" s="39"/>
      <c r="AK7" s="40"/>
      <c r="AL7" s="42" t="s">
        <v>7</v>
      </c>
    </row>
    <row r="8" spans="1:38" x14ac:dyDescent="0.25">
      <c r="A8" s="14">
        <v>1</v>
      </c>
      <c r="B8" s="14" t="s">
        <v>348</v>
      </c>
      <c r="C8" s="29" t="s">
        <v>412</v>
      </c>
      <c r="D8" s="14" t="s">
        <v>427</v>
      </c>
      <c r="E8" s="31">
        <f>'P4b2 CA 08'!F42</f>
        <v>1610.5581431723563</v>
      </c>
      <c r="F8" s="63">
        <f>E8/$E$43</f>
        <v>0.92879111834294037</v>
      </c>
      <c r="G8" s="45" t="s">
        <v>535</v>
      </c>
      <c r="H8" s="44">
        <v>25.3</v>
      </c>
      <c r="I8" s="44">
        <v>64.099999999999994</v>
      </c>
      <c r="J8" s="44">
        <v>87.2</v>
      </c>
      <c r="K8" s="44">
        <v>94.3</v>
      </c>
      <c r="L8" s="44">
        <v>110.2</v>
      </c>
      <c r="M8" s="44">
        <v>165.4</v>
      </c>
      <c r="N8" s="44">
        <v>98.3</v>
      </c>
      <c r="O8" s="44">
        <v>100.5</v>
      </c>
      <c r="P8" s="44">
        <v>15.2</v>
      </c>
      <c r="Q8" s="44">
        <v>8.6</v>
      </c>
      <c r="R8" s="44">
        <v>36.5</v>
      </c>
      <c r="S8" s="44">
        <v>125.6</v>
      </c>
      <c r="T8" s="44">
        <v>10.3</v>
      </c>
      <c r="U8" s="44">
        <v>84.7</v>
      </c>
      <c r="V8" s="44">
        <v>172.3</v>
      </c>
      <c r="W8" s="44">
        <v>182.6</v>
      </c>
      <c r="X8" s="44">
        <v>188.4</v>
      </c>
      <c r="Y8" s="44">
        <v>100.3</v>
      </c>
      <c r="Z8" s="44">
        <v>135.19999999999999</v>
      </c>
      <c r="AA8" s="44">
        <v>100.5</v>
      </c>
      <c r="AB8" s="44">
        <v>185.3</v>
      </c>
      <c r="AC8" s="44">
        <v>165.2</v>
      </c>
      <c r="AD8" s="44">
        <v>95.2</v>
      </c>
      <c r="AE8" s="44">
        <v>185.6</v>
      </c>
      <c r="AF8" s="44">
        <v>88.3</v>
      </c>
      <c r="AG8" s="44">
        <v>184.1</v>
      </c>
      <c r="AH8" s="7"/>
      <c r="AI8" s="7"/>
      <c r="AJ8" s="7"/>
      <c r="AK8" s="7"/>
      <c r="AL8" s="44">
        <f t="shared" ref="AL8:AL42" si="0">SUM(H8:AK8)</f>
        <v>2809.2</v>
      </c>
    </row>
    <row r="9" spans="1:38" x14ac:dyDescent="0.25">
      <c r="A9" s="14">
        <v>2</v>
      </c>
      <c r="B9" s="14" t="s">
        <v>349</v>
      </c>
      <c r="C9" s="29" t="s">
        <v>413</v>
      </c>
      <c r="D9" s="14" t="s">
        <v>427</v>
      </c>
      <c r="E9" s="31">
        <f>'P4b2 CA 08'!G42</f>
        <v>85.002297958923918</v>
      </c>
      <c r="F9" s="63">
        <f t="shared" ref="F9:F10" si="1">E9/$E$43</f>
        <v>4.9019887743686319E-2</v>
      </c>
      <c r="G9" s="45" t="s">
        <v>535</v>
      </c>
      <c r="H9" s="44">
        <v>25.3</v>
      </c>
      <c r="I9" s="44">
        <v>64.099999999999994</v>
      </c>
      <c r="J9" s="44">
        <v>87.2</v>
      </c>
      <c r="K9" s="44">
        <v>94.3</v>
      </c>
      <c r="L9" s="44">
        <v>110.2</v>
      </c>
      <c r="M9" s="44">
        <v>165.4</v>
      </c>
      <c r="N9" s="44">
        <v>98.3</v>
      </c>
      <c r="O9" s="44">
        <v>100.5</v>
      </c>
      <c r="P9" s="44">
        <v>15.2</v>
      </c>
      <c r="Q9" s="44">
        <v>8.6</v>
      </c>
      <c r="R9" s="44">
        <v>36.5</v>
      </c>
      <c r="S9" s="44">
        <v>125.6</v>
      </c>
      <c r="T9" s="44">
        <v>10.3</v>
      </c>
      <c r="U9" s="44">
        <v>84.7</v>
      </c>
      <c r="V9" s="44">
        <v>172.3</v>
      </c>
      <c r="W9" s="44">
        <v>182.6</v>
      </c>
      <c r="X9" s="44">
        <v>188.4</v>
      </c>
      <c r="Y9" s="44">
        <v>100.3</v>
      </c>
      <c r="Z9" s="44">
        <v>135.19999999999999</v>
      </c>
      <c r="AA9" s="44">
        <v>100.5</v>
      </c>
      <c r="AB9" s="44">
        <v>185.3</v>
      </c>
      <c r="AC9" s="44">
        <v>165.2</v>
      </c>
      <c r="AD9" s="44">
        <v>95.2</v>
      </c>
      <c r="AE9" s="44">
        <v>185.6</v>
      </c>
      <c r="AF9" s="44">
        <v>88.3</v>
      </c>
      <c r="AG9" s="44">
        <v>184.1</v>
      </c>
      <c r="AH9" s="44"/>
      <c r="AI9" s="44"/>
      <c r="AJ9" s="44"/>
      <c r="AK9" s="44"/>
      <c r="AL9" s="44">
        <f t="shared" si="0"/>
        <v>2809.2</v>
      </c>
    </row>
    <row r="10" spans="1:38" x14ac:dyDescent="0.25">
      <c r="A10" s="14">
        <v>3</v>
      </c>
      <c r="B10" s="14" t="s">
        <v>350</v>
      </c>
      <c r="C10" s="29" t="s">
        <v>414</v>
      </c>
      <c r="D10" s="14" t="s">
        <v>427</v>
      </c>
      <c r="E10" s="31">
        <f>'P4b2 CA 08'!H42</f>
        <v>38.47653592956739</v>
      </c>
      <c r="F10" s="63">
        <f t="shared" si="1"/>
        <v>2.2188993913373301E-2</v>
      </c>
      <c r="G10" s="45" t="s">
        <v>535</v>
      </c>
      <c r="H10" s="44">
        <v>25.3</v>
      </c>
      <c r="I10" s="44">
        <v>64.099999999999994</v>
      </c>
      <c r="J10" s="44">
        <v>87.2</v>
      </c>
      <c r="K10" s="44">
        <v>94.3</v>
      </c>
      <c r="L10" s="44">
        <v>110.2</v>
      </c>
      <c r="M10" s="44">
        <v>165.4</v>
      </c>
      <c r="N10" s="44">
        <v>98.3</v>
      </c>
      <c r="O10" s="44">
        <v>100.5</v>
      </c>
      <c r="P10" s="44">
        <v>15.2</v>
      </c>
      <c r="Q10" s="44">
        <v>8.6</v>
      </c>
      <c r="R10" s="44">
        <v>36.5</v>
      </c>
      <c r="S10" s="44">
        <v>125.6</v>
      </c>
      <c r="T10" s="44">
        <v>10.3</v>
      </c>
      <c r="U10" s="44">
        <v>84.7</v>
      </c>
      <c r="V10" s="44">
        <v>172.3</v>
      </c>
      <c r="W10" s="44">
        <v>182.6</v>
      </c>
      <c r="X10" s="44">
        <v>188.4</v>
      </c>
      <c r="Y10" s="44">
        <v>100.3</v>
      </c>
      <c r="Z10" s="44">
        <v>135.19999999999999</v>
      </c>
      <c r="AA10" s="44">
        <v>100.5</v>
      </c>
      <c r="AB10" s="44">
        <v>185.3</v>
      </c>
      <c r="AC10" s="44">
        <v>165.2</v>
      </c>
      <c r="AD10" s="44">
        <v>95.2</v>
      </c>
      <c r="AE10" s="44">
        <v>185.6</v>
      </c>
      <c r="AF10" s="44">
        <v>88.3</v>
      </c>
      <c r="AG10" s="44">
        <v>184.1</v>
      </c>
      <c r="AH10" s="44"/>
      <c r="AI10" s="44"/>
      <c r="AJ10" s="44"/>
      <c r="AK10" s="44"/>
      <c r="AL10" s="44">
        <f t="shared" si="0"/>
        <v>2809.2</v>
      </c>
    </row>
    <row r="11" spans="1:38" x14ac:dyDescent="0.25">
      <c r="A11" s="14">
        <v>4</v>
      </c>
      <c r="B11" s="14"/>
      <c r="C11" s="29"/>
      <c r="D11" s="14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44"/>
      <c r="AI11" s="44"/>
      <c r="AJ11" s="44"/>
      <c r="AK11" s="44"/>
      <c r="AL11" s="44">
        <f t="shared" si="0"/>
        <v>0</v>
      </c>
    </row>
    <row r="12" spans="1:38" x14ac:dyDescent="0.25">
      <c r="A12" s="14">
        <v>5</v>
      </c>
      <c r="B12" s="14"/>
      <c r="C12" s="7"/>
      <c r="D12" s="7"/>
      <c r="E12" s="31"/>
      <c r="F12" s="31"/>
      <c r="G12" s="45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4">
        <f t="shared" si="0"/>
        <v>0</v>
      </c>
    </row>
    <row r="13" spans="1:38" x14ac:dyDescent="0.25">
      <c r="A13" s="14">
        <v>6</v>
      </c>
      <c r="B13" s="14"/>
      <c r="C13" s="7"/>
      <c r="D13" s="7"/>
      <c r="E13" s="31"/>
      <c r="F13" s="31"/>
      <c r="G13" s="45"/>
      <c r="H13" s="44"/>
      <c r="I13" s="44"/>
      <c r="J13" s="44"/>
      <c r="K13" s="44"/>
      <c r="L13" s="44"/>
      <c r="M13" s="44"/>
      <c r="N13" s="44"/>
      <c r="O13" s="44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4">
        <f t="shared" si="0"/>
        <v>0</v>
      </c>
    </row>
    <row r="14" spans="1:38" x14ac:dyDescent="0.25">
      <c r="A14" s="14">
        <v>7</v>
      </c>
      <c r="B14" s="14"/>
      <c r="C14" s="7"/>
      <c r="D14" s="7"/>
      <c r="E14" s="31"/>
      <c r="F14" s="31"/>
      <c r="G14" s="45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>
        <f t="shared" si="0"/>
        <v>0</v>
      </c>
    </row>
    <row r="15" spans="1:38" x14ac:dyDescent="0.25">
      <c r="A15" s="14">
        <v>8</v>
      </c>
      <c r="B15" s="14"/>
      <c r="C15" s="7"/>
      <c r="D15" s="7"/>
      <c r="E15" s="31"/>
      <c r="F15" s="31"/>
      <c r="G15" s="45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>
        <f t="shared" si="0"/>
        <v>0</v>
      </c>
    </row>
    <row r="16" spans="1:38" x14ac:dyDescent="0.25">
      <c r="A16" s="14">
        <v>9</v>
      </c>
      <c r="B16" s="14"/>
      <c r="C16" s="7"/>
      <c r="D16" s="7"/>
      <c r="E16" s="31"/>
      <c r="F16" s="31"/>
      <c r="G16" s="45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4">
        <f t="shared" si="0"/>
        <v>0</v>
      </c>
    </row>
    <row r="17" spans="1:38" x14ac:dyDescent="0.25">
      <c r="A17" s="14">
        <v>10</v>
      </c>
      <c r="B17" s="14"/>
      <c r="C17" s="7"/>
      <c r="D17" s="7"/>
      <c r="E17" s="31"/>
      <c r="F17" s="31"/>
      <c r="G17" s="45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>
        <f t="shared" si="0"/>
        <v>0</v>
      </c>
    </row>
    <row r="18" spans="1:38" x14ac:dyDescent="0.25">
      <c r="A18" s="14">
        <v>11</v>
      </c>
      <c r="B18" s="14"/>
      <c r="C18" s="7"/>
      <c r="D18" s="7"/>
      <c r="E18" s="31"/>
      <c r="F18" s="31"/>
      <c r="G18" s="45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f t="shared" si="0"/>
        <v>0</v>
      </c>
    </row>
    <row r="19" spans="1:38" x14ac:dyDescent="0.25">
      <c r="A19" s="14">
        <v>12</v>
      </c>
      <c r="B19" s="14"/>
      <c r="C19" s="7"/>
      <c r="D19" s="7"/>
      <c r="E19" s="31"/>
      <c r="F19" s="31"/>
      <c r="G19" s="45"/>
      <c r="H19" s="44"/>
      <c r="I19" s="44"/>
      <c r="J19" s="44"/>
      <c r="K19" s="4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44">
        <f t="shared" si="0"/>
        <v>0</v>
      </c>
    </row>
    <row r="20" spans="1:38" x14ac:dyDescent="0.25">
      <c r="A20" s="14">
        <v>13</v>
      </c>
      <c r="B20" s="14"/>
      <c r="C20" s="7"/>
      <c r="D20" s="7"/>
      <c r="E20" s="31"/>
      <c r="F20" s="31"/>
      <c r="G20" s="45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4">
        <f t="shared" si="0"/>
        <v>0</v>
      </c>
    </row>
    <row r="21" spans="1:38" x14ac:dyDescent="0.25">
      <c r="A21" s="14">
        <v>14</v>
      </c>
      <c r="B21" s="14"/>
      <c r="C21" s="7"/>
      <c r="D21" s="7"/>
      <c r="E21" s="31"/>
      <c r="F21" s="31"/>
      <c r="G21" s="45"/>
      <c r="H21" s="44"/>
      <c r="I21" s="44"/>
      <c r="J21" s="44"/>
      <c r="K21" s="44"/>
      <c r="L21" s="44"/>
      <c r="M21" s="44"/>
      <c r="N21" s="44"/>
      <c r="O21" s="44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4">
        <f t="shared" si="0"/>
        <v>0</v>
      </c>
    </row>
    <row r="22" spans="1:38" x14ac:dyDescent="0.25">
      <c r="A22" s="14">
        <v>15</v>
      </c>
      <c r="B22" s="14"/>
      <c r="C22" s="7"/>
      <c r="D22" s="7"/>
      <c r="E22" s="31"/>
      <c r="F22" s="31"/>
      <c r="G22" s="45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>
        <f t="shared" si="0"/>
        <v>0</v>
      </c>
    </row>
    <row r="23" spans="1:38" x14ac:dyDescent="0.25">
      <c r="A23" s="14">
        <v>16</v>
      </c>
      <c r="B23" s="14"/>
      <c r="C23" s="7"/>
      <c r="D23" s="7"/>
      <c r="E23" s="31"/>
      <c r="F23" s="31"/>
      <c r="G23" s="45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4">
        <f t="shared" si="0"/>
        <v>0</v>
      </c>
    </row>
    <row r="24" spans="1:38" x14ac:dyDescent="0.25">
      <c r="A24" s="14">
        <v>17</v>
      </c>
      <c r="B24" s="14"/>
      <c r="C24" s="7"/>
      <c r="D24" s="7"/>
      <c r="E24" s="31"/>
      <c r="F24" s="31"/>
      <c r="G24" s="45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>
        <f t="shared" si="0"/>
        <v>0</v>
      </c>
    </row>
    <row r="25" spans="1:38" x14ac:dyDescent="0.25">
      <c r="A25" s="14">
        <v>18</v>
      </c>
      <c r="B25" s="14"/>
      <c r="C25" s="7"/>
      <c r="D25" s="7"/>
      <c r="E25" s="31"/>
      <c r="F25" s="31"/>
      <c r="G25" s="45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4">
        <f t="shared" si="0"/>
        <v>0</v>
      </c>
    </row>
    <row r="26" spans="1:38" x14ac:dyDescent="0.25">
      <c r="A26" s="14">
        <v>19</v>
      </c>
      <c r="B26" s="14"/>
      <c r="C26" s="7"/>
      <c r="D26" s="7"/>
      <c r="E26" s="31"/>
      <c r="F26" s="31"/>
      <c r="G26" s="45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>
        <f t="shared" si="0"/>
        <v>0</v>
      </c>
    </row>
    <row r="27" spans="1:38" x14ac:dyDescent="0.25">
      <c r="A27" s="14">
        <v>20</v>
      </c>
      <c r="B27" s="14"/>
      <c r="C27" s="7"/>
      <c r="D27" s="7"/>
      <c r="E27" s="31"/>
      <c r="F27" s="31"/>
      <c r="G27" s="45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>
        <f t="shared" si="0"/>
        <v>0</v>
      </c>
    </row>
    <row r="28" spans="1:38" x14ac:dyDescent="0.25">
      <c r="A28" s="14">
        <v>21</v>
      </c>
      <c r="B28" s="14"/>
      <c r="C28" s="7"/>
      <c r="D28" s="7"/>
      <c r="E28" s="31"/>
      <c r="F28" s="31"/>
      <c r="G28" s="45"/>
      <c r="H28" s="44"/>
      <c r="I28" s="44"/>
      <c r="J28" s="44"/>
      <c r="K28" s="44"/>
      <c r="L28" s="44"/>
      <c r="M28" s="44"/>
      <c r="N28" s="45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>
        <f t="shared" si="0"/>
        <v>0</v>
      </c>
    </row>
    <row r="29" spans="1:38" x14ac:dyDescent="0.25">
      <c r="A29" s="14">
        <v>22</v>
      </c>
      <c r="B29" s="14"/>
      <c r="C29" s="7"/>
      <c r="D29" s="7"/>
      <c r="E29" s="31"/>
      <c r="F29" s="31"/>
      <c r="G29" s="45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>
        <f t="shared" si="0"/>
        <v>0</v>
      </c>
    </row>
    <row r="30" spans="1:38" x14ac:dyDescent="0.25">
      <c r="A30" s="14">
        <v>23</v>
      </c>
      <c r="B30" s="14"/>
      <c r="C30" s="7"/>
      <c r="D30" s="7"/>
      <c r="E30" s="31"/>
      <c r="F30" s="31"/>
      <c r="G30" s="45"/>
      <c r="H30" s="44"/>
      <c r="I30" s="44"/>
      <c r="J30" s="44"/>
      <c r="K30" s="44"/>
      <c r="L30" s="44"/>
      <c r="M30" s="45"/>
      <c r="N30" s="45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>
        <f t="shared" si="0"/>
        <v>0</v>
      </c>
    </row>
    <row r="31" spans="1:38" x14ac:dyDescent="0.25">
      <c r="A31" s="14">
        <v>24</v>
      </c>
      <c r="B31" s="14"/>
      <c r="C31" s="7"/>
      <c r="D31" s="7"/>
      <c r="E31" s="31"/>
      <c r="F31" s="31"/>
      <c r="G31" s="45"/>
      <c r="H31" s="44"/>
      <c r="I31" s="44"/>
      <c r="J31" s="44"/>
      <c r="K31" s="44"/>
      <c r="L31" s="44"/>
      <c r="M31" s="45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>
        <f t="shared" si="0"/>
        <v>0</v>
      </c>
    </row>
    <row r="32" spans="1:38" x14ac:dyDescent="0.25">
      <c r="A32" s="14">
        <v>25</v>
      </c>
      <c r="B32" s="14"/>
      <c r="C32" s="7"/>
      <c r="D32" s="7"/>
      <c r="E32" s="31"/>
      <c r="F32" s="31"/>
      <c r="G32" s="45"/>
      <c r="H32" s="44"/>
      <c r="I32" s="44"/>
      <c r="J32" s="44"/>
      <c r="K32" s="44"/>
      <c r="L32" s="45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>
        <f t="shared" si="0"/>
        <v>0</v>
      </c>
    </row>
    <row r="33" spans="1:41" x14ac:dyDescent="0.25">
      <c r="A33" s="14">
        <v>26</v>
      </c>
      <c r="B33" s="14"/>
      <c r="C33" s="7"/>
      <c r="D33" s="7"/>
      <c r="E33" s="31"/>
      <c r="F33" s="31"/>
      <c r="G33" s="45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>
        <f t="shared" si="0"/>
        <v>0</v>
      </c>
    </row>
    <row r="34" spans="1:41" x14ac:dyDescent="0.25">
      <c r="A34" s="14">
        <v>27</v>
      </c>
      <c r="B34" s="14"/>
      <c r="C34" s="7"/>
      <c r="D34" s="7"/>
      <c r="E34" s="31"/>
      <c r="F34" s="31"/>
      <c r="G34" s="45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>
        <f t="shared" si="0"/>
        <v>0</v>
      </c>
    </row>
    <row r="35" spans="1:41" x14ac:dyDescent="0.25">
      <c r="A35" s="14">
        <v>28</v>
      </c>
      <c r="B35" s="14"/>
      <c r="C35" s="7"/>
      <c r="D35" s="7"/>
      <c r="E35" s="31"/>
      <c r="F35" s="31"/>
      <c r="G35" s="45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>
        <f t="shared" si="0"/>
        <v>0</v>
      </c>
    </row>
    <row r="36" spans="1:41" x14ac:dyDescent="0.25">
      <c r="A36" s="14">
        <v>29</v>
      </c>
      <c r="B36" s="14"/>
      <c r="C36" s="7"/>
      <c r="D36" s="7"/>
      <c r="E36" s="31"/>
      <c r="F36" s="31"/>
      <c r="G36" s="45"/>
      <c r="H36" s="44"/>
      <c r="I36" s="44"/>
      <c r="J36" s="44"/>
      <c r="K36" s="44"/>
      <c r="L36" s="44"/>
      <c r="M36" s="45"/>
      <c r="N36" s="44"/>
      <c r="O36" s="45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>
        <f t="shared" si="0"/>
        <v>0</v>
      </c>
    </row>
    <row r="37" spans="1:41" x14ac:dyDescent="0.25">
      <c r="A37" s="14">
        <v>30</v>
      </c>
      <c r="B37" s="14"/>
      <c r="C37" s="7"/>
      <c r="D37" s="7"/>
      <c r="E37" s="31"/>
      <c r="F37" s="31"/>
      <c r="G37" s="45"/>
      <c r="H37" s="44"/>
      <c r="I37" s="44"/>
      <c r="J37" s="44"/>
      <c r="K37" s="44"/>
      <c r="L37" s="44"/>
      <c r="M37" s="45"/>
      <c r="N37" s="45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>
        <f t="shared" si="0"/>
        <v>0</v>
      </c>
    </row>
    <row r="38" spans="1:41" x14ac:dyDescent="0.25">
      <c r="A38" s="14">
        <v>31</v>
      </c>
      <c r="B38" s="14"/>
      <c r="C38" s="7"/>
      <c r="D38" s="7"/>
      <c r="E38" s="31"/>
      <c r="F38" s="31"/>
      <c r="G38" s="45"/>
      <c r="H38" s="44"/>
      <c r="I38" s="44"/>
      <c r="J38" s="44"/>
      <c r="K38" s="44"/>
      <c r="L38" s="45"/>
      <c r="M38" s="44"/>
      <c r="N38" s="45"/>
      <c r="O38" s="44"/>
      <c r="P38" s="45"/>
      <c r="Q38" s="45"/>
      <c r="R38" s="45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>
        <f t="shared" si="0"/>
        <v>0</v>
      </c>
    </row>
    <row r="39" spans="1:41" x14ac:dyDescent="0.25">
      <c r="A39" s="14">
        <v>32</v>
      </c>
      <c r="B39" s="14"/>
      <c r="C39" s="7"/>
      <c r="D39" s="7"/>
      <c r="E39" s="31"/>
      <c r="F39" s="31"/>
      <c r="G39" s="45"/>
      <c r="H39" s="44"/>
      <c r="I39" s="44"/>
      <c r="J39" s="44"/>
      <c r="K39" s="44"/>
      <c r="L39" s="14"/>
      <c r="M39" s="45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>
        <f t="shared" si="0"/>
        <v>0</v>
      </c>
      <c r="AO39" s="65"/>
    </row>
    <row r="40" spans="1:41" x14ac:dyDescent="0.25">
      <c r="A40" s="14">
        <v>33</v>
      </c>
      <c r="B40" s="14"/>
      <c r="C40" s="7"/>
      <c r="D40" s="7"/>
      <c r="E40" s="31"/>
      <c r="F40" s="31"/>
      <c r="G40" s="45"/>
      <c r="H40" s="44"/>
      <c r="I40" s="44"/>
      <c r="J40" s="44"/>
      <c r="K40" s="44"/>
      <c r="L40" s="1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>
        <f t="shared" si="0"/>
        <v>0</v>
      </c>
    </row>
    <row r="41" spans="1:41" x14ac:dyDescent="0.25">
      <c r="A41" s="14">
        <v>34</v>
      </c>
      <c r="B41" s="14"/>
      <c r="C41" s="7"/>
      <c r="D41" s="7"/>
      <c r="E41" s="31"/>
      <c r="F41" s="31"/>
      <c r="G41" s="45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>
        <f t="shared" si="0"/>
        <v>0</v>
      </c>
    </row>
    <row r="42" spans="1:41" x14ac:dyDescent="0.25">
      <c r="A42" s="14">
        <v>35</v>
      </c>
      <c r="B42" s="14"/>
      <c r="C42" s="7"/>
      <c r="D42" s="7"/>
      <c r="E42" s="31"/>
      <c r="F42" s="31"/>
      <c r="G42" s="45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>
        <f t="shared" si="0"/>
        <v>0</v>
      </c>
    </row>
    <row r="43" spans="1:41" x14ac:dyDescent="0.25">
      <c r="E43" s="31">
        <f>SUM(E8:E42)</f>
        <v>1734.0369770608477</v>
      </c>
      <c r="F43" s="72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L43" s="31">
        <f>SUM(AL8:AL42)</f>
        <v>8427.5999999999985</v>
      </c>
    </row>
  </sheetData>
  <mergeCells count="7">
    <mergeCell ref="Y3:AB3"/>
    <mergeCell ref="AC3:AG3"/>
    <mergeCell ref="B5:C5"/>
    <mergeCell ref="H3:K3"/>
    <mergeCell ref="L3:O3"/>
    <mergeCell ref="P3:U3"/>
    <mergeCell ref="V3:X3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8BC9F-3AE7-44A6-9A9D-5C5BDA6D1FDC}">
  <dimension ref="A1:AO43"/>
  <sheetViews>
    <sheetView zoomScale="80" zoomScaleNormal="80" workbookViewId="0">
      <pane xSplit="7" ySplit="7" topLeftCell="Y8" activePane="bottomRight" state="frozen"/>
      <selection pane="topRight" activeCell="F1" sqref="F1"/>
      <selection pane="bottomLeft" activeCell="A9" sqref="A9"/>
      <selection pane="bottomRight" activeCell="AK9" sqref="AK9"/>
    </sheetView>
  </sheetViews>
  <sheetFormatPr baseColWidth="10" defaultColWidth="11.54296875" defaultRowHeight="15" x14ac:dyDescent="0.25"/>
  <cols>
    <col min="1" max="1" width="6.08984375" style="24" customWidth="1"/>
    <col min="2" max="2" width="9.90625" style="24" customWidth="1"/>
    <col min="3" max="3" width="29.81640625" style="24" customWidth="1"/>
    <col min="4" max="4" width="7" style="24" customWidth="1"/>
    <col min="5" max="5" width="7.6328125" style="24" bestFit="1" customWidth="1"/>
    <col min="6" max="6" width="8.54296875" style="24" customWidth="1"/>
    <col min="7" max="7" width="13.7265625" style="24" customWidth="1"/>
    <col min="8" max="15" width="11.54296875" style="24"/>
    <col min="16" max="16" width="12.90625" style="24" customWidth="1"/>
    <col min="17" max="38" width="11.54296875" style="24"/>
    <col min="39" max="39" width="5.36328125" style="24" customWidth="1"/>
    <col min="40" max="16384" width="11.54296875" style="24"/>
  </cols>
  <sheetData>
    <row r="1" spans="1:38" ht="15.6" x14ac:dyDescent="0.3">
      <c r="A1" s="26" t="s">
        <v>594</v>
      </c>
    </row>
    <row r="2" spans="1:38" ht="15.6" x14ac:dyDescent="0.3">
      <c r="A2" s="26" t="s">
        <v>616</v>
      </c>
      <c r="B2" s="26" t="s">
        <v>617</v>
      </c>
      <c r="G2" s="74" t="s">
        <v>100</v>
      </c>
      <c r="H2" s="74">
        <v>1</v>
      </c>
      <c r="I2" s="74">
        <v>2</v>
      </c>
      <c r="J2" s="74">
        <v>3</v>
      </c>
      <c r="K2" s="74">
        <v>4</v>
      </c>
      <c r="L2" s="74">
        <v>5</v>
      </c>
      <c r="M2" s="74">
        <v>6</v>
      </c>
      <c r="N2" s="74">
        <v>7</v>
      </c>
      <c r="O2" s="74">
        <v>8</v>
      </c>
      <c r="P2" s="74">
        <v>9</v>
      </c>
      <c r="Q2" s="74">
        <v>10</v>
      </c>
      <c r="R2" s="74">
        <v>11</v>
      </c>
      <c r="S2" s="74">
        <v>12</v>
      </c>
      <c r="T2" s="74">
        <v>13</v>
      </c>
      <c r="U2" s="74">
        <v>14</v>
      </c>
      <c r="V2" s="74">
        <v>15</v>
      </c>
      <c r="W2" s="74">
        <v>16</v>
      </c>
      <c r="X2" s="74">
        <v>17</v>
      </c>
      <c r="Y2" s="74">
        <v>18</v>
      </c>
      <c r="Z2" s="74">
        <v>19</v>
      </c>
      <c r="AA2" s="74">
        <v>20</v>
      </c>
      <c r="AB2" s="74">
        <v>21</v>
      </c>
      <c r="AC2" s="74">
        <v>22</v>
      </c>
      <c r="AD2" s="74">
        <v>23</v>
      </c>
      <c r="AE2" s="74">
        <v>24</v>
      </c>
      <c r="AF2" s="74">
        <v>25</v>
      </c>
      <c r="AG2" s="74">
        <v>26</v>
      </c>
      <c r="AH2" s="74">
        <v>27</v>
      </c>
      <c r="AI2" s="74">
        <v>28</v>
      </c>
      <c r="AJ2" s="74">
        <v>29</v>
      </c>
      <c r="AK2" s="74">
        <v>30</v>
      </c>
    </row>
    <row r="3" spans="1:38" ht="15.6" x14ac:dyDescent="0.3">
      <c r="A3" s="26"/>
      <c r="B3" s="26" t="s">
        <v>595</v>
      </c>
      <c r="G3" s="74"/>
      <c r="H3" s="96" t="s">
        <v>569</v>
      </c>
      <c r="I3" s="96"/>
      <c r="J3" s="96"/>
      <c r="K3" s="96"/>
      <c r="L3" s="97" t="s">
        <v>568</v>
      </c>
      <c r="M3" s="98"/>
      <c r="N3" s="98"/>
      <c r="O3" s="99"/>
      <c r="P3" s="97" t="s">
        <v>596</v>
      </c>
      <c r="Q3" s="98"/>
      <c r="R3" s="98"/>
      <c r="S3" s="98"/>
      <c r="T3" s="98"/>
      <c r="U3" s="99"/>
      <c r="V3" s="97" t="s">
        <v>597</v>
      </c>
      <c r="W3" s="98"/>
      <c r="X3" s="99"/>
      <c r="Y3" s="97" t="s">
        <v>598</v>
      </c>
      <c r="Z3" s="98"/>
      <c r="AA3" s="98"/>
      <c r="AB3" s="99"/>
      <c r="AC3" s="97" t="s">
        <v>599</v>
      </c>
      <c r="AD3" s="98"/>
      <c r="AE3" s="98"/>
      <c r="AF3" s="98"/>
      <c r="AG3" s="99"/>
      <c r="AH3" s="74"/>
      <c r="AI3" s="74"/>
      <c r="AJ3" s="74"/>
      <c r="AK3" s="74"/>
    </row>
    <row r="4" spans="1:38" ht="15.6" x14ac:dyDescent="0.3">
      <c r="A4" s="26"/>
      <c r="B4" s="26"/>
      <c r="G4" s="74" t="s">
        <v>101</v>
      </c>
      <c r="H4" s="74" t="s">
        <v>363</v>
      </c>
      <c r="I4" s="74" t="s">
        <v>364</v>
      </c>
      <c r="J4" s="74" t="s">
        <v>365</v>
      </c>
      <c r="K4" s="74" t="s">
        <v>366</v>
      </c>
      <c r="L4" s="74" t="s">
        <v>367</v>
      </c>
      <c r="M4" s="74" t="s">
        <v>368</v>
      </c>
      <c r="N4" s="74" t="s">
        <v>369</v>
      </c>
      <c r="O4" s="74" t="s">
        <v>370</v>
      </c>
      <c r="P4" s="74" t="s">
        <v>371</v>
      </c>
      <c r="Q4" s="74" t="s">
        <v>372</v>
      </c>
      <c r="R4" s="74" t="s">
        <v>373</v>
      </c>
      <c r="S4" s="74" t="s">
        <v>374</v>
      </c>
      <c r="T4" s="74" t="s">
        <v>375</v>
      </c>
      <c r="U4" s="74" t="s">
        <v>376</v>
      </c>
      <c r="V4" s="74" t="s">
        <v>377</v>
      </c>
      <c r="W4" s="74" t="s">
        <v>378</v>
      </c>
      <c r="X4" s="74" t="s">
        <v>379</v>
      </c>
      <c r="Y4" s="74" t="s">
        <v>380</v>
      </c>
      <c r="Z4" s="74" t="s">
        <v>381</v>
      </c>
      <c r="AA4" s="74" t="s">
        <v>382</v>
      </c>
      <c r="AB4" s="74" t="s">
        <v>383</v>
      </c>
      <c r="AC4" s="74" t="s">
        <v>384</v>
      </c>
      <c r="AD4" s="74" t="s">
        <v>385</v>
      </c>
      <c r="AE4" s="74" t="s">
        <v>386</v>
      </c>
      <c r="AF4" s="74" t="s">
        <v>387</v>
      </c>
      <c r="AG4" s="74" t="s">
        <v>388</v>
      </c>
      <c r="AH4" s="74"/>
      <c r="AI4" s="74"/>
      <c r="AJ4" s="74"/>
      <c r="AK4" s="74"/>
    </row>
    <row r="5" spans="1:38" ht="69" x14ac:dyDescent="0.25">
      <c r="B5" s="94" t="s">
        <v>538</v>
      </c>
      <c r="C5" s="95"/>
      <c r="D5" s="71"/>
      <c r="G5" s="74" t="s">
        <v>102</v>
      </c>
      <c r="H5" s="74" t="s">
        <v>389</v>
      </c>
      <c r="I5" s="74" t="s">
        <v>390</v>
      </c>
      <c r="J5" s="74" t="s">
        <v>391</v>
      </c>
      <c r="K5" s="74" t="s">
        <v>392</v>
      </c>
      <c r="L5" s="74" t="s">
        <v>393</v>
      </c>
      <c r="M5" s="74" t="s">
        <v>394</v>
      </c>
      <c r="N5" s="74" t="s">
        <v>395</v>
      </c>
      <c r="O5" s="74" t="s">
        <v>396</v>
      </c>
      <c r="P5" s="74" t="s">
        <v>397</v>
      </c>
      <c r="Q5" s="74" t="s">
        <v>398</v>
      </c>
      <c r="R5" s="74" t="s">
        <v>399</v>
      </c>
      <c r="S5" s="74" t="s">
        <v>400</v>
      </c>
      <c r="T5" s="74" t="s">
        <v>401</v>
      </c>
      <c r="U5" s="74" t="s">
        <v>402</v>
      </c>
      <c r="V5" s="74" t="s">
        <v>393</v>
      </c>
      <c r="W5" s="74" t="s">
        <v>403</v>
      </c>
      <c r="X5" s="74" t="s">
        <v>404</v>
      </c>
      <c r="Y5" s="74" t="s">
        <v>405</v>
      </c>
      <c r="Z5" s="74" t="s">
        <v>406</v>
      </c>
      <c r="AA5" s="74" t="s">
        <v>399</v>
      </c>
      <c r="AB5" s="74" t="s">
        <v>407</v>
      </c>
      <c r="AC5" s="74" t="s">
        <v>393</v>
      </c>
      <c r="AD5" s="74" t="s">
        <v>408</v>
      </c>
      <c r="AE5" s="74" t="s">
        <v>409</v>
      </c>
      <c r="AF5" s="74" t="s">
        <v>410</v>
      </c>
      <c r="AG5" s="74" t="s">
        <v>411</v>
      </c>
      <c r="AH5" s="74"/>
      <c r="AI5" s="74"/>
      <c r="AJ5" s="74"/>
      <c r="AK5" s="74"/>
    </row>
    <row r="6" spans="1:38" x14ac:dyDescent="0.25">
      <c r="G6" s="74" t="s">
        <v>103</v>
      </c>
      <c r="H6" s="74" t="s">
        <v>130</v>
      </c>
      <c r="I6" s="74" t="s">
        <v>130</v>
      </c>
      <c r="J6" s="74" t="s">
        <v>130</v>
      </c>
      <c r="K6" s="74" t="s">
        <v>130</v>
      </c>
      <c r="L6" s="74" t="s">
        <v>130</v>
      </c>
      <c r="M6" s="74" t="s">
        <v>130</v>
      </c>
      <c r="N6" s="74" t="s">
        <v>130</v>
      </c>
      <c r="O6" s="74" t="s">
        <v>130</v>
      </c>
      <c r="P6" s="74" t="s">
        <v>130</v>
      </c>
      <c r="Q6" s="74" t="s">
        <v>130</v>
      </c>
      <c r="R6" s="74" t="s">
        <v>130</v>
      </c>
      <c r="S6" s="74" t="s">
        <v>130</v>
      </c>
      <c r="T6" s="74" t="s">
        <v>130</v>
      </c>
      <c r="U6" s="74" t="s">
        <v>130</v>
      </c>
      <c r="V6" s="74" t="s">
        <v>130</v>
      </c>
      <c r="W6" s="74" t="s">
        <v>130</v>
      </c>
      <c r="X6" s="74" t="s">
        <v>130</v>
      </c>
      <c r="Y6" s="74" t="s">
        <v>130</v>
      </c>
      <c r="Z6" s="74" t="s">
        <v>130</v>
      </c>
      <c r="AA6" s="74" t="s">
        <v>130</v>
      </c>
      <c r="AB6" s="74" t="s">
        <v>130</v>
      </c>
      <c r="AC6" s="74" t="s">
        <v>130</v>
      </c>
      <c r="AD6" s="74" t="s">
        <v>130</v>
      </c>
      <c r="AE6" s="74" t="s">
        <v>130</v>
      </c>
      <c r="AF6" s="74" t="s">
        <v>130</v>
      </c>
      <c r="AG6" s="74" t="s">
        <v>130</v>
      </c>
      <c r="AH6" s="74"/>
      <c r="AI6" s="74"/>
      <c r="AJ6" s="74"/>
      <c r="AK6" s="74"/>
    </row>
    <row r="7" spans="1:38" ht="15.6" x14ac:dyDescent="0.3">
      <c r="A7" s="1" t="s">
        <v>100</v>
      </c>
      <c r="B7" s="1" t="s">
        <v>101</v>
      </c>
      <c r="C7" s="1" t="s">
        <v>102</v>
      </c>
      <c r="D7" s="1" t="s">
        <v>103</v>
      </c>
      <c r="E7" s="1" t="s">
        <v>171</v>
      </c>
      <c r="F7" s="1" t="s">
        <v>528</v>
      </c>
      <c r="G7" s="1" t="s">
        <v>527</v>
      </c>
      <c r="H7" s="74" t="s">
        <v>427</v>
      </c>
      <c r="I7" s="74" t="s">
        <v>427</v>
      </c>
      <c r="J7" s="74" t="s">
        <v>427</v>
      </c>
      <c r="K7" s="74" t="s">
        <v>427</v>
      </c>
      <c r="L7" s="74" t="s">
        <v>427</v>
      </c>
      <c r="M7" s="74" t="s">
        <v>427</v>
      </c>
      <c r="N7" s="74" t="s">
        <v>427</v>
      </c>
      <c r="O7" s="74" t="s">
        <v>427</v>
      </c>
      <c r="P7" s="74" t="s">
        <v>427</v>
      </c>
      <c r="Q7" s="74" t="s">
        <v>427</v>
      </c>
      <c r="R7" s="74" t="s">
        <v>427</v>
      </c>
      <c r="S7" s="74" t="s">
        <v>427</v>
      </c>
      <c r="T7" s="74" t="s">
        <v>427</v>
      </c>
      <c r="U7" s="74" t="s">
        <v>427</v>
      </c>
      <c r="V7" s="74" t="s">
        <v>427</v>
      </c>
      <c r="W7" s="74" t="s">
        <v>427</v>
      </c>
      <c r="X7" s="74" t="s">
        <v>427</v>
      </c>
      <c r="Y7" s="74" t="s">
        <v>427</v>
      </c>
      <c r="Z7" s="74" t="s">
        <v>427</v>
      </c>
      <c r="AA7" s="74" t="s">
        <v>427</v>
      </c>
      <c r="AB7" s="74" t="s">
        <v>427</v>
      </c>
      <c r="AC7" s="74" t="s">
        <v>427</v>
      </c>
      <c r="AD7" s="74" t="s">
        <v>427</v>
      </c>
      <c r="AE7" s="74" t="s">
        <v>427</v>
      </c>
      <c r="AF7" s="74" t="s">
        <v>427</v>
      </c>
      <c r="AG7" s="74" t="s">
        <v>427</v>
      </c>
      <c r="AH7" s="39"/>
      <c r="AI7" s="39"/>
      <c r="AJ7" s="39"/>
      <c r="AK7" s="40"/>
      <c r="AL7" s="42" t="s">
        <v>7</v>
      </c>
    </row>
    <row r="8" spans="1:38" x14ac:dyDescent="0.25">
      <c r="A8" s="14">
        <v>1</v>
      </c>
      <c r="B8" s="14" t="s">
        <v>348</v>
      </c>
      <c r="C8" s="29" t="s">
        <v>412</v>
      </c>
      <c r="D8" s="14" t="s">
        <v>427</v>
      </c>
      <c r="E8" s="31">
        <f>'P4b2 CA 08'!F42</f>
        <v>1610.5581431723563</v>
      </c>
      <c r="F8" s="63">
        <f>E8/$E$43</f>
        <v>0.92879111834294037</v>
      </c>
      <c r="G8" s="45" t="s">
        <v>535</v>
      </c>
      <c r="H8" s="44">
        <f>'P4c1 CA 08 CA PROD'!$E8/'P4c1 CA 08 CA PROD'!$AL8*'P4c1 CA 08 CA PROD'!H8</f>
        <v>14.504884316624171</v>
      </c>
      <c r="I8" s="44">
        <f>'P4c1 CA 08 CA PROD'!$E8/'P4c1 CA 08 CA PROD'!$AL8*'P4c1 CA 08 CA PROD'!I8</f>
        <v>36.749529039352147</v>
      </c>
      <c r="J8" s="44">
        <f>'P4c1 CA 08 CA PROD'!$E8/'P4c1 CA 08 CA PROD'!$AL8*'P4c1 CA 08 CA PROD'!J8</f>
        <v>49.99311906757422</v>
      </c>
      <c r="K8" s="44">
        <f>'P4c1 CA 08 CA PROD'!$E8/'P4c1 CA 08 CA PROD'!$AL8*'P4c1 CA 08 CA PROD'!K8</f>
        <v>54.06365972559918</v>
      </c>
      <c r="L8" s="44">
        <f>'P4c1 CA 08 CA PROD'!$E8/'P4c1 CA 08 CA PROD'!$AL8*'P4c1 CA 08 CA PROD'!L8</f>
        <v>63.179377537232554</v>
      </c>
      <c r="M8" s="44">
        <f>'P4c1 CA 08 CA PROD'!$E8/'P4c1 CA 08 CA PROD'!$AL8*'P4c1 CA 08 CA PROD'!M8</f>
        <v>94.82639786441257</v>
      </c>
      <c r="N8" s="44">
        <f>'P4c1 CA 08 CA PROD'!$E8/'P4c1 CA 08 CA PROD'!$AL8*'P4c1 CA 08 CA PROD'!N8</f>
        <v>56.356922068148457</v>
      </c>
      <c r="O8" s="44">
        <f>'P4c1 CA 08 CA PROD'!$E8/'P4c1 CA 08 CA PROD'!$AL8*'P4c1 CA 08 CA PROD'!O8</f>
        <v>57.618216356550562</v>
      </c>
      <c r="P8" s="44">
        <f>'P4c1 CA 08 CA PROD'!$E8/'P4c1 CA 08 CA PROD'!$AL8*'P4c1 CA 08 CA PROD'!P8</f>
        <v>8.7143969016872482</v>
      </c>
      <c r="Q8" s="44">
        <f>'P4c1 CA 08 CA PROD'!$E8/'P4c1 CA 08 CA PROD'!$AL8*'P4c1 CA 08 CA PROD'!Q8</f>
        <v>4.9305140364809432</v>
      </c>
      <c r="R8" s="44">
        <f>'P4c1 CA 08 CA PROD'!$E8/'P4c1 CA 08 CA PROD'!$AL8*'P4c1 CA 08 CA PROD'!R8</f>
        <v>20.926018875762143</v>
      </c>
      <c r="S8" s="44">
        <f>'P4c1 CA 08 CA PROD'!$E8/'P4c1 CA 08 CA PROD'!$AL8*'P4c1 CA 08 CA PROD'!S8</f>
        <v>72.008437556047255</v>
      </c>
      <c r="T8" s="44">
        <f>'P4c1 CA 08 CA PROD'!$E8/'P4c1 CA 08 CA PROD'!$AL8*'P4c1 CA 08 CA PROD'!T8</f>
        <v>5.9051505320643862</v>
      </c>
      <c r="U8" s="44">
        <f>'P4c1 CA 08 CA PROD'!$E8/'P4c1 CA 08 CA PROD'!$AL8*'P4c1 CA 08 CA PROD'!U8</f>
        <v>48.55983010348092</v>
      </c>
      <c r="V8" s="44">
        <f>'P4c1 CA 08 CA PROD'!$E8/'P4c1 CA 08 CA PROD'!$AL8*'P4c1 CA 08 CA PROD'!V8</f>
        <v>98.782275405310074</v>
      </c>
      <c r="W8" s="44">
        <f>'P4c1 CA 08 CA PROD'!$E8/'P4c1 CA 08 CA PROD'!$AL8*'P4c1 CA 08 CA PROD'!W8</f>
        <v>104.68742593737444</v>
      </c>
      <c r="X8" s="44">
        <f>'P4c1 CA 08 CA PROD'!$E8/'P4c1 CA 08 CA PROD'!$AL8*'P4c1 CA 08 CA PROD'!X8</f>
        <v>108.0126563340709</v>
      </c>
      <c r="Y8" s="44">
        <f>'P4c1 CA 08 CA PROD'!$E8/'P4c1 CA 08 CA PROD'!$AL8*'P4c1 CA 08 CA PROD'!Y8</f>
        <v>57.503553239423091</v>
      </c>
      <c r="Z8" s="44">
        <f>'P4c1 CA 08 CA PROD'!$E8/'P4c1 CA 08 CA PROD'!$AL8*'P4c1 CA 08 CA PROD'!Z8</f>
        <v>77.512267178165516</v>
      </c>
      <c r="AA8" s="44">
        <f>'P4c1 CA 08 CA PROD'!$E8/'P4c1 CA 08 CA PROD'!$AL8*'P4c1 CA 08 CA PROD'!AA8</f>
        <v>57.618216356550562</v>
      </c>
      <c r="AB8" s="44">
        <f>'P4c1 CA 08 CA PROD'!$E8/'P4c1 CA 08 CA PROD'!$AL8*'P4c1 CA 08 CA PROD'!AB8</f>
        <v>106.23537801859521</v>
      </c>
      <c r="AC8" s="44">
        <f>'P4c1 CA 08 CA PROD'!$E8/'P4c1 CA 08 CA PROD'!$AL8*'P4c1 CA 08 CA PROD'!AC8</f>
        <v>94.711734747285092</v>
      </c>
      <c r="AD8" s="44">
        <f>'P4c1 CA 08 CA PROD'!$E8/'P4c1 CA 08 CA PROD'!$AL8*'P4c1 CA 08 CA PROD'!AD8</f>
        <v>54.579643752672773</v>
      </c>
      <c r="AE8" s="44">
        <f>'P4c1 CA 08 CA PROD'!$E8/'P4c1 CA 08 CA PROD'!$AL8*'P4c1 CA 08 CA PROD'!AE8</f>
        <v>106.40737269428641</v>
      </c>
      <c r="AF8" s="44">
        <f>'P4c1 CA 08 CA PROD'!$E8/'P4c1 CA 08 CA PROD'!$AL8*'P4c1 CA 08 CA PROD'!AF8</f>
        <v>50.623766211775262</v>
      </c>
      <c r="AG8" s="44">
        <f>'P4c1 CA 08 CA PROD'!$E8/'P4c1 CA 08 CA PROD'!$AL8*'P4c1 CA 08 CA PROD'!AG8</f>
        <v>105.54739931583042</v>
      </c>
      <c r="AH8" s="7"/>
      <c r="AI8" s="7"/>
      <c r="AJ8" s="7"/>
      <c r="AK8" s="7"/>
      <c r="AL8" s="44">
        <f t="shared" ref="AL8:AL42" si="0">SUM(H8:AK8)</f>
        <v>1610.5581431723567</v>
      </c>
    </row>
    <row r="9" spans="1:38" x14ac:dyDescent="0.25">
      <c r="A9" s="14">
        <v>2</v>
      </c>
      <c r="B9" s="14" t="s">
        <v>349</v>
      </c>
      <c r="C9" s="29" t="s">
        <v>413</v>
      </c>
      <c r="D9" s="14" t="s">
        <v>427</v>
      </c>
      <c r="E9" s="31">
        <f>'P4b2 CA 08'!G42</f>
        <v>85.002297958923918</v>
      </c>
      <c r="F9" s="63">
        <f t="shared" ref="F9:F10" si="1">E9/$E$43</f>
        <v>4.9019887743686319E-2</v>
      </c>
      <c r="G9" s="45" t="s">
        <v>535</v>
      </c>
      <c r="H9" s="44">
        <f>'P4c1 CA 08 CA PROD'!$E9/'P4c1 CA 08 CA PROD'!$AL9*'P4c1 CA 08 CA PROD'!H9</f>
        <v>0.76554112856356804</v>
      </c>
      <c r="I9" s="44">
        <f>'P4c1 CA 08 CA PROD'!$E9/'P4c1 CA 08 CA PROD'!$AL9*'P4c1 CA 08 CA PROD'!I9</f>
        <v>1.9395725826452452</v>
      </c>
      <c r="J9" s="44">
        <f>'P4c1 CA 08 CA PROD'!$E9/'P4c1 CA 08 CA PROD'!$AL9*'P4c1 CA 08 CA PROD'!J9</f>
        <v>2.6385449174206772</v>
      </c>
      <c r="K9" s="44">
        <f>'P4c1 CA 08 CA PROD'!$E9/'P4c1 CA 08 CA PROD'!$AL9*'P4c1 CA 08 CA PROD'!K9</f>
        <v>2.8533805701005717</v>
      </c>
      <c r="L9" s="44">
        <f>'P4c1 CA 08 CA PROD'!$E9/'P4c1 CA 08 CA PROD'!$AL9*'P4c1 CA 08 CA PROD'!L9</f>
        <v>3.3344913979330117</v>
      </c>
      <c r="M9" s="44">
        <f>'P4c1 CA 08 CA PROD'!$E9/'P4c1 CA 08 CA PROD'!$AL9*'P4c1 CA 08 CA PROD'!M9</f>
        <v>5.0047629511626148</v>
      </c>
      <c r="N9" s="44">
        <f>'P4c1 CA 08 CA PROD'!$E9/'P4c1 CA 08 CA PROD'!$AL9*'P4c1 CA 08 CA PROD'!N9</f>
        <v>2.9744147406244559</v>
      </c>
      <c r="O9" s="44">
        <f>'P4c1 CA 08 CA PROD'!$E9/'P4c1 CA 08 CA PROD'!$AL9*'P4c1 CA 08 CA PROD'!O9</f>
        <v>3.0409835344125922</v>
      </c>
      <c r="P9" s="44">
        <f>'P4c1 CA 08 CA PROD'!$E9/'P4c1 CA 08 CA PROD'!$AL9*'P4c1 CA 08 CA PROD'!P9</f>
        <v>0.4599298479907602</v>
      </c>
      <c r="Q9" s="44">
        <f>'P4c1 CA 08 CA PROD'!$E9/'P4c1 CA 08 CA PROD'!$AL9*'P4c1 CA 08 CA PROD'!Q9</f>
        <v>0.26022346662635115</v>
      </c>
      <c r="R9" s="44">
        <f>'P4c1 CA 08 CA PROD'!$E9/'P4c1 CA 08 CA PROD'!$AL9*'P4c1 CA 08 CA PROD'!R9</f>
        <v>1.1044368060304439</v>
      </c>
      <c r="S9" s="44">
        <f>'P4c1 CA 08 CA PROD'!$E9/'P4c1 CA 08 CA PROD'!$AL9*'P4c1 CA 08 CA PROD'!S9</f>
        <v>3.8004729544499658</v>
      </c>
      <c r="T9" s="44">
        <f>'P4c1 CA 08 CA PROD'!$E9/'P4c1 CA 08 CA PROD'!$AL9*'P4c1 CA 08 CA PROD'!T9</f>
        <v>0.31166298909900203</v>
      </c>
      <c r="U9" s="44">
        <f>'P4c1 CA 08 CA PROD'!$E9/'P4c1 CA 08 CA PROD'!$AL9*'P4c1 CA 08 CA PROD'!U9</f>
        <v>2.5628985608432493</v>
      </c>
      <c r="V9" s="44">
        <f>'P4c1 CA 08 CA PROD'!$E9/'P4c1 CA 08 CA PROD'!$AL9*'P4c1 CA 08 CA PROD'!V9</f>
        <v>5.2135468953163153</v>
      </c>
      <c r="W9" s="44">
        <f>'P4c1 CA 08 CA PROD'!$E9/'P4c1 CA 08 CA PROD'!$AL9*'P4c1 CA 08 CA PROD'!W9</f>
        <v>5.5252098844153164</v>
      </c>
      <c r="X9" s="44">
        <f>'P4c1 CA 08 CA PROD'!$E9/'P4c1 CA 08 CA PROD'!$AL9*'P4c1 CA 08 CA PROD'!X9</f>
        <v>5.7007094316749489</v>
      </c>
      <c r="Y9" s="44">
        <f>'P4c1 CA 08 CA PROD'!$E9/'P4c1 CA 08 CA PROD'!$AL9*'P4c1 CA 08 CA PROD'!Y9</f>
        <v>3.0349318258863978</v>
      </c>
      <c r="Z9" s="44">
        <f>'P4c1 CA 08 CA PROD'!$E9/'P4c1 CA 08 CA PROD'!$AL9*'P4c1 CA 08 CA PROD'!Z9</f>
        <v>4.0909549637072882</v>
      </c>
      <c r="AA9" s="44">
        <f>'P4c1 CA 08 CA PROD'!$E9/'P4c1 CA 08 CA PROD'!$AL9*'P4c1 CA 08 CA PROD'!AA9</f>
        <v>3.0409835344125922</v>
      </c>
      <c r="AB9" s="44">
        <f>'P4c1 CA 08 CA PROD'!$E9/'P4c1 CA 08 CA PROD'!$AL9*'P4c1 CA 08 CA PROD'!AB9</f>
        <v>5.6069079495189387</v>
      </c>
      <c r="AC9" s="44">
        <f>'P4c1 CA 08 CA PROD'!$E9/'P4c1 CA 08 CA PROD'!$AL9*'P4c1 CA 08 CA PROD'!AC9</f>
        <v>4.9987112426364195</v>
      </c>
      <c r="AD9" s="44">
        <f>'P4c1 CA 08 CA PROD'!$E9/'P4c1 CA 08 CA PROD'!$AL9*'P4c1 CA 08 CA PROD'!AD9</f>
        <v>2.8806132584684456</v>
      </c>
      <c r="AE9" s="44">
        <f>'P4c1 CA 08 CA PROD'!$E9/'P4c1 CA 08 CA PROD'!$AL9*'P4c1 CA 08 CA PROD'!AE9</f>
        <v>5.6159855123082298</v>
      </c>
      <c r="AF9" s="44">
        <f>'P4c1 CA 08 CA PROD'!$E9/'P4c1 CA 08 CA PROD'!$AL9*'P4c1 CA 08 CA PROD'!AF9</f>
        <v>2.6718293143147451</v>
      </c>
      <c r="AG9" s="44">
        <f>'P4c1 CA 08 CA PROD'!$E9/'P4c1 CA 08 CA PROD'!$AL9*'P4c1 CA 08 CA PROD'!AG9</f>
        <v>5.5705976983617731</v>
      </c>
      <c r="AH9" s="44"/>
      <c r="AI9" s="44"/>
      <c r="AJ9" s="44"/>
      <c r="AK9" s="44"/>
      <c r="AL9" s="44">
        <f t="shared" si="0"/>
        <v>85.002297958923918</v>
      </c>
    </row>
    <row r="10" spans="1:38" x14ac:dyDescent="0.25">
      <c r="A10" s="14">
        <v>3</v>
      </c>
      <c r="B10" s="14" t="s">
        <v>350</v>
      </c>
      <c r="C10" s="29" t="s">
        <v>414</v>
      </c>
      <c r="D10" s="14" t="s">
        <v>427</v>
      </c>
      <c r="E10" s="31">
        <f>'P4b2 CA 08'!H42</f>
        <v>38.47653592956739</v>
      </c>
      <c r="F10" s="63">
        <f t="shared" si="1"/>
        <v>2.2188993913373301E-2</v>
      </c>
      <c r="G10" s="45" t="s">
        <v>535</v>
      </c>
      <c r="H10" s="44">
        <f>'P4c1 CA 08 CA PROD'!$E10/'P4c1 CA 08 CA PROD'!$AL10*'P4c1 CA 08 CA PROD'!H10</f>
        <v>0.34652440517515842</v>
      </c>
      <c r="I10" s="44">
        <f>'P4c1 CA 08 CA PROD'!$E10/'P4c1 CA 08 CA PROD'!$AL10*'P4c1 CA 08 CA PROD'!I10</f>
        <v>0.87795313722243684</v>
      </c>
      <c r="J10" s="44">
        <f>'P4c1 CA 08 CA PROD'!$E10/'P4c1 CA 08 CA PROD'!$AL10*'P4c1 CA 08 CA PROD'!J10</f>
        <v>1.1943449854258426</v>
      </c>
      <c r="K10" s="44">
        <f>'P4c1 CA 08 CA PROD'!$E10/'P4c1 CA 08 CA PROD'!$AL10*'P4c1 CA 08 CA PROD'!K10</f>
        <v>1.2915909647437722</v>
      </c>
      <c r="L10" s="44">
        <f>'P4c1 CA 08 CA PROD'!$E10/'P4c1 CA 08 CA PROD'!$AL10*'P4c1 CA 08 CA PROD'!L10</f>
        <v>1.5093671719487138</v>
      </c>
      <c r="M10" s="44">
        <f>'P4c1 CA 08 CA PROD'!$E10/'P4c1 CA 08 CA PROD'!$AL10*'P4c1 CA 08 CA PROD'!M10</f>
        <v>2.265420419603605</v>
      </c>
      <c r="N10" s="44">
        <f>'P4c1 CA 08 CA PROD'!$E10/'P4c1 CA 08 CA PROD'!$AL10*'P4c1 CA 08 CA PROD'!N10</f>
        <v>1.3463774319651411</v>
      </c>
      <c r="O10" s="44">
        <f>'P4c1 CA 08 CA PROD'!$E10/'P4c1 CA 08 CA PROD'!$AL10*'P4c1 CA 08 CA PROD'!O10</f>
        <v>1.3765099889368941</v>
      </c>
      <c r="P10" s="44">
        <f>'P4c1 CA 08 CA PROD'!$E10/'P4c1 CA 08 CA PROD'!$AL10*'P4c1 CA 08 CA PROD'!P10</f>
        <v>0.2081885754412019</v>
      </c>
      <c r="Q10" s="44">
        <f>'P4c1 CA 08 CA PROD'!$E10/'P4c1 CA 08 CA PROD'!$AL10*'P4c1 CA 08 CA PROD'!Q10</f>
        <v>0.11779090452594318</v>
      </c>
      <c r="R10" s="44">
        <f>'P4c1 CA 08 CA PROD'!$E10/'P4c1 CA 08 CA PROD'!$AL10*'P4c1 CA 08 CA PROD'!R10</f>
        <v>0.49992651339499139</v>
      </c>
      <c r="S10" s="44">
        <f>'P4c1 CA 08 CA PROD'!$E10/'P4c1 CA 08 CA PROD'!$AL10*'P4c1 CA 08 CA PROD'!S10</f>
        <v>1.7202950707509841</v>
      </c>
      <c r="T10" s="44">
        <f>'P4c1 CA 08 CA PROD'!$E10/'P4c1 CA 08 CA PROD'!$AL10*'P4c1 CA 08 CA PROD'!T10</f>
        <v>0.141075153095025</v>
      </c>
      <c r="U10" s="44">
        <f>'P4c1 CA 08 CA PROD'!$E10/'P4c1 CA 08 CA PROD'!$AL10*'P4c1 CA 08 CA PROD'!U10</f>
        <v>1.1601034434124871</v>
      </c>
      <c r="V10" s="44">
        <f>'P4c1 CA 08 CA PROD'!$E10/'P4c1 CA 08 CA PROD'!$AL10*'P4c1 CA 08 CA PROD'!V10</f>
        <v>2.3599270755604667</v>
      </c>
      <c r="W10" s="44">
        <f>'P4c1 CA 08 CA PROD'!$E10/'P4c1 CA 08 CA PROD'!$AL10*'P4c1 CA 08 CA PROD'!W10</f>
        <v>2.5010022286554912</v>
      </c>
      <c r="X10" s="44">
        <f>'P4c1 CA 08 CA PROD'!$E10/'P4c1 CA 08 CA PROD'!$AL10*'P4c1 CA 08 CA PROD'!X10</f>
        <v>2.5804426061264762</v>
      </c>
      <c r="Y10" s="44">
        <f>'P4c1 CA 08 CA PROD'!$E10/'P4c1 CA 08 CA PROD'!$AL10*'P4c1 CA 08 CA PROD'!Y10</f>
        <v>1.3737706655758257</v>
      </c>
      <c r="Z10" s="44">
        <f>'P4c1 CA 08 CA PROD'!$E10/'P4c1 CA 08 CA PROD'!$AL10*'P4c1 CA 08 CA PROD'!Z10</f>
        <v>1.8517825920822695</v>
      </c>
      <c r="AA10" s="44">
        <f>'P4c1 CA 08 CA PROD'!$E10/'P4c1 CA 08 CA PROD'!$AL10*'P4c1 CA 08 CA PROD'!AA10</f>
        <v>1.3765099889368941</v>
      </c>
      <c r="AB10" s="44">
        <f>'P4c1 CA 08 CA PROD'!$E10/'P4c1 CA 08 CA PROD'!$AL10*'P4c1 CA 08 CA PROD'!AB10</f>
        <v>2.5379830940299155</v>
      </c>
      <c r="AC10" s="44">
        <f>'P4c1 CA 08 CA PROD'!$E10/'P4c1 CA 08 CA PROD'!$AL10*'P4c1 CA 08 CA PROD'!AC10</f>
        <v>2.2626810962425363</v>
      </c>
      <c r="AD10" s="44">
        <f>'P4c1 CA 08 CA PROD'!$E10/'P4c1 CA 08 CA PROD'!$AL10*'P4c1 CA 08 CA PROD'!AD10</f>
        <v>1.3039179198685804</v>
      </c>
      <c r="AE10" s="44">
        <f>'P4c1 CA 08 CA PROD'!$E10/'P4c1 CA 08 CA PROD'!$AL10*'P4c1 CA 08 CA PROD'!AE10</f>
        <v>2.542092079071518</v>
      </c>
      <c r="AF10" s="44">
        <f>'P4c1 CA 08 CA PROD'!$E10/'P4c1 CA 08 CA PROD'!$AL10*'P4c1 CA 08 CA PROD'!AF10</f>
        <v>1.2094112639117189</v>
      </c>
      <c r="AG10" s="44">
        <f>'P4c1 CA 08 CA PROD'!$E10/'P4c1 CA 08 CA PROD'!$AL10*'P4c1 CA 08 CA PROD'!AG10</f>
        <v>2.5215471538635046</v>
      </c>
      <c r="AH10" s="44"/>
      <c r="AI10" s="44"/>
      <c r="AJ10" s="44"/>
      <c r="AK10" s="44"/>
      <c r="AL10" s="44">
        <f t="shared" si="0"/>
        <v>38.47653592956739</v>
      </c>
    </row>
    <row r="11" spans="1:38" x14ac:dyDescent="0.25">
      <c r="A11" s="14">
        <v>4</v>
      </c>
      <c r="B11" s="14"/>
      <c r="C11" s="29"/>
      <c r="D11" s="14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44"/>
      <c r="AI11" s="44"/>
      <c r="AJ11" s="44"/>
      <c r="AK11" s="44"/>
      <c r="AL11" s="44">
        <f t="shared" si="0"/>
        <v>0</v>
      </c>
    </row>
    <row r="12" spans="1:38" x14ac:dyDescent="0.25">
      <c r="A12" s="14">
        <v>5</v>
      </c>
      <c r="B12" s="14"/>
      <c r="C12" s="7"/>
      <c r="D12" s="7"/>
      <c r="E12" s="31"/>
      <c r="F12" s="31"/>
      <c r="G12" s="45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4">
        <f t="shared" si="0"/>
        <v>0</v>
      </c>
    </row>
    <row r="13" spans="1:38" x14ac:dyDescent="0.25">
      <c r="A13" s="14">
        <v>6</v>
      </c>
      <c r="B13" s="14"/>
      <c r="C13" s="7"/>
      <c r="D13" s="7"/>
      <c r="E13" s="31"/>
      <c r="F13" s="31"/>
      <c r="G13" s="45"/>
      <c r="H13" s="44"/>
      <c r="I13" s="44"/>
      <c r="J13" s="44"/>
      <c r="K13" s="44"/>
      <c r="L13" s="44"/>
      <c r="M13" s="44"/>
      <c r="N13" s="44"/>
      <c r="O13" s="44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4">
        <f t="shared" si="0"/>
        <v>0</v>
      </c>
    </row>
    <row r="14" spans="1:38" x14ac:dyDescent="0.25">
      <c r="A14" s="14">
        <v>7</v>
      </c>
      <c r="B14" s="14"/>
      <c r="C14" s="7"/>
      <c r="D14" s="7"/>
      <c r="E14" s="31"/>
      <c r="F14" s="31"/>
      <c r="G14" s="45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>
        <f t="shared" si="0"/>
        <v>0</v>
      </c>
    </row>
    <row r="15" spans="1:38" x14ac:dyDescent="0.25">
      <c r="A15" s="14">
        <v>8</v>
      </c>
      <c r="B15" s="14"/>
      <c r="C15" s="7"/>
      <c r="D15" s="7"/>
      <c r="E15" s="31"/>
      <c r="F15" s="31"/>
      <c r="G15" s="45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>
        <f t="shared" si="0"/>
        <v>0</v>
      </c>
    </row>
    <row r="16" spans="1:38" x14ac:dyDescent="0.25">
      <c r="A16" s="14">
        <v>9</v>
      </c>
      <c r="B16" s="14"/>
      <c r="C16" s="7"/>
      <c r="D16" s="7"/>
      <c r="E16" s="31"/>
      <c r="F16" s="31"/>
      <c r="G16" s="45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4">
        <f t="shared" si="0"/>
        <v>0</v>
      </c>
    </row>
    <row r="17" spans="1:38" x14ac:dyDescent="0.25">
      <c r="A17" s="14">
        <v>10</v>
      </c>
      <c r="B17" s="14"/>
      <c r="C17" s="7"/>
      <c r="D17" s="7"/>
      <c r="E17" s="31"/>
      <c r="F17" s="31"/>
      <c r="G17" s="45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>
        <f t="shared" si="0"/>
        <v>0</v>
      </c>
    </row>
    <row r="18" spans="1:38" x14ac:dyDescent="0.25">
      <c r="A18" s="14">
        <v>11</v>
      </c>
      <c r="B18" s="14"/>
      <c r="C18" s="7"/>
      <c r="D18" s="7"/>
      <c r="E18" s="31"/>
      <c r="F18" s="31"/>
      <c r="G18" s="45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f t="shared" si="0"/>
        <v>0</v>
      </c>
    </row>
    <row r="19" spans="1:38" x14ac:dyDescent="0.25">
      <c r="A19" s="14">
        <v>12</v>
      </c>
      <c r="B19" s="14"/>
      <c r="C19" s="7"/>
      <c r="D19" s="7"/>
      <c r="E19" s="31"/>
      <c r="F19" s="31"/>
      <c r="G19" s="45"/>
      <c r="H19" s="44"/>
      <c r="I19" s="44"/>
      <c r="J19" s="44"/>
      <c r="K19" s="4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44">
        <f t="shared" si="0"/>
        <v>0</v>
      </c>
    </row>
    <row r="20" spans="1:38" x14ac:dyDescent="0.25">
      <c r="A20" s="14">
        <v>13</v>
      </c>
      <c r="B20" s="14"/>
      <c r="C20" s="7"/>
      <c r="D20" s="7"/>
      <c r="E20" s="31"/>
      <c r="F20" s="31"/>
      <c r="G20" s="45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4">
        <f t="shared" si="0"/>
        <v>0</v>
      </c>
    </row>
    <row r="21" spans="1:38" x14ac:dyDescent="0.25">
      <c r="A21" s="14">
        <v>14</v>
      </c>
      <c r="B21" s="14"/>
      <c r="C21" s="7"/>
      <c r="D21" s="7"/>
      <c r="E21" s="31"/>
      <c r="F21" s="31"/>
      <c r="G21" s="45"/>
      <c r="H21" s="44"/>
      <c r="I21" s="44"/>
      <c r="J21" s="44"/>
      <c r="K21" s="44"/>
      <c r="L21" s="44"/>
      <c r="M21" s="44"/>
      <c r="N21" s="44"/>
      <c r="O21" s="44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4">
        <f t="shared" si="0"/>
        <v>0</v>
      </c>
    </row>
    <row r="22" spans="1:38" x14ac:dyDescent="0.25">
      <c r="A22" s="14">
        <v>15</v>
      </c>
      <c r="B22" s="14"/>
      <c r="C22" s="7"/>
      <c r="D22" s="7"/>
      <c r="E22" s="31"/>
      <c r="F22" s="31"/>
      <c r="G22" s="45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>
        <f t="shared" si="0"/>
        <v>0</v>
      </c>
    </row>
    <row r="23" spans="1:38" x14ac:dyDescent="0.25">
      <c r="A23" s="14">
        <v>16</v>
      </c>
      <c r="B23" s="14"/>
      <c r="C23" s="7"/>
      <c r="D23" s="7"/>
      <c r="E23" s="31"/>
      <c r="F23" s="31"/>
      <c r="G23" s="45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4">
        <f t="shared" si="0"/>
        <v>0</v>
      </c>
    </row>
    <row r="24" spans="1:38" x14ac:dyDescent="0.25">
      <c r="A24" s="14">
        <v>17</v>
      </c>
      <c r="B24" s="14"/>
      <c r="C24" s="7"/>
      <c r="D24" s="7"/>
      <c r="E24" s="31"/>
      <c r="F24" s="31"/>
      <c r="G24" s="45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>
        <f t="shared" si="0"/>
        <v>0</v>
      </c>
    </row>
    <row r="25" spans="1:38" x14ac:dyDescent="0.25">
      <c r="A25" s="14">
        <v>18</v>
      </c>
      <c r="B25" s="14"/>
      <c r="C25" s="7"/>
      <c r="D25" s="7"/>
      <c r="E25" s="31"/>
      <c r="F25" s="31"/>
      <c r="G25" s="45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4">
        <f t="shared" si="0"/>
        <v>0</v>
      </c>
    </row>
    <row r="26" spans="1:38" x14ac:dyDescent="0.25">
      <c r="A26" s="14">
        <v>19</v>
      </c>
      <c r="B26" s="14"/>
      <c r="C26" s="7"/>
      <c r="D26" s="7"/>
      <c r="E26" s="31"/>
      <c r="F26" s="31"/>
      <c r="G26" s="45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>
        <f t="shared" si="0"/>
        <v>0</v>
      </c>
    </row>
    <row r="27" spans="1:38" x14ac:dyDescent="0.25">
      <c r="A27" s="14">
        <v>20</v>
      </c>
      <c r="B27" s="14"/>
      <c r="C27" s="7"/>
      <c r="D27" s="7"/>
      <c r="E27" s="31"/>
      <c r="F27" s="31"/>
      <c r="G27" s="45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>
        <f t="shared" si="0"/>
        <v>0</v>
      </c>
    </row>
    <row r="28" spans="1:38" x14ac:dyDescent="0.25">
      <c r="A28" s="14">
        <v>21</v>
      </c>
      <c r="B28" s="14"/>
      <c r="C28" s="7"/>
      <c r="D28" s="7"/>
      <c r="E28" s="31"/>
      <c r="F28" s="31"/>
      <c r="G28" s="45"/>
      <c r="H28" s="44"/>
      <c r="I28" s="44"/>
      <c r="J28" s="44"/>
      <c r="K28" s="44"/>
      <c r="L28" s="44"/>
      <c r="M28" s="44"/>
      <c r="N28" s="45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>
        <f t="shared" si="0"/>
        <v>0</v>
      </c>
    </row>
    <row r="29" spans="1:38" x14ac:dyDescent="0.25">
      <c r="A29" s="14">
        <v>22</v>
      </c>
      <c r="B29" s="14"/>
      <c r="C29" s="7"/>
      <c r="D29" s="7"/>
      <c r="E29" s="31"/>
      <c r="F29" s="31"/>
      <c r="G29" s="45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>
        <f t="shared" si="0"/>
        <v>0</v>
      </c>
    </row>
    <row r="30" spans="1:38" x14ac:dyDescent="0.25">
      <c r="A30" s="14">
        <v>23</v>
      </c>
      <c r="B30" s="14"/>
      <c r="C30" s="7"/>
      <c r="D30" s="7"/>
      <c r="E30" s="31"/>
      <c r="F30" s="31"/>
      <c r="G30" s="45"/>
      <c r="H30" s="44"/>
      <c r="I30" s="44"/>
      <c r="J30" s="44"/>
      <c r="K30" s="44"/>
      <c r="L30" s="44"/>
      <c r="M30" s="45"/>
      <c r="N30" s="45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>
        <f t="shared" si="0"/>
        <v>0</v>
      </c>
    </row>
    <row r="31" spans="1:38" x14ac:dyDescent="0.25">
      <c r="A31" s="14">
        <v>24</v>
      </c>
      <c r="B31" s="14"/>
      <c r="C31" s="7"/>
      <c r="D31" s="7"/>
      <c r="E31" s="31"/>
      <c r="F31" s="31"/>
      <c r="G31" s="45"/>
      <c r="H31" s="44"/>
      <c r="I31" s="44"/>
      <c r="J31" s="44"/>
      <c r="K31" s="44"/>
      <c r="L31" s="44"/>
      <c r="M31" s="45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>
        <f t="shared" si="0"/>
        <v>0</v>
      </c>
    </row>
    <row r="32" spans="1:38" x14ac:dyDescent="0.25">
      <c r="A32" s="14">
        <v>25</v>
      </c>
      <c r="B32" s="14"/>
      <c r="C32" s="7"/>
      <c r="D32" s="7"/>
      <c r="E32" s="31"/>
      <c r="F32" s="31"/>
      <c r="G32" s="45"/>
      <c r="H32" s="44"/>
      <c r="I32" s="44"/>
      <c r="J32" s="44"/>
      <c r="K32" s="44"/>
      <c r="L32" s="45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>
        <f t="shared" si="0"/>
        <v>0</v>
      </c>
    </row>
    <row r="33" spans="1:41" x14ac:dyDescent="0.25">
      <c r="A33" s="14">
        <v>26</v>
      </c>
      <c r="B33" s="14"/>
      <c r="C33" s="7"/>
      <c r="D33" s="7"/>
      <c r="E33" s="31"/>
      <c r="F33" s="31"/>
      <c r="G33" s="45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>
        <f t="shared" si="0"/>
        <v>0</v>
      </c>
    </row>
    <row r="34" spans="1:41" x14ac:dyDescent="0.25">
      <c r="A34" s="14">
        <v>27</v>
      </c>
      <c r="B34" s="14"/>
      <c r="C34" s="7"/>
      <c r="D34" s="7"/>
      <c r="E34" s="31"/>
      <c r="F34" s="31"/>
      <c r="G34" s="45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>
        <f t="shared" si="0"/>
        <v>0</v>
      </c>
    </row>
    <row r="35" spans="1:41" x14ac:dyDescent="0.25">
      <c r="A35" s="14">
        <v>28</v>
      </c>
      <c r="B35" s="14"/>
      <c r="C35" s="7"/>
      <c r="D35" s="7"/>
      <c r="E35" s="31"/>
      <c r="F35" s="31"/>
      <c r="G35" s="45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>
        <f t="shared" si="0"/>
        <v>0</v>
      </c>
    </row>
    <row r="36" spans="1:41" x14ac:dyDescent="0.25">
      <c r="A36" s="14">
        <v>29</v>
      </c>
      <c r="B36" s="14"/>
      <c r="C36" s="7"/>
      <c r="D36" s="7"/>
      <c r="E36" s="31"/>
      <c r="F36" s="31"/>
      <c r="G36" s="45"/>
      <c r="H36" s="44"/>
      <c r="I36" s="44"/>
      <c r="J36" s="44"/>
      <c r="K36" s="44"/>
      <c r="L36" s="44"/>
      <c r="M36" s="45"/>
      <c r="N36" s="44"/>
      <c r="O36" s="45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>
        <f t="shared" si="0"/>
        <v>0</v>
      </c>
    </row>
    <row r="37" spans="1:41" x14ac:dyDescent="0.25">
      <c r="A37" s="14">
        <v>30</v>
      </c>
      <c r="B37" s="14"/>
      <c r="C37" s="7"/>
      <c r="D37" s="7"/>
      <c r="E37" s="31"/>
      <c r="F37" s="31"/>
      <c r="G37" s="45"/>
      <c r="H37" s="44"/>
      <c r="I37" s="44"/>
      <c r="J37" s="44"/>
      <c r="K37" s="44"/>
      <c r="L37" s="44"/>
      <c r="M37" s="45"/>
      <c r="N37" s="45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>
        <f t="shared" si="0"/>
        <v>0</v>
      </c>
    </row>
    <row r="38" spans="1:41" x14ac:dyDescent="0.25">
      <c r="A38" s="14">
        <v>31</v>
      </c>
      <c r="B38" s="14"/>
      <c r="C38" s="7"/>
      <c r="D38" s="7"/>
      <c r="E38" s="31"/>
      <c r="F38" s="31"/>
      <c r="G38" s="45"/>
      <c r="H38" s="44"/>
      <c r="I38" s="44"/>
      <c r="J38" s="44"/>
      <c r="K38" s="44"/>
      <c r="L38" s="45"/>
      <c r="M38" s="44"/>
      <c r="N38" s="45"/>
      <c r="O38" s="44"/>
      <c r="P38" s="45"/>
      <c r="Q38" s="45"/>
      <c r="R38" s="45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>
        <f t="shared" si="0"/>
        <v>0</v>
      </c>
    </row>
    <row r="39" spans="1:41" x14ac:dyDescent="0.25">
      <c r="A39" s="14">
        <v>32</v>
      </c>
      <c r="B39" s="14"/>
      <c r="C39" s="7"/>
      <c r="D39" s="7"/>
      <c r="E39" s="31"/>
      <c r="F39" s="31"/>
      <c r="G39" s="45"/>
      <c r="H39" s="44"/>
      <c r="I39" s="44"/>
      <c r="J39" s="44"/>
      <c r="K39" s="44"/>
      <c r="L39" s="14"/>
      <c r="M39" s="45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>
        <f t="shared" si="0"/>
        <v>0</v>
      </c>
      <c r="AO39" s="65"/>
    </row>
    <row r="40" spans="1:41" x14ac:dyDescent="0.25">
      <c r="A40" s="14">
        <v>33</v>
      </c>
      <c r="B40" s="14"/>
      <c r="C40" s="7"/>
      <c r="D40" s="7"/>
      <c r="E40" s="31"/>
      <c r="F40" s="31"/>
      <c r="G40" s="45"/>
      <c r="H40" s="44"/>
      <c r="I40" s="44"/>
      <c r="J40" s="44"/>
      <c r="K40" s="44"/>
      <c r="L40" s="1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>
        <f t="shared" si="0"/>
        <v>0</v>
      </c>
    </row>
    <row r="41" spans="1:41" x14ac:dyDescent="0.25">
      <c r="A41" s="14">
        <v>34</v>
      </c>
      <c r="B41" s="14"/>
      <c r="C41" s="7"/>
      <c r="D41" s="7"/>
      <c r="E41" s="31"/>
      <c r="F41" s="31"/>
      <c r="G41" s="45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>
        <f t="shared" si="0"/>
        <v>0</v>
      </c>
    </row>
    <row r="42" spans="1:41" x14ac:dyDescent="0.25">
      <c r="A42" s="14">
        <v>35</v>
      </c>
      <c r="B42" s="14"/>
      <c r="C42" s="7"/>
      <c r="D42" s="7"/>
      <c r="E42" s="31"/>
      <c r="F42" s="31"/>
      <c r="G42" s="45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>
        <f t="shared" si="0"/>
        <v>0</v>
      </c>
    </row>
    <row r="43" spans="1:41" x14ac:dyDescent="0.25">
      <c r="E43" s="77">
        <f>SUM(E8:E42)</f>
        <v>1734.0369770608477</v>
      </c>
      <c r="F43" s="72"/>
      <c r="H43" s="77">
        <f t="shared" ref="H43:AG43" si="2">SUM(H8:H42)</f>
        <v>15.616949850362897</v>
      </c>
      <c r="I43" s="77">
        <f t="shared" si="2"/>
        <v>39.567054759219829</v>
      </c>
      <c r="J43" s="77">
        <f t="shared" si="2"/>
        <v>53.826008970420737</v>
      </c>
      <c r="K43" s="77">
        <f t="shared" si="2"/>
        <v>58.208631260443525</v>
      </c>
      <c r="L43" s="77">
        <f t="shared" si="2"/>
        <v>68.023236107114272</v>
      </c>
      <c r="M43" s="77">
        <f t="shared" si="2"/>
        <v>102.09658123517879</v>
      </c>
      <c r="N43" s="77">
        <f t="shared" si="2"/>
        <v>60.677714240738048</v>
      </c>
      <c r="O43" s="77">
        <f t="shared" si="2"/>
        <v>62.035709879900047</v>
      </c>
      <c r="P43" s="77">
        <f t="shared" si="2"/>
        <v>9.3825153251192113</v>
      </c>
      <c r="Q43" s="77">
        <f t="shared" si="2"/>
        <v>5.3085284076332373</v>
      </c>
      <c r="R43" s="77">
        <f t="shared" si="2"/>
        <v>22.530382195187581</v>
      </c>
      <c r="S43" s="77">
        <f t="shared" si="2"/>
        <v>77.529205581248206</v>
      </c>
      <c r="T43" s="77">
        <f t="shared" si="2"/>
        <v>6.3578886742584135</v>
      </c>
      <c r="U43" s="77">
        <f t="shared" si="2"/>
        <v>52.28283210773666</v>
      </c>
      <c r="V43" s="77">
        <f t="shared" si="2"/>
        <v>106.35574937618685</v>
      </c>
      <c r="W43" s="77">
        <f t="shared" si="2"/>
        <v>112.71363805044525</v>
      </c>
      <c r="X43" s="77">
        <f t="shared" si="2"/>
        <v>116.29380837187233</v>
      </c>
      <c r="Y43" s="77">
        <f t="shared" si="2"/>
        <v>61.912255730885313</v>
      </c>
      <c r="Z43" s="77">
        <f t="shared" si="2"/>
        <v>83.455004733955079</v>
      </c>
      <c r="AA43" s="77">
        <f t="shared" si="2"/>
        <v>62.035709879900047</v>
      </c>
      <c r="AB43" s="77">
        <f t="shared" si="2"/>
        <v>114.38026906214407</v>
      </c>
      <c r="AC43" s="77">
        <f t="shared" si="2"/>
        <v>101.97312708616404</v>
      </c>
      <c r="AD43" s="77">
        <f t="shared" si="2"/>
        <v>58.764174931009798</v>
      </c>
      <c r="AE43" s="77">
        <f t="shared" si="2"/>
        <v>114.56545028566616</v>
      </c>
      <c r="AF43" s="77">
        <f t="shared" si="2"/>
        <v>54.505006790001723</v>
      </c>
      <c r="AG43" s="77">
        <f t="shared" si="2"/>
        <v>113.63954416805569</v>
      </c>
      <c r="AL43" s="77">
        <f>SUM(AL8:AL42)</f>
        <v>1734.0369770608481</v>
      </c>
    </row>
  </sheetData>
  <mergeCells count="7">
    <mergeCell ref="Y3:AB3"/>
    <mergeCell ref="AC3:AG3"/>
    <mergeCell ref="B5:C5"/>
    <mergeCell ref="H3:K3"/>
    <mergeCell ref="L3:O3"/>
    <mergeCell ref="P3:U3"/>
    <mergeCell ref="V3:X3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5B73A-1E20-44D0-A3AB-C4DCC05B2149}">
  <dimension ref="A1:AO43"/>
  <sheetViews>
    <sheetView zoomScale="80" zoomScaleNormal="80" workbookViewId="0">
      <pane xSplit="7" ySplit="7" topLeftCell="H8" activePane="bottomRight" state="frozen"/>
      <selection pane="topRight" activeCell="F1" sqref="F1"/>
      <selection pane="bottomLeft" activeCell="A9" sqref="A9"/>
      <selection pane="bottomRight" activeCell="A43" sqref="A43"/>
    </sheetView>
  </sheetViews>
  <sheetFormatPr baseColWidth="10" defaultColWidth="11.54296875" defaultRowHeight="15" x14ac:dyDescent="0.25"/>
  <cols>
    <col min="1" max="1" width="6.08984375" style="24" customWidth="1"/>
    <col min="2" max="2" width="9.90625" style="24" customWidth="1"/>
    <col min="3" max="3" width="29.81640625" style="24" customWidth="1"/>
    <col min="4" max="4" width="7" style="24" customWidth="1"/>
    <col min="5" max="5" width="7.6328125" style="24" bestFit="1" customWidth="1"/>
    <col min="6" max="6" width="8.54296875" style="24" customWidth="1"/>
    <col min="7" max="7" width="13.7265625" style="24" customWidth="1"/>
    <col min="8" max="15" width="11.54296875" style="24"/>
    <col min="16" max="16" width="12.90625" style="24" customWidth="1"/>
    <col min="17" max="38" width="11.54296875" style="24"/>
    <col min="39" max="39" width="5.36328125" style="24" customWidth="1"/>
    <col min="40" max="16384" width="11.54296875" style="24"/>
  </cols>
  <sheetData>
    <row r="1" spans="1:38" ht="15.6" x14ac:dyDescent="0.3">
      <c r="A1" s="26" t="s">
        <v>555</v>
      </c>
    </row>
    <row r="2" spans="1:38" ht="15.6" x14ac:dyDescent="0.3">
      <c r="A2" s="26" t="s">
        <v>544</v>
      </c>
      <c r="B2" s="26" t="s">
        <v>545</v>
      </c>
      <c r="G2" s="73" t="s">
        <v>100</v>
      </c>
      <c r="H2" s="73">
        <v>1</v>
      </c>
      <c r="I2" s="73">
        <v>2</v>
      </c>
      <c r="J2" s="73">
        <v>3</v>
      </c>
      <c r="K2" s="73">
        <v>4</v>
      </c>
      <c r="L2" s="73">
        <v>5</v>
      </c>
      <c r="M2" s="73">
        <v>6</v>
      </c>
      <c r="N2" s="73">
        <v>7</v>
      </c>
      <c r="O2" s="73">
        <v>8</v>
      </c>
      <c r="P2" s="73">
        <v>9</v>
      </c>
      <c r="Q2" s="73">
        <v>10</v>
      </c>
      <c r="R2" s="73">
        <v>11</v>
      </c>
      <c r="S2" s="73">
        <v>12</v>
      </c>
      <c r="T2" s="73">
        <v>13</v>
      </c>
      <c r="U2" s="73">
        <v>14</v>
      </c>
      <c r="V2" s="73">
        <v>15</v>
      </c>
      <c r="W2" s="73">
        <v>16</v>
      </c>
      <c r="X2" s="73">
        <v>17</v>
      </c>
      <c r="Y2" s="73">
        <v>18</v>
      </c>
      <c r="Z2" s="73">
        <v>19</v>
      </c>
      <c r="AA2" s="73">
        <v>20</v>
      </c>
      <c r="AB2" s="73">
        <v>21</v>
      </c>
      <c r="AC2" s="73">
        <v>22</v>
      </c>
      <c r="AD2" s="73">
        <v>23</v>
      </c>
      <c r="AE2" s="73">
        <v>24</v>
      </c>
      <c r="AF2" s="73">
        <v>25</v>
      </c>
      <c r="AG2" s="73">
        <v>26</v>
      </c>
      <c r="AH2" s="73">
        <v>27</v>
      </c>
      <c r="AI2" s="73">
        <v>28</v>
      </c>
      <c r="AJ2" s="73">
        <v>29</v>
      </c>
      <c r="AK2" s="73">
        <v>30</v>
      </c>
    </row>
    <row r="3" spans="1:38" ht="15.6" x14ac:dyDescent="0.3">
      <c r="A3" s="26"/>
      <c r="B3" s="26" t="s">
        <v>595</v>
      </c>
      <c r="G3" s="73"/>
      <c r="H3" s="96" t="s">
        <v>569</v>
      </c>
      <c r="I3" s="96"/>
      <c r="J3" s="96"/>
      <c r="K3" s="96"/>
      <c r="L3" s="97" t="s">
        <v>568</v>
      </c>
      <c r="M3" s="98"/>
      <c r="N3" s="98"/>
      <c r="O3" s="99"/>
      <c r="P3" s="97" t="s">
        <v>596</v>
      </c>
      <c r="Q3" s="98"/>
      <c r="R3" s="98"/>
      <c r="S3" s="98"/>
      <c r="T3" s="98"/>
      <c r="U3" s="99"/>
      <c r="V3" s="97" t="s">
        <v>597</v>
      </c>
      <c r="W3" s="98"/>
      <c r="X3" s="99"/>
      <c r="Y3" s="97" t="s">
        <v>598</v>
      </c>
      <c r="Z3" s="98"/>
      <c r="AA3" s="98"/>
      <c r="AB3" s="99"/>
      <c r="AC3" s="97" t="s">
        <v>599</v>
      </c>
      <c r="AD3" s="98"/>
      <c r="AE3" s="98"/>
      <c r="AF3" s="98"/>
      <c r="AG3" s="99"/>
      <c r="AH3" s="73"/>
      <c r="AI3" s="73"/>
      <c r="AJ3" s="73"/>
      <c r="AK3" s="73"/>
    </row>
    <row r="4" spans="1:38" ht="15.6" x14ac:dyDescent="0.3">
      <c r="A4" s="26"/>
      <c r="B4" s="26"/>
      <c r="G4" s="73" t="s">
        <v>101</v>
      </c>
      <c r="H4" s="73" t="s">
        <v>363</v>
      </c>
      <c r="I4" s="73" t="s">
        <v>364</v>
      </c>
      <c r="J4" s="73" t="s">
        <v>365</v>
      </c>
      <c r="K4" s="73" t="s">
        <v>366</v>
      </c>
      <c r="L4" s="73" t="s">
        <v>367</v>
      </c>
      <c r="M4" s="73" t="s">
        <v>368</v>
      </c>
      <c r="N4" s="73" t="s">
        <v>369</v>
      </c>
      <c r="O4" s="73" t="s">
        <v>370</v>
      </c>
      <c r="P4" s="73" t="s">
        <v>371</v>
      </c>
      <c r="Q4" s="73" t="s">
        <v>372</v>
      </c>
      <c r="R4" s="73" t="s">
        <v>373</v>
      </c>
      <c r="S4" s="73" t="s">
        <v>374</v>
      </c>
      <c r="T4" s="73" t="s">
        <v>375</v>
      </c>
      <c r="U4" s="73" t="s">
        <v>376</v>
      </c>
      <c r="V4" s="73" t="s">
        <v>377</v>
      </c>
      <c r="W4" s="73" t="s">
        <v>378</v>
      </c>
      <c r="X4" s="73" t="s">
        <v>379</v>
      </c>
      <c r="Y4" s="73" t="s">
        <v>380</v>
      </c>
      <c r="Z4" s="73" t="s">
        <v>381</v>
      </c>
      <c r="AA4" s="73" t="s">
        <v>382</v>
      </c>
      <c r="AB4" s="73" t="s">
        <v>383</v>
      </c>
      <c r="AC4" s="73" t="s">
        <v>384</v>
      </c>
      <c r="AD4" s="73" t="s">
        <v>385</v>
      </c>
      <c r="AE4" s="73" t="s">
        <v>386</v>
      </c>
      <c r="AF4" s="73" t="s">
        <v>387</v>
      </c>
      <c r="AG4" s="73" t="s">
        <v>388</v>
      </c>
      <c r="AH4" s="73"/>
      <c r="AI4" s="73"/>
      <c r="AJ4" s="73"/>
      <c r="AK4" s="73"/>
    </row>
    <row r="5" spans="1:38" ht="69" x14ac:dyDescent="0.25">
      <c r="B5" s="94" t="s">
        <v>556</v>
      </c>
      <c r="C5" s="95"/>
      <c r="D5" s="71"/>
      <c r="G5" s="73" t="s">
        <v>102</v>
      </c>
      <c r="H5" s="73" t="s">
        <v>389</v>
      </c>
      <c r="I5" s="73" t="s">
        <v>390</v>
      </c>
      <c r="J5" s="73" t="s">
        <v>391</v>
      </c>
      <c r="K5" s="73" t="s">
        <v>392</v>
      </c>
      <c r="L5" s="73" t="s">
        <v>393</v>
      </c>
      <c r="M5" s="73" t="s">
        <v>394</v>
      </c>
      <c r="N5" s="73" t="s">
        <v>395</v>
      </c>
      <c r="O5" s="73" t="s">
        <v>396</v>
      </c>
      <c r="P5" s="73" t="s">
        <v>397</v>
      </c>
      <c r="Q5" s="73" t="s">
        <v>398</v>
      </c>
      <c r="R5" s="73" t="s">
        <v>399</v>
      </c>
      <c r="S5" s="73" t="s">
        <v>400</v>
      </c>
      <c r="T5" s="73" t="s">
        <v>401</v>
      </c>
      <c r="U5" s="73" t="s">
        <v>402</v>
      </c>
      <c r="V5" s="73" t="s">
        <v>393</v>
      </c>
      <c r="W5" s="73" t="s">
        <v>403</v>
      </c>
      <c r="X5" s="73" t="s">
        <v>404</v>
      </c>
      <c r="Y5" s="73" t="s">
        <v>405</v>
      </c>
      <c r="Z5" s="73" t="s">
        <v>406</v>
      </c>
      <c r="AA5" s="73" t="s">
        <v>399</v>
      </c>
      <c r="AB5" s="73" t="s">
        <v>407</v>
      </c>
      <c r="AC5" s="73" t="s">
        <v>393</v>
      </c>
      <c r="AD5" s="73" t="s">
        <v>408</v>
      </c>
      <c r="AE5" s="73" t="s">
        <v>409</v>
      </c>
      <c r="AF5" s="73" t="s">
        <v>410</v>
      </c>
      <c r="AG5" s="73" t="s">
        <v>411</v>
      </c>
      <c r="AH5" s="73"/>
      <c r="AI5" s="73"/>
      <c r="AJ5" s="73"/>
      <c r="AK5" s="73"/>
    </row>
    <row r="6" spans="1:38" x14ac:dyDescent="0.25">
      <c r="G6" s="73" t="s">
        <v>103</v>
      </c>
      <c r="H6" s="73" t="s">
        <v>130</v>
      </c>
      <c r="I6" s="73" t="s">
        <v>130</v>
      </c>
      <c r="J6" s="73" t="s">
        <v>130</v>
      </c>
      <c r="K6" s="73" t="s">
        <v>130</v>
      </c>
      <c r="L6" s="73" t="s">
        <v>130</v>
      </c>
      <c r="M6" s="73" t="s">
        <v>130</v>
      </c>
      <c r="N6" s="73" t="s">
        <v>130</v>
      </c>
      <c r="O6" s="73" t="s">
        <v>130</v>
      </c>
      <c r="P6" s="73" t="s">
        <v>130</v>
      </c>
      <c r="Q6" s="73" t="s">
        <v>130</v>
      </c>
      <c r="R6" s="73" t="s">
        <v>130</v>
      </c>
      <c r="S6" s="73" t="s">
        <v>130</v>
      </c>
      <c r="T6" s="73" t="s">
        <v>130</v>
      </c>
      <c r="U6" s="73" t="s">
        <v>130</v>
      </c>
      <c r="V6" s="73" t="s">
        <v>130</v>
      </c>
      <c r="W6" s="73" t="s">
        <v>130</v>
      </c>
      <c r="X6" s="73" t="s">
        <v>130</v>
      </c>
      <c r="Y6" s="73" t="s">
        <v>130</v>
      </c>
      <c r="Z6" s="73" t="s">
        <v>130</v>
      </c>
      <c r="AA6" s="73" t="s">
        <v>130</v>
      </c>
      <c r="AB6" s="73" t="s">
        <v>130</v>
      </c>
      <c r="AC6" s="73" t="s">
        <v>130</v>
      </c>
      <c r="AD6" s="73" t="s">
        <v>130</v>
      </c>
      <c r="AE6" s="73" t="s">
        <v>130</v>
      </c>
      <c r="AF6" s="73" t="s">
        <v>130</v>
      </c>
      <c r="AG6" s="73" t="s">
        <v>130</v>
      </c>
      <c r="AH6" s="73"/>
      <c r="AI6" s="73"/>
      <c r="AJ6" s="73"/>
      <c r="AK6" s="73"/>
    </row>
    <row r="7" spans="1:38" ht="15.6" x14ac:dyDescent="0.3">
      <c r="A7" s="1" t="s">
        <v>100</v>
      </c>
      <c r="B7" s="1" t="s">
        <v>101</v>
      </c>
      <c r="C7" s="1" t="s">
        <v>102</v>
      </c>
      <c r="D7" s="1" t="s">
        <v>103</v>
      </c>
      <c r="E7" s="1" t="s">
        <v>171</v>
      </c>
      <c r="F7" s="1" t="s">
        <v>528</v>
      </c>
      <c r="G7" s="1" t="s">
        <v>527</v>
      </c>
      <c r="H7" s="73" t="s">
        <v>427</v>
      </c>
      <c r="I7" s="73" t="s">
        <v>427</v>
      </c>
      <c r="J7" s="73" t="s">
        <v>427</v>
      </c>
      <c r="K7" s="73" t="s">
        <v>427</v>
      </c>
      <c r="L7" s="73" t="s">
        <v>427</v>
      </c>
      <c r="M7" s="73" t="s">
        <v>427</v>
      </c>
      <c r="N7" s="73" t="s">
        <v>427</v>
      </c>
      <c r="O7" s="73" t="s">
        <v>427</v>
      </c>
      <c r="P7" s="73" t="s">
        <v>427</v>
      </c>
      <c r="Q7" s="73" t="s">
        <v>427</v>
      </c>
      <c r="R7" s="73" t="s">
        <v>427</v>
      </c>
      <c r="S7" s="73" t="s">
        <v>427</v>
      </c>
      <c r="T7" s="73" t="s">
        <v>427</v>
      </c>
      <c r="U7" s="73" t="s">
        <v>427</v>
      </c>
      <c r="V7" s="73" t="s">
        <v>427</v>
      </c>
      <c r="W7" s="73" t="s">
        <v>427</v>
      </c>
      <c r="X7" s="73" t="s">
        <v>427</v>
      </c>
      <c r="Y7" s="73" t="s">
        <v>427</v>
      </c>
      <c r="Z7" s="73" t="s">
        <v>427</v>
      </c>
      <c r="AA7" s="73" t="s">
        <v>427</v>
      </c>
      <c r="AB7" s="73" t="s">
        <v>427</v>
      </c>
      <c r="AC7" s="73" t="s">
        <v>427</v>
      </c>
      <c r="AD7" s="73" t="s">
        <v>427</v>
      </c>
      <c r="AE7" s="73" t="s">
        <v>427</v>
      </c>
      <c r="AF7" s="73" t="s">
        <v>427</v>
      </c>
      <c r="AG7" s="73" t="s">
        <v>427</v>
      </c>
      <c r="AH7" s="39"/>
      <c r="AI7" s="39"/>
      <c r="AJ7" s="39"/>
      <c r="AK7" s="40"/>
      <c r="AL7" s="42" t="s">
        <v>7</v>
      </c>
    </row>
    <row r="8" spans="1:38" x14ac:dyDescent="0.25">
      <c r="A8" s="14">
        <v>1</v>
      </c>
      <c r="B8" s="14" t="s">
        <v>351</v>
      </c>
      <c r="C8" s="29" t="s">
        <v>416</v>
      </c>
      <c r="D8" s="14" t="s">
        <v>427</v>
      </c>
      <c r="E8" s="31">
        <f>'P4b2 CA 09'!F42</f>
        <v>829.00303787071232</v>
      </c>
      <c r="F8" s="63">
        <f>E8/$E$43</f>
        <v>0.13597257284550551</v>
      </c>
      <c r="G8" s="45" t="s">
        <v>535</v>
      </c>
      <c r="H8" s="45"/>
      <c r="I8" s="44">
        <v>64.099999999999994</v>
      </c>
      <c r="J8" s="44">
        <v>87.2</v>
      </c>
      <c r="K8" s="44"/>
      <c r="L8" s="44"/>
      <c r="M8" s="44"/>
      <c r="N8" s="44">
        <v>98.3</v>
      </c>
      <c r="O8" s="14"/>
      <c r="P8" s="14"/>
      <c r="Q8" s="44">
        <v>8.6</v>
      </c>
      <c r="R8" s="44"/>
      <c r="S8" s="44">
        <v>125.6</v>
      </c>
      <c r="T8" s="7"/>
      <c r="U8" s="7"/>
      <c r="V8" s="7"/>
      <c r="W8" s="44">
        <v>182.6</v>
      </c>
      <c r="X8" s="7"/>
      <c r="Y8" s="7"/>
      <c r="Z8" s="44">
        <v>135.19999999999999</v>
      </c>
      <c r="AA8" s="7"/>
      <c r="AB8" s="7"/>
      <c r="AC8" s="7"/>
      <c r="AD8" s="7"/>
      <c r="AE8" s="44">
        <v>185.6</v>
      </c>
      <c r="AF8" s="7"/>
      <c r="AG8" s="7"/>
      <c r="AH8" s="7"/>
      <c r="AI8" s="7"/>
      <c r="AJ8" s="7"/>
      <c r="AK8" s="7"/>
      <c r="AL8" s="44">
        <f t="shared" ref="AL8:AL42" si="0">SUM(H8:AK8)</f>
        <v>887.20000000000016</v>
      </c>
    </row>
    <row r="9" spans="1:38" x14ac:dyDescent="0.25">
      <c r="A9" s="14">
        <v>2</v>
      </c>
      <c r="B9" s="14" t="s">
        <v>352</v>
      </c>
      <c r="C9" s="29" t="s">
        <v>415</v>
      </c>
      <c r="D9" s="14" t="s">
        <v>427</v>
      </c>
      <c r="E9" s="31">
        <f>'P4b2 CA 09'!G42</f>
        <v>2848.6072437299845</v>
      </c>
      <c r="F9" s="63">
        <f t="shared" ref="F9:F11" si="1">E9/$E$43</f>
        <v>0.4672268233795262</v>
      </c>
      <c r="G9" s="45" t="s">
        <v>535</v>
      </c>
      <c r="H9" s="44"/>
      <c r="I9" s="44">
        <v>64.099999999999994</v>
      </c>
      <c r="J9" s="44">
        <v>87.2</v>
      </c>
      <c r="K9" s="44"/>
      <c r="L9" s="44"/>
      <c r="M9" s="44"/>
      <c r="N9" s="44">
        <v>98.3</v>
      </c>
      <c r="O9" s="44"/>
      <c r="P9" s="44"/>
      <c r="Q9" s="44">
        <v>8.6</v>
      </c>
      <c r="R9" s="44"/>
      <c r="S9" s="44">
        <v>125.6</v>
      </c>
      <c r="T9" s="44"/>
      <c r="U9" s="44"/>
      <c r="V9" s="44"/>
      <c r="W9" s="44">
        <v>182.6</v>
      </c>
      <c r="X9" s="44"/>
      <c r="Y9" s="44"/>
      <c r="Z9" s="44">
        <v>135.19999999999999</v>
      </c>
      <c r="AA9" s="44"/>
      <c r="AB9" s="44"/>
      <c r="AC9" s="44"/>
      <c r="AD9" s="44"/>
      <c r="AE9" s="44">
        <v>185.6</v>
      </c>
      <c r="AF9" s="44"/>
      <c r="AG9" s="44"/>
      <c r="AH9" s="44"/>
      <c r="AI9" s="44"/>
      <c r="AJ9" s="44"/>
      <c r="AK9" s="44"/>
      <c r="AL9" s="44">
        <f t="shared" si="0"/>
        <v>887.20000000000016</v>
      </c>
    </row>
    <row r="10" spans="1:38" x14ac:dyDescent="0.25">
      <c r="A10" s="14">
        <v>3</v>
      </c>
      <c r="B10" s="14" t="s">
        <v>353</v>
      </c>
      <c r="C10" s="29" t="s">
        <v>417</v>
      </c>
      <c r="D10" s="14" t="s">
        <v>429</v>
      </c>
      <c r="E10" s="31">
        <f>'P4b2 CA 09'!H42</f>
        <v>1441.2420086928144</v>
      </c>
      <c r="F10" s="63">
        <f t="shared" si="1"/>
        <v>0.23639163557027748</v>
      </c>
      <c r="G10" s="45" t="s">
        <v>535</v>
      </c>
      <c r="H10" s="44"/>
      <c r="I10" s="44">
        <v>64.099999999999994</v>
      </c>
      <c r="J10" s="44">
        <v>87.2</v>
      </c>
      <c r="K10" s="44"/>
      <c r="L10" s="44"/>
      <c r="M10" s="45"/>
      <c r="N10" s="44">
        <v>98.3</v>
      </c>
      <c r="O10" s="45"/>
      <c r="P10" s="44"/>
      <c r="Q10" s="44">
        <v>8.6</v>
      </c>
      <c r="R10" s="44"/>
      <c r="S10" s="44">
        <v>125.6</v>
      </c>
      <c r="T10" s="44"/>
      <c r="U10" s="44"/>
      <c r="V10" s="44"/>
      <c r="W10" s="44">
        <v>182.6</v>
      </c>
      <c r="X10" s="44"/>
      <c r="Y10" s="44"/>
      <c r="Z10" s="44">
        <v>135.19999999999999</v>
      </c>
      <c r="AA10" s="44"/>
      <c r="AB10" s="44"/>
      <c r="AC10" s="44"/>
      <c r="AD10" s="44"/>
      <c r="AE10" s="44">
        <v>185.6</v>
      </c>
      <c r="AF10" s="44"/>
      <c r="AG10" s="44"/>
      <c r="AH10" s="44"/>
      <c r="AI10" s="44"/>
      <c r="AJ10" s="44"/>
      <c r="AK10" s="44"/>
      <c r="AL10" s="44">
        <f t="shared" si="0"/>
        <v>887.20000000000016</v>
      </c>
    </row>
    <row r="11" spans="1:38" x14ac:dyDescent="0.25">
      <c r="A11" s="14">
        <v>4</v>
      </c>
      <c r="B11" s="14" t="s">
        <v>354</v>
      </c>
      <c r="C11" s="29" t="s">
        <v>418</v>
      </c>
      <c r="D11" s="14" t="s">
        <v>427</v>
      </c>
      <c r="E11" s="31">
        <f>'P4b2 CA 09'!I42</f>
        <v>977.98783357941534</v>
      </c>
      <c r="F11" s="63">
        <f t="shared" si="1"/>
        <v>0.16040896820469078</v>
      </c>
      <c r="G11" s="45" t="s">
        <v>535</v>
      </c>
      <c r="H11" s="44"/>
      <c r="I11" s="44">
        <v>64.099999999999994</v>
      </c>
      <c r="J11" s="44">
        <v>87.2</v>
      </c>
      <c r="K11" s="44"/>
      <c r="L11" s="44"/>
      <c r="M11" s="44"/>
      <c r="N11" s="44">
        <v>98.3</v>
      </c>
      <c r="O11" s="44"/>
      <c r="P11" s="44"/>
      <c r="Q11" s="44">
        <v>8.6</v>
      </c>
      <c r="R11" s="44"/>
      <c r="S11" s="44">
        <v>125.6</v>
      </c>
      <c r="T11" s="44"/>
      <c r="U11" s="44"/>
      <c r="V11" s="44"/>
      <c r="W11" s="44">
        <v>182.6</v>
      </c>
      <c r="X11" s="44"/>
      <c r="Y11" s="44"/>
      <c r="Z11" s="44">
        <v>135.19999999999999</v>
      </c>
      <c r="AA11" s="44"/>
      <c r="AB11" s="44"/>
      <c r="AC11" s="44"/>
      <c r="AD11" s="44"/>
      <c r="AE11" s="44">
        <v>185.6</v>
      </c>
      <c r="AF11" s="44"/>
      <c r="AG11" s="44"/>
      <c r="AH11" s="44"/>
      <c r="AI11" s="44"/>
      <c r="AJ11" s="44"/>
      <c r="AK11" s="44"/>
      <c r="AL11" s="44">
        <f t="shared" si="0"/>
        <v>887.20000000000016</v>
      </c>
    </row>
    <row r="12" spans="1:38" x14ac:dyDescent="0.25">
      <c r="A12" s="14">
        <v>5</v>
      </c>
      <c r="B12" s="14"/>
      <c r="C12" s="7"/>
      <c r="D12" s="7"/>
      <c r="E12" s="31"/>
      <c r="F12" s="31"/>
      <c r="G12" s="45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4">
        <f t="shared" si="0"/>
        <v>0</v>
      </c>
    </row>
    <row r="13" spans="1:38" x14ac:dyDescent="0.25">
      <c r="A13" s="14">
        <v>6</v>
      </c>
      <c r="B13" s="14"/>
      <c r="C13" s="7"/>
      <c r="D13" s="7"/>
      <c r="E13" s="31"/>
      <c r="F13" s="31"/>
      <c r="G13" s="45"/>
      <c r="H13" s="44"/>
      <c r="I13" s="44"/>
      <c r="J13" s="44"/>
      <c r="K13" s="44"/>
      <c r="L13" s="44"/>
      <c r="M13" s="44"/>
      <c r="N13" s="44"/>
      <c r="O13" s="44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4">
        <f t="shared" si="0"/>
        <v>0</v>
      </c>
    </row>
    <row r="14" spans="1:38" x14ac:dyDescent="0.25">
      <c r="A14" s="14">
        <v>7</v>
      </c>
      <c r="B14" s="14"/>
      <c r="C14" s="7"/>
      <c r="D14" s="7"/>
      <c r="E14" s="31"/>
      <c r="F14" s="31"/>
      <c r="G14" s="45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>
        <f t="shared" si="0"/>
        <v>0</v>
      </c>
    </row>
    <row r="15" spans="1:38" x14ac:dyDescent="0.25">
      <c r="A15" s="14">
        <v>8</v>
      </c>
      <c r="B15" s="14"/>
      <c r="C15" s="7"/>
      <c r="D15" s="7"/>
      <c r="E15" s="31"/>
      <c r="F15" s="31"/>
      <c r="G15" s="45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>
        <f t="shared" si="0"/>
        <v>0</v>
      </c>
    </row>
    <row r="16" spans="1:38" x14ac:dyDescent="0.25">
      <c r="A16" s="14">
        <v>9</v>
      </c>
      <c r="B16" s="14"/>
      <c r="C16" s="7"/>
      <c r="D16" s="7"/>
      <c r="E16" s="31"/>
      <c r="F16" s="31"/>
      <c r="G16" s="45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4">
        <f t="shared" si="0"/>
        <v>0</v>
      </c>
    </row>
    <row r="17" spans="1:38" x14ac:dyDescent="0.25">
      <c r="A17" s="14">
        <v>10</v>
      </c>
      <c r="B17" s="14"/>
      <c r="C17" s="7"/>
      <c r="D17" s="7"/>
      <c r="E17" s="31"/>
      <c r="F17" s="31"/>
      <c r="G17" s="45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>
        <f t="shared" si="0"/>
        <v>0</v>
      </c>
    </row>
    <row r="18" spans="1:38" x14ac:dyDescent="0.25">
      <c r="A18" s="14">
        <v>11</v>
      </c>
      <c r="B18" s="14"/>
      <c r="C18" s="7"/>
      <c r="D18" s="7"/>
      <c r="E18" s="31"/>
      <c r="F18" s="31"/>
      <c r="G18" s="45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f t="shared" si="0"/>
        <v>0</v>
      </c>
    </row>
    <row r="19" spans="1:38" x14ac:dyDescent="0.25">
      <c r="A19" s="14">
        <v>12</v>
      </c>
      <c r="B19" s="14"/>
      <c r="C19" s="7"/>
      <c r="D19" s="7"/>
      <c r="E19" s="31"/>
      <c r="F19" s="31"/>
      <c r="G19" s="45"/>
      <c r="H19" s="44"/>
      <c r="I19" s="44"/>
      <c r="J19" s="44"/>
      <c r="K19" s="4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44">
        <f t="shared" si="0"/>
        <v>0</v>
      </c>
    </row>
    <row r="20" spans="1:38" x14ac:dyDescent="0.25">
      <c r="A20" s="14">
        <v>13</v>
      </c>
      <c r="B20" s="14"/>
      <c r="C20" s="7"/>
      <c r="D20" s="7"/>
      <c r="E20" s="31"/>
      <c r="F20" s="31"/>
      <c r="G20" s="45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4">
        <f t="shared" si="0"/>
        <v>0</v>
      </c>
    </row>
    <row r="21" spans="1:38" x14ac:dyDescent="0.25">
      <c r="A21" s="14">
        <v>14</v>
      </c>
      <c r="B21" s="14"/>
      <c r="C21" s="7"/>
      <c r="D21" s="7"/>
      <c r="E21" s="31"/>
      <c r="F21" s="31"/>
      <c r="G21" s="45"/>
      <c r="H21" s="44"/>
      <c r="I21" s="44"/>
      <c r="J21" s="44"/>
      <c r="K21" s="44"/>
      <c r="L21" s="44"/>
      <c r="M21" s="44"/>
      <c r="N21" s="44"/>
      <c r="O21" s="44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4">
        <f t="shared" si="0"/>
        <v>0</v>
      </c>
    </row>
    <row r="22" spans="1:38" x14ac:dyDescent="0.25">
      <c r="A22" s="14">
        <v>15</v>
      </c>
      <c r="B22" s="14"/>
      <c r="C22" s="7"/>
      <c r="D22" s="7"/>
      <c r="E22" s="31"/>
      <c r="F22" s="31"/>
      <c r="G22" s="45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>
        <f t="shared" si="0"/>
        <v>0</v>
      </c>
    </row>
    <row r="23" spans="1:38" x14ac:dyDescent="0.25">
      <c r="A23" s="14">
        <v>16</v>
      </c>
      <c r="B23" s="14"/>
      <c r="C23" s="7"/>
      <c r="D23" s="7"/>
      <c r="E23" s="31"/>
      <c r="F23" s="31"/>
      <c r="G23" s="45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4">
        <f t="shared" si="0"/>
        <v>0</v>
      </c>
    </row>
    <row r="24" spans="1:38" x14ac:dyDescent="0.25">
      <c r="A24" s="14">
        <v>17</v>
      </c>
      <c r="B24" s="14"/>
      <c r="C24" s="7"/>
      <c r="D24" s="7"/>
      <c r="E24" s="31"/>
      <c r="F24" s="31"/>
      <c r="G24" s="45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>
        <f t="shared" si="0"/>
        <v>0</v>
      </c>
    </row>
    <row r="25" spans="1:38" x14ac:dyDescent="0.25">
      <c r="A25" s="14">
        <v>18</v>
      </c>
      <c r="B25" s="14"/>
      <c r="C25" s="7"/>
      <c r="D25" s="7"/>
      <c r="E25" s="31"/>
      <c r="F25" s="31"/>
      <c r="G25" s="45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4">
        <f t="shared" si="0"/>
        <v>0</v>
      </c>
    </row>
    <row r="26" spans="1:38" x14ac:dyDescent="0.25">
      <c r="A26" s="14">
        <v>19</v>
      </c>
      <c r="B26" s="14"/>
      <c r="C26" s="7"/>
      <c r="D26" s="7"/>
      <c r="E26" s="31"/>
      <c r="F26" s="31"/>
      <c r="G26" s="45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>
        <f t="shared" si="0"/>
        <v>0</v>
      </c>
    </row>
    <row r="27" spans="1:38" x14ac:dyDescent="0.25">
      <c r="A27" s="14">
        <v>20</v>
      </c>
      <c r="B27" s="14"/>
      <c r="C27" s="7"/>
      <c r="D27" s="7"/>
      <c r="E27" s="31"/>
      <c r="F27" s="31"/>
      <c r="G27" s="45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>
        <f t="shared" si="0"/>
        <v>0</v>
      </c>
    </row>
    <row r="28" spans="1:38" x14ac:dyDescent="0.25">
      <c r="A28" s="14">
        <v>21</v>
      </c>
      <c r="B28" s="14"/>
      <c r="C28" s="7"/>
      <c r="D28" s="7"/>
      <c r="E28" s="31"/>
      <c r="F28" s="31"/>
      <c r="G28" s="45"/>
      <c r="H28" s="44"/>
      <c r="I28" s="44"/>
      <c r="J28" s="44"/>
      <c r="K28" s="44"/>
      <c r="L28" s="44"/>
      <c r="M28" s="44"/>
      <c r="N28" s="45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>
        <f t="shared" si="0"/>
        <v>0</v>
      </c>
    </row>
    <row r="29" spans="1:38" x14ac:dyDescent="0.25">
      <c r="A29" s="14">
        <v>22</v>
      </c>
      <c r="B29" s="14"/>
      <c r="C29" s="7"/>
      <c r="D29" s="7"/>
      <c r="E29" s="31"/>
      <c r="F29" s="31"/>
      <c r="G29" s="45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>
        <f t="shared" si="0"/>
        <v>0</v>
      </c>
    </row>
    <row r="30" spans="1:38" x14ac:dyDescent="0.25">
      <c r="A30" s="14">
        <v>23</v>
      </c>
      <c r="B30" s="14"/>
      <c r="C30" s="7"/>
      <c r="D30" s="7"/>
      <c r="E30" s="31"/>
      <c r="F30" s="31"/>
      <c r="G30" s="45"/>
      <c r="H30" s="44"/>
      <c r="I30" s="44"/>
      <c r="J30" s="44"/>
      <c r="K30" s="44"/>
      <c r="L30" s="44"/>
      <c r="M30" s="45"/>
      <c r="N30" s="45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>
        <f t="shared" si="0"/>
        <v>0</v>
      </c>
    </row>
    <row r="31" spans="1:38" x14ac:dyDescent="0.25">
      <c r="A31" s="14">
        <v>24</v>
      </c>
      <c r="B31" s="14"/>
      <c r="C31" s="7"/>
      <c r="D31" s="7"/>
      <c r="E31" s="31"/>
      <c r="F31" s="31"/>
      <c r="G31" s="45"/>
      <c r="H31" s="44"/>
      <c r="I31" s="44"/>
      <c r="J31" s="44"/>
      <c r="K31" s="44"/>
      <c r="L31" s="44"/>
      <c r="M31" s="45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>
        <f t="shared" si="0"/>
        <v>0</v>
      </c>
    </row>
    <row r="32" spans="1:38" x14ac:dyDescent="0.25">
      <c r="A32" s="14">
        <v>25</v>
      </c>
      <c r="B32" s="14"/>
      <c r="C32" s="7"/>
      <c r="D32" s="7"/>
      <c r="E32" s="31"/>
      <c r="F32" s="31"/>
      <c r="G32" s="45"/>
      <c r="H32" s="44"/>
      <c r="I32" s="44"/>
      <c r="J32" s="44"/>
      <c r="K32" s="44"/>
      <c r="L32" s="45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>
        <f t="shared" si="0"/>
        <v>0</v>
      </c>
    </row>
    <row r="33" spans="1:41" x14ac:dyDescent="0.25">
      <c r="A33" s="14">
        <v>26</v>
      </c>
      <c r="B33" s="14"/>
      <c r="C33" s="7"/>
      <c r="D33" s="7"/>
      <c r="E33" s="31"/>
      <c r="F33" s="31"/>
      <c r="G33" s="45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>
        <f t="shared" si="0"/>
        <v>0</v>
      </c>
    </row>
    <row r="34" spans="1:41" x14ac:dyDescent="0.25">
      <c r="A34" s="14">
        <v>27</v>
      </c>
      <c r="B34" s="14"/>
      <c r="C34" s="7"/>
      <c r="D34" s="7"/>
      <c r="E34" s="31"/>
      <c r="F34" s="31"/>
      <c r="G34" s="45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>
        <f t="shared" si="0"/>
        <v>0</v>
      </c>
    </row>
    <row r="35" spans="1:41" x14ac:dyDescent="0.25">
      <c r="A35" s="14">
        <v>28</v>
      </c>
      <c r="B35" s="14"/>
      <c r="C35" s="7"/>
      <c r="D35" s="7"/>
      <c r="E35" s="31"/>
      <c r="F35" s="31"/>
      <c r="G35" s="45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>
        <f t="shared" si="0"/>
        <v>0</v>
      </c>
    </row>
    <row r="36" spans="1:41" x14ac:dyDescent="0.25">
      <c r="A36" s="14">
        <v>29</v>
      </c>
      <c r="B36" s="14"/>
      <c r="C36" s="7"/>
      <c r="D36" s="7"/>
      <c r="E36" s="31"/>
      <c r="F36" s="31"/>
      <c r="G36" s="45"/>
      <c r="H36" s="44"/>
      <c r="I36" s="44"/>
      <c r="J36" s="44"/>
      <c r="K36" s="44"/>
      <c r="L36" s="44"/>
      <c r="M36" s="45"/>
      <c r="N36" s="44"/>
      <c r="O36" s="45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>
        <f t="shared" si="0"/>
        <v>0</v>
      </c>
    </row>
    <row r="37" spans="1:41" x14ac:dyDescent="0.25">
      <c r="A37" s="14">
        <v>30</v>
      </c>
      <c r="B37" s="14"/>
      <c r="C37" s="7"/>
      <c r="D37" s="7"/>
      <c r="E37" s="31"/>
      <c r="F37" s="31"/>
      <c r="G37" s="45"/>
      <c r="H37" s="44"/>
      <c r="I37" s="44"/>
      <c r="J37" s="44"/>
      <c r="K37" s="44"/>
      <c r="L37" s="44"/>
      <c r="M37" s="45"/>
      <c r="N37" s="45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>
        <f t="shared" si="0"/>
        <v>0</v>
      </c>
    </row>
    <row r="38" spans="1:41" x14ac:dyDescent="0.25">
      <c r="A38" s="14">
        <v>31</v>
      </c>
      <c r="B38" s="14"/>
      <c r="C38" s="7"/>
      <c r="D38" s="7"/>
      <c r="E38" s="31"/>
      <c r="F38" s="31"/>
      <c r="G38" s="45"/>
      <c r="H38" s="44"/>
      <c r="I38" s="44"/>
      <c r="J38" s="44"/>
      <c r="K38" s="44"/>
      <c r="L38" s="45"/>
      <c r="M38" s="44"/>
      <c r="N38" s="45"/>
      <c r="O38" s="44"/>
      <c r="P38" s="45"/>
      <c r="Q38" s="45"/>
      <c r="R38" s="45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>
        <f t="shared" si="0"/>
        <v>0</v>
      </c>
    </row>
    <row r="39" spans="1:41" x14ac:dyDescent="0.25">
      <c r="A39" s="14">
        <v>32</v>
      </c>
      <c r="B39" s="14"/>
      <c r="C39" s="7"/>
      <c r="D39" s="7"/>
      <c r="E39" s="31"/>
      <c r="F39" s="31"/>
      <c r="G39" s="45"/>
      <c r="H39" s="44"/>
      <c r="I39" s="44"/>
      <c r="J39" s="44"/>
      <c r="K39" s="44"/>
      <c r="L39" s="14"/>
      <c r="M39" s="45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>
        <f t="shared" si="0"/>
        <v>0</v>
      </c>
      <c r="AO39" s="65"/>
    </row>
    <row r="40" spans="1:41" x14ac:dyDescent="0.25">
      <c r="A40" s="14">
        <v>33</v>
      </c>
      <c r="B40" s="14"/>
      <c r="C40" s="7"/>
      <c r="D40" s="7"/>
      <c r="E40" s="31"/>
      <c r="F40" s="31"/>
      <c r="G40" s="45"/>
      <c r="H40" s="44"/>
      <c r="I40" s="44"/>
      <c r="J40" s="44"/>
      <c r="K40" s="44"/>
      <c r="L40" s="1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>
        <f t="shared" si="0"/>
        <v>0</v>
      </c>
    </row>
    <row r="41" spans="1:41" x14ac:dyDescent="0.25">
      <c r="A41" s="14">
        <v>34</v>
      </c>
      <c r="B41" s="14"/>
      <c r="C41" s="7"/>
      <c r="D41" s="7"/>
      <c r="E41" s="31"/>
      <c r="F41" s="31"/>
      <c r="G41" s="45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>
        <f t="shared" si="0"/>
        <v>0</v>
      </c>
    </row>
    <row r="42" spans="1:41" x14ac:dyDescent="0.25">
      <c r="A42" s="14">
        <v>35</v>
      </c>
      <c r="B42" s="14"/>
      <c r="C42" s="7"/>
      <c r="D42" s="7"/>
      <c r="E42" s="31"/>
      <c r="F42" s="31"/>
      <c r="G42" s="45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>
        <f t="shared" si="0"/>
        <v>0</v>
      </c>
    </row>
    <row r="43" spans="1:41" x14ac:dyDescent="0.25">
      <c r="E43" s="31">
        <f>SUM(E8:E42)</f>
        <v>6096.8401238729266</v>
      </c>
      <c r="F43" s="72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L43" s="31">
        <f>SUM(AL8:AL42)</f>
        <v>3548.8000000000006</v>
      </c>
    </row>
  </sheetData>
  <mergeCells count="7">
    <mergeCell ref="AC3:AG3"/>
    <mergeCell ref="H3:K3"/>
    <mergeCell ref="L3:O3"/>
    <mergeCell ref="B5:C5"/>
    <mergeCell ref="P3:U3"/>
    <mergeCell ref="V3:X3"/>
    <mergeCell ref="Y3:AB3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2A4E8-11B6-4407-BEDC-D93C5BEFC19A}">
  <dimension ref="A1:AO43"/>
  <sheetViews>
    <sheetView zoomScale="80" zoomScaleNormal="80" workbookViewId="0">
      <pane xSplit="7" ySplit="7" topLeftCell="Y8" activePane="bottomRight" state="frozen"/>
      <selection pane="topRight" activeCell="F1" sqref="F1"/>
      <selection pane="bottomLeft" activeCell="A9" sqref="A9"/>
      <selection pane="bottomRight" activeCell="C31" sqref="C31"/>
    </sheetView>
  </sheetViews>
  <sheetFormatPr baseColWidth="10" defaultColWidth="11.54296875" defaultRowHeight="15" x14ac:dyDescent="0.25"/>
  <cols>
    <col min="1" max="1" width="6.08984375" style="24" customWidth="1"/>
    <col min="2" max="2" width="9.90625" style="24" customWidth="1"/>
    <col min="3" max="3" width="29.81640625" style="24" customWidth="1"/>
    <col min="4" max="4" width="7" style="24" customWidth="1"/>
    <col min="5" max="5" width="7.6328125" style="24" bestFit="1" customWidth="1"/>
    <col min="6" max="6" width="8.54296875" style="24" customWidth="1"/>
    <col min="7" max="7" width="13.7265625" style="24" customWidth="1"/>
    <col min="8" max="15" width="11.54296875" style="24"/>
    <col min="16" max="16" width="12.90625" style="24" customWidth="1"/>
    <col min="17" max="38" width="11.54296875" style="24"/>
    <col min="39" max="39" width="5.36328125" style="24" customWidth="1"/>
    <col min="40" max="16384" width="11.54296875" style="24"/>
  </cols>
  <sheetData>
    <row r="1" spans="1:38" ht="15.6" x14ac:dyDescent="0.3">
      <c r="A1" s="26" t="s">
        <v>594</v>
      </c>
    </row>
    <row r="2" spans="1:38" ht="15.6" x14ac:dyDescent="0.3">
      <c r="A2" s="26" t="s">
        <v>544</v>
      </c>
      <c r="B2" s="26" t="s">
        <v>545</v>
      </c>
      <c r="G2" s="73" t="s">
        <v>100</v>
      </c>
      <c r="H2" s="73">
        <v>1</v>
      </c>
      <c r="I2" s="73">
        <v>2</v>
      </c>
      <c r="J2" s="73">
        <v>3</v>
      </c>
      <c r="K2" s="73">
        <v>4</v>
      </c>
      <c r="L2" s="73">
        <v>5</v>
      </c>
      <c r="M2" s="73">
        <v>6</v>
      </c>
      <c r="N2" s="73">
        <v>7</v>
      </c>
      <c r="O2" s="73">
        <v>8</v>
      </c>
      <c r="P2" s="73">
        <v>9</v>
      </c>
      <c r="Q2" s="73">
        <v>10</v>
      </c>
      <c r="R2" s="73">
        <v>11</v>
      </c>
      <c r="S2" s="73">
        <v>12</v>
      </c>
      <c r="T2" s="73">
        <v>13</v>
      </c>
      <c r="U2" s="73">
        <v>14</v>
      </c>
      <c r="V2" s="73">
        <v>15</v>
      </c>
      <c r="W2" s="73">
        <v>16</v>
      </c>
      <c r="X2" s="73">
        <v>17</v>
      </c>
      <c r="Y2" s="73">
        <v>18</v>
      </c>
      <c r="Z2" s="73">
        <v>19</v>
      </c>
      <c r="AA2" s="73">
        <v>20</v>
      </c>
      <c r="AB2" s="73">
        <v>21</v>
      </c>
      <c r="AC2" s="73">
        <v>22</v>
      </c>
      <c r="AD2" s="73">
        <v>23</v>
      </c>
      <c r="AE2" s="73">
        <v>24</v>
      </c>
      <c r="AF2" s="73">
        <v>25</v>
      </c>
      <c r="AG2" s="73">
        <v>26</v>
      </c>
      <c r="AH2" s="73">
        <v>27</v>
      </c>
      <c r="AI2" s="73">
        <v>28</v>
      </c>
      <c r="AJ2" s="73">
        <v>29</v>
      </c>
      <c r="AK2" s="73">
        <v>30</v>
      </c>
    </row>
    <row r="3" spans="1:38" ht="15.6" x14ac:dyDescent="0.3">
      <c r="A3" s="26"/>
      <c r="B3" s="26" t="s">
        <v>595</v>
      </c>
      <c r="G3" s="73"/>
      <c r="H3" s="96" t="s">
        <v>569</v>
      </c>
      <c r="I3" s="96"/>
      <c r="J3" s="96"/>
      <c r="K3" s="96"/>
      <c r="L3" s="97" t="s">
        <v>568</v>
      </c>
      <c r="M3" s="98"/>
      <c r="N3" s="98"/>
      <c r="O3" s="99"/>
      <c r="P3" s="97" t="s">
        <v>596</v>
      </c>
      <c r="Q3" s="98"/>
      <c r="R3" s="98"/>
      <c r="S3" s="98"/>
      <c r="T3" s="98"/>
      <c r="U3" s="99"/>
      <c r="V3" s="97" t="s">
        <v>597</v>
      </c>
      <c r="W3" s="98"/>
      <c r="X3" s="99"/>
      <c r="Y3" s="97" t="s">
        <v>598</v>
      </c>
      <c r="Z3" s="98"/>
      <c r="AA3" s="98"/>
      <c r="AB3" s="99"/>
      <c r="AC3" s="97" t="s">
        <v>599</v>
      </c>
      <c r="AD3" s="98"/>
      <c r="AE3" s="98"/>
      <c r="AF3" s="98"/>
      <c r="AG3" s="99"/>
      <c r="AH3" s="73"/>
      <c r="AI3" s="73"/>
      <c r="AJ3" s="73"/>
      <c r="AK3" s="73"/>
    </row>
    <row r="4" spans="1:38" ht="15.6" x14ac:dyDescent="0.3">
      <c r="A4" s="26"/>
      <c r="B4" s="26"/>
      <c r="G4" s="73" t="s">
        <v>101</v>
      </c>
      <c r="H4" s="73" t="s">
        <v>363</v>
      </c>
      <c r="I4" s="73" t="s">
        <v>364</v>
      </c>
      <c r="J4" s="73" t="s">
        <v>365</v>
      </c>
      <c r="K4" s="73" t="s">
        <v>366</v>
      </c>
      <c r="L4" s="73" t="s">
        <v>367</v>
      </c>
      <c r="M4" s="73" t="s">
        <v>368</v>
      </c>
      <c r="N4" s="73" t="s">
        <v>369</v>
      </c>
      <c r="O4" s="73" t="s">
        <v>370</v>
      </c>
      <c r="P4" s="73" t="s">
        <v>371</v>
      </c>
      <c r="Q4" s="73" t="s">
        <v>372</v>
      </c>
      <c r="R4" s="73" t="s">
        <v>373</v>
      </c>
      <c r="S4" s="73" t="s">
        <v>374</v>
      </c>
      <c r="T4" s="73" t="s">
        <v>375</v>
      </c>
      <c r="U4" s="73" t="s">
        <v>376</v>
      </c>
      <c r="V4" s="73" t="s">
        <v>377</v>
      </c>
      <c r="W4" s="73" t="s">
        <v>378</v>
      </c>
      <c r="X4" s="73" t="s">
        <v>379</v>
      </c>
      <c r="Y4" s="73" t="s">
        <v>380</v>
      </c>
      <c r="Z4" s="73" t="s">
        <v>381</v>
      </c>
      <c r="AA4" s="73" t="s">
        <v>382</v>
      </c>
      <c r="AB4" s="73" t="s">
        <v>383</v>
      </c>
      <c r="AC4" s="73" t="s">
        <v>384</v>
      </c>
      <c r="AD4" s="73" t="s">
        <v>385</v>
      </c>
      <c r="AE4" s="73" t="s">
        <v>386</v>
      </c>
      <c r="AF4" s="73" t="s">
        <v>387</v>
      </c>
      <c r="AG4" s="73" t="s">
        <v>388</v>
      </c>
      <c r="AH4" s="73"/>
      <c r="AI4" s="73"/>
      <c r="AJ4" s="73"/>
      <c r="AK4" s="73"/>
    </row>
    <row r="5" spans="1:38" ht="69" x14ac:dyDescent="0.25">
      <c r="B5" s="94" t="s">
        <v>538</v>
      </c>
      <c r="C5" s="95"/>
      <c r="D5" s="71"/>
      <c r="G5" s="73" t="s">
        <v>102</v>
      </c>
      <c r="H5" s="73" t="s">
        <v>389</v>
      </c>
      <c r="I5" s="73" t="s">
        <v>390</v>
      </c>
      <c r="J5" s="73" t="s">
        <v>391</v>
      </c>
      <c r="K5" s="73" t="s">
        <v>392</v>
      </c>
      <c r="L5" s="73" t="s">
        <v>393</v>
      </c>
      <c r="M5" s="73" t="s">
        <v>394</v>
      </c>
      <c r="N5" s="73" t="s">
        <v>395</v>
      </c>
      <c r="O5" s="73" t="s">
        <v>396</v>
      </c>
      <c r="P5" s="73" t="s">
        <v>397</v>
      </c>
      <c r="Q5" s="73" t="s">
        <v>398</v>
      </c>
      <c r="R5" s="73" t="s">
        <v>399</v>
      </c>
      <c r="S5" s="73" t="s">
        <v>400</v>
      </c>
      <c r="T5" s="73" t="s">
        <v>401</v>
      </c>
      <c r="U5" s="73" t="s">
        <v>402</v>
      </c>
      <c r="V5" s="73" t="s">
        <v>393</v>
      </c>
      <c r="W5" s="73" t="s">
        <v>403</v>
      </c>
      <c r="X5" s="73" t="s">
        <v>404</v>
      </c>
      <c r="Y5" s="73" t="s">
        <v>405</v>
      </c>
      <c r="Z5" s="73" t="s">
        <v>406</v>
      </c>
      <c r="AA5" s="73" t="s">
        <v>399</v>
      </c>
      <c r="AB5" s="73" t="s">
        <v>407</v>
      </c>
      <c r="AC5" s="73" t="s">
        <v>393</v>
      </c>
      <c r="AD5" s="73" t="s">
        <v>408</v>
      </c>
      <c r="AE5" s="73" t="s">
        <v>409</v>
      </c>
      <c r="AF5" s="73" t="s">
        <v>410</v>
      </c>
      <c r="AG5" s="73" t="s">
        <v>411</v>
      </c>
      <c r="AH5" s="73"/>
      <c r="AI5" s="73"/>
      <c r="AJ5" s="73"/>
      <c r="AK5" s="73"/>
    </row>
    <row r="6" spans="1:38" x14ac:dyDescent="0.25">
      <c r="G6" s="73" t="s">
        <v>103</v>
      </c>
      <c r="H6" s="73" t="s">
        <v>130</v>
      </c>
      <c r="I6" s="73" t="s">
        <v>130</v>
      </c>
      <c r="J6" s="73" t="s">
        <v>130</v>
      </c>
      <c r="K6" s="73" t="s">
        <v>130</v>
      </c>
      <c r="L6" s="73" t="s">
        <v>130</v>
      </c>
      <c r="M6" s="73" t="s">
        <v>130</v>
      </c>
      <c r="N6" s="73" t="s">
        <v>130</v>
      </c>
      <c r="O6" s="73" t="s">
        <v>130</v>
      </c>
      <c r="P6" s="73" t="s">
        <v>130</v>
      </c>
      <c r="Q6" s="73" t="s">
        <v>130</v>
      </c>
      <c r="R6" s="73" t="s">
        <v>130</v>
      </c>
      <c r="S6" s="73" t="s">
        <v>130</v>
      </c>
      <c r="T6" s="73" t="s">
        <v>130</v>
      </c>
      <c r="U6" s="73" t="s">
        <v>130</v>
      </c>
      <c r="V6" s="73" t="s">
        <v>130</v>
      </c>
      <c r="W6" s="73" t="s">
        <v>130</v>
      </c>
      <c r="X6" s="73" t="s">
        <v>130</v>
      </c>
      <c r="Y6" s="73" t="s">
        <v>130</v>
      </c>
      <c r="Z6" s="73" t="s">
        <v>130</v>
      </c>
      <c r="AA6" s="73" t="s">
        <v>130</v>
      </c>
      <c r="AB6" s="73" t="s">
        <v>130</v>
      </c>
      <c r="AC6" s="73" t="s">
        <v>130</v>
      </c>
      <c r="AD6" s="73" t="s">
        <v>130</v>
      </c>
      <c r="AE6" s="73" t="s">
        <v>130</v>
      </c>
      <c r="AF6" s="73" t="s">
        <v>130</v>
      </c>
      <c r="AG6" s="73" t="s">
        <v>130</v>
      </c>
      <c r="AH6" s="73"/>
      <c r="AI6" s="73"/>
      <c r="AJ6" s="73"/>
      <c r="AK6" s="73"/>
    </row>
    <row r="7" spans="1:38" ht="15.6" x14ac:dyDescent="0.3">
      <c r="A7" s="1" t="s">
        <v>100</v>
      </c>
      <c r="B7" s="1" t="s">
        <v>101</v>
      </c>
      <c r="C7" s="1" t="s">
        <v>102</v>
      </c>
      <c r="D7" s="1" t="s">
        <v>103</v>
      </c>
      <c r="E7" s="1" t="s">
        <v>171</v>
      </c>
      <c r="F7" s="1" t="s">
        <v>528</v>
      </c>
      <c r="G7" s="1" t="s">
        <v>527</v>
      </c>
      <c r="H7" s="73" t="s">
        <v>427</v>
      </c>
      <c r="I7" s="73" t="s">
        <v>427</v>
      </c>
      <c r="J7" s="73" t="s">
        <v>427</v>
      </c>
      <c r="K7" s="73" t="s">
        <v>427</v>
      </c>
      <c r="L7" s="73" t="s">
        <v>427</v>
      </c>
      <c r="M7" s="73" t="s">
        <v>427</v>
      </c>
      <c r="N7" s="73" t="s">
        <v>427</v>
      </c>
      <c r="O7" s="73" t="s">
        <v>427</v>
      </c>
      <c r="P7" s="73" t="s">
        <v>427</v>
      </c>
      <c r="Q7" s="73" t="s">
        <v>427</v>
      </c>
      <c r="R7" s="73" t="s">
        <v>427</v>
      </c>
      <c r="S7" s="73" t="s">
        <v>427</v>
      </c>
      <c r="T7" s="73" t="s">
        <v>427</v>
      </c>
      <c r="U7" s="73" t="s">
        <v>427</v>
      </c>
      <c r="V7" s="73" t="s">
        <v>427</v>
      </c>
      <c r="W7" s="73" t="s">
        <v>427</v>
      </c>
      <c r="X7" s="73" t="s">
        <v>427</v>
      </c>
      <c r="Y7" s="73" t="s">
        <v>427</v>
      </c>
      <c r="Z7" s="73" t="s">
        <v>427</v>
      </c>
      <c r="AA7" s="73" t="s">
        <v>427</v>
      </c>
      <c r="AB7" s="73" t="s">
        <v>427</v>
      </c>
      <c r="AC7" s="73" t="s">
        <v>427</v>
      </c>
      <c r="AD7" s="73" t="s">
        <v>427</v>
      </c>
      <c r="AE7" s="73" t="s">
        <v>427</v>
      </c>
      <c r="AF7" s="73" t="s">
        <v>427</v>
      </c>
      <c r="AG7" s="73" t="s">
        <v>427</v>
      </c>
      <c r="AH7" s="39"/>
      <c r="AI7" s="39"/>
      <c r="AJ7" s="39"/>
      <c r="AK7" s="40"/>
      <c r="AL7" s="42" t="s">
        <v>7</v>
      </c>
    </row>
    <row r="8" spans="1:38" x14ac:dyDescent="0.25">
      <c r="A8" s="14">
        <v>1</v>
      </c>
      <c r="B8" s="14" t="s">
        <v>351</v>
      </c>
      <c r="C8" s="29" t="s">
        <v>416</v>
      </c>
      <c r="D8" s="14" t="s">
        <v>427</v>
      </c>
      <c r="E8" s="31">
        <f>'P4b2 CA 09'!F42</f>
        <v>829.00303787071232</v>
      </c>
      <c r="F8" s="63">
        <f>E8/$E$43</f>
        <v>0.13597257284550551</v>
      </c>
      <c r="G8" s="45" t="s">
        <v>535</v>
      </c>
      <c r="H8" s="45">
        <f>'P4c1 CA 09 CA PROD'!$E8/'P4c1 CA 09 CA PROD'!$AL8*'P4c1 CA 09 CA PROD'!H8</f>
        <v>0</v>
      </c>
      <c r="I8" s="45">
        <f>'P4c1 CA 09 CA PROD'!$E8/'P4c1 CA 09 CA PROD'!$AL8*'P4c1 CA 09 CA PROD'!I8</f>
        <v>59.895282605401995</v>
      </c>
      <c r="J8" s="45">
        <f>'P4c1 CA 09 CA PROD'!$E8/'P4c1 CA 09 CA PROD'!$AL8*'P4c1 CA 09 CA PROD'!J8</f>
        <v>81.480010034181817</v>
      </c>
      <c r="K8" s="45">
        <f>'P4c1 CA 09 CA PROD'!$E8/'P4c1 CA 09 CA PROD'!$AL8*'P4c1 CA 09 CA PROD'!K8</f>
        <v>0</v>
      </c>
      <c r="L8" s="45">
        <f>'P4c1 CA 09 CA PROD'!$E8/'P4c1 CA 09 CA PROD'!$AL8*'P4c1 CA 09 CA PROD'!L8</f>
        <v>0</v>
      </c>
      <c r="M8" s="45">
        <f>'P4c1 CA 09 CA PROD'!$E8/'P4c1 CA 09 CA PROD'!$AL8*'P4c1 CA 09 CA PROD'!M8</f>
        <v>0</v>
      </c>
      <c r="N8" s="45">
        <f>'P4c1 CA 09 CA PROD'!$E8/'P4c1 CA 09 CA PROD'!$AL8*'P4c1 CA 09 CA PROD'!N8</f>
        <v>91.851892045413663</v>
      </c>
      <c r="O8" s="45">
        <f>'P4c1 CA 09 CA PROD'!$E8/'P4c1 CA 09 CA PROD'!$AL8*'P4c1 CA 09 CA PROD'!O8</f>
        <v>0</v>
      </c>
      <c r="P8" s="45">
        <f>'P4c1 CA 09 CA PROD'!$E8/'P4c1 CA 09 CA PROD'!$AL8*'P4c1 CA 09 CA PROD'!P8</f>
        <v>0</v>
      </c>
      <c r="Q8" s="45">
        <f>'P4c1 CA 09 CA PROD'!$E8/'P4c1 CA 09 CA PROD'!$AL8*'P4c1 CA 09 CA PROD'!Q8</f>
        <v>8.0358725492427006</v>
      </c>
      <c r="R8" s="45">
        <f>'P4c1 CA 09 CA PROD'!$E8/'P4c1 CA 09 CA PROD'!$AL8*'P4c1 CA 09 CA PROD'!R8</f>
        <v>0</v>
      </c>
      <c r="S8" s="45">
        <f>'P4c1 CA 09 CA PROD'!$E8/'P4c1 CA 09 CA PROD'!$AL8*'P4c1 CA 09 CA PROD'!S8</f>
        <v>117.36111537033527</v>
      </c>
      <c r="T8" s="45">
        <f>'P4c1 CA 09 CA PROD'!$E8/'P4c1 CA 09 CA PROD'!$AL8*'P4c1 CA 09 CA PROD'!T8</f>
        <v>0</v>
      </c>
      <c r="U8" s="45">
        <f>'P4c1 CA 09 CA PROD'!$E8/'P4c1 CA 09 CA PROD'!$AL8*'P4c1 CA 09 CA PROD'!U8</f>
        <v>0</v>
      </c>
      <c r="V8" s="45">
        <f>'P4c1 CA 09 CA PROD'!$E8/'P4c1 CA 09 CA PROD'!$AL8*'P4c1 CA 09 CA PROD'!V8</f>
        <v>0</v>
      </c>
      <c r="W8" s="45">
        <f>'P4c1 CA 09 CA PROD'!$E8/'P4c1 CA 09 CA PROD'!$AL8*'P4c1 CA 09 CA PROD'!W8</f>
        <v>170.62213110368805</v>
      </c>
      <c r="X8" s="45">
        <f>'P4c1 CA 09 CA PROD'!$E8/'P4c1 CA 09 CA PROD'!$AL8*'P4c1 CA 09 CA PROD'!X8</f>
        <v>0</v>
      </c>
      <c r="Y8" s="45">
        <f>'P4c1 CA 09 CA PROD'!$E8/'P4c1 CA 09 CA PROD'!$AL8*'P4c1 CA 09 CA PROD'!Y8</f>
        <v>0</v>
      </c>
      <c r="Z8" s="45">
        <f>'P4c1 CA 09 CA PROD'!$E8/'P4c1 CA 09 CA PROD'!$AL8*'P4c1 CA 09 CA PROD'!Z8</f>
        <v>126.33139170437363</v>
      </c>
      <c r="AA8" s="45">
        <f>'P4c1 CA 09 CA PROD'!$E8/'P4c1 CA 09 CA PROD'!$AL8*'P4c1 CA 09 CA PROD'!AA8</f>
        <v>0</v>
      </c>
      <c r="AB8" s="45">
        <f>'P4c1 CA 09 CA PROD'!$E8/'P4c1 CA 09 CA PROD'!$AL8*'P4c1 CA 09 CA PROD'!AB8</f>
        <v>0</v>
      </c>
      <c r="AC8" s="45">
        <f>'P4c1 CA 09 CA PROD'!$E8/'P4c1 CA 09 CA PROD'!$AL8*'P4c1 CA 09 CA PROD'!AC8</f>
        <v>0</v>
      </c>
      <c r="AD8" s="45">
        <f>'P4c1 CA 09 CA PROD'!$E8/'P4c1 CA 09 CA PROD'!$AL8*'P4c1 CA 09 CA PROD'!AD8</f>
        <v>0</v>
      </c>
      <c r="AE8" s="45">
        <f>'P4c1 CA 09 CA PROD'!$E8/'P4c1 CA 09 CA PROD'!$AL8*'P4c1 CA 09 CA PROD'!AE8</f>
        <v>173.42534245807505</v>
      </c>
      <c r="AF8" s="45">
        <f>'P4c1 CA 09 CA PROD'!$E8/'P4c1 CA 09 CA PROD'!$AL8*'P4c1 CA 09 CA PROD'!AF8</f>
        <v>0</v>
      </c>
      <c r="AG8" s="45">
        <f>'P4c1 CA 09 CA PROD'!$E8/'P4c1 CA 09 CA PROD'!$AL8*'P4c1 CA 09 CA PROD'!AG8</f>
        <v>0</v>
      </c>
      <c r="AH8" s="7"/>
      <c r="AI8" s="7"/>
      <c r="AJ8" s="7"/>
      <c r="AK8" s="7"/>
      <c r="AL8" s="44">
        <f t="shared" ref="AL8:AL42" si="0">SUM(H8:AK8)</f>
        <v>829.00303787071209</v>
      </c>
    </row>
    <row r="9" spans="1:38" x14ac:dyDescent="0.25">
      <c r="A9" s="14">
        <v>2</v>
      </c>
      <c r="B9" s="14" t="s">
        <v>352</v>
      </c>
      <c r="C9" s="29" t="s">
        <v>415</v>
      </c>
      <c r="D9" s="14" t="s">
        <v>427</v>
      </c>
      <c r="E9" s="31">
        <f>'P4b2 CA 09'!G42</f>
        <v>2848.6072437299845</v>
      </c>
      <c r="F9" s="63">
        <f t="shared" ref="F9:F11" si="1">E9/$E$43</f>
        <v>0.4672268233795262</v>
      </c>
      <c r="G9" s="45" t="s">
        <v>535</v>
      </c>
      <c r="H9" s="45">
        <f>'P4c1 CA 09 CA PROD'!$E9/'P4c1 CA 09 CA PROD'!$AL9*'P4c1 CA 09 CA PROD'!H9</f>
        <v>0</v>
      </c>
      <c r="I9" s="45">
        <f>'P4c1 CA 09 CA PROD'!$E9/'P4c1 CA 09 CA PROD'!$AL9*'P4c1 CA 09 CA PROD'!I9</f>
        <v>205.81123120276371</v>
      </c>
      <c r="J9" s="45">
        <f>'P4c1 CA 09 CA PROD'!$E9/'P4c1 CA 09 CA PROD'!$AL9*'P4c1 CA 09 CA PROD'!J9</f>
        <v>279.98033324307329</v>
      </c>
      <c r="K9" s="45">
        <f>'P4c1 CA 09 CA PROD'!$E9/'P4c1 CA 09 CA PROD'!$AL9*'P4c1 CA 09 CA PROD'!K9</f>
        <v>0</v>
      </c>
      <c r="L9" s="45">
        <f>'P4c1 CA 09 CA PROD'!$E9/'P4c1 CA 09 CA PROD'!$AL9*'P4c1 CA 09 CA PROD'!L9</f>
        <v>0</v>
      </c>
      <c r="M9" s="45">
        <f>'P4c1 CA 09 CA PROD'!$E9/'P4c1 CA 09 CA PROD'!$AL9*'P4c1 CA 09 CA PROD'!M9</f>
        <v>0</v>
      </c>
      <c r="N9" s="45">
        <f>'P4c1 CA 09 CA PROD'!$E9/'P4c1 CA 09 CA PROD'!$AL9*'P4c1 CA 09 CA PROD'!N9</f>
        <v>315.62003162607914</v>
      </c>
      <c r="O9" s="45">
        <f>'P4c1 CA 09 CA PROD'!$E9/'P4c1 CA 09 CA PROD'!$AL9*'P4c1 CA 09 CA PROD'!O9</f>
        <v>0</v>
      </c>
      <c r="P9" s="45">
        <f>'P4c1 CA 09 CA PROD'!$E9/'P4c1 CA 09 CA PROD'!$AL9*'P4c1 CA 09 CA PROD'!P9</f>
        <v>0</v>
      </c>
      <c r="Q9" s="45">
        <f>'P4c1 CA 09 CA PROD'!$E9/'P4c1 CA 09 CA PROD'!$AL9*'P4c1 CA 09 CA PROD'!Q9</f>
        <v>27.612739287734289</v>
      </c>
      <c r="R9" s="45">
        <f>'P4c1 CA 09 CA PROD'!$E9/'P4c1 CA 09 CA PROD'!$AL9*'P4c1 CA 09 CA PROD'!R9</f>
        <v>0</v>
      </c>
      <c r="S9" s="45">
        <f>'P4c1 CA 09 CA PROD'!$E9/'P4c1 CA 09 CA PROD'!$AL9*'P4c1 CA 09 CA PROD'!S9</f>
        <v>403.27442494644498</v>
      </c>
      <c r="T9" s="45">
        <f>'P4c1 CA 09 CA PROD'!$E9/'P4c1 CA 09 CA PROD'!$AL9*'P4c1 CA 09 CA PROD'!T9</f>
        <v>0</v>
      </c>
      <c r="U9" s="45">
        <f>'P4c1 CA 09 CA PROD'!$E9/'P4c1 CA 09 CA PROD'!$AL9*'P4c1 CA 09 CA PROD'!U9</f>
        <v>0</v>
      </c>
      <c r="V9" s="45">
        <f>'P4c1 CA 09 CA PROD'!$E9/'P4c1 CA 09 CA PROD'!$AL9*'P4c1 CA 09 CA PROD'!V9</f>
        <v>0</v>
      </c>
      <c r="W9" s="45">
        <f>'P4c1 CA 09 CA PROD'!$E9/'P4c1 CA 09 CA PROD'!$AL9*'P4c1 CA 09 CA PROD'!W9</f>
        <v>586.28909231863736</v>
      </c>
      <c r="X9" s="45">
        <f>'P4c1 CA 09 CA PROD'!$E9/'P4c1 CA 09 CA PROD'!$AL9*'P4c1 CA 09 CA PROD'!X9</f>
        <v>0</v>
      </c>
      <c r="Y9" s="45">
        <f>'P4c1 CA 09 CA PROD'!$E9/'P4c1 CA 09 CA PROD'!$AL9*'P4c1 CA 09 CA PROD'!Y9</f>
        <v>0</v>
      </c>
      <c r="Z9" s="45">
        <f>'P4c1 CA 09 CA PROD'!$E9/'P4c1 CA 09 CA PROD'!$AL9*'P4c1 CA 09 CA PROD'!Z9</f>
        <v>434.09794787228788</v>
      </c>
      <c r="AA9" s="45">
        <f>'P4c1 CA 09 CA PROD'!$E9/'P4c1 CA 09 CA PROD'!$AL9*'P4c1 CA 09 CA PROD'!AA9</f>
        <v>0</v>
      </c>
      <c r="AB9" s="45">
        <f>'P4c1 CA 09 CA PROD'!$E9/'P4c1 CA 09 CA PROD'!$AL9*'P4c1 CA 09 CA PROD'!AB9</f>
        <v>0</v>
      </c>
      <c r="AC9" s="45">
        <f>'P4c1 CA 09 CA PROD'!$E9/'P4c1 CA 09 CA PROD'!$AL9*'P4c1 CA 09 CA PROD'!AC9</f>
        <v>0</v>
      </c>
      <c r="AD9" s="45">
        <f>'P4c1 CA 09 CA PROD'!$E9/'P4c1 CA 09 CA PROD'!$AL9*'P4c1 CA 09 CA PROD'!AD9</f>
        <v>0</v>
      </c>
      <c r="AE9" s="45">
        <f>'P4c1 CA 09 CA PROD'!$E9/'P4c1 CA 09 CA PROD'!$AL9*'P4c1 CA 09 CA PROD'!AE9</f>
        <v>595.92144323296327</v>
      </c>
      <c r="AF9" s="45">
        <f>'P4c1 CA 09 CA PROD'!$E9/'P4c1 CA 09 CA PROD'!$AL9*'P4c1 CA 09 CA PROD'!AF9</f>
        <v>0</v>
      </c>
      <c r="AG9" s="45">
        <f>'P4c1 CA 09 CA PROD'!$E9/'P4c1 CA 09 CA PROD'!$AL9*'P4c1 CA 09 CA PROD'!AG9</f>
        <v>0</v>
      </c>
      <c r="AH9" s="44"/>
      <c r="AI9" s="44"/>
      <c r="AJ9" s="44"/>
      <c r="AK9" s="44"/>
      <c r="AL9" s="44">
        <f t="shared" si="0"/>
        <v>2848.6072437299836</v>
      </c>
    </row>
    <row r="10" spans="1:38" x14ac:dyDescent="0.25">
      <c r="A10" s="14">
        <v>3</v>
      </c>
      <c r="B10" s="14" t="s">
        <v>353</v>
      </c>
      <c r="C10" s="29" t="s">
        <v>417</v>
      </c>
      <c r="D10" s="14" t="s">
        <v>429</v>
      </c>
      <c r="E10" s="31">
        <f>'P4b2 CA 09'!H42</f>
        <v>1441.2420086928144</v>
      </c>
      <c r="F10" s="63">
        <f t="shared" si="1"/>
        <v>0.23639163557027748</v>
      </c>
      <c r="G10" s="45" t="s">
        <v>535</v>
      </c>
      <c r="H10" s="45">
        <f>'P4c1 CA 09 CA PROD'!$E10/'P4c1 CA 09 CA PROD'!$AL10*'P4c1 CA 09 CA PROD'!H10</f>
        <v>0</v>
      </c>
      <c r="I10" s="45">
        <f>'P4c1 CA 09 CA PROD'!$E10/'P4c1 CA 09 CA PROD'!$AL10*'P4c1 CA 09 CA PROD'!I10</f>
        <v>104.12941023130003</v>
      </c>
      <c r="J10" s="45">
        <f>'P4c1 CA 09 CA PROD'!$E10/'P4c1 CA 09 CA PROD'!$AL10*'P4c1 CA 09 CA PROD'!J10</f>
        <v>141.65498552526307</v>
      </c>
      <c r="K10" s="45">
        <f>'P4c1 CA 09 CA PROD'!$E10/'P4c1 CA 09 CA PROD'!$AL10*'P4c1 CA 09 CA PROD'!K10</f>
        <v>0</v>
      </c>
      <c r="L10" s="45">
        <f>'P4c1 CA 09 CA PROD'!$E10/'P4c1 CA 09 CA PROD'!$AL10*'P4c1 CA 09 CA PROD'!L10</f>
        <v>0</v>
      </c>
      <c r="M10" s="45">
        <f>'P4c1 CA 09 CA PROD'!$E10/'P4c1 CA 09 CA PROD'!$AL10*'P4c1 CA 09 CA PROD'!M10</f>
        <v>0</v>
      </c>
      <c r="N10" s="45">
        <f>'P4c1 CA 09 CA PROD'!$E10/'P4c1 CA 09 CA PROD'!$AL10*'P4c1 CA 09 CA PROD'!N10</f>
        <v>159.68675547171284</v>
      </c>
      <c r="O10" s="45">
        <f>'P4c1 CA 09 CA PROD'!$E10/'P4c1 CA 09 CA PROD'!$AL10*'P4c1 CA 09 CA PROD'!O10</f>
        <v>0</v>
      </c>
      <c r="P10" s="45">
        <f>'P4c1 CA 09 CA PROD'!$E10/'P4c1 CA 09 CA PROD'!$AL10*'P4c1 CA 09 CA PROD'!P10</f>
        <v>0</v>
      </c>
      <c r="Q10" s="45">
        <f>'P4c1 CA 09 CA PROD'!$E10/'P4c1 CA 09 CA PROD'!$AL10*'P4c1 CA 09 CA PROD'!Q10</f>
        <v>13.970560499051173</v>
      </c>
      <c r="R10" s="45">
        <f>'P4c1 CA 09 CA PROD'!$E10/'P4c1 CA 09 CA PROD'!$AL10*'P4c1 CA 09 CA PROD'!R10</f>
        <v>0</v>
      </c>
      <c r="S10" s="45">
        <f>'P4c1 CA 09 CA PROD'!$E10/'P4c1 CA 09 CA PROD'!$AL10*'P4c1 CA 09 CA PROD'!S10</f>
        <v>204.03516263730552</v>
      </c>
      <c r="T10" s="45">
        <f>'P4c1 CA 09 CA PROD'!$E10/'P4c1 CA 09 CA PROD'!$AL10*'P4c1 CA 09 CA PROD'!T10</f>
        <v>0</v>
      </c>
      <c r="U10" s="45">
        <f>'P4c1 CA 09 CA PROD'!$E10/'P4c1 CA 09 CA PROD'!$AL10*'P4c1 CA 09 CA PROD'!U10</f>
        <v>0</v>
      </c>
      <c r="V10" s="45">
        <f>'P4c1 CA 09 CA PROD'!$E10/'P4c1 CA 09 CA PROD'!$AL10*'P4c1 CA 09 CA PROD'!V10</f>
        <v>0</v>
      </c>
      <c r="W10" s="45">
        <f>'P4c1 CA 09 CA PROD'!$E10/'P4c1 CA 09 CA PROD'!$AL10*'P4c1 CA 09 CA PROD'!W10</f>
        <v>296.63073803799352</v>
      </c>
      <c r="X10" s="45">
        <f>'P4c1 CA 09 CA PROD'!$E10/'P4c1 CA 09 CA PROD'!$AL10*'P4c1 CA 09 CA PROD'!X10</f>
        <v>0</v>
      </c>
      <c r="Y10" s="45">
        <f>'P4c1 CA 09 CA PROD'!$E10/'P4c1 CA 09 CA PROD'!$AL10*'P4c1 CA 09 CA PROD'!Y10</f>
        <v>0</v>
      </c>
      <c r="Z10" s="45">
        <f>'P4c1 CA 09 CA PROD'!$E10/'P4c1 CA 09 CA PROD'!$AL10*'P4c1 CA 09 CA PROD'!Z10</f>
        <v>219.63020691531611</v>
      </c>
      <c r="AA10" s="45">
        <f>'P4c1 CA 09 CA PROD'!$E10/'P4c1 CA 09 CA PROD'!$AL10*'P4c1 CA 09 CA PROD'!AA10</f>
        <v>0</v>
      </c>
      <c r="AB10" s="45">
        <f>'P4c1 CA 09 CA PROD'!$E10/'P4c1 CA 09 CA PROD'!$AL10*'P4c1 CA 09 CA PROD'!AB10</f>
        <v>0</v>
      </c>
      <c r="AC10" s="45">
        <f>'P4c1 CA 09 CA PROD'!$E10/'P4c1 CA 09 CA PROD'!$AL10*'P4c1 CA 09 CA PROD'!AC10</f>
        <v>0</v>
      </c>
      <c r="AD10" s="45">
        <f>'P4c1 CA 09 CA PROD'!$E10/'P4c1 CA 09 CA PROD'!$AL10*'P4c1 CA 09 CA PROD'!AD10</f>
        <v>0</v>
      </c>
      <c r="AE10" s="45">
        <f>'P4c1 CA 09 CA PROD'!$E10/'P4c1 CA 09 CA PROD'!$AL10*'P4c1 CA 09 CA PROD'!AE10</f>
        <v>301.50418937487183</v>
      </c>
      <c r="AF10" s="45">
        <f>'P4c1 CA 09 CA PROD'!$E10/'P4c1 CA 09 CA PROD'!$AL10*'P4c1 CA 09 CA PROD'!AF10</f>
        <v>0</v>
      </c>
      <c r="AG10" s="45">
        <f>'P4c1 CA 09 CA PROD'!$E10/'P4c1 CA 09 CA PROD'!$AL10*'P4c1 CA 09 CA PROD'!AG10</f>
        <v>0</v>
      </c>
      <c r="AH10" s="44"/>
      <c r="AI10" s="44"/>
      <c r="AJ10" s="44"/>
      <c r="AK10" s="44"/>
      <c r="AL10" s="44">
        <f t="shared" si="0"/>
        <v>1441.2420086928141</v>
      </c>
    </row>
    <row r="11" spans="1:38" x14ac:dyDescent="0.25">
      <c r="A11" s="14">
        <v>4</v>
      </c>
      <c r="B11" s="14" t="s">
        <v>354</v>
      </c>
      <c r="C11" s="29" t="s">
        <v>418</v>
      </c>
      <c r="D11" s="14" t="s">
        <v>427</v>
      </c>
      <c r="E11" s="31">
        <f>'P4b2 CA 09'!I42</f>
        <v>977.98783357941534</v>
      </c>
      <c r="F11" s="63">
        <f t="shared" si="1"/>
        <v>0.16040896820469078</v>
      </c>
      <c r="G11" s="45" t="s">
        <v>535</v>
      </c>
      <c r="H11" s="45">
        <f>'P4c1 CA 09 CA PROD'!$E11/'P4c1 CA 09 CA PROD'!$AL11*'P4c1 CA 09 CA PROD'!H11</f>
        <v>0</v>
      </c>
      <c r="I11" s="45">
        <f>'P4c1 CA 09 CA PROD'!$E11/'P4c1 CA 09 CA PROD'!$AL11*'P4c1 CA 09 CA PROD'!I11</f>
        <v>70.659400509964499</v>
      </c>
      <c r="J11" s="45">
        <f>'P4c1 CA 09 CA PROD'!$E11/'P4c1 CA 09 CA PROD'!$AL11*'P4c1 CA 09 CA PROD'!J11</f>
        <v>96.123240631340181</v>
      </c>
      <c r="K11" s="45">
        <f>'P4c1 CA 09 CA PROD'!$E11/'P4c1 CA 09 CA PROD'!$AL11*'P4c1 CA 09 CA PROD'!K11</f>
        <v>0</v>
      </c>
      <c r="L11" s="45">
        <f>'P4c1 CA 09 CA PROD'!$E11/'P4c1 CA 09 CA PROD'!$AL11*'P4c1 CA 09 CA PROD'!L11</f>
        <v>0</v>
      </c>
      <c r="M11" s="45">
        <f>'P4c1 CA 09 CA PROD'!$E11/'P4c1 CA 09 CA PROD'!$AL11*'P4c1 CA 09 CA PROD'!M11</f>
        <v>0</v>
      </c>
      <c r="N11" s="45">
        <f>'P4c1 CA 09 CA PROD'!$E11/'P4c1 CA 09 CA PROD'!$AL11*'P4c1 CA 09 CA PROD'!N11</f>
        <v>108.35911185849471</v>
      </c>
      <c r="O11" s="45">
        <f>'P4c1 CA 09 CA PROD'!$E11/'P4c1 CA 09 CA PROD'!$AL11*'P4c1 CA 09 CA PROD'!O11</f>
        <v>0</v>
      </c>
      <c r="P11" s="45">
        <f>'P4c1 CA 09 CA PROD'!$E11/'P4c1 CA 09 CA PROD'!$AL11*'P4c1 CA 09 CA PROD'!P11</f>
        <v>0</v>
      </c>
      <c r="Q11" s="45">
        <f>'P4c1 CA 09 CA PROD'!$E11/'P4c1 CA 09 CA PROD'!$AL11*'P4c1 CA 09 CA PROD'!Q11</f>
        <v>9.4800443741918059</v>
      </c>
      <c r="R11" s="45">
        <f>'P4c1 CA 09 CA PROD'!$E11/'P4c1 CA 09 CA PROD'!$AL11*'P4c1 CA 09 CA PROD'!R11</f>
        <v>0</v>
      </c>
      <c r="S11" s="45">
        <f>'P4c1 CA 09 CA PROD'!$E11/'P4c1 CA 09 CA PROD'!$AL11*'P4c1 CA 09 CA PROD'!S11</f>
        <v>138.45274109284776</v>
      </c>
      <c r="T11" s="45">
        <f>'P4c1 CA 09 CA PROD'!$E11/'P4c1 CA 09 CA PROD'!$AL11*'P4c1 CA 09 CA PROD'!T11</f>
        <v>0</v>
      </c>
      <c r="U11" s="45">
        <f>'P4c1 CA 09 CA PROD'!$E11/'P4c1 CA 09 CA PROD'!$AL11*'P4c1 CA 09 CA PROD'!U11</f>
        <v>0</v>
      </c>
      <c r="V11" s="45">
        <f>'P4c1 CA 09 CA PROD'!$E11/'P4c1 CA 09 CA PROD'!$AL11*'P4c1 CA 09 CA PROD'!V11</f>
        <v>0</v>
      </c>
      <c r="W11" s="45">
        <f>'P4c1 CA 09 CA PROD'!$E11/'P4c1 CA 09 CA PROD'!$AL11*'P4c1 CA 09 CA PROD'!W11</f>
        <v>201.28559334039812</v>
      </c>
      <c r="X11" s="45">
        <f>'P4c1 CA 09 CA PROD'!$E11/'P4c1 CA 09 CA PROD'!$AL11*'P4c1 CA 09 CA PROD'!X11</f>
        <v>0</v>
      </c>
      <c r="Y11" s="45">
        <f>'P4c1 CA 09 CA PROD'!$E11/'P4c1 CA 09 CA PROD'!$AL11*'P4c1 CA 09 CA PROD'!Y11</f>
        <v>0</v>
      </c>
      <c r="Z11" s="45">
        <f>'P4c1 CA 09 CA PROD'!$E11/'P4c1 CA 09 CA PROD'!$AL11*'P4c1 CA 09 CA PROD'!Z11</f>
        <v>149.03511620822468</v>
      </c>
      <c r="AA11" s="45">
        <f>'P4c1 CA 09 CA PROD'!$E11/'P4c1 CA 09 CA PROD'!$AL11*'P4c1 CA 09 CA PROD'!AA11</f>
        <v>0</v>
      </c>
      <c r="AB11" s="45">
        <f>'P4c1 CA 09 CA PROD'!$E11/'P4c1 CA 09 CA PROD'!$AL11*'P4c1 CA 09 CA PROD'!AB11</f>
        <v>0</v>
      </c>
      <c r="AC11" s="45">
        <f>'P4c1 CA 09 CA PROD'!$E11/'P4c1 CA 09 CA PROD'!$AL11*'P4c1 CA 09 CA PROD'!AC11</f>
        <v>0</v>
      </c>
      <c r="AD11" s="45">
        <f>'P4c1 CA 09 CA PROD'!$E11/'P4c1 CA 09 CA PROD'!$AL11*'P4c1 CA 09 CA PROD'!AD11</f>
        <v>0</v>
      </c>
      <c r="AE11" s="45">
        <f>'P4c1 CA 09 CA PROD'!$E11/'P4c1 CA 09 CA PROD'!$AL11*'P4c1 CA 09 CA PROD'!AE11</f>
        <v>204.59258556395341</v>
      </c>
      <c r="AF11" s="45">
        <f>'P4c1 CA 09 CA PROD'!$E11/'P4c1 CA 09 CA PROD'!$AL11*'P4c1 CA 09 CA PROD'!AF11</f>
        <v>0</v>
      </c>
      <c r="AG11" s="45">
        <f>'P4c1 CA 09 CA PROD'!$E11/'P4c1 CA 09 CA PROD'!$AL11*'P4c1 CA 09 CA PROD'!AG11</f>
        <v>0</v>
      </c>
      <c r="AH11" s="44"/>
      <c r="AI11" s="44"/>
      <c r="AJ11" s="44"/>
      <c r="AK11" s="44"/>
      <c r="AL11" s="44">
        <f t="shared" si="0"/>
        <v>977.98783357941511</v>
      </c>
    </row>
    <row r="12" spans="1:38" x14ac:dyDescent="0.25">
      <c r="A12" s="14">
        <v>5</v>
      </c>
      <c r="B12" s="14"/>
      <c r="C12" s="7"/>
      <c r="D12" s="7"/>
      <c r="E12" s="31"/>
      <c r="F12" s="31"/>
      <c r="G12" s="45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4">
        <f t="shared" si="0"/>
        <v>0</v>
      </c>
    </row>
    <row r="13" spans="1:38" x14ac:dyDescent="0.25">
      <c r="A13" s="14">
        <v>6</v>
      </c>
      <c r="B13" s="14"/>
      <c r="C13" s="7"/>
      <c r="D13" s="7"/>
      <c r="E13" s="31"/>
      <c r="F13" s="31"/>
      <c r="G13" s="45"/>
      <c r="H13" s="44"/>
      <c r="I13" s="44"/>
      <c r="J13" s="44"/>
      <c r="K13" s="44"/>
      <c r="L13" s="44"/>
      <c r="M13" s="44"/>
      <c r="N13" s="44"/>
      <c r="O13" s="44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4">
        <f t="shared" si="0"/>
        <v>0</v>
      </c>
    </row>
    <row r="14" spans="1:38" x14ac:dyDescent="0.25">
      <c r="A14" s="14">
        <v>7</v>
      </c>
      <c r="B14" s="14"/>
      <c r="C14" s="7"/>
      <c r="D14" s="7"/>
      <c r="E14" s="31"/>
      <c r="F14" s="31"/>
      <c r="G14" s="45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>
        <f t="shared" si="0"/>
        <v>0</v>
      </c>
    </row>
    <row r="15" spans="1:38" x14ac:dyDescent="0.25">
      <c r="A15" s="14">
        <v>8</v>
      </c>
      <c r="B15" s="14"/>
      <c r="C15" s="7"/>
      <c r="D15" s="7"/>
      <c r="E15" s="31"/>
      <c r="F15" s="31"/>
      <c r="G15" s="45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>
        <f t="shared" si="0"/>
        <v>0</v>
      </c>
    </row>
    <row r="16" spans="1:38" x14ac:dyDescent="0.25">
      <c r="A16" s="14">
        <v>9</v>
      </c>
      <c r="B16" s="14"/>
      <c r="C16" s="7"/>
      <c r="D16" s="7"/>
      <c r="E16" s="31"/>
      <c r="F16" s="31"/>
      <c r="G16" s="45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4">
        <f t="shared" si="0"/>
        <v>0</v>
      </c>
    </row>
    <row r="17" spans="1:38" x14ac:dyDescent="0.25">
      <c r="A17" s="14">
        <v>10</v>
      </c>
      <c r="B17" s="14"/>
      <c r="C17" s="7"/>
      <c r="D17" s="7"/>
      <c r="E17" s="31"/>
      <c r="F17" s="31"/>
      <c r="G17" s="45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>
        <f t="shared" si="0"/>
        <v>0</v>
      </c>
    </row>
    <row r="18" spans="1:38" x14ac:dyDescent="0.25">
      <c r="A18" s="14">
        <v>11</v>
      </c>
      <c r="B18" s="14"/>
      <c r="C18" s="7"/>
      <c r="D18" s="7"/>
      <c r="E18" s="31"/>
      <c r="F18" s="31"/>
      <c r="G18" s="45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f t="shared" si="0"/>
        <v>0</v>
      </c>
    </row>
    <row r="19" spans="1:38" x14ac:dyDescent="0.25">
      <c r="A19" s="14">
        <v>12</v>
      </c>
      <c r="B19" s="14"/>
      <c r="C19" s="7"/>
      <c r="D19" s="7"/>
      <c r="E19" s="31"/>
      <c r="F19" s="31"/>
      <c r="G19" s="45"/>
      <c r="H19" s="44"/>
      <c r="I19" s="44"/>
      <c r="J19" s="44"/>
      <c r="K19" s="4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44">
        <f t="shared" si="0"/>
        <v>0</v>
      </c>
    </row>
    <row r="20" spans="1:38" x14ac:dyDescent="0.25">
      <c r="A20" s="14">
        <v>13</v>
      </c>
      <c r="B20" s="14"/>
      <c r="C20" s="7"/>
      <c r="D20" s="7"/>
      <c r="E20" s="31"/>
      <c r="F20" s="31"/>
      <c r="G20" s="45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4">
        <f t="shared" si="0"/>
        <v>0</v>
      </c>
    </row>
    <row r="21" spans="1:38" x14ac:dyDescent="0.25">
      <c r="A21" s="14">
        <v>14</v>
      </c>
      <c r="B21" s="14"/>
      <c r="C21" s="7"/>
      <c r="D21" s="7"/>
      <c r="E21" s="31"/>
      <c r="F21" s="31"/>
      <c r="G21" s="45"/>
      <c r="H21" s="44"/>
      <c r="I21" s="44"/>
      <c r="J21" s="44"/>
      <c r="K21" s="44"/>
      <c r="L21" s="44"/>
      <c r="M21" s="44"/>
      <c r="N21" s="44"/>
      <c r="O21" s="44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4">
        <f t="shared" si="0"/>
        <v>0</v>
      </c>
    </row>
    <row r="22" spans="1:38" x14ac:dyDescent="0.25">
      <c r="A22" s="14">
        <v>15</v>
      </c>
      <c r="B22" s="14"/>
      <c r="C22" s="7"/>
      <c r="D22" s="7"/>
      <c r="E22" s="31"/>
      <c r="F22" s="31"/>
      <c r="G22" s="45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>
        <f t="shared" si="0"/>
        <v>0</v>
      </c>
    </row>
    <row r="23" spans="1:38" x14ac:dyDescent="0.25">
      <c r="A23" s="14">
        <v>16</v>
      </c>
      <c r="B23" s="14"/>
      <c r="C23" s="7"/>
      <c r="D23" s="7"/>
      <c r="E23" s="31"/>
      <c r="F23" s="31"/>
      <c r="G23" s="45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4">
        <f t="shared" si="0"/>
        <v>0</v>
      </c>
    </row>
    <row r="24" spans="1:38" x14ac:dyDescent="0.25">
      <c r="A24" s="14">
        <v>17</v>
      </c>
      <c r="B24" s="14"/>
      <c r="C24" s="7"/>
      <c r="D24" s="7"/>
      <c r="E24" s="31"/>
      <c r="F24" s="31"/>
      <c r="G24" s="45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>
        <f t="shared" si="0"/>
        <v>0</v>
      </c>
    </row>
    <row r="25" spans="1:38" x14ac:dyDescent="0.25">
      <c r="A25" s="14">
        <v>18</v>
      </c>
      <c r="B25" s="14"/>
      <c r="C25" s="7"/>
      <c r="D25" s="7"/>
      <c r="E25" s="31"/>
      <c r="F25" s="31"/>
      <c r="G25" s="45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4">
        <f t="shared" si="0"/>
        <v>0</v>
      </c>
    </row>
    <row r="26" spans="1:38" x14ac:dyDescent="0.25">
      <c r="A26" s="14">
        <v>19</v>
      </c>
      <c r="B26" s="14"/>
      <c r="C26" s="7"/>
      <c r="D26" s="7"/>
      <c r="E26" s="31"/>
      <c r="F26" s="31"/>
      <c r="G26" s="45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>
        <f t="shared" si="0"/>
        <v>0</v>
      </c>
    </row>
    <row r="27" spans="1:38" x14ac:dyDescent="0.25">
      <c r="A27" s="14">
        <v>20</v>
      </c>
      <c r="B27" s="14"/>
      <c r="C27" s="7"/>
      <c r="D27" s="7"/>
      <c r="E27" s="31"/>
      <c r="F27" s="31"/>
      <c r="G27" s="45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>
        <f t="shared" si="0"/>
        <v>0</v>
      </c>
    </row>
    <row r="28" spans="1:38" x14ac:dyDescent="0.25">
      <c r="A28" s="14">
        <v>21</v>
      </c>
      <c r="B28" s="14"/>
      <c r="C28" s="7"/>
      <c r="D28" s="7"/>
      <c r="E28" s="31"/>
      <c r="F28" s="31"/>
      <c r="G28" s="45"/>
      <c r="H28" s="44"/>
      <c r="I28" s="44"/>
      <c r="J28" s="44"/>
      <c r="K28" s="44"/>
      <c r="L28" s="44"/>
      <c r="M28" s="44"/>
      <c r="N28" s="45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>
        <f t="shared" si="0"/>
        <v>0</v>
      </c>
    </row>
    <row r="29" spans="1:38" x14ac:dyDescent="0.25">
      <c r="A29" s="14">
        <v>22</v>
      </c>
      <c r="B29" s="14"/>
      <c r="C29" s="7"/>
      <c r="D29" s="7"/>
      <c r="E29" s="31"/>
      <c r="F29" s="31"/>
      <c r="G29" s="45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>
        <f t="shared" si="0"/>
        <v>0</v>
      </c>
    </row>
    <row r="30" spans="1:38" x14ac:dyDescent="0.25">
      <c r="A30" s="14">
        <v>23</v>
      </c>
      <c r="B30" s="14"/>
      <c r="C30" s="7"/>
      <c r="D30" s="7"/>
      <c r="E30" s="31"/>
      <c r="F30" s="31"/>
      <c r="G30" s="45"/>
      <c r="H30" s="44"/>
      <c r="I30" s="44"/>
      <c r="J30" s="44"/>
      <c r="K30" s="44"/>
      <c r="L30" s="44"/>
      <c r="M30" s="45"/>
      <c r="N30" s="45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>
        <f t="shared" si="0"/>
        <v>0</v>
      </c>
    </row>
    <row r="31" spans="1:38" x14ac:dyDescent="0.25">
      <c r="A31" s="14">
        <v>24</v>
      </c>
      <c r="B31" s="14"/>
      <c r="C31" s="7"/>
      <c r="D31" s="7"/>
      <c r="E31" s="31"/>
      <c r="F31" s="31"/>
      <c r="G31" s="45"/>
      <c r="H31" s="44"/>
      <c r="I31" s="44"/>
      <c r="J31" s="44"/>
      <c r="K31" s="44"/>
      <c r="L31" s="44"/>
      <c r="M31" s="45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>
        <f t="shared" si="0"/>
        <v>0</v>
      </c>
    </row>
    <row r="32" spans="1:38" x14ac:dyDescent="0.25">
      <c r="A32" s="14">
        <v>25</v>
      </c>
      <c r="B32" s="14"/>
      <c r="C32" s="7"/>
      <c r="D32" s="7"/>
      <c r="E32" s="31"/>
      <c r="F32" s="31"/>
      <c r="G32" s="45"/>
      <c r="H32" s="44"/>
      <c r="I32" s="44"/>
      <c r="J32" s="44"/>
      <c r="K32" s="44"/>
      <c r="L32" s="45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>
        <f t="shared" si="0"/>
        <v>0</v>
      </c>
    </row>
    <row r="33" spans="1:41" x14ac:dyDescent="0.25">
      <c r="A33" s="14">
        <v>26</v>
      </c>
      <c r="B33" s="14"/>
      <c r="C33" s="7"/>
      <c r="D33" s="7"/>
      <c r="E33" s="31"/>
      <c r="F33" s="31"/>
      <c r="G33" s="45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>
        <f t="shared" si="0"/>
        <v>0</v>
      </c>
    </row>
    <row r="34" spans="1:41" x14ac:dyDescent="0.25">
      <c r="A34" s="14">
        <v>27</v>
      </c>
      <c r="B34" s="14"/>
      <c r="C34" s="7"/>
      <c r="D34" s="7"/>
      <c r="E34" s="31"/>
      <c r="F34" s="31"/>
      <c r="G34" s="45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>
        <f t="shared" si="0"/>
        <v>0</v>
      </c>
    </row>
    <row r="35" spans="1:41" x14ac:dyDescent="0.25">
      <c r="A35" s="14">
        <v>28</v>
      </c>
      <c r="B35" s="14"/>
      <c r="C35" s="7"/>
      <c r="D35" s="7"/>
      <c r="E35" s="31"/>
      <c r="F35" s="31"/>
      <c r="G35" s="45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>
        <f t="shared" si="0"/>
        <v>0</v>
      </c>
    </row>
    <row r="36" spans="1:41" x14ac:dyDescent="0.25">
      <c r="A36" s="14">
        <v>29</v>
      </c>
      <c r="B36" s="14"/>
      <c r="C36" s="7"/>
      <c r="D36" s="7"/>
      <c r="E36" s="31"/>
      <c r="F36" s="31"/>
      <c r="G36" s="45"/>
      <c r="H36" s="44"/>
      <c r="I36" s="44"/>
      <c r="J36" s="44"/>
      <c r="K36" s="44"/>
      <c r="L36" s="44"/>
      <c r="M36" s="45"/>
      <c r="N36" s="44"/>
      <c r="O36" s="45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>
        <f t="shared" si="0"/>
        <v>0</v>
      </c>
    </row>
    <row r="37" spans="1:41" x14ac:dyDescent="0.25">
      <c r="A37" s="14">
        <v>30</v>
      </c>
      <c r="B37" s="14"/>
      <c r="C37" s="7"/>
      <c r="D37" s="7"/>
      <c r="E37" s="31"/>
      <c r="F37" s="31"/>
      <c r="G37" s="45"/>
      <c r="H37" s="44"/>
      <c r="I37" s="44"/>
      <c r="J37" s="44"/>
      <c r="K37" s="44"/>
      <c r="L37" s="44"/>
      <c r="M37" s="45"/>
      <c r="N37" s="45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>
        <f t="shared" si="0"/>
        <v>0</v>
      </c>
    </row>
    <row r="38" spans="1:41" x14ac:dyDescent="0.25">
      <c r="A38" s="14">
        <v>31</v>
      </c>
      <c r="B38" s="14"/>
      <c r="C38" s="7"/>
      <c r="D38" s="7"/>
      <c r="E38" s="31"/>
      <c r="F38" s="31"/>
      <c r="G38" s="45"/>
      <c r="H38" s="44"/>
      <c r="I38" s="44"/>
      <c r="J38" s="44"/>
      <c r="K38" s="44"/>
      <c r="L38" s="45"/>
      <c r="M38" s="44"/>
      <c r="N38" s="45"/>
      <c r="O38" s="44"/>
      <c r="P38" s="45"/>
      <c r="Q38" s="45"/>
      <c r="R38" s="45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>
        <f t="shared" si="0"/>
        <v>0</v>
      </c>
    </row>
    <row r="39" spans="1:41" x14ac:dyDescent="0.25">
      <c r="A39" s="14">
        <v>32</v>
      </c>
      <c r="B39" s="14"/>
      <c r="C39" s="7"/>
      <c r="D39" s="7"/>
      <c r="E39" s="31"/>
      <c r="F39" s="31"/>
      <c r="G39" s="45"/>
      <c r="H39" s="44"/>
      <c r="I39" s="44"/>
      <c r="J39" s="44"/>
      <c r="K39" s="44"/>
      <c r="L39" s="14"/>
      <c r="M39" s="45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>
        <f t="shared" si="0"/>
        <v>0</v>
      </c>
      <c r="AO39" s="65"/>
    </row>
    <row r="40" spans="1:41" x14ac:dyDescent="0.25">
      <c r="A40" s="14">
        <v>33</v>
      </c>
      <c r="B40" s="14"/>
      <c r="C40" s="7"/>
      <c r="D40" s="7"/>
      <c r="E40" s="31"/>
      <c r="F40" s="31"/>
      <c r="G40" s="45"/>
      <c r="H40" s="44"/>
      <c r="I40" s="44"/>
      <c r="J40" s="44"/>
      <c r="K40" s="44"/>
      <c r="L40" s="1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>
        <f t="shared" si="0"/>
        <v>0</v>
      </c>
    </row>
    <row r="41" spans="1:41" x14ac:dyDescent="0.25">
      <c r="A41" s="14">
        <v>34</v>
      </c>
      <c r="B41" s="14"/>
      <c r="C41" s="7"/>
      <c r="D41" s="7"/>
      <c r="E41" s="31"/>
      <c r="F41" s="31"/>
      <c r="G41" s="45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>
        <f t="shared" si="0"/>
        <v>0</v>
      </c>
    </row>
    <row r="42" spans="1:41" x14ac:dyDescent="0.25">
      <c r="A42" s="14">
        <v>35</v>
      </c>
      <c r="B42" s="14"/>
      <c r="C42" s="7"/>
      <c r="D42" s="7"/>
      <c r="E42" s="31"/>
      <c r="F42" s="31"/>
      <c r="G42" s="45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>
        <f t="shared" si="0"/>
        <v>0</v>
      </c>
    </row>
    <row r="43" spans="1:41" x14ac:dyDescent="0.25">
      <c r="E43" s="77">
        <f>SUM(E8:E42)</f>
        <v>6096.8401238729266</v>
      </c>
      <c r="F43" s="72"/>
      <c r="H43" s="77">
        <f t="shared" ref="H43:AG43" si="2">SUM(H8:H42)</f>
        <v>0</v>
      </c>
      <c r="I43" s="77">
        <f t="shared" si="2"/>
        <v>440.49532454943022</v>
      </c>
      <c r="J43" s="77">
        <f t="shared" si="2"/>
        <v>599.2385694338584</v>
      </c>
      <c r="K43" s="77">
        <f t="shared" si="2"/>
        <v>0</v>
      </c>
      <c r="L43" s="77">
        <f t="shared" si="2"/>
        <v>0</v>
      </c>
      <c r="M43" s="77">
        <f t="shared" si="2"/>
        <v>0</v>
      </c>
      <c r="N43" s="77">
        <f t="shared" si="2"/>
        <v>675.51779100170029</v>
      </c>
      <c r="O43" s="77">
        <f t="shared" si="2"/>
        <v>0</v>
      </c>
      <c r="P43" s="77">
        <f t="shared" si="2"/>
        <v>0</v>
      </c>
      <c r="Q43" s="77">
        <f t="shared" si="2"/>
        <v>59.09921671021997</v>
      </c>
      <c r="R43" s="77">
        <f t="shared" si="2"/>
        <v>0</v>
      </c>
      <c r="S43" s="77">
        <f t="shared" si="2"/>
        <v>863.12344404693351</v>
      </c>
      <c r="T43" s="77">
        <f t="shared" si="2"/>
        <v>0</v>
      </c>
      <c r="U43" s="77">
        <f t="shared" si="2"/>
        <v>0</v>
      </c>
      <c r="V43" s="77">
        <f t="shared" si="2"/>
        <v>0</v>
      </c>
      <c r="W43" s="77">
        <f t="shared" si="2"/>
        <v>1254.8275548007168</v>
      </c>
      <c r="X43" s="77">
        <f t="shared" si="2"/>
        <v>0</v>
      </c>
      <c r="Y43" s="77">
        <f t="shared" si="2"/>
        <v>0</v>
      </c>
      <c r="Z43" s="77">
        <f t="shared" si="2"/>
        <v>929.09466270020221</v>
      </c>
      <c r="AA43" s="77">
        <f t="shared" si="2"/>
        <v>0</v>
      </c>
      <c r="AB43" s="77">
        <f t="shared" si="2"/>
        <v>0</v>
      </c>
      <c r="AC43" s="77">
        <f t="shared" si="2"/>
        <v>0</v>
      </c>
      <c r="AD43" s="77">
        <f t="shared" si="2"/>
        <v>0</v>
      </c>
      <c r="AE43" s="77">
        <f t="shared" si="2"/>
        <v>1275.4435606298637</v>
      </c>
      <c r="AF43" s="77">
        <f t="shared" si="2"/>
        <v>0</v>
      </c>
      <c r="AG43" s="77">
        <f t="shared" si="2"/>
        <v>0</v>
      </c>
      <c r="AL43" s="77">
        <f t="shared" ref="AL43" si="3">SUM(AL8:AL42)</f>
        <v>6096.8401238729239</v>
      </c>
    </row>
  </sheetData>
  <mergeCells count="7">
    <mergeCell ref="Y3:AB3"/>
    <mergeCell ref="AC3:AG3"/>
    <mergeCell ref="B5:C5"/>
    <mergeCell ref="H3:K3"/>
    <mergeCell ref="L3:O3"/>
    <mergeCell ref="P3:U3"/>
    <mergeCell ref="V3:X3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92A53-D67E-4A6C-B3C7-3055D141B090}">
  <dimension ref="A1:AO43"/>
  <sheetViews>
    <sheetView zoomScale="80" zoomScaleNormal="80" workbookViewId="0">
      <pane xSplit="7" ySplit="7" topLeftCell="H8" activePane="bottomRight" state="frozen"/>
      <selection pane="topRight" activeCell="F1" sqref="F1"/>
      <selection pane="bottomLeft" activeCell="A9" sqref="A9"/>
      <selection pane="bottomRight" activeCell="H12" sqref="H12"/>
    </sheetView>
  </sheetViews>
  <sheetFormatPr baseColWidth="10" defaultColWidth="11.54296875" defaultRowHeight="15" x14ac:dyDescent="0.25"/>
  <cols>
    <col min="1" max="1" width="6.08984375" style="24" customWidth="1"/>
    <col min="2" max="2" width="9.90625" style="24" customWidth="1"/>
    <col min="3" max="3" width="29.81640625" style="24" customWidth="1"/>
    <col min="4" max="4" width="7" style="24" customWidth="1"/>
    <col min="5" max="5" width="7.6328125" style="24" bestFit="1" customWidth="1"/>
    <col min="6" max="6" width="8.54296875" style="24" customWidth="1"/>
    <col min="7" max="7" width="13.7265625" style="24" customWidth="1"/>
    <col min="8" max="15" width="11.54296875" style="24"/>
    <col min="16" max="16" width="12.90625" style="24" customWidth="1"/>
    <col min="17" max="38" width="11.54296875" style="24"/>
    <col min="39" max="39" width="5.36328125" style="24" customWidth="1"/>
    <col min="40" max="16384" width="11.54296875" style="24"/>
  </cols>
  <sheetData>
    <row r="1" spans="1:38" ht="15.6" x14ac:dyDescent="0.3">
      <c r="A1" s="26" t="s">
        <v>555</v>
      </c>
    </row>
    <row r="2" spans="1:38" ht="15.6" x14ac:dyDescent="0.3">
      <c r="A2" s="26" t="s">
        <v>546</v>
      </c>
      <c r="B2" s="26" t="s">
        <v>600</v>
      </c>
      <c r="G2" s="73" t="s">
        <v>100</v>
      </c>
      <c r="H2" s="73">
        <v>1</v>
      </c>
      <c r="I2" s="73">
        <v>2</v>
      </c>
      <c r="J2" s="73">
        <v>3</v>
      </c>
      <c r="K2" s="73">
        <v>4</v>
      </c>
      <c r="L2" s="73">
        <v>5</v>
      </c>
      <c r="M2" s="73">
        <v>6</v>
      </c>
      <c r="N2" s="73">
        <v>7</v>
      </c>
      <c r="O2" s="73">
        <v>8</v>
      </c>
      <c r="P2" s="73">
        <v>9</v>
      </c>
      <c r="Q2" s="73">
        <v>10</v>
      </c>
      <c r="R2" s="73">
        <v>11</v>
      </c>
      <c r="S2" s="73">
        <v>12</v>
      </c>
      <c r="T2" s="73">
        <v>13</v>
      </c>
      <c r="U2" s="73">
        <v>14</v>
      </c>
      <c r="V2" s="73">
        <v>15</v>
      </c>
      <c r="W2" s="73">
        <v>16</v>
      </c>
      <c r="X2" s="73">
        <v>17</v>
      </c>
      <c r="Y2" s="73">
        <v>18</v>
      </c>
      <c r="Z2" s="73">
        <v>19</v>
      </c>
      <c r="AA2" s="73">
        <v>20</v>
      </c>
      <c r="AB2" s="73">
        <v>21</v>
      </c>
      <c r="AC2" s="73">
        <v>22</v>
      </c>
      <c r="AD2" s="73">
        <v>23</v>
      </c>
      <c r="AE2" s="73">
        <v>24</v>
      </c>
      <c r="AF2" s="73">
        <v>25</v>
      </c>
      <c r="AG2" s="73">
        <v>26</v>
      </c>
      <c r="AH2" s="73">
        <v>27</v>
      </c>
      <c r="AI2" s="73">
        <v>28</v>
      </c>
      <c r="AJ2" s="73">
        <v>29</v>
      </c>
      <c r="AK2" s="73">
        <v>30</v>
      </c>
    </row>
    <row r="3" spans="1:38" ht="15.6" x14ac:dyDescent="0.3">
      <c r="A3" s="26"/>
      <c r="B3" s="26" t="s">
        <v>595</v>
      </c>
      <c r="G3" s="73"/>
      <c r="H3" s="96" t="s">
        <v>569</v>
      </c>
      <c r="I3" s="96"/>
      <c r="J3" s="96"/>
      <c r="K3" s="96"/>
      <c r="L3" s="97" t="s">
        <v>568</v>
      </c>
      <c r="M3" s="98"/>
      <c r="N3" s="98"/>
      <c r="O3" s="99"/>
      <c r="P3" s="97" t="s">
        <v>596</v>
      </c>
      <c r="Q3" s="98"/>
      <c r="R3" s="98"/>
      <c r="S3" s="98"/>
      <c r="T3" s="98"/>
      <c r="U3" s="99"/>
      <c r="V3" s="97" t="s">
        <v>597</v>
      </c>
      <c r="W3" s="98"/>
      <c r="X3" s="99"/>
      <c r="Y3" s="97" t="s">
        <v>598</v>
      </c>
      <c r="Z3" s="98"/>
      <c r="AA3" s="98"/>
      <c r="AB3" s="99"/>
      <c r="AC3" s="97" t="s">
        <v>599</v>
      </c>
      <c r="AD3" s="98"/>
      <c r="AE3" s="98"/>
      <c r="AF3" s="98"/>
      <c r="AG3" s="99"/>
      <c r="AH3" s="73"/>
      <c r="AI3" s="73"/>
      <c r="AJ3" s="73"/>
      <c r="AK3" s="73"/>
    </row>
    <row r="4" spans="1:38" ht="15.6" x14ac:dyDescent="0.3">
      <c r="A4" s="26"/>
      <c r="B4" s="26"/>
      <c r="G4" s="73" t="s">
        <v>101</v>
      </c>
      <c r="H4" s="73" t="s">
        <v>363</v>
      </c>
      <c r="I4" s="73" t="s">
        <v>364</v>
      </c>
      <c r="J4" s="73" t="s">
        <v>365</v>
      </c>
      <c r="K4" s="73" t="s">
        <v>366</v>
      </c>
      <c r="L4" s="73" t="s">
        <v>367</v>
      </c>
      <c r="M4" s="73" t="s">
        <v>368</v>
      </c>
      <c r="N4" s="73" t="s">
        <v>369</v>
      </c>
      <c r="O4" s="73" t="s">
        <v>370</v>
      </c>
      <c r="P4" s="73" t="s">
        <v>371</v>
      </c>
      <c r="Q4" s="73" t="s">
        <v>372</v>
      </c>
      <c r="R4" s="73" t="s">
        <v>373</v>
      </c>
      <c r="S4" s="73" t="s">
        <v>374</v>
      </c>
      <c r="T4" s="73" t="s">
        <v>375</v>
      </c>
      <c r="U4" s="73" t="s">
        <v>376</v>
      </c>
      <c r="V4" s="73" t="s">
        <v>377</v>
      </c>
      <c r="W4" s="73" t="s">
        <v>378</v>
      </c>
      <c r="X4" s="73" t="s">
        <v>379</v>
      </c>
      <c r="Y4" s="73" t="s">
        <v>380</v>
      </c>
      <c r="Z4" s="73" t="s">
        <v>381</v>
      </c>
      <c r="AA4" s="73" t="s">
        <v>382</v>
      </c>
      <c r="AB4" s="73" t="s">
        <v>383</v>
      </c>
      <c r="AC4" s="73" t="s">
        <v>384</v>
      </c>
      <c r="AD4" s="73" t="s">
        <v>385</v>
      </c>
      <c r="AE4" s="73" t="s">
        <v>386</v>
      </c>
      <c r="AF4" s="73" t="s">
        <v>387</v>
      </c>
      <c r="AG4" s="73" t="s">
        <v>388</v>
      </c>
      <c r="AH4" s="73"/>
      <c r="AI4" s="73"/>
      <c r="AJ4" s="73"/>
      <c r="AK4" s="73"/>
    </row>
    <row r="5" spans="1:38" ht="69" x14ac:dyDescent="0.25">
      <c r="B5" s="94" t="s">
        <v>556</v>
      </c>
      <c r="C5" s="95"/>
      <c r="D5" s="71"/>
      <c r="G5" s="73" t="s">
        <v>102</v>
      </c>
      <c r="H5" s="73" t="s">
        <v>389</v>
      </c>
      <c r="I5" s="73" t="s">
        <v>390</v>
      </c>
      <c r="J5" s="73" t="s">
        <v>391</v>
      </c>
      <c r="K5" s="73" t="s">
        <v>392</v>
      </c>
      <c r="L5" s="73" t="s">
        <v>393</v>
      </c>
      <c r="M5" s="73" t="s">
        <v>394</v>
      </c>
      <c r="N5" s="73" t="s">
        <v>395</v>
      </c>
      <c r="O5" s="73" t="s">
        <v>396</v>
      </c>
      <c r="P5" s="73" t="s">
        <v>397</v>
      </c>
      <c r="Q5" s="73" t="s">
        <v>398</v>
      </c>
      <c r="R5" s="73" t="s">
        <v>399</v>
      </c>
      <c r="S5" s="73" t="s">
        <v>400</v>
      </c>
      <c r="T5" s="73" t="s">
        <v>401</v>
      </c>
      <c r="U5" s="73" t="s">
        <v>402</v>
      </c>
      <c r="V5" s="73" t="s">
        <v>393</v>
      </c>
      <c r="W5" s="73" t="s">
        <v>403</v>
      </c>
      <c r="X5" s="73" t="s">
        <v>404</v>
      </c>
      <c r="Y5" s="73" t="s">
        <v>405</v>
      </c>
      <c r="Z5" s="73" t="s">
        <v>406</v>
      </c>
      <c r="AA5" s="73" t="s">
        <v>399</v>
      </c>
      <c r="AB5" s="73" t="s">
        <v>407</v>
      </c>
      <c r="AC5" s="73" t="s">
        <v>393</v>
      </c>
      <c r="AD5" s="73" t="s">
        <v>408</v>
      </c>
      <c r="AE5" s="73" t="s">
        <v>409</v>
      </c>
      <c r="AF5" s="73" t="s">
        <v>410</v>
      </c>
      <c r="AG5" s="73" t="s">
        <v>411</v>
      </c>
      <c r="AH5" s="73"/>
      <c r="AI5" s="73"/>
      <c r="AJ5" s="73"/>
      <c r="AK5" s="73"/>
    </row>
    <row r="6" spans="1:38" x14ac:dyDescent="0.25">
      <c r="G6" s="73" t="s">
        <v>103</v>
      </c>
      <c r="H6" s="73" t="s">
        <v>130</v>
      </c>
      <c r="I6" s="73" t="s">
        <v>130</v>
      </c>
      <c r="J6" s="73" t="s">
        <v>130</v>
      </c>
      <c r="K6" s="73" t="s">
        <v>130</v>
      </c>
      <c r="L6" s="73" t="s">
        <v>130</v>
      </c>
      <c r="M6" s="73" t="s">
        <v>130</v>
      </c>
      <c r="N6" s="73" t="s">
        <v>130</v>
      </c>
      <c r="O6" s="73" t="s">
        <v>130</v>
      </c>
      <c r="P6" s="73" t="s">
        <v>130</v>
      </c>
      <c r="Q6" s="73" t="s">
        <v>130</v>
      </c>
      <c r="R6" s="73" t="s">
        <v>130</v>
      </c>
      <c r="S6" s="73" t="s">
        <v>130</v>
      </c>
      <c r="T6" s="73" t="s">
        <v>130</v>
      </c>
      <c r="U6" s="73" t="s">
        <v>130</v>
      </c>
      <c r="V6" s="73" t="s">
        <v>130</v>
      </c>
      <c r="W6" s="73" t="s">
        <v>130</v>
      </c>
      <c r="X6" s="73" t="s">
        <v>130</v>
      </c>
      <c r="Y6" s="73" t="s">
        <v>130</v>
      </c>
      <c r="Z6" s="73" t="s">
        <v>130</v>
      </c>
      <c r="AA6" s="73" t="s">
        <v>130</v>
      </c>
      <c r="AB6" s="73" t="s">
        <v>130</v>
      </c>
      <c r="AC6" s="73" t="s">
        <v>130</v>
      </c>
      <c r="AD6" s="73" t="s">
        <v>130</v>
      </c>
      <c r="AE6" s="73" t="s">
        <v>130</v>
      </c>
      <c r="AF6" s="73" t="s">
        <v>130</v>
      </c>
      <c r="AG6" s="73" t="s">
        <v>130</v>
      </c>
      <c r="AH6" s="73"/>
      <c r="AI6" s="73"/>
      <c r="AJ6" s="73"/>
      <c r="AK6" s="73"/>
    </row>
    <row r="7" spans="1:38" ht="15.6" x14ac:dyDescent="0.3">
      <c r="A7" s="1" t="s">
        <v>100</v>
      </c>
      <c r="B7" s="1" t="s">
        <v>101</v>
      </c>
      <c r="C7" s="1" t="s">
        <v>102</v>
      </c>
      <c r="D7" s="1" t="s">
        <v>103</v>
      </c>
      <c r="E7" s="1" t="s">
        <v>171</v>
      </c>
      <c r="F7" s="1" t="s">
        <v>528</v>
      </c>
      <c r="G7" s="1" t="s">
        <v>527</v>
      </c>
      <c r="H7" s="73" t="s">
        <v>427</v>
      </c>
      <c r="I7" s="73" t="s">
        <v>427</v>
      </c>
      <c r="J7" s="73" t="s">
        <v>427</v>
      </c>
      <c r="K7" s="73" t="s">
        <v>427</v>
      </c>
      <c r="L7" s="73" t="s">
        <v>427</v>
      </c>
      <c r="M7" s="73" t="s">
        <v>427</v>
      </c>
      <c r="N7" s="73" t="s">
        <v>427</v>
      </c>
      <c r="O7" s="73" t="s">
        <v>427</v>
      </c>
      <c r="P7" s="73" t="s">
        <v>427</v>
      </c>
      <c r="Q7" s="73" t="s">
        <v>427</v>
      </c>
      <c r="R7" s="73" t="s">
        <v>427</v>
      </c>
      <c r="S7" s="73" t="s">
        <v>427</v>
      </c>
      <c r="T7" s="73" t="s">
        <v>427</v>
      </c>
      <c r="U7" s="73" t="s">
        <v>427</v>
      </c>
      <c r="V7" s="73" t="s">
        <v>427</v>
      </c>
      <c r="W7" s="73" t="s">
        <v>427</v>
      </c>
      <c r="X7" s="73" t="s">
        <v>427</v>
      </c>
      <c r="Y7" s="73" t="s">
        <v>427</v>
      </c>
      <c r="Z7" s="73" t="s">
        <v>427</v>
      </c>
      <c r="AA7" s="73" t="s">
        <v>427</v>
      </c>
      <c r="AB7" s="73" t="s">
        <v>427</v>
      </c>
      <c r="AC7" s="73" t="s">
        <v>427</v>
      </c>
      <c r="AD7" s="73" t="s">
        <v>427</v>
      </c>
      <c r="AE7" s="73" t="s">
        <v>427</v>
      </c>
      <c r="AF7" s="73" t="s">
        <v>427</v>
      </c>
      <c r="AG7" s="73" t="s">
        <v>427</v>
      </c>
      <c r="AH7" s="39"/>
      <c r="AI7" s="39"/>
      <c r="AJ7" s="39"/>
      <c r="AK7" s="40"/>
      <c r="AL7" s="42" t="s">
        <v>7</v>
      </c>
    </row>
    <row r="8" spans="1:38" x14ac:dyDescent="0.25">
      <c r="A8" s="14">
        <v>1</v>
      </c>
      <c r="B8" s="14" t="s">
        <v>355</v>
      </c>
      <c r="C8" s="29" t="s">
        <v>419</v>
      </c>
      <c r="D8" s="14" t="s">
        <v>427</v>
      </c>
      <c r="E8" s="31">
        <f>'P4b2 CA 10'!F42</f>
        <v>152.54513668309519</v>
      </c>
      <c r="F8" s="63">
        <f>E8/$E$43</f>
        <v>0.10825682751409121</v>
      </c>
      <c r="G8" s="45" t="s">
        <v>535</v>
      </c>
      <c r="H8" s="44">
        <v>25.3</v>
      </c>
      <c r="I8" s="44">
        <v>64.099999999999994</v>
      </c>
      <c r="J8" s="44">
        <v>87.2</v>
      </c>
      <c r="K8" s="44">
        <v>94.3</v>
      </c>
      <c r="L8" s="44">
        <v>110.2</v>
      </c>
      <c r="M8" s="44">
        <v>165.4</v>
      </c>
      <c r="N8" s="44">
        <v>98.3</v>
      </c>
      <c r="O8" s="44">
        <v>100.5</v>
      </c>
      <c r="P8" s="44">
        <v>15.2</v>
      </c>
      <c r="Q8" s="44">
        <v>8.6</v>
      </c>
      <c r="R8" s="44">
        <v>36.5</v>
      </c>
      <c r="S8" s="44">
        <v>125.6</v>
      </c>
      <c r="T8" s="44">
        <v>10.3</v>
      </c>
      <c r="U8" s="44">
        <v>84.7</v>
      </c>
      <c r="V8" s="44">
        <v>172.3</v>
      </c>
      <c r="W8" s="44">
        <v>182.6</v>
      </c>
      <c r="X8" s="44">
        <v>188.4</v>
      </c>
      <c r="Y8" s="44">
        <v>100.3</v>
      </c>
      <c r="Z8" s="44">
        <v>135.19999999999999</v>
      </c>
      <c r="AA8" s="44">
        <v>100.5</v>
      </c>
      <c r="AB8" s="44">
        <v>185.3</v>
      </c>
      <c r="AC8" s="44">
        <v>165.2</v>
      </c>
      <c r="AD8" s="44">
        <v>95.2</v>
      </c>
      <c r="AE8" s="44">
        <v>185.6</v>
      </c>
      <c r="AF8" s="44">
        <v>88.3</v>
      </c>
      <c r="AG8" s="44">
        <v>184.1</v>
      </c>
      <c r="AH8" s="7"/>
      <c r="AI8" s="7"/>
      <c r="AJ8" s="7"/>
      <c r="AK8" s="7"/>
      <c r="AL8" s="44">
        <f t="shared" ref="AL8:AL42" si="0">SUM(H8:AK8)</f>
        <v>2809.2</v>
      </c>
    </row>
    <row r="9" spans="1:38" x14ac:dyDescent="0.25">
      <c r="A9" s="14">
        <v>2</v>
      </c>
      <c r="B9" s="14" t="s">
        <v>356</v>
      </c>
      <c r="C9" s="29" t="s">
        <v>420</v>
      </c>
      <c r="D9" s="14" t="s">
        <v>427</v>
      </c>
      <c r="E9" s="31">
        <f>'P4b2 CA 10'!G42</f>
        <v>403.89216358371033</v>
      </c>
      <c r="F9" s="63">
        <f t="shared" ref="F9:F11" si="1">E9/$E$43</f>
        <v>0.28663047041748319</v>
      </c>
      <c r="G9" s="45" t="s">
        <v>535</v>
      </c>
      <c r="H9" s="44">
        <v>25.3</v>
      </c>
      <c r="I9" s="44">
        <v>64.099999999999994</v>
      </c>
      <c r="J9" s="44">
        <v>87.2</v>
      </c>
      <c r="K9" s="44">
        <v>94.3</v>
      </c>
      <c r="L9" s="44">
        <v>110.2</v>
      </c>
      <c r="M9" s="44">
        <v>165.4</v>
      </c>
      <c r="N9" s="44">
        <v>98.3</v>
      </c>
      <c r="O9" s="44">
        <v>100.5</v>
      </c>
      <c r="P9" s="44">
        <v>15.2</v>
      </c>
      <c r="Q9" s="44">
        <v>8.6</v>
      </c>
      <c r="R9" s="44">
        <v>36.5</v>
      </c>
      <c r="S9" s="44">
        <v>125.6</v>
      </c>
      <c r="T9" s="44">
        <v>10.3</v>
      </c>
      <c r="U9" s="44">
        <v>84.7</v>
      </c>
      <c r="V9" s="44">
        <v>172.3</v>
      </c>
      <c r="W9" s="44">
        <v>182.6</v>
      </c>
      <c r="X9" s="44">
        <v>188.4</v>
      </c>
      <c r="Y9" s="44">
        <v>100.3</v>
      </c>
      <c r="Z9" s="44">
        <v>135.19999999999999</v>
      </c>
      <c r="AA9" s="44">
        <v>100.5</v>
      </c>
      <c r="AB9" s="44">
        <v>185.3</v>
      </c>
      <c r="AC9" s="44">
        <v>165.2</v>
      </c>
      <c r="AD9" s="44">
        <v>95.2</v>
      </c>
      <c r="AE9" s="44">
        <v>185.6</v>
      </c>
      <c r="AF9" s="44">
        <v>88.3</v>
      </c>
      <c r="AG9" s="44">
        <v>184.1</v>
      </c>
      <c r="AH9" s="44"/>
      <c r="AI9" s="44"/>
      <c r="AJ9" s="44"/>
      <c r="AK9" s="44"/>
      <c r="AL9" s="44">
        <f t="shared" si="0"/>
        <v>2809.2</v>
      </c>
    </row>
    <row r="10" spans="1:38" x14ac:dyDescent="0.25">
      <c r="A10" s="14">
        <v>3</v>
      </c>
      <c r="B10" s="14" t="s">
        <v>357</v>
      </c>
      <c r="C10" s="29" t="s">
        <v>421</v>
      </c>
      <c r="D10" s="14" t="s">
        <v>429</v>
      </c>
      <c r="E10" s="31">
        <f>'P4b2 CA 10'!H42</f>
        <v>483.70991550302892</v>
      </c>
      <c r="F10" s="63">
        <f t="shared" si="1"/>
        <v>0.34327479740145683</v>
      </c>
      <c r="G10" s="45" t="s">
        <v>535</v>
      </c>
      <c r="H10" s="44">
        <v>25.3</v>
      </c>
      <c r="I10" s="44">
        <v>64.099999999999994</v>
      </c>
      <c r="J10" s="44">
        <v>87.2</v>
      </c>
      <c r="K10" s="44">
        <v>94.3</v>
      </c>
      <c r="L10" s="44">
        <v>110.2</v>
      </c>
      <c r="M10" s="44">
        <v>165.4</v>
      </c>
      <c r="N10" s="44">
        <v>98.3</v>
      </c>
      <c r="O10" s="44">
        <v>100.5</v>
      </c>
      <c r="P10" s="44">
        <v>15.2</v>
      </c>
      <c r="Q10" s="44">
        <v>8.6</v>
      </c>
      <c r="R10" s="44">
        <v>36.5</v>
      </c>
      <c r="S10" s="44">
        <v>125.6</v>
      </c>
      <c r="T10" s="44">
        <v>10.3</v>
      </c>
      <c r="U10" s="44">
        <v>84.7</v>
      </c>
      <c r="V10" s="44">
        <v>172.3</v>
      </c>
      <c r="W10" s="44">
        <v>182.6</v>
      </c>
      <c r="X10" s="44">
        <v>188.4</v>
      </c>
      <c r="Y10" s="44">
        <v>100.3</v>
      </c>
      <c r="Z10" s="44">
        <v>135.19999999999999</v>
      </c>
      <c r="AA10" s="44">
        <v>100.5</v>
      </c>
      <c r="AB10" s="44">
        <v>185.3</v>
      </c>
      <c r="AC10" s="44">
        <v>165.2</v>
      </c>
      <c r="AD10" s="44">
        <v>95.2</v>
      </c>
      <c r="AE10" s="44">
        <v>185.6</v>
      </c>
      <c r="AF10" s="44">
        <v>88.3</v>
      </c>
      <c r="AG10" s="44">
        <v>184.1</v>
      </c>
      <c r="AH10" s="44"/>
      <c r="AI10" s="44"/>
      <c r="AJ10" s="44"/>
      <c r="AK10" s="44"/>
      <c r="AL10" s="44">
        <f t="shared" si="0"/>
        <v>2809.2</v>
      </c>
    </row>
    <row r="11" spans="1:38" x14ac:dyDescent="0.25">
      <c r="A11" s="14">
        <v>4</v>
      </c>
      <c r="B11" s="14" t="s">
        <v>358</v>
      </c>
      <c r="C11" s="29" t="s">
        <v>422</v>
      </c>
      <c r="D11" s="14" t="s">
        <v>427</v>
      </c>
      <c r="E11" s="31">
        <f>'P4b2 CA 10'!I42</f>
        <v>368.95685818096734</v>
      </c>
      <c r="F11" s="63">
        <f t="shared" si="1"/>
        <v>0.26183790466696877</v>
      </c>
      <c r="G11" s="45" t="s">
        <v>535</v>
      </c>
      <c r="H11" s="44">
        <v>25.3</v>
      </c>
      <c r="I11" s="44">
        <v>64.099999999999994</v>
      </c>
      <c r="J11" s="44">
        <v>87.2</v>
      </c>
      <c r="K11" s="44">
        <v>94.3</v>
      </c>
      <c r="L11" s="44">
        <v>110.2</v>
      </c>
      <c r="M11" s="44">
        <v>165.4</v>
      </c>
      <c r="N11" s="44">
        <v>98.3</v>
      </c>
      <c r="O11" s="44">
        <v>100.5</v>
      </c>
      <c r="P11" s="44">
        <v>15.2</v>
      </c>
      <c r="Q11" s="44">
        <v>8.6</v>
      </c>
      <c r="R11" s="44">
        <v>36.5</v>
      </c>
      <c r="S11" s="44">
        <v>125.6</v>
      </c>
      <c r="T11" s="44">
        <v>10.3</v>
      </c>
      <c r="U11" s="44">
        <v>84.7</v>
      </c>
      <c r="V11" s="44">
        <v>172.3</v>
      </c>
      <c r="W11" s="44">
        <v>182.6</v>
      </c>
      <c r="X11" s="44">
        <v>188.4</v>
      </c>
      <c r="Y11" s="44">
        <v>100.3</v>
      </c>
      <c r="Z11" s="44">
        <v>135.19999999999999</v>
      </c>
      <c r="AA11" s="44">
        <v>100.5</v>
      </c>
      <c r="AB11" s="44">
        <v>185.3</v>
      </c>
      <c r="AC11" s="44">
        <v>165.2</v>
      </c>
      <c r="AD11" s="44">
        <v>95.2</v>
      </c>
      <c r="AE11" s="44">
        <v>185.6</v>
      </c>
      <c r="AF11" s="44">
        <v>88.3</v>
      </c>
      <c r="AG11" s="44">
        <v>184.1</v>
      </c>
      <c r="AH11" s="44"/>
      <c r="AI11" s="44"/>
      <c r="AJ11" s="44"/>
      <c r="AK11" s="44"/>
      <c r="AL11" s="44">
        <f t="shared" si="0"/>
        <v>2809.2</v>
      </c>
    </row>
    <row r="12" spans="1:38" x14ac:dyDescent="0.25">
      <c r="A12" s="14">
        <v>5</v>
      </c>
      <c r="B12" s="14"/>
      <c r="C12" s="7"/>
      <c r="D12" s="7"/>
      <c r="E12" s="31"/>
      <c r="F12" s="31"/>
      <c r="G12" s="45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4">
        <f t="shared" si="0"/>
        <v>0</v>
      </c>
    </row>
    <row r="13" spans="1:38" x14ac:dyDescent="0.25">
      <c r="A13" s="14">
        <v>6</v>
      </c>
      <c r="B13" s="14"/>
      <c r="C13" s="7"/>
      <c r="D13" s="7"/>
      <c r="E13" s="31"/>
      <c r="F13" s="31"/>
      <c r="G13" s="45"/>
      <c r="H13" s="44"/>
      <c r="I13" s="44"/>
      <c r="J13" s="44"/>
      <c r="K13" s="44"/>
      <c r="L13" s="44"/>
      <c r="M13" s="44"/>
      <c r="N13" s="44"/>
      <c r="O13" s="44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4">
        <f t="shared" si="0"/>
        <v>0</v>
      </c>
    </row>
    <row r="14" spans="1:38" x14ac:dyDescent="0.25">
      <c r="A14" s="14">
        <v>7</v>
      </c>
      <c r="B14" s="14"/>
      <c r="C14" s="7"/>
      <c r="D14" s="7"/>
      <c r="E14" s="31"/>
      <c r="F14" s="31"/>
      <c r="G14" s="45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>
        <f t="shared" si="0"/>
        <v>0</v>
      </c>
    </row>
    <row r="15" spans="1:38" x14ac:dyDescent="0.25">
      <c r="A15" s="14">
        <v>8</v>
      </c>
      <c r="B15" s="14"/>
      <c r="C15" s="7"/>
      <c r="D15" s="7"/>
      <c r="E15" s="31"/>
      <c r="F15" s="31"/>
      <c r="G15" s="45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>
        <f t="shared" si="0"/>
        <v>0</v>
      </c>
    </row>
    <row r="16" spans="1:38" x14ac:dyDescent="0.25">
      <c r="A16" s="14">
        <v>9</v>
      </c>
      <c r="B16" s="14"/>
      <c r="C16" s="7"/>
      <c r="D16" s="7"/>
      <c r="E16" s="31"/>
      <c r="F16" s="31"/>
      <c r="G16" s="45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4">
        <f t="shared" si="0"/>
        <v>0</v>
      </c>
    </row>
    <row r="17" spans="1:38" x14ac:dyDescent="0.25">
      <c r="A17" s="14">
        <v>10</v>
      </c>
      <c r="B17" s="14"/>
      <c r="C17" s="7"/>
      <c r="D17" s="7"/>
      <c r="E17" s="31"/>
      <c r="F17" s="31"/>
      <c r="G17" s="45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>
        <f t="shared" si="0"/>
        <v>0</v>
      </c>
    </row>
    <row r="18" spans="1:38" x14ac:dyDescent="0.25">
      <c r="A18" s="14">
        <v>11</v>
      </c>
      <c r="B18" s="14"/>
      <c r="C18" s="7"/>
      <c r="D18" s="7"/>
      <c r="E18" s="31"/>
      <c r="F18" s="31"/>
      <c r="G18" s="45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f t="shared" si="0"/>
        <v>0</v>
      </c>
    </row>
    <row r="19" spans="1:38" x14ac:dyDescent="0.25">
      <c r="A19" s="14">
        <v>12</v>
      </c>
      <c r="B19" s="14"/>
      <c r="C19" s="7"/>
      <c r="D19" s="7"/>
      <c r="E19" s="31"/>
      <c r="F19" s="31"/>
      <c r="G19" s="45"/>
      <c r="H19" s="44"/>
      <c r="I19" s="44"/>
      <c r="J19" s="44"/>
      <c r="K19" s="4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44">
        <f t="shared" si="0"/>
        <v>0</v>
      </c>
    </row>
    <row r="20" spans="1:38" x14ac:dyDescent="0.25">
      <c r="A20" s="14">
        <v>13</v>
      </c>
      <c r="B20" s="14"/>
      <c r="C20" s="7"/>
      <c r="D20" s="7"/>
      <c r="E20" s="31"/>
      <c r="F20" s="31"/>
      <c r="G20" s="45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4">
        <f t="shared" si="0"/>
        <v>0</v>
      </c>
    </row>
    <row r="21" spans="1:38" x14ac:dyDescent="0.25">
      <c r="A21" s="14">
        <v>14</v>
      </c>
      <c r="B21" s="14"/>
      <c r="C21" s="7"/>
      <c r="D21" s="7"/>
      <c r="E21" s="31"/>
      <c r="F21" s="31"/>
      <c r="G21" s="45"/>
      <c r="H21" s="44"/>
      <c r="I21" s="44"/>
      <c r="J21" s="44"/>
      <c r="K21" s="44"/>
      <c r="L21" s="44"/>
      <c r="M21" s="44"/>
      <c r="N21" s="44"/>
      <c r="O21" s="44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4">
        <f t="shared" si="0"/>
        <v>0</v>
      </c>
    </row>
    <row r="22" spans="1:38" x14ac:dyDescent="0.25">
      <c r="A22" s="14">
        <v>15</v>
      </c>
      <c r="B22" s="14"/>
      <c r="C22" s="7"/>
      <c r="D22" s="7"/>
      <c r="E22" s="31"/>
      <c r="F22" s="31"/>
      <c r="G22" s="45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>
        <f t="shared" si="0"/>
        <v>0</v>
      </c>
    </row>
    <row r="23" spans="1:38" x14ac:dyDescent="0.25">
      <c r="A23" s="14">
        <v>16</v>
      </c>
      <c r="B23" s="14"/>
      <c r="C23" s="7"/>
      <c r="D23" s="7"/>
      <c r="E23" s="31"/>
      <c r="F23" s="31"/>
      <c r="G23" s="45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4">
        <f t="shared" si="0"/>
        <v>0</v>
      </c>
    </row>
    <row r="24" spans="1:38" x14ac:dyDescent="0.25">
      <c r="A24" s="14">
        <v>17</v>
      </c>
      <c r="B24" s="14"/>
      <c r="C24" s="7"/>
      <c r="D24" s="7"/>
      <c r="E24" s="31"/>
      <c r="F24" s="31"/>
      <c r="G24" s="45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>
        <f t="shared" si="0"/>
        <v>0</v>
      </c>
    </row>
    <row r="25" spans="1:38" x14ac:dyDescent="0.25">
      <c r="A25" s="14">
        <v>18</v>
      </c>
      <c r="B25" s="14"/>
      <c r="C25" s="7"/>
      <c r="D25" s="7"/>
      <c r="E25" s="31"/>
      <c r="F25" s="31"/>
      <c r="G25" s="45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4">
        <f t="shared" si="0"/>
        <v>0</v>
      </c>
    </row>
    <row r="26" spans="1:38" x14ac:dyDescent="0.25">
      <c r="A26" s="14">
        <v>19</v>
      </c>
      <c r="B26" s="14"/>
      <c r="C26" s="7"/>
      <c r="D26" s="7"/>
      <c r="E26" s="31"/>
      <c r="F26" s="31"/>
      <c r="G26" s="45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>
        <f t="shared" si="0"/>
        <v>0</v>
      </c>
    </row>
    <row r="27" spans="1:38" x14ac:dyDescent="0.25">
      <c r="A27" s="14">
        <v>20</v>
      </c>
      <c r="B27" s="14"/>
      <c r="C27" s="7"/>
      <c r="D27" s="7"/>
      <c r="E27" s="31"/>
      <c r="F27" s="31"/>
      <c r="G27" s="45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>
        <f t="shared" si="0"/>
        <v>0</v>
      </c>
    </row>
    <row r="28" spans="1:38" x14ac:dyDescent="0.25">
      <c r="A28" s="14">
        <v>21</v>
      </c>
      <c r="B28" s="14"/>
      <c r="C28" s="7"/>
      <c r="D28" s="7"/>
      <c r="E28" s="31"/>
      <c r="F28" s="31"/>
      <c r="G28" s="45"/>
      <c r="H28" s="44"/>
      <c r="I28" s="44"/>
      <c r="J28" s="44"/>
      <c r="K28" s="44"/>
      <c r="L28" s="44"/>
      <c r="M28" s="44"/>
      <c r="N28" s="45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>
        <f t="shared" si="0"/>
        <v>0</v>
      </c>
    </row>
    <row r="29" spans="1:38" x14ac:dyDescent="0.25">
      <c r="A29" s="14">
        <v>22</v>
      </c>
      <c r="B29" s="14"/>
      <c r="C29" s="7"/>
      <c r="D29" s="7"/>
      <c r="E29" s="31"/>
      <c r="F29" s="31"/>
      <c r="G29" s="45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>
        <f t="shared" si="0"/>
        <v>0</v>
      </c>
    </row>
    <row r="30" spans="1:38" x14ac:dyDescent="0.25">
      <c r="A30" s="14">
        <v>23</v>
      </c>
      <c r="B30" s="14"/>
      <c r="C30" s="7"/>
      <c r="D30" s="7"/>
      <c r="E30" s="31"/>
      <c r="F30" s="31"/>
      <c r="G30" s="45"/>
      <c r="H30" s="44"/>
      <c r="I30" s="44"/>
      <c r="J30" s="44"/>
      <c r="K30" s="44"/>
      <c r="L30" s="44"/>
      <c r="M30" s="45"/>
      <c r="N30" s="45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>
        <f t="shared" si="0"/>
        <v>0</v>
      </c>
    </row>
    <row r="31" spans="1:38" x14ac:dyDescent="0.25">
      <c r="A31" s="14">
        <v>24</v>
      </c>
      <c r="B31" s="14"/>
      <c r="C31" s="7"/>
      <c r="D31" s="7"/>
      <c r="E31" s="31"/>
      <c r="F31" s="31"/>
      <c r="G31" s="45"/>
      <c r="H31" s="44"/>
      <c r="I31" s="44"/>
      <c r="J31" s="44"/>
      <c r="K31" s="44"/>
      <c r="L31" s="44"/>
      <c r="M31" s="45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>
        <f t="shared" si="0"/>
        <v>0</v>
      </c>
    </row>
    <row r="32" spans="1:38" x14ac:dyDescent="0.25">
      <c r="A32" s="14">
        <v>25</v>
      </c>
      <c r="B32" s="14"/>
      <c r="C32" s="7"/>
      <c r="D32" s="7"/>
      <c r="E32" s="31"/>
      <c r="F32" s="31"/>
      <c r="G32" s="45"/>
      <c r="H32" s="44"/>
      <c r="I32" s="44"/>
      <c r="J32" s="44"/>
      <c r="K32" s="44"/>
      <c r="L32" s="45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>
        <f t="shared" si="0"/>
        <v>0</v>
      </c>
    </row>
    <row r="33" spans="1:41" x14ac:dyDescent="0.25">
      <c r="A33" s="14">
        <v>26</v>
      </c>
      <c r="B33" s="14"/>
      <c r="C33" s="7"/>
      <c r="D33" s="7"/>
      <c r="E33" s="31"/>
      <c r="F33" s="31"/>
      <c r="G33" s="45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>
        <f t="shared" si="0"/>
        <v>0</v>
      </c>
    </row>
    <row r="34" spans="1:41" x14ac:dyDescent="0.25">
      <c r="A34" s="14">
        <v>27</v>
      </c>
      <c r="B34" s="14"/>
      <c r="C34" s="7"/>
      <c r="D34" s="7"/>
      <c r="E34" s="31"/>
      <c r="F34" s="31"/>
      <c r="G34" s="45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>
        <f t="shared" si="0"/>
        <v>0</v>
      </c>
    </row>
    <row r="35" spans="1:41" x14ac:dyDescent="0.25">
      <c r="A35" s="14">
        <v>28</v>
      </c>
      <c r="B35" s="14"/>
      <c r="C35" s="7"/>
      <c r="D35" s="7"/>
      <c r="E35" s="31"/>
      <c r="F35" s="31"/>
      <c r="G35" s="45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>
        <f t="shared" si="0"/>
        <v>0</v>
      </c>
    </row>
    <row r="36" spans="1:41" x14ac:dyDescent="0.25">
      <c r="A36" s="14">
        <v>29</v>
      </c>
      <c r="B36" s="14"/>
      <c r="C36" s="7"/>
      <c r="D36" s="7"/>
      <c r="E36" s="31"/>
      <c r="F36" s="31"/>
      <c r="G36" s="45"/>
      <c r="H36" s="44"/>
      <c r="I36" s="44"/>
      <c r="J36" s="44"/>
      <c r="K36" s="44"/>
      <c r="L36" s="44"/>
      <c r="M36" s="45"/>
      <c r="N36" s="44"/>
      <c r="O36" s="45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>
        <f t="shared" si="0"/>
        <v>0</v>
      </c>
    </row>
    <row r="37" spans="1:41" x14ac:dyDescent="0.25">
      <c r="A37" s="14">
        <v>30</v>
      </c>
      <c r="B37" s="14"/>
      <c r="C37" s="7"/>
      <c r="D37" s="7"/>
      <c r="E37" s="31"/>
      <c r="F37" s="31"/>
      <c r="G37" s="45"/>
      <c r="H37" s="44"/>
      <c r="I37" s="44"/>
      <c r="J37" s="44"/>
      <c r="K37" s="44"/>
      <c r="L37" s="44"/>
      <c r="M37" s="45"/>
      <c r="N37" s="45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>
        <f t="shared" si="0"/>
        <v>0</v>
      </c>
    </row>
    <row r="38" spans="1:41" x14ac:dyDescent="0.25">
      <c r="A38" s="14">
        <v>31</v>
      </c>
      <c r="B38" s="14"/>
      <c r="C38" s="7"/>
      <c r="D38" s="7"/>
      <c r="E38" s="31"/>
      <c r="F38" s="31"/>
      <c r="G38" s="45"/>
      <c r="H38" s="44"/>
      <c r="I38" s="44"/>
      <c r="J38" s="44"/>
      <c r="K38" s="44"/>
      <c r="L38" s="45"/>
      <c r="M38" s="44"/>
      <c r="N38" s="45"/>
      <c r="O38" s="44"/>
      <c r="P38" s="45"/>
      <c r="Q38" s="45"/>
      <c r="R38" s="45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>
        <f t="shared" si="0"/>
        <v>0</v>
      </c>
    </row>
    <row r="39" spans="1:41" x14ac:dyDescent="0.25">
      <c r="A39" s="14">
        <v>32</v>
      </c>
      <c r="B39" s="14"/>
      <c r="C39" s="7"/>
      <c r="D39" s="7"/>
      <c r="E39" s="31"/>
      <c r="F39" s="31"/>
      <c r="G39" s="45"/>
      <c r="H39" s="44"/>
      <c r="I39" s="44"/>
      <c r="J39" s="44"/>
      <c r="K39" s="44"/>
      <c r="L39" s="14"/>
      <c r="M39" s="45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>
        <f t="shared" si="0"/>
        <v>0</v>
      </c>
      <c r="AO39" s="65"/>
    </row>
    <row r="40" spans="1:41" x14ac:dyDescent="0.25">
      <c r="A40" s="14">
        <v>33</v>
      </c>
      <c r="B40" s="14"/>
      <c r="C40" s="7"/>
      <c r="D40" s="7"/>
      <c r="E40" s="31"/>
      <c r="F40" s="31"/>
      <c r="G40" s="45"/>
      <c r="H40" s="44"/>
      <c r="I40" s="44"/>
      <c r="J40" s="44"/>
      <c r="K40" s="44"/>
      <c r="L40" s="1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>
        <f t="shared" si="0"/>
        <v>0</v>
      </c>
    </row>
    <row r="41" spans="1:41" x14ac:dyDescent="0.25">
      <c r="A41" s="14">
        <v>34</v>
      </c>
      <c r="B41" s="14"/>
      <c r="C41" s="7"/>
      <c r="D41" s="7"/>
      <c r="E41" s="31"/>
      <c r="F41" s="31"/>
      <c r="G41" s="45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>
        <f t="shared" si="0"/>
        <v>0</v>
      </c>
    </row>
    <row r="42" spans="1:41" x14ac:dyDescent="0.25">
      <c r="A42" s="14">
        <v>35</v>
      </c>
      <c r="B42" s="14"/>
      <c r="C42" s="7"/>
      <c r="D42" s="7"/>
      <c r="E42" s="31"/>
      <c r="F42" s="31"/>
      <c r="G42" s="45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>
        <f t="shared" si="0"/>
        <v>0</v>
      </c>
    </row>
    <row r="43" spans="1:41" x14ac:dyDescent="0.25">
      <c r="E43" s="31">
        <f>SUM(E8:E42)</f>
        <v>1409.1040739508019</v>
      </c>
      <c r="F43" s="72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L43" s="31">
        <f>SUM(AL8:AL42)</f>
        <v>11236.8</v>
      </c>
    </row>
  </sheetData>
  <mergeCells count="7">
    <mergeCell ref="Y3:AB3"/>
    <mergeCell ref="AC3:AG3"/>
    <mergeCell ref="B5:C5"/>
    <mergeCell ref="H3:K3"/>
    <mergeCell ref="L3:O3"/>
    <mergeCell ref="P3:U3"/>
    <mergeCell ref="V3:X3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BB390-78BA-42CD-B625-15C90736F0F3}">
  <dimension ref="A1:AO43"/>
  <sheetViews>
    <sheetView zoomScale="80" zoomScaleNormal="80" workbookViewId="0">
      <pane xSplit="7" ySplit="7" topLeftCell="Y8" activePane="bottomRight" state="frozen"/>
      <selection pane="topRight" activeCell="F1" sqref="F1"/>
      <selection pane="bottomLeft" activeCell="A9" sqref="A9"/>
      <selection pane="bottomRight" activeCell="A43" sqref="A43"/>
    </sheetView>
  </sheetViews>
  <sheetFormatPr baseColWidth="10" defaultColWidth="11.54296875" defaultRowHeight="15" x14ac:dyDescent="0.25"/>
  <cols>
    <col min="1" max="1" width="6.08984375" style="24" customWidth="1"/>
    <col min="2" max="2" width="9.90625" style="24" customWidth="1"/>
    <col min="3" max="3" width="29.81640625" style="24" customWidth="1"/>
    <col min="4" max="4" width="7" style="24" customWidth="1"/>
    <col min="5" max="5" width="7.6328125" style="24" bestFit="1" customWidth="1"/>
    <col min="6" max="6" width="8.54296875" style="24" customWidth="1"/>
    <col min="7" max="7" width="13.7265625" style="24" customWidth="1"/>
    <col min="8" max="15" width="11.54296875" style="24"/>
    <col min="16" max="16" width="12.90625" style="24" customWidth="1"/>
    <col min="17" max="38" width="11.54296875" style="24"/>
    <col min="39" max="39" width="5.36328125" style="24" customWidth="1"/>
    <col min="40" max="16384" width="11.54296875" style="24"/>
  </cols>
  <sheetData>
    <row r="1" spans="1:38" ht="15.6" x14ac:dyDescent="0.3">
      <c r="A1" s="26" t="s">
        <v>594</v>
      </c>
    </row>
    <row r="2" spans="1:38" ht="15.6" x14ac:dyDescent="0.3">
      <c r="A2" s="26" t="s">
        <v>546</v>
      </c>
      <c r="B2" s="26" t="s">
        <v>600</v>
      </c>
      <c r="G2" s="73" t="s">
        <v>100</v>
      </c>
      <c r="H2" s="73">
        <v>1</v>
      </c>
      <c r="I2" s="73">
        <v>2</v>
      </c>
      <c r="J2" s="73">
        <v>3</v>
      </c>
      <c r="K2" s="73">
        <v>4</v>
      </c>
      <c r="L2" s="73">
        <v>5</v>
      </c>
      <c r="M2" s="73">
        <v>6</v>
      </c>
      <c r="N2" s="73">
        <v>7</v>
      </c>
      <c r="O2" s="73">
        <v>8</v>
      </c>
      <c r="P2" s="73">
        <v>9</v>
      </c>
      <c r="Q2" s="73">
        <v>10</v>
      </c>
      <c r="R2" s="73">
        <v>11</v>
      </c>
      <c r="S2" s="73">
        <v>12</v>
      </c>
      <c r="T2" s="73">
        <v>13</v>
      </c>
      <c r="U2" s="73">
        <v>14</v>
      </c>
      <c r="V2" s="73">
        <v>15</v>
      </c>
      <c r="W2" s="73">
        <v>16</v>
      </c>
      <c r="X2" s="73">
        <v>17</v>
      </c>
      <c r="Y2" s="73">
        <v>18</v>
      </c>
      <c r="Z2" s="73">
        <v>19</v>
      </c>
      <c r="AA2" s="73">
        <v>20</v>
      </c>
      <c r="AB2" s="73">
        <v>21</v>
      </c>
      <c r="AC2" s="73">
        <v>22</v>
      </c>
      <c r="AD2" s="73">
        <v>23</v>
      </c>
      <c r="AE2" s="73">
        <v>24</v>
      </c>
      <c r="AF2" s="73">
        <v>25</v>
      </c>
      <c r="AG2" s="73">
        <v>26</v>
      </c>
      <c r="AH2" s="73">
        <v>27</v>
      </c>
      <c r="AI2" s="73">
        <v>28</v>
      </c>
      <c r="AJ2" s="73">
        <v>29</v>
      </c>
      <c r="AK2" s="73">
        <v>30</v>
      </c>
    </row>
    <row r="3" spans="1:38" ht="15.6" x14ac:dyDescent="0.3">
      <c r="A3" s="26"/>
      <c r="B3" s="26" t="s">
        <v>595</v>
      </c>
      <c r="G3" s="73"/>
      <c r="H3" s="96" t="s">
        <v>569</v>
      </c>
      <c r="I3" s="96"/>
      <c r="J3" s="96"/>
      <c r="K3" s="96"/>
      <c r="L3" s="97" t="s">
        <v>568</v>
      </c>
      <c r="M3" s="98"/>
      <c r="N3" s="98"/>
      <c r="O3" s="99"/>
      <c r="P3" s="97" t="s">
        <v>596</v>
      </c>
      <c r="Q3" s="98"/>
      <c r="R3" s="98"/>
      <c r="S3" s="98"/>
      <c r="T3" s="98"/>
      <c r="U3" s="99"/>
      <c r="V3" s="97" t="s">
        <v>597</v>
      </c>
      <c r="W3" s="98"/>
      <c r="X3" s="99"/>
      <c r="Y3" s="97" t="s">
        <v>598</v>
      </c>
      <c r="Z3" s="98"/>
      <c r="AA3" s="98"/>
      <c r="AB3" s="99"/>
      <c r="AC3" s="97" t="s">
        <v>599</v>
      </c>
      <c r="AD3" s="98"/>
      <c r="AE3" s="98"/>
      <c r="AF3" s="98"/>
      <c r="AG3" s="99"/>
      <c r="AH3" s="73"/>
      <c r="AI3" s="73"/>
      <c r="AJ3" s="73"/>
      <c r="AK3" s="73"/>
    </row>
    <row r="4" spans="1:38" ht="15.6" x14ac:dyDescent="0.3">
      <c r="A4" s="26"/>
      <c r="B4" s="26"/>
      <c r="G4" s="73" t="s">
        <v>101</v>
      </c>
      <c r="H4" s="73" t="s">
        <v>363</v>
      </c>
      <c r="I4" s="73" t="s">
        <v>364</v>
      </c>
      <c r="J4" s="73" t="s">
        <v>365</v>
      </c>
      <c r="K4" s="73" t="s">
        <v>366</v>
      </c>
      <c r="L4" s="73" t="s">
        <v>367</v>
      </c>
      <c r="M4" s="73" t="s">
        <v>368</v>
      </c>
      <c r="N4" s="73" t="s">
        <v>369</v>
      </c>
      <c r="O4" s="73" t="s">
        <v>370</v>
      </c>
      <c r="P4" s="73" t="s">
        <v>371</v>
      </c>
      <c r="Q4" s="73" t="s">
        <v>372</v>
      </c>
      <c r="R4" s="73" t="s">
        <v>373</v>
      </c>
      <c r="S4" s="73" t="s">
        <v>374</v>
      </c>
      <c r="T4" s="73" t="s">
        <v>375</v>
      </c>
      <c r="U4" s="73" t="s">
        <v>376</v>
      </c>
      <c r="V4" s="73" t="s">
        <v>377</v>
      </c>
      <c r="W4" s="73" t="s">
        <v>378</v>
      </c>
      <c r="X4" s="73" t="s">
        <v>379</v>
      </c>
      <c r="Y4" s="73" t="s">
        <v>380</v>
      </c>
      <c r="Z4" s="73" t="s">
        <v>381</v>
      </c>
      <c r="AA4" s="73" t="s">
        <v>382</v>
      </c>
      <c r="AB4" s="73" t="s">
        <v>383</v>
      </c>
      <c r="AC4" s="73" t="s">
        <v>384</v>
      </c>
      <c r="AD4" s="73" t="s">
        <v>385</v>
      </c>
      <c r="AE4" s="73" t="s">
        <v>386</v>
      </c>
      <c r="AF4" s="73" t="s">
        <v>387</v>
      </c>
      <c r="AG4" s="73" t="s">
        <v>388</v>
      </c>
      <c r="AH4" s="73"/>
      <c r="AI4" s="73"/>
      <c r="AJ4" s="73"/>
      <c r="AK4" s="73"/>
    </row>
    <row r="5" spans="1:38" ht="69" x14ac:dyDescent="0.25">
      <c r="B5" s="94" t="s">
        <v>538</v>
      </c>
      <c r="C5" s="95"/>
      <c r="D5" s="71"/>
      <c r="G5" s="73" t="s">
        <v>102</v>
      </c>
      <c r="H5" s="73" t="s">
        <v>389</v>
      </c>
      <c r="I5" s="73" t="s">
        <v>390</v>
      </c>
      <c r="J5" s="73" t="s">
        <v>391</v>
      </c>
      <c r="K5" s="73" t="s">
        <v>392</v>
      </c>
      <c r="L5" s="73" t="s">
        <v>393</v>
      </c>
      <c r="M5" s="73" t="s">
        <v>394</v>
      </c>
      <c r="N5" s="73" t="s">
        <v>395</v>
      </c>
      <c r="O5" s="73" t="s">
        <v>396</v>
      </c>
      <c r="P5" s="73" t="s">
        <v>397</v>
      </c>
      <c r="Q5" s="73" t="s">
        <v>398</v>
      </c>
      <c r="R5" s="73" t="s">
        <v>399</v>
      </c>
      <c r="S5" s="73" t="s">
        <v>400</v>
      </c>
      <c r="T5" s="73" t="s">
        <v>401</v>
      </c>
      <c r="U5" s="73" t="s">
        <v>402</v>
      </c>
      <c r="V5" s="73" t="s">
        <v>393</v>
      </c>
      <c r="W5" s="73" t="s">
        <v>403</v>
      </c>
      <c r="X5" s="73" t="s">
        <v>404</v>
      </c>
      <c r="Y5" s="73" t="s">
        <v>405</v>
      </c>
      <c r="Z5" s="73" t="s">
        <v>406</v>
      </c>
      <c r="AA5" s="73" t="s">
        <v>399</v>
      </c>
      <c r="AB5" s="73" t="s">
        <v>407</v>
      </c>
      <c r="AC5" s="73" t="s">
        <v>393</v>
      </c>
      <c r="AD5" s="73" t="s">
        <v>408</v>
      </c>
      <c r="AE5" s="73" t="s">
        <v>409</v>
      </c>
      <c r="AF5" s="73" t="s">
        <v>410</v>
      </c>
      <c r="AG5" s="73" t="s">
        <v>411</v>
      </c>
      <c r="AH5" s="73"/>
      <c r="AI5" s="73"/>
      <c r="AJ5" s="73"/>
      <c r="AK5" s="73"/>
    </row>
    <row r="6" spans="1:38" x14ac:dyDescent="0.25">
      <c r="G6" s="73" t="s">
        <v>103</v>
      </c>
      <c r="H6" s="73" t="s">
        <v>130</v>
      </c>
      <c r="I6" s="73" t="s">
        <v>130</v>
      </c>
      <c r="J6" s="73" t="s">
        <v>130</v>
      </c>
      <c r="K6" s="73" t="s">
        <v>130</v>
      </c>
      <c r="L6" s="73" t="s">
        <v>130</v>
      </c>
      <c r="M6" s="73" t="s">
        <v>130</v>
      </c>
      <c r="N6" s="73" t="s">
        <v>130</v>
      </c>
      <c r="O6" s="73" t="s">
        <v>130</v>
      </c>
      <c r="P6" s="73" t="s">
        <v>130</v>
      </c>
      <c r="Q6" s="73" t="s">
        <v>130</v>
      </c>
      <c r="R6" s="73" t="s">
        <v>130</v>
      </c>
      <c r="S6" s="73" t="s">
        <v>130</v>
      </c>
      <c r="T6" s="73" t="s">
        <v>130</v>
      </c>
      <c r="U6" s="73" t="s">
        <v>130</v>
      </c>
      <c r="V6" s="73" t="s">
        <v>130</v>
      </c>
      <c r="W6" s="73" t="s">
        <v>130</v>
      </c>
      <c r="X6" s="73" t="s">
        <v>130</v>
      </c>
      <c r="Y6" s="73" t="s">
        <v>130</v>
      </c>
      <c r="Z6" s="73" t="s">
        <v>130</v>
      </c>
      <c r="AA6" s="73" t="s">
        <v>130</v>
      </c>
      <c r="AB6" s="73" t="s">
        <v>130</v>
      </c>
      <c r="AC6" s="73" t="s">
        <v>130</v>
      </c>
      <c r="AD6" s="73" t="s">
        <v>130</v>
      </c>
      <c r="AE6" s="73" t="s">
        <v>130</v>
      </c>
      <c r="AF6" s="73" t="s">
        <v>130</v>
      </c>
      <c r="AG6" s="73" t="s">
        <v>130</v>
      </c>
      <c r="AH6" s="73"/>
      <c r="AI6" s="73"/>
      <c r="AJ6" s="73"/>
      <c r="AK6" s="73"/>
    </row>
    <row r="7" spans="1:38" ht="15.6" x14ac:dyDescent="0.3">
      <c r="A7" s="1" t="s">
        <v>100</v>
      </c>
      <c r="B7" s="1" t="s">
        <v>101</v>
      </c>
      <c r="C7" s="1" t="s">
        <v>102</v>
      </c>
      <c r="D7" s="1" t="s">
        <v>103</v>
      </c>
      <c r="E7" s="1" t="s">
        <v>171</v>
      </c>
      <c r="F7" s="1" t="s">
        <v>528</v>
      </c>
      <c r="G7" s="1" t="s">
        <v>527</v>
      </c>
      <c r="H7" s="73" t="s">
        <v>427</v>
      </c>
      <c r="I7" s="73" t="s">
        <v>427</v>
      </c>
      <c r="J7" s="73" t="s">
        <v>427</v>
      </c>
      <c r="K7" s="73" t="s">
        <v>427</v>
      </c>
      <c r="L7" s="73" t="s">
        <v>427</v>
      </c>
      <c r="M7" s="73" t="s">
        <v>427</v>
      </c>
      <c r="N7" s="73" t="s">
        <v>427</v>
      </c>
      <c r="O7" s="73" t="s">
        <v>427</v>
      </c>
      <c r="P7" s="73" t="s">
        <v>427</v>
      </c>
      <c r="Q7" s="73" t="s">
        <v>427</v>
      </c>
      <c r="R7" s="73" t="s">
        <v>427</v>
      </c>
      <c r="S7" s="73" t="s">
        <v>427</v>
      </c>
      <c r="T7" s="73" t="s">
        <v>427</v>
      </c>
      <c r="U7" s="73" t="s">
        <v>427</v>
      </c>
      <c r="V7" s="73" t="s">
        <v>427</v>
      </c>
      <c r="W7" s="73" t="s">
        <v>427</v>
      </c>
      <c r="X7" s="73" t="s">
        <v>427</v>
      </c>
      <c r="Y7" s="73" t="s">
        <v>427</v>
      </c>
      <c r="Z7" s="73" t="s">
        <v>427</v>
      </c>
      <c r="AA7" s="73" t="s">
        <v>427</v>
      </c>
      <c r="AB7" s="73" t="s">
        <v>427</v>
      </c>
      <c r="AC7" s="73" t="s">
        <v>427</v>
      </c>
      <c r="AD7" s="73" t="s">
        <v>427</v>
      </c>
      <c r="AE7" s="73" t="s">
        <v>427</v>
      </c>
      <c r="AF7" s="73" t="s">
        <v>427</v>
      </c>
      <c r="AG7" s="73" t="s">
        <v>427</v>
      </c>
      <c r="AH7" s="39"/>
      <c r="AI7" s="39"/>
      <c r="AJ7" s="39"/>
      <c r="AK7" s="40"/>
      <c r="AL7" s="42" t="s">
        <v>7</v>
      </c>
    </row>
    <row r="8" spans="1:38" x14ac:dyDescent="0.25">
      <c r="A8" s="14">
        <v>1</v>
      </c>
      <c r="B8" s="14" t="s">
        <v>355</v>
      </c>
      <c r="C8" s="29" t="s">
        <v>419</v>
      </c>
      <c r="D8" s="14" t="s">
        <v>427</v>
      </c>
      <c r="E8" s="31">
        <f>'P4b2 CA 10'!F42</f>
        <v>152.54513668309519</v>
      </c>
      <c r="F8" s="63">
        <f>E8/$E$43</f>
        <v>0.10825682751409121</v>
      </c>
      <c r="G8" s="45" t="s">
        <v>535</v>
      </c>
      <c r="H8" s="44">
        <f>'P4c1 CA 10 CA PROD'!$E8/'P4c1 CA 10 CA PROD'!$AL8*'P4c1 CA 10 CA PROD'!H8</f>
        <v>1.373840224292435</v>
      </c>
      <c r="I8" s="44">
        <f>'P4c1 CA 10 CA PROD'!$E8/'P4c1 CA 10 CA PROD'!$AL8*'P4c1 CA 10 CA PROD'!I8</f>
        <v>3.480757248108501</v>
      </c>
      <c r="J8" s="44">
        <f>'P4c1 CA 10 CA PROD'!$E8/'P4c1 CA 10 CA PROD'!$AL8*'P4c1 CA 10 CA PROD'!J8</f>
        <v>4.73513310507116</v>
      </c>
      <c r="K8" s="44">
        <f>'P4c1 CA 10 CA PROD'!$E8/'P4c1 CA 10 CA PROD'!$AL8*'P4c1 CA 10 CA PROD'!K8</f>
        <v>5.1206771996354394</v>
      </c>
      <c r="L8" s="44">
        <f>'P4c1 CA 10 CA PROD'!$E8/'P4c1 CA 10 CA PROD'!$AL8*'P4c1 CA 10 CA PROD'!L8</f>
        <v>5.9840787635188279</v>
      </c>
      <c r="M8" s="44">
        <f>'P4c1 CA 10 CA PROD'!$E8/'P4c1 CA 10 CA PROD'!$AL8*'P4c1 CA 10 CA PROD'!M8</f>
        <v>8.9815483437932322</v>
      </c>
      <c r="N8" s="44">
        <f>'P4c1 CA 10 CA PROD'!$E8/'P4c1 CA 10 CA PROD'!$AL8*'P4c1 CA 10 CA PROD'!N8</f>
        <v>5.3378851402350342</v>
      </c>
      <c r="O8" s="44">
        <f>'P4c1 CA 10 CA PROD'!$E8/'P4c1 CA 10 CA PROD'!$AL8*'P4c1 CA 10 CA PROD'!O8</f>
        <v>5.4573495075648113</v>
      </c>
      <c r="P8" s="44">
        <f>'P4c1 CA 10 CA PROD'!$E8/'P4c1 CA 10 CA PROD'!$AL8*'P4c1 CA 10 CA PROD'!P8</f>
        <v>0.82539017427845895</v>
      </c>
      <c r="Q8" s="44">
        <f>'P4c1 CA 10 CA PROD'!$E8/'P4c1 CA 10 CA PROD'!$AL8*'P4c1 CA 10 CA PROD'!Q8</f>
        <v>0.46699707228912812</v>
      </c>
      <c r="R8" s="44">
        <f>'P4c1 CA 10 CA PROD'!$E8/'P4c1 CA 10 CA PROD'!$AL8*'P4c1 CA 10 CA PROD'!R8</f>
        <v>1.9820224579712995</v>
      </c>
      <c r="S8" s="44">
        <f>'P4c1 CA 10 CA PROD'!$E8/'P4c1 CA 10 CA PROD'!$AL8*'P4c1 CA 10 CA PROD'!S8</f>
        <v>6.8203293348272664</v>
      </c>
      <c r="T8" s="44">
        <f>'P4c1 CA 10 CA PROD'!$E8/'P4c1 CA 10 CA PROD'!$AL8*'P4c1 CA 10 CA PROD'!T8</f>
        <v>0.55931044704395583</v>
      </c>
      <c r="U8" s="44">
        <f>'P4c1 CA 10 CA PROD'!$E8/'P4c1 CA 10 CA PROD'!$AL8*'P4c1 CA 10 CA PROD'!U8</f>
        <v>4.5993781421964135</v>
      </c>
      <c r="V8" s="44">
        <f>'P4c1 CA 10 CA PROD'!$E8/'P4c1 CA 10 CA PROD'!$AL8*'P4c1 CA 10 CA PROD'!V8</f>
        <v>9.3562320413275319</v>
      </c>
      <c r="W8" s="44">
        <f>'P4c1 CA 10 CA PROD'!$E8/'P4c1 CA 10 CA PROD'!$AL8*'P4c1 CA 10 CA PROD'!W8</f>
        <v>9.9155424883714876</v>
      </c>
      <c r="X8" s="44">
        <f>'P4c1 CA 10 CA PROD'!$E8/'P4c1 CA 10 CA PROD'!$AL8*'P4c1 CA 10 CA PROD'!X8</f>
        <v>10.230494002240899</v>
      </c>
      <c r="Y8" s="44">
        <f>'P4c1 CA 10 CA PROD'!$E8/'P4c1 CA 10 CA PROD'!$AL8*'P4c1 CA 10 CA PROD'!Y8</f>
        <v>5.4464891105348316</v>
      </c>
      <c r="Z8" s="44">
        <f>'P4c1 CA 10 CA PROD'!$E8/'P4c1 CA 10 CA PROD'!$AL8*'P4c1 CA 10 CA PROD'!Z8</f>
        <v>7.3416283922662924</v>
      </c>
      <c r="AA8" s="44">
        <f>'P4c1 CA 10 CA PROD'!$E8/'P4c1 CA 10 CA PROD'!$AL8*'P4c1 CA 10 CA PROD'!AA8</f>
        <v>5.4573495075648113</v>
      </c>
      <c r="AB8" s="44">
        <f>'P4c1 CA 10 CA PROD'!$E8/'P4c1 CA 10 CA PROD'!$AL8*'P4c1 CA 10 CA PROD'!AB8</f>
        <v>10.062157848276215</v>
      </c>
      <c r="AC8" s="44">
        <f>'P4c1 CA 10 CA PROD'!$E8/'P4c1 CA 10 CA PROD'!$AL8*'P4c1 CA 10 CA PROD'!AC8</f>
        <v>8.9706879467632508</v>
      </c>
      <c r="AD8" s="44">
        <f>'P4c1 CA 10 CA PROD'!$E8/'P4c1 CA 10 CA PROD'!$AL8*'P4c1 CA 10 CA PROD'!AD8</f>
        <v>5.1695489862703488</v>
      </c>
      <c r="AE8" s="44">
        <f>'P4c1 CA 10 CA PROD'!$E8/'P4c1 CA 10 CA PROD'!$AL8*'P4c1 CA 10 CA PROD'!AE8</f>
        <v>10.078448443821184</v>
      </c>
      <c r="AF8" s="44">
        <f>'P4c1 CA 10 CA PROD'!$E8/'P4c1 CA 10 CA PROD'!$AL8*'P4c1 CA 10 CA PROD'!AF8</f>
        <v>4.7948652887360481</v>
      </c>
      <c r="AG8" s="44">
        <f>'P4c1 CA 10 CA PROD'!$E8/'P4c1 CA 10 CA PROD'!$AL8*'P4c1 CA 10 CA PROD'!AG8</f>
        <v>9.9969954660963349</v>
      </c>
      <c r="AH8" s="7"/>
      <c r="AI8" s="7"/>
      <c r="AJ8" s="7"/>
      <c r="AK8" s="7"/>
      <c r="AL8" s="44">
        <f t="shared" ref="AL8:AL42" si="0">SUM(H8:AK8)</f>
        <v>152.54513668309519</v>
      </c>
    </row>
    <row r="9" spans="1:38" x14ac:dyDescent="0.25">
      <c r="A9" s="14">
        <v>2</v>
      </c>
      <c r="B9" s="14" t="s">
        <v>356</v>
      </c>
      <c r="C9" s="29" t="s">
        <v>420</v>
      </c>
      <c r="D9" s="14" t="s">
        <v>427</v>
      </c>
      <c r="E9" s="31">
        <f>'P4b2 CA 10'!G42</f>
        <v>403.89216358371033</v>
      </c>
      <c r="F9" s="63">
        <f t="shared" ref="F9:F11" si="1">E9/$E$43</f>
        <v>0.28663047041748319</v>
      </c>
      <c r="G9" s="45" t="s">
        <v>535</v>
      </c>
      <c r="H9" s="44">
        <f>'P4c1 CA 10 CA PROD'!$E9/'P4c1 CA 10 CA PROD'!$AL9*'P4c1 CA 10 CA PROD'!H9</f>
        <v>3.6375023987853736</v>
      </c>
      <c r="I9" s="44">
        <f>'P4c1 CA 10 CA PROD'!$E9/'P4c1 CA 10 CA PROD'!$AL9*'P4c1 CA 10 CA PROD'!I9</f>
        <v>9.2159645755787523</v>
      </c>
      <c r="J9" s="44">
        <f>'P4c1 CA 10 CA PROD'!$E9/'P4c1 CA 10 CA PROD'!$AL9*'P4c1 CA 10 CA PROD'!J9</f>
        <v>12.537162417948007</v>
      </c>
      <c r="K9" s="44">
        <f>'P4c1 CA 10 CA PROD'!$E9/'P4c1 CA 10 CA PROD'!$AL9*'P4c1 CA 10 CA PROD'!K9</f>
        <v>13.557963486381846</v>
      </c>
      <c r="L9" s="44">
        <f>'P4c1 CA 10 CA PROD'!$E9/'P4c1 CA 10 CA PROD'!$AL9*'P4c1 CA 10 CA PROD'!L9</f>
        <v>15.843982780480165</v>
      </c>
      <c r="M9" s="44">
        <f>'P4c1 CA 10 CA PROD'!$E9/'P4c1 CA 10 CA PROD'!$AL9*'P4c1 CA 10 CA PROD'!M9</f>
        <v>23.780351650557343</v>
      </c>
      <c r="N9" s="44">
        <f>'P4c1 CA 10 CA PROD'!$E9/'P4c1 CA 10 CA PROD'!$AL9*'P4c1 CA 10 CA PROD'!N9</f>
        <v>14.1330626798657</v>
      </c>
      <c r="O9" s="44">
        <f>'P4c1 CA 10 CA PROD'!$E9/'P4c1 CA 10 CA PROD'!$AL9*'P4c1 CA 10 CA PROD'!O9</f>
        <v>14.44936723628182</v>
      </c>
      <c r="P9" s="44">
        <f>'P4c1 CA 10 CA PROD'!$E9/'P4c1 CA 10 CA PROD'!$AL9*'P4c1 CA 10 CA PROD'!P9</f>
        <v>2.1853769352386432</v>
      </c>
      <c r="Q9" s="44">
        <f>'P4c1 CA 10 CA PROD'!$E9/'P4c1 CA 10 CA PROD'!$AL9*'P4c1 CA 10 CA PROD'!Q9</f>
        <v>1.236463265990285</v>
      </c>
      <c r="R9" s="44">
        <f>'P4c1 CA 10 CA PROD'!$E9/'P4c1 CA 10 CA PROD'!$AL9*'P4c1 CA 10 CA PROD'!R9</f>
        <v>5.2477801405401632</v>
      </c>
      <c r="S9" s="44">
        <f>'P4c1 CA 10 CA PROD'!$E9/'P4c1 CA 10 CA PROD'!$AL9*'P4c1 CA 10 CA PROD'!S9</f>
        <v>18.058114675393</v>
      </c>
      <c r="T9" s="44">
        <f>'P4c1 CA 10 CA PROD'!$E9/'P4c1 CA 10 CA PROD'!$AL9*'P4c1 CA 10 CA PROD'!T9</f>
        <v>1.4808804232209229</v>
      </c>
      <c r="U9" s="44">
        <f>'P4c1 CA 10 CA PROD'!$E9/'P4c1 CA 10 CA PROD'!$AL9*'P4c1 CA 10 CA PROD'!U9</f>
        <v>12.177725422020599</v>
      </c>
      <c r="V9" s="44">
        <f>'P4c1 CA 10 CA PROD'!$E9/'P4c1 CA 10 CA PROD'!$AL9*'P4c1 CA 10 CA PROD'!V9</f>
        <v>24.772397759316991</v>
      </c>
      <c r="W9" s="44">
        <f>'P4c1 CA 10 CA PROD'!$E9/'P4c1 CA 10 CA PROD'!$AL9*'P4c1 CA 10 CA PROD'!W9</f>
        <v>26.253278182537912</v>
      </c>
      <c r="X9" s="44">
        <f>'P4c1 CA 10 CA PROD'!$E9/'P4c1 CA 10 CA PROD'!$AL9*'P4c1 CA 10 CA PROD'!X9</f>
        <v>27.0871720130895</v>
      </c>
      <c r="Y9" s="44">
        <f>'P4c1 CA 10 CA PROD'!$E9/'P4c1 CA 10 CA PROD'!$AL9*'P4c1 CA 10 CA PROD'!Y9</f>
        <v>14.420612276607626</v>
      </c>
      <c r="Z9" s="44">
        <f>'P4c1 CA 10 CA PROD'!$E9/'P4c1 CA 10 CA PROD'!$AL9*'P4c1 CA 10 CA PROD'!Z9</f>
        <v>19.438352739754247</v>
      </c>
      <c r="AA9" s="44">
        <f>'P4c1 CA 10 CA PROD'!$E9/'P4c1 CA 10 CA PROD'!$AL9*'P4c1 CA 10 CA PROD'!AA9</f>
        <v>14.44936723628182</v>
      </c>
      <c r="AB9" s="44">
        <f>'P4c1 CA 10 CA PROD'!$E9/'P4c1 CA 10 CA PROD'!$AL9*'P4c1 CA 10 CA PROD'!AB9</f>
        <v>26.641470138139518</v>
      </c>
      <c r="AC9" s="44">
        <f>'P4c1 CA 10 CA PROD'!$E9/'P4c1 CA 10 CA PROD'!$AL9*'P4c1 CA 10 CA PROD'!AC9</f>
        <v>23.751596690883147</v>
      </c>
      <c r="AD9" s="44">
        <f>'P4c1 CA 10 CA PROD'!$E9/'P4c1 CA 10 CA PROD'!$AL9*'P4c1 CA 10 CA PROD'!AD9</f>
        <v>13.687360804915714</v>
      </c>
      <c r="AE9" s="44">
        <f>'P4c1 CA 10 CA PROD'!$E9/'P4c1 CA 10 CA PROD'!$AL9*'P4c1 CA 10 CA PROD'!AE9</f>
        <v>26.684602577650804</v>
      </c>
      <c r="AF9" s="44">
        <f>'P4c1 CA 10 CA PROD'!$E9/'P4c1 CA 10 CA PROD'!$AL9*'P4c1 CA 10 CA PROD'!AF9</f>
        <v>12.695314696156066</v>
      </c>
      <c r="AG9" s="44">
        <f>'P4c1 CA 10 CA PROD'!$E9/'P4c1 CA 10 CA PROD'!$AL9*'P4c1 CA 10 CA PROD'!AG9</f>
        <v>26.468940380094356</v>
      </c>
      <c r="AH9" s="44"/>
      <c r="AI9" s="44"/>
      <c r="AJ9" s="44"/>
      <c r="AK9" s="44"/>
      <c r="AL9" s="44">
        <f t="shared" si="0"/>
        <v>403.89216358371033</v>
      </c>
    </row>
    <row r="10" spans="1:38" x14ac:dyDescent="0.25">
      <c r="A10" s="14">
        <v>3</v>
      </c>
      <c r="B10" s="14" t="s">
        <v>357</v>
      </c>
      <c r="C10" s="29" t="s">
        <v>421</v>
      </c>
      <c r="D10" s="14" t="s">
        <v>429</v>
      </c>
      <c r="E10" s="31">
        <f>'P4b2 CA 10'!H42</f>
        <v>483.70991550302892</v>
      </c>
      <c r="F10" s="63">
        <f t="shared" si="1"/>
        <v>0.34327479740145683</v>
      </c>
      <c r="G10" s="45" t="s">
        <v>535</v>
      </c>
      <c r="H10" s="44">
        <f>'P4c1 CA 10 CA PROD'!$E10/'P4c1 CA 10 CA PROD'!$AL10*'P4c1 CA 10 CA PROD'!H10</f>
        <v>4.3563508693673052</v>
      </c>
      <c r="I10" s="44">
        <f>'P4c1 CA 10 CA PROD'!$E10/'P4c1 CA 10 CA PROD'!$AL10*'P4c1 CA 10 CA PROD'!I10</f>
        <v>11.03723678760649</v>
      </c>
      <c r="J10" s="44">
        <f>'P4c1 CA 10 CA PROD'!$E10/'P4c1 CA 10 CA PROD'!$AL10*'P4c1 CA 10 CA PROD'!J10</f>
        <v>15.014774537898379</v>
      </c>
      <c r="K10" s="44">
        <f>'P4c1 CA 10 CA PROD'!$E10/'P4c1 CA 10 CA PROD'!$AL10*'P4c1 CA 10 CA PROD'!K10</f>
        <v>16.237307785823589</v>
      </c>
      <c r="L10" s="44">
        <f>'P4c1 CA 10 CA PROD'!$E10/'P4c1 CA 10 CA PROD'!$AL10*'P4c1 CA 10 CA PROD'!L10</f>
        <v>18.975093510050474</v>
      </c>
      <c r="M10" s="44">
        <f>'P4c1 CA 10 CA PROD'!$E10/'P4c1 CA 10 CA PROD'!$AL10*'P4c1 CA 10 CA PROD'!M10</f>
        <v>28.479859043215502</v>
      </c>
      <c r="N10" s="44">
        <f>'P4c1 CA 10 CA PROD'!$E10/'P4c1 CA 10 CA PROD'!$AL10*'P4c1 CA 10 CA PROD'!N10</f>
        <v>16.926058911415257</v>
      </c>
      <c r="O10" s="44">
        <f>'P4c1 CA 10 CA PROD'!$E10/'P4c1 CA 10 CA PROD'!$AL10*'P4c1 CA 10 CA PROD'!O10</f>
        <v>17.304872030490678</v>
      </c>
      <c r="P10" s="44">
        <f>'P4c1 CA 10 CA PROD'!$E10/'P4c1 CA 10 CA PROD'!$AL10*'P4c1 CA 10 CA PROD'!P10</f>
        <v>2.6172542772483411</v>
      </c>
      <c r="Q10" s="44">
        <f>'P4c1 CA 10 CA PROD'!$E10/'P4c1 CA 10 CA PROD'!$AL10*'P4c1 CA 10 CA PROD'!Q10</f>
        <v>1.4808149200220877</v>
      </c>
      <c r="R10" s="44">
        <f>'P4c1 CA 10 CA PROD'!$E10/'P4c1 CA 10 CA PROD'!$AL10*'P4c1 CA 10 CA PROD'!R10</f>
        <v>6.2848540210239774</v>
      </c>
      <c r="S10" s="44">
        <f>'P4c1 CA 10 CA PROD'!$E10/'P4c1 CA 10 CA PROD'!$AL10*'P4c1 CA 10 CA PROD'!S10</f>
        <v>21.626785343578398</v>
      </c>
      <c r="T10" s="44">
        <f>'P4c1 CA 10 CA PROD'!$E10/'P4c1 CA 10 CA PROD'!$AL10*'P4c1 CA 10 CA PROD'!T10</f>
        <v>1.7735341483985472</v>
      </c>
      <c r="U10" s="44">
        <f>'P4c1 CA 10 CA PROD'!$E10/'P4c1 CA 10 CA PROD'!$AL10*'P4c1 CA 10 CA PROD'!U10</f>
        <v>14.584305084403585</v>
      </c>
      <c r="V10" s="44">
        <f>'P4c1 CA 10 CA PROD'!$E10/'P4c1 CA 10 CA PROD'!$AL10*'P4c1 CA 10 CA PROD'!V10</f>
        <v>29.667954734861134</v>
      </c>
      <c r="W10" s="44">
        <f>'P4c1 CA 10 CA PROD'!$E10/'P4c1 CA 10 CA PROD'!$AL10*'P4c1 CA 10 CA PROD'!W10</f>
        <v>31.441488883259677</v>
      </c>
      <c r="X10" s="44">
        <f>'P4c1 CA 10 CA PROD'!$E10/'P4c1 CA 10 CA PROD'!$AL10*'P4c1 CA 10 CA PROD'!X10</f>
        <v>32.4401780153676</v>
      </c>
      <c r="Y10" s="44">
        <f>'P4c1 CA 10 CA PROD'!$E10/'P4c1 CA 10 CA PROD'!$AL10*'P4c1 CA 10 CA PROD'!Y10</f>
        <v>17.270434474211093</v>
      </c>
      <c r="Z10" s="44">
        <f>'P4c1 CA 10 CA PROD'!$E10/'P4c1 CA 10 CA PROD'!$AL10*'P4c1 CA 10 CA PROD'!Z10</f>
        <v>23.279788044998401</v>
      </c>
      <c r="AA10" s="44">
        <f>'P4c1 CA 10 CA PROD'!$E10/'P4c1 CA 10 CA PROD'!$AL10*'P4c1 CA 10 CA PROD'!AA10</f>
        <v>17.304872030490678</v>
      </c>
      <c r="AB10" s="44">
        <f>'P4c1 CA 10 CA PROD'!$E10/'P4c1 CA 10 CA PROD'!$AL10*'P4c1 CA 10 CA PROD'!AB10</f>
        <v>31.906395893034055</v>
      </c>
      <c r="AC10" s="44">
        <f>'P4c1 CA 10 CA PROD'!$E10/'P4c1 CA 10 CA PROD'!$AL10*'P4c1 CA 10 CA PROD'!AC10</f>
        <v>28.445421486935917</v>
      </c>
      <c r="AD10" s="44">
        <f>'P4c1 CA 10 CA PROD'!$E10/'P4c1 CA 10 CA PROD'!$AL10*'P4c1 CA 10 CA PROD'!AD10</f>
        <v>16.392276789081716</v>
      </c>
      <c r="AE10" s="44">
        <f>'P4c1 CA 10 CA PROD'!$E10/'P4c1 CA 10 CA PROD'!$AL10*'P4c1 CA 10 CA PROD'!AE10</f>
        <v>31.958052227453429</v>
      </c>
      <c r="AF10" s="44">
        <f>'P4c1 CA 10 CA PROD'!$E10/'P4c1 CA 10 CA PROD'!$AL10*'P4c1 CA 10 CA PROD'!AF10</f>
        <v>15.204181097436086</v>
      </c>
      <c r="AG10" s="44">
        <f>'P4c1 CA 10 CA PROD'!$E10/'P4c1 CA 10 CA PROD'!$AL10*'P4c1 CA 10 CA PROD'!AG10</f>
        <v>31.699770555356551</v>
      </c>
      <c r="AH10" s="44"/>
      <c r="AI10" s="44"/>
      <c r="AJ10" s="44"/>
      <c r="AK10" s="44"/>
      <c r="AL10" s="44">
        <f t="shared" si="0"/>
        <v>483.70991550302898</v>
      </c>
    </row>
    <row r="11" spans="1:38" x14ac:dyDescent="0.25">
      <c r="A11" s="14">
        <v>4</v>
      </c>
      <c r="B11" s="14" t="s">
        <v>358</v>
      </c>
      <c r="C11" s="29" t="s">
        <v>422</v>
      </c>
      <c r="D11" s="14" t="s">
        <v>427</v>
      </c>
      <c r="E11" s="31">
        <f>'P4b2 CA 10'!I42</f>
        <v>368.95685818096734</v>
      </c>
      <c r="F11" s="63">
        <f t="shared" si="1"/>
        <v>0.26183790466696877</v>
      </c>
      <c r="G11" s="45" t="s">
        <v>535</v>
      </c>
      <c r="H11" s="44">
        <f>'P4c1 CA 10 CA PROD'!$E11/'P4c1 CA 10 CA PROD'!$AL11*'P4c1 CA 10 CA PROD'!H11</f>
        <v>3.3228707503839079</v>
      </c>
      <c r="I11" s="44">
        <f>'P4c1 CA 10 CA PROD'!$E11/'P4c1 CA 10 CA PROD'!$AL11*'P4c1 CA 10 CA PROD'!I11</f>
        <v>8.4188148260714808</v>
      </c>
      <c r="J11" s="44">
        <f>'P4c1 CA 10 CA PROD'!$E11/'P4c1 CA 10 CA PROD'!$AL11*'P4c1 CA 10 CA PROD'!J11</f>
        <v>11.452740293813312</v>
      </c>
      <c r="K11" s="44">
        <f>'P4c1 CA 10 CA PROD'!$E11/'P4c1 CA 10 CA PROD'!$AL11*'P4c1 CA 10 CA PROD'!K11</f>
        <v>12.385245524158201</v>
      </c>
      <c r="L11" s="44">
        <f>'P4c1 CA 10 CA PROD'!$E11/'P4c1 CA 10 CA PROD'!$AL11*'P4c1 CA 10 CA PROD'!L11</f>
        <v>14.473531885071409</v>
      </c>
      <c r="M11" s="44">
        <f>'P4c1 CA 10 CA PROD'!$E11/'P4c1 CA 10 CA PROD'!$AL11*'P4c1 CA 10 CA PROD'!M11</f>
        <v>21.723431704090846</v>
      </c>
      <c r="N11" s="44">
        <f>'P4c1 CA 10 CA PROD'!$E11/'P4c1 CA 10 CA PROD'!$AL11*'P4c1 CA 10 CA PROD'!N11</f>
        <v>12.910600583507437</v>
      </c>
      <c r="O11" s="44">
        <f>'P4c1 CA 10 CA PROD'!$E11/'P4c1 CA 10 CA PROD'!$AL11*'P4c1 CA 10 CA PROD'!O11</f>
        <v>13.199545866149515</v>
      </c>
      <c r="P11" s="44">
        <f>'P4c1 CA 10 CA PROD'!$E11/'P4c1 CA 10 CA PROD'!$AL11*'P4c1 CA 10 CA PROD'!P11</f>
        <v>1.9963492255270907</v>
      </c>
      <c r="Q11" s="44">
        <f>'P4c1 CA 10 CA PROD'!$E11/'P4c1 CA 10 CA PROD'!$AL11*'P4c1 CA 10 CA PROD'!Q11</f>
        <v>1.1295133776008539</v>
      </c>
      <c r="R11" s="44">
        <f>'P4c1 CA 10 CA PROD'!$E11/'P4c1 CA 10 CA PROD'!$AL11*'P4c1 CA 10 CA PROD'!R11</f>
        <v>4.7938649165617644</v>
      </c>
      <c r="S11" s="44">
        <f>'P4c1 CA 10 CA PROD'!$E11/'P4c1 CA 10 CA PROD'!$AL11*'P4c1 CA 10 CA PROD'!S11</f>
        <v>16.49614886356596</v>
      </c>
      <c r="T11" s="44">
        <f>'P4c1 CA 10 CA PROD'!$E11/'P4c1 CA 10 CA PROD'!$AL11*'P4c1 CA 10 CA PROD'!T11</f>
        <v>1.3527892778242787</v>
      </c>
      <c r="U11" s="44">
        <f>'P4c1 CA 10 CA PROD'!$E11/'P4c1 CA 10 CA PROD'!$AL11*'P4c1 CA 10 CA PROD'!U11</f>
        <v>11.12439338172004</v>
      </c>
      <c r="V11" s="44">
        <f>'P4c1 CA 10 CA PROD'!$E11/'P4c1 CA 10 CA PROD'!$AL11*'P4c1 CA 10 CA PROD'!V11</f>
        <v>22.629669181468273</v>
      </c>
      <c r="W11" s="44">
        <f>'P4c1 CA 10 CA PROD'!$E11/'P4c1 CA 10 CA PROD'!$AL11*'P4c1 CA 10 CA PROD'!W11</f>
        <v>23.982458459292552</v>
      </c>
      <c r="X11" s="44">
        <f>'P4c1 CA 10 CA PROD'!$E11/'P4c1 CA 10 CA PROD'!$AL11*'P4c1 CA 10 CA PROD'!X11</f>
        <v>24.744223295348942</v>
      </c>
      <c r="Y11" s="44">
        <f>'P4c1 CA 10 CA PROD'!$E11/'P4c1 CA 10 CA PROD'!$AL11*'P4c1 CA 10 CA PROD'!Y11</f>
        <v>13.173278113182054</v>
      </c>
      <c r="Z11" s="44">
        <f>'P4c1 CA 10 CA PROD'!$E11/'P4c1 CA 10 CA PROD'!$AL11*'P4c1 CA 10 CA PROD'!Z11</f>
        <v>17.757001006004121</v>
      </c>
      <c r="AA11" s="44">
        <f>'P4c1 CA 10 CA PROD'!$E11/'P4c1 CA 10 CA PROD'!$AL11*'P4c1 CA 10 CA PROD'!AA11</f>
        <v>13.199545866149515</v>
      </c>
      <c r="AB11" s="44">
        <f>'P4c1 CA 10 CA PROD'!$E11/'P4c1 CA 10 CA PROD'!$AL11*'P4c1 CA 10 CA PROD'!AB11</f>
        <v>24.337073124353285</v>
      </c>
      <c r="AC11" s="44">
        <f>'P4c1 CA 10 CA PROD'!$E11/'P4c1 CA 10 CA PROD'!$AL11*'P4c1 CA 10 CA PROD'!AC11</f>
        <v>21.697163951123379</v>
      </c>
      <c r="AD11" s="44">
        <f>'P4c1 CA 10 CA PROD'!$E11/'P4c1 CA 10 CA PROD'!$AL11*'P4c1 CA 10 CA PROD'!AD11</f>
        <v>12.50345041251178</v>
      </c>
      <c r="AE11" s="44">
        <f>'P4c1 CA 10 CA PROD'!$E11/'P4c1 CA 10 CA PROD'!$AL11*'P4c1 CA 10 CA PROD'!AE11</f>
        <v>24.376474753804477</v>
      </c>
      <c r="AF11" s="44">
        <f>'P4c1 CA 10 CA PROD'!$E11/'P4c1 CA 10 CA PROD'!$AL11*'P4c1 CA 10 CA PROD'!AF11</f>
        <v>11.597212935134349</v>
      </c>
      <c r="AG11" s="44">
        <f>'P4c1 CA 10 CA PROD'!$E11/'P4c1 CA 10 CA PROD'!$AL11*'P4c1 CA 10 CA PROD'!AG11</f>
        <v>24.179466606548512</v>
      </c>
      <c r="AH11" s="44"/>
      <c r="AI11" s="44"/>
      <c r="AJ11" s="44"/>
      <c r="AK11" s="44"/>
      <c r="AL11" s="44">
        <f t="shared" si="0"/>
        <v>368.95685818096734</v>
      </c>
    </row>
    <row r="12" spans="1:38" x14ac:dyDescent="0.25">
      <c r="A12" s="14">
        <v>5</v>
      </c>
      <c r="B12" s="14"/>
      <c r="C12" s="7"/>
      <c r="D12" s="7"/>
      <c r="E12" s="31"/>
      <c r="F12" s="31"/>
      <c r="G12" s="45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4">
        <f t="shared" si="0"/>
        <v>0</v>
      </c>
    </row>
    <row r="13" spans="1:38" x14ac:dyDescent="0.25">
      <c r="A13" s="14">
        <v>6</v>
      </c>
      <c r="B13" s="14"/>
      <c r="C13" s="7"/>
      <c r="D13" s="7"/>
      <c r="E13" s="31"/>
      <c r="F13" s="31"/>
      <c r="G13" s="45"/>
      <c r="H13" s="44"/>
      <c r="I13" s="44"/>
      <c r="J13" s="44"/>
      <c r="K13" s="44"/>
      <c r="L13" s="44"/>
      <c r="M13" s="44"/>
      <c r="N13" s="44"/>
      <c r="O13" s="44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4">
        <f t="shared" si="0"/>
        <v>0</v>
      </c>
    </row>
    <row r="14" spans="1:38" x14ac:dyDescent="0.25">
      <c r="A14" s="14">
        <v>7</v>
      </c>
      <c r="B14" s="14"/>
      <c r="C14" s="7"/>
      <c r="D14" s="7"/>
      <c r="E14" s="31"/>
      <c r="F14" s="31"/>
      <c r="G14" s="45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>
        <f t="shared" si="0"/>
        <v>0</v>
      </c>
    </row>
    <row r="15" spans="1:38" x14ac:dyDescent="0.25">
      <c r="A15" s="14">
        <v>8</v>
      </c>
      <c r="B15" s="14"/>
      <c r="C15" s="7"/>
      <c r="D15" s="7"/>
      <c r="E15" s="31"/>
      <c r="F15" s="31"/>
      <c r="G15" s="45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>
        <f t="shared" si="0"/>
        <v>0</v>
      </c>
    </row>
    <row r="16" spans="1:38" x14ac:dyDescent="0.25">
      <c r="A16" s="14">
        <v>9</v>
      </c>
      <c r="B16" s="14"/>
      <c r="C16" s="7"/>
      <c r="D16" s="7"/>
      <c r="E16" s="31"/>
      <c r="F16" s="31"/>
      <c r="G16" s="45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4">
        <f t="shared" si="0"/>
        <v>0</v>
      </c>
    </row>
    <row r="17" spans="1:38" x14ac:dyDescent="0.25">
      <c r="A17" s="14">
        <v>10</v>
      </c>
      <c r="B17" s="14"/>
      <c r="C17" s="7"/>
      <c r="D17" s="7"/>
      <c r="E17" s="31"/>
      <c r="F17" s="31"/>
      <c r="G17" s="45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>
        <f t="shared" si="0"/>
        <v>0</v>
      </c>
    </row>
    <row r="18" spans="1:38" x14ac:dyDescent="0.25">
      <c r="A18" s="14">
        <v>11</v>
      </c>
      <c r="B18" s="14"/>
      <c r="C18" s="7"/>
      <c r="D18" s="7"/>
      <c r="E18" s="31"/>
      <c r="F18" s="31"/>
      <c r="G18" s="45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f t="shared" si="0"/>
        <v>0</v>
      </c>
    </row>
    <row r="19" spans="1:38" x14ac:dyDescent="0.25">
      <c r="A19" s="14">
        <v>12</v>
      </c>
      <c r="B19" s="14"/>
      <c r="C19" s="7"/>
      <c r="D19" s="7"/>
      <c r="E19" s="31"/>
      <c r="F19" s="31"/>
      <c r="G19" s="45"/>
      <c r="H19" s="44"/>
      <c r="I19" s="44"/>
      <c r="J19" s="44"/>
      <c r="K19" s="4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44">
        <f t="shared" si="0"/>
        <v>0</v>
      </c>
    </row>
    <row r="20" spans="1:38" x14ac:dyDescent="0.25">
      <c r="A20" s="14">
        <v>13</v>
      </c>
      <c r="B20" s="14"/>
      <c r="C20" s="7"/>
      <c r="D20" s="7"/>
      <c r="E20" s="31"/>
      <c r="F20" s="31"/>
      <c r="G20" s="45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4">
        <f t="shared" si="0"/>
        <v>0</v>
      </c>
    </row>
    <row r="21" spans="1:38" x14ac:dyDescent="0.25">
      <c r="A21" s="14">
        <v>14</v>
      </c>
      <c r="B21" s="14"/>
      <c r="C21" s="7"/>
      <c r="D21" s="7"/>
      <c r="E21" s="31"/>
      <c r="F21" s="31"/>
      <c r="G21" s="45"/>
      <c r="H21" s="44"/>
      <c r="I21" s="44"/>
      <c r="J21" s="44"/>
      <c r="K21" s="44"/>
      <c r="L21" s="44"/>
      <c r="M21" s="44"/>
      <c r="N21" s="44"/>
      <c r="O21" s="44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4">
        <f t="shared" si="0"/>
        <v>0</v>
      </c>
    </row>
    <row r="22" spans="1:38" x14ac:dyDescent="0.25">
      <c r="A22" s="14">
        <v>15</v>
      </c>
      <c r="B22" s="14"/>
      <c r="C22" s="7"/>
      <c r="D22" s="7"/>
      <c r="E22" s="31"/>
      <c r="F22" s="31"/>
      <c r="G22" s="45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>
        <f t="shared" si="0"/>
        <v>0</v>
      </c>
    </row>
    <row r="23" spans="1:38" x14ac:dyDescent="0.25">
      <c r="A23" s="14">
        <v>16</v>
      </c>
      <c r="B23" s="14"/>
      <c r="C23" s="7"/>
      <c r="D23" s="7"/>
      <c r="E23" s="31"/>
      <c r="F23" s="31"/>
      <c r="G23" s="45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4">
        <f t="shared" si="0"/>
        <v>0</v>
      </c>
    </row>
    <row r="24" spans="1:38" x14ac:dyDescent="0.25">
      <c r="A24" s="14">
        <v>17</v>
      </c>
      <c r="B24" s="14"/>
      <c r="C24" s="7"/>
      <c r="D24" s="7"/>
      <c r="E24" s="31"/>
      <c r="F24" s="31"/>
      <c r="G24" s="45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>
        <f t="shared" si="0"/>
        <v>0</v>
      </c>
    </row>
    <row r="25" spans="1:38" x14ac:dyDescent="0.25">
      <c r="A25" s="14">
        <v>18</v>
      </c>
      <c r="B25" s="14"/>
      <c r="C25" s="7"/>
      <c r="D25" s="7"/>
      <c r="E25" s="31"/>
      <c r="F25" s="31"/>
      <c r="G25" s="45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4">
        <f t="shared" si="0"/>
        <v>0</v>
      </c>
    </row>
    <row r="26" spans="1:38" x14ac:dyDescent="0.25">
      <c r="A26" s="14">
        <v>19</v>
      </c>
      <c r="B26" s="14"/>
      <c r="C26" s="7"/>
      <c r="D26" s="7"/>
      <c r="E26" s="31"/>
      <c r="F26" s="31"/>
      <c r="G26" s="45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>
        <f t="shared" si="0"/>
        <v>0</v>
      </c>
    </row>
    <row r="27" spans="1:38" x14ac:dyDescent="0.25">
      <c r="A27" s="14">
        <v>20</v>
      </c>
      <c r="B27" s="14"/>
      <c r="C27" s="7"/>
      <c r="D27" s="7"/>
      <c r="E27" s="31"/>
      <c r="F27" s="31"/>
      <c r="G27" s="45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>
        <f t="shared" si="0"/>
        <v>0</v>
      </c>
    </row>
    <row r="28" spans="1:38" x14ac:dyDescent="0.25">
      <c r="A28" s="14">
        <v>21</v>
      </c>
      <c r="B28" s="14"/>
      <c r="C28" s="7"/>
      <c r="D28" s="7"/>
      <c r="E28" s="31"/>
      <c r="F28" s="31"/>
      <c r="G28" s="45"/>
      <c r="H28" s="44"/>
      <c r="I28" s="44"/>
      <c r="J28" s="44"/>
      <c r="K28" s="44"/>
      <c r="L28" s="44"/>
      <c r="M28" s="44"/>
      <c r="N28" s="45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>
        <f t="shared" si="0"/>
        <v>0</v>
      </c>
    </row>
    <row r="29" spans="1:38" x14ac:dyDescent="0.25">
      <c r="A29" s="14">
        <v>22</v>
      </c>
      <c r="B29" s="14"/>
      <c r="C29" s="7"/>
      <c r="D29" s="7"/>
      <c r="E29" s="31"/>
      <c r="F29" s="31"/>
      <c r="G29" s="45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>
        <f t="shared" si="0"/>
        <v>0</v>
      </c>
    </row>
    <row r="30" spans="1:38" x14ac:dyDescent="0.25">
      <c r="A30" s="14">
        <v>23</v>
      </c>
      <c r="B30" s="14"/>
      <c r="C30" s="7"/>
      <c r="D30" s="7"/>
      <c r="E30" s="31"/>
      <c r="F30" s="31"/>
      <c r="G30" s="45"/>
      <c r="H30" s="44"/>
      <c r="I30" s="44"/>
      <c r="J30" s="44"/>
      <c r="K30" s="44"/>
      <c r="L30" s="44"/>
      <c r="M30" s="45"/>
      <c r="N30" s="45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>
        <f t="shared" si="0"/>
        <v>0</v>
      </c>
    </row>
    <row r="31" spans="1:38" x14ac:dyDescent="0.25">
      <c r="A31" s="14">
        <v>24</v>
      </c>
      <c r="B31" s="14"/>
      <c r="C31" s="7"/>
      <c r="D31" s="7"/>
      <c r="E31" s="31"/>
      <c r="F31" s="31"/>
      <c r="G31" s="45"/>
      <c r="H31" s="44"/>
      <c r="I31" s="44"/>
      <c r="J31" s="44"/>
      <c r="K31" s="44"/>
      <c r="L31" s="44"/>
      <c r="M31" s="45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>
        <f t="shared" si="0"/>
        <v>0</v>
      </c>
    </row>
    <row r="32" spans="1:38" x14ac:dyDescent="0.25">
      <c r="A32" s="14">
        <v>25</v>
      </c>
      <c r="B32" s="14"/>
      <c r="C32" s="7"/>
      <c r="D32" s="7"/>
      <c r="E32" s="31"/>
      <c r="F32" s="31"/>
      <c r="G32" s="45"/>
      <c r="H32" s="44"/>
      <c r="I32" s="44"/>
      <c r="J32" s="44"/>
      <c r="K32" s="44"/>
      <c r="L32" s="45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>
        <f t="shared" si="0"/>
        <v>0</v>
      </c>
    </row>
    <row r="33" spans="1:41" x14ac:dyDescent="0.25">
      <c r="A33" s="14">
        <v>26</v>
      </c>
      <c r="B33" s="14"/>
      <c r="C33" s="7"/>
      <c r="D33" s="7"/>
      <c r="E33" s="31"/>
      <c r="F33" s="31"/>
      <c r="G33" s="45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>
        <f t="shared" si="0"/>
        <v>0</v>
      </c>
    </row>
    <row r="34" spans="1:41" x14ac:dyDescent="0.25">
      <c r="A34" s="14">
        <v>27</v>
      </c>
      <c r="B34" s="14"/>
      <c r="C34" s="7"/>
      <c r="D34" s="7"/>
      <c r="E34" s="31"/>
      <c r="F34" s="31"/>
      <c r="G34" s="45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>
        <f t="shared" si="0"/>
        <v>0</v>
      </c>
    </row>
    <row r="35" spans="1:41" x14ac:dyDescent="0.25">
      <c r="A35" s="14">
        <v>28</v>
      </c>
      <c r="B35" s="14"/>
      <c r="C35" s="7"/>
      <c r="D35" s="7"/>
      <c r="E35" s="31"/>
      <c r="F35" s="31"/>
      <c r="G35" s="45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>
        <f t="shared" si="0"/>
        <v>0</v>
      </c>
    </row>
    <row r="36" spans="1:41" x14ac:dyDescent="0.25">
      <c r="A36" s="14">
        <v>29</v>
      </c>
      <c r="B36" s="14"/>
      <c r="C36" s="7"/>
      <c r="D36" s="7"/>
      <c r="E36" s="31"/>
      <c r="F36" s="31"/>
      <c r="G36" s="45"/>
      <c r="H36" s="44"/>
      <c r="I36" s="44"/>
      <c r="J36" s="44"/>
      <c r="K36" s="44"/>
      <c r="L36" s="44"/>
      <c r="M36" s="45"/>
      <c r="N36" s="44"/>
      <c r="O36" s="45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>
        <f t="shared" si="0"/>
        <v>0</v>
      </c>
    </row>
    <row r="37" spans="1:41" x14ac:dyDescent="0.25">
      <c r="A37" s="14">
        <v>30</v>
      </c>
      <c r="B37" s="14"/>
      <c r="C37" s="7"/>
      <c r="D37" s="7"/>
      <c r="E37" s="31"/>
      <c r="F37" s="31"/>
      <c r="G37" s="45"/>
      <c r="H37" s="44"/>
      <c r="I37" s="44"/>
      <c r="J37" s="44"/>
      <c r="K37" s="44"/>
      <c r="L37" s="44"/>
      <c r="M37" s="45"/>
      <c r="N37" s="45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>
        <f t="shared" si="0"/>
        <v>0</v>
      </c>
    </row>
    <row r="38" spans="1:41" x14ac:dyDescent="0.25">
      <c r="A38" s="14">
        <v>31</v>
      </c>
      <c r="B38" s="14"/>
      <c r="C38" s="7"/>
      <c r="D38" s="7"/>
      <c r="E38" s="31"/>
      <c r="F38" s="31"/>
      <c r="G38" s="45"/>
      <c r="H38" s="44"/>
      <c r="I38" s="44"/>
      <c r="J38" s="44"/>
      <c r="K38" s="44"/>
      <c r="L38" s="45"/>
      <c r="M38" s="44"/>
      <c r="N38" s="45"/>
      <c r="O38" s="44"/>
      <c r="P38" s="45"/>
      <c r="Q38" s="45"/>
      <c r="R38" s="45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>
        <f t="shared" si="0"/>
        <v>0</v>
      </c>
    </row>
    <row r="39" spans="1:41" x14ac:dyDescent="0.25">
      <c r="A39" s="14">
        <v>32</v>
      </c>
      <c r="B39" s="14"/>
      <c r="C39" s="7"/>
      <c r="D39" s="7"/>
      <c r="E39" s="31"/>
      <c r="F39" s="31"/>
      <c r="G39" s="45"/>
      <c r="H39" s="44"/>
      <c r="I39" s="44"/>
      <c r="J39" s="44"/>
      <c r="K39" s="44"/>
      <c r="L39" s="14"/>
      <c r="M39" s="45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>
        <f t="shared" si="0"/>
        <v>0</v>
      </c>
      <c r="AO39" s="65"/>
    </row>
    <row r="40" spans="1:41" x14ac:dyDescent="0.25">
      <c r="A40" s="14">
        <v>33</v>
      </c>
      <c r="B40" s="14"/>
      <c r="C40" s="7"/>
      <c r="D40" s="7"/>
      <c r="E40" s="31"/>
      <c r="F40" s="31"/>
      <c r="G40" s="45"/>
      <c r="H40" s="44"/>
      <c r="I40" s="44"/>
      <c r="J40" s="44"/>
      <c r="K40" s="44"/>
      <c r="L40" s="1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>
        <f t="shared" si="0"/>
        <v>0</v>
      </c>
    </row>
    <row r="41" spans="1:41" x14ac:dyDescent="0.25">
      <c r="A41" s="14">
        <v>34</v>
      </c>
      <c r="B41" s="14"/>
      <c r="C41" s="7"/>
      <c r="D41" s="7"/>
      <c r="E41" s="31"/>
      <c r="F41" s="31"/>
      <c r="G41" s="45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>
        <f t="shared" si="0"/>
        <v>0</v>
      </c>
    </row>
    <row r="42" spans="1:41" x14ac:dyDescent="0.25">
      <c r="A42" s="14">
        <v>35</v>
      </c>
      <c r="B42" s="14"/>
      <c r="C42" s="7"/>
      <c r="D42" s="7"/>
      <c r="E42" s="31"/>
      <c r="F42" s="31"/>
      <c r="G42" s="45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>
        <f t="shared" si="0"/>
        <v>0</v>
      </c>
    </row>
    <row r="43" spans="1:41" x14ac:dyDescent="0.25">
      <c r="E43" s="77">
        <f>SUM(E8:E42)</f>
        <v>1409.1040739508019</v>
      </c>
      <c r="F43" s="72"/>
      <c r="H43" s="77">
        <f t="shared" ref="H43:AG43" si="2">SUM(H8:H42)</f>
        <v>12.690564242829021</v>
      </c>
      <c r="I43" s="77">
        <f t="shared" si="2"/>
        <v>32.152773437365227</v>
      </c>
      <c r="J43" s="77">
        <f t="shared" si="2"/>
        <v>43.739810354730857</v>
      </c>
      <c r="K43" s="77">
        <f t="shared" si="2"/>
        <v>47.301193995999078</v>
      </c>
      <c r="L43" s="77">
        <f t="shared" si="2"/>
        <v>55.276686939120879</v>
      </c>
      <c r="M43" s="77">
        <f t="shared" si="2"/>
        <v>82.965190741656912</v>
      </c>
      <c r="N43" s="77">
        <f t="shared" si="2"/>
        <v>49.307607315023425</v>
      </c>
      <c r="O43" s="77">
        <f t="shared" si="2"/>
        <v>50.411134640486821</v>
      </c>
      <c r="P43" s="77">
        <f t="shared" si="2"/>
        <v>7.6243706122925339</v>
      </c>
      <c r="Q43" s="77">
        <f t="shared" si="2"/>
        <v>4.3137886359023545</v>
      </c>
      <c r="R43" s="77">
        <f t="shared" si="2"/>
        <v>18.308521536097203</v>
      </c>
      <c r="S43" s="77">
        <f t="shared" si="2"/>
        <v>63.001378217364632</v>
      </c>
      <c r="T43" s="77">
        <f t="shared" si="2"/>
        <v>5.1665142964877049</v>
      </c>
      <c r="U43" s="77">
        <f t="shared" si="2"/>
        <v>42.485802030340636</v>
      </c>
      <c r="V43" s="77">
        <f t="shared" si="2"/>
        <v>86.426253716973932</v>
      </c>
      <c r="W43" s="77">
        <f t="shared" si="2"/>
        <v>91.592768013461637</v>
      </c>
      <c r="X43" s="77">
        <f t="shared" si="2"/>
        <v>94.502067326046955</v>
      </c>
      <c r="Y43" s="77">
        <f t="shared" si="2"/>
        <v>50.310813974535606</v>
      </c>
      <c r="Z43" s="77">
        <f t="shared" si="2"/>
        <v>67.816770183023053</v>
      </c>
      <c r="AA43" s="77">
        <f t="shared" si="2"/>
        <v>50.411134640486821</v>
      </c>
      <c r="AB43" s="77">
        <f t="shared" si="2"/>
        <v>92.947097003803066</v>
      </c>
      <c r="AC43" s="77">
        <f t="shared" si="2"/>
        <v>82.864870075705682</v>
      </c>
      <c r="AD43" s="77">
        <f t="shared" si="2"/>
        <v>47.752636992779557</v>
      </c>
      <c r="AE43" s="77">
        <f t="shared" si="2"/>
        <v>93.09757800272989</v>
      </c>
      <c r="AF43" s="77">
        <f t="shared" si="2"/>
        <v>44.291574017462551</v>
      </c>
      <c r="AG43" s="77">
        <f t="shared" si="2"/>
        <v>92.345173008095756</v>
      </c>
      <c r="AL43" s="77">
        <f t="shared" ref="AL43" si="3">SUM(AL8:AL42)</f>
        <v>1409.1040739508019</v>
      </c>
    </row>
  </sheetData>
  <mergeCells count="7">
    <mergeCell ref="Y3:AB3"/>
    <mergeCell ref="AC3:AG3"/>
    <mergeCell ref="B5:C5"/>
    <mergeCell ref="H3:K3"/>
    <mergeCell ref="L3:O3"/>
    <mergeCell ref="P3:U3"/>
    <mergeCell ref="V3:X3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BF2B9-88D7-4629-B513-134FFD0FA61A}">
  <dimension ref="A1:AO43"/>
  <sheetViews>
    <sheetView zoomScale="80" zoomScaleNormal="80" workbookViewId="0">
      <pane xSplit="7" ySplit="7" topLeftCell="H8" activePane="bottomRight" state="frozen"/>
      <selection pane="topRight" activeCell="F1" sqref="F1"/>
      <selection pane="bottomLeft" activeCell="A9" sqref="A9"/>
      <selection pane="bottomRight" activeCell="A8" sqref="A8"/>
    </sheetView>
  </sheetViews>
  <sheetFormatPr baseColWidth="10" defaultColWidth="11.54296875" defaultRowHeight="15" x14ac:dyDescent="0.25"/>
  <cols>
    <col min="1" max="1" width="6.08984375" style="24" customWidth="1"/>
    <col min="2" max="2" width="9.90625" style="24" customWidth="1"/>
    <col min="3" max="3" width="29.81640625" style="24" customWidth="1"/>
    <col min="4" max="4" width="7" style="24" customWidth="1"/>
    <col min="5" max="5" width="7.6328125" style="24" bestFit="1" customWidth="1"/>
    <col min="6" max="6" width="8.54296875" style="24" customWidth="1"/>
    <col min="7" max="7" width="13.7265625" style="24" customWidth="1"/>
    <col min="8" max="15" width="11.54296875" style="24"/>
    <col min="16" max="16" width="12.90625" style="24" customWidth="1"/>
    <col min="17" max="38" width="11.54296875" style="24"/>
    <col min="39" max="39" width="5.36328125" style="24" customWidth="1"/>
    <col min="40" max="16384" width="11.54296875" style="24"/>
  </cols>
  <sheetData>
    <row r="1" spans="1:38" ht="15.6" x14ac:dyDescent="0.3">
      <c r="A1" s="26" t="s">
        <v>555</v>
      </c>
    </row>
    <row r="2" spans="1:38" ht="15.6" x14ac:dyDescent="0.3">
      <c r="A2" s="26" t="s">
        <v>618</v>
      </c>
      <c r="B2" s="26" t="s">
        <v>619</v>
      </c>
      <c r="G2" s="74" t="s">
        <v>100</v>
      </c>
      <c r="H2" s="74">
        <v>1</v>
      </c>
      <c r="I2" s="74">
        <v>2</v>
      </c>
      <c r="J2" s="74">
        <v>3</v>
      </c>
      <c r="K2" s="74">
        <v>4</v>
      </c>
      <c r="L2" s="74">
        <v>5</v>
      </c>
      <c r="M2" s="74">
        <v>6</v>
      </c>
      <c r="N2" s="74">
        <v>7</v>
      </c>
      <c r="O2" s="74">
        <v>8</v>
      </c>
      <c r="P2" s="74">
        <v>9</v>
      </c>
      <c r="Q2" s="74">
        <v>10</v>
      </c>
      <c r="R2" s="74">
        <v>11</v>
      </c>
      <c r="S2" s="74">
        <v>12</v>
      </c>
      <c r="T2" s="74">
        <v>13</v>
      </c>
      <c r="U2" s="74">
        <v>14</v>
      </c>
      <c r="V2" s="74">
        <v>15</v>
      </c>
      <c r="W2" s="74">
        <v>16</v>
      </c>
      <c r="X2" s="74">
        <v>17</v>
      </c>
      <c r="Y2" s="74">
        <v>18</v>
      </c>
      <c r="Z2" s="74">
        <v>19</v>
      </c>
      <c r="AA2" s="74">
        <v>20</v>
      </c>
      <c r="AB2" s="74">
        <v>21</v>
      </c>
      <c r="AC2" s="74">
        <v>22</v>
      </c>
      <c r="AD2" s="74">
        <v>23</v>
      </c>
      <c r="AE2" s="74">
        <v>24</v>
      </c>
      <c r="AF2" s="74">
        <v>25</v>
      </c>
      <c r="AG2" s="74">
        <v>26</v>
      </c>
      <c r="AH2" s="74">
        <v>27</v>
      </c>
      <c r="AI2" s="74">
        <v>28</v>
      </c>
      <c r="AJ2" s="74">
        <v>29</v>
      </c>
      <c r="AK2" s="74">
        <v>30</v>
      </c>
    </row>
    <row r="3" spans="1:38" ht="15.6" x14ac:dyDescent="0.3">
      <c r="A3" s="26"/>
      <c r="B3" s="26" t="s">
        <v>595</v>
      </c>
      <c r="G3" s="74"/>
      <c r="H3" s="96" t="s">
        <v>569</v>
      </c>
      <c r="I3" s="96"/>
      <c r="J3" s="96"/>
      <c r="K3" s="96"/>
      <c r="L3" s="97" t="s">
        <v>568</v>
      </c>
      <c r="M3" s="98"/>
      <c r="N3" s="98"/>
      <c r="O3" s="99"/>
      <c r="P3" s="97" t="s">
        <v>596</v>
      </c>
      <c r="Q3" s="98"/>
      <c r="R3" s="98"/>
      <c r="S3" s="98"/>
      <c r="T3" s="98"/>
      <c r="U3" s="99"/>
      <c r="V3" s="97" t="s">
        <v>597</v>
      </c>
      <c r="W3" s="98"/>
      <c r="X3" s="99"/>
      <c r="Y3" s="97" t="s">
        <v>598</v>
      </c>
      <c r="Z3" s="98"/>
      <c r="AA3" s="98"/>
      <c r="AB3" s="99"/>
      <c r="AC3" s="97" t="s">
        <v>599</v>
      </c>
      <c r="AD3" s="98"/>
      <c r="AE3" s="98"/>
      <c r="AF3" s="98"/>
      <c r="AG3" s="99"/>
      <c r="AH3" s="74"/>
      <c r="AI3" s="74"/>
      <c r="AJ3" s="74"/>
      <c r="AK3" s="74"/>
    </row>
    <row r="4" spans="1:38" ht="15.6" x14ac:dyDescent="0.3">
      <c r="A4" s="26"/>
      <c r="B4" s="26"/>
      <c r="G4" s="74" t="s">
        <v>101</v>
      </c>
      <c r="H4" s="74" t="s">
        <v>363</v>
      </c>
      <c r="I4" s="74" t="s">
        <v>364</v>
      </c>
      <c r="J4" s="74" t="s">
        <v>365</v>
      </c>
      <c r="K4" s="74" t="s">
        <v>366</v>
      </c>
      <c r="L4" s="74" t="s">
        <v>367</v>
      </c>
      <c r="M4" s="74" t="s">
        <v>368</v>
      </c>
      <c r="N4" s="74" t="s">
        <v>369</v>
      </c>
      <c r="O4" s="74" t="s">
        <v>370</v>
      </c>
      <c r="P4" s="74" t="s">
        <v>371</v>
      </c>
      <c r="Q4" s="74" t="s">
        <v>372</v>
      </c>
      <c r="R4" s="74" t="s">
        <v>373</v>
      </c>
      <c r="S4" s="74" t="s">
        <v>374</v>
      </c>
      <c r="T4" s="74" t="s">
        <v>375</v>
      </c>
      <c r="U4" s="74" t="s">
        <v>376</v>
      </c>
      <c r="V4" s="74" t="s">
        <v>377</v>
      </c>
      <c r="W4" s="74" t="s">
        <v>378</v>
      </c>
      <c r="X4" s="74" t="s">
        <v>379</v>
      </c>
      <c r="Y4" s="74" t="s">
        <v>380</v>
      </c>
      <c r="Z4" s="74" t="s">
        <v>381</v>
      </c>
      <c r="AA4" s="74" t="s">
        <v>382</v>
      </c>
      <c r="AB4" s="74" t="s">
        <v>383</v>
      </c>
      <c r="AC4" s="74" t="s">
        <v>384</v>
      </c>
      <c r="AD4" s="74" t="s">
        <v>385</v>
      </c>
      <c r="AE4" s="74" t="s">
        <v>386</v>
      </c>
      <c r="AF4" s="74" t="s">
        <v>387</v>
      </c>
      <c r="AG4" s="74" t="s">
        <v>388</v>
      </c>
      <c r="AH4" s="74"/>
      <c r="AI4" s="74"/>
      <c r="AJ4" s="74"/>
      <c r="AK4" s="74"/>
    </row>
    <row r="5" spans="1:38" ht="69" x14ac:dyDescent="0.25">
      <c r="B5" s="94" t="s">
        <v>556</v>
      </c>
      <c r="C5" s="95"/>
      <c r="D5" s="71"/>
      <c r="G5" s="74" t="s">
        <v>102</v>
      </c>
      <c r="H5" s="74" t="s">
        <v>389</v>
      </c>
      <c r="I5" s="74" t="s">
        <v>390</v>
      </c>
      <c r="J5" s="74" t="s">
        <v>391</v>
      </c>
      <c r="K5" s="74" t="s">
        <v>392</v>
      </c>
      <c r="L5" s="74" t="s">
        <v>393</v>
      </c>
      <c r="M5" s="74" t="s">
        <v>394</v>
      </c>
      <c r="N5" s="74" t="s">
        <v>395</v>
      </c>
      <c r="O5" s="74" t="s">
        <v>396</v>
      </c>
      <c r="P5" s="74" t="s">
        <v>397</v>
      </c>
      <c r="Q5" s="74" t="s">
        <v>398</v>
      </c>
      <c r="R5" s="74" t="s">
        <v>399</v>
      </c>
      <c r="S5" s="74" t="s">
        <v>400</v>
      </c>
      <c r="T5" s="74" t="s">
        <v>401</v>
      </c>
      <c r="U5" s="74" t="s">
        <v>402</v>
      </c>
      <c r="V5" s="74" t="s">
        <v>393</v>
      </c>
      <c r="W5" s="74" t="s">
        <v>403</v>
      </c>
      <c r="X5" s="74" t="s">
        <v>404</v>
      </c>
      <c r="Y5" s="74" t="s">
        <v>405</v>
      </c>
      <c r="Z5" s="74" t="s">
        <v>406</v>
      </c>
      <c r="AA5" s="74" t="s">
        <v>399</v>
      </c>
      <c r="AB5" s="74" t="s">
        <v>407</v>
      </c>
      <c r="AC5" s="74" t="s">
        <v>393</v>
      </c>
      <c r="AD5" s="74" t="s">
        <v>408</v>
      </c>
      <c r="AE5" s="74" t="s">
        <v>409</v>
      </c>
      <c r="AF5" s="74" t="s">
        <v>410</v>
      </c>
      <c r="AG5" s="74" t="s">
        <v>411</v>
      </c>
      <c r="AH5" s="74"/>
      <c r="AI5" s="74"/>
      <c r="AJ5" s="74"/>
      <c r="AK5" s="74"/>
    </row>
    <row r="6" spans="1:38" x14ac:dyDescent="0.25">
      <c r="G6" s="74" t="s">
        <v>103</v>
      </c>
      <c r="H6" s="74" t="s">
        <v>130</v>
      </c>
      <c r="I6" s="74" t="s">
        <v>130</v>
      </c>
      <c r="J6" s="74" t="s">
        <v>130</v>
      </c>
      <c r="K6" s="74" t="s">
        <v>130</v>
      </c>
      <c r="L6" s="74" t="s">
        <v>130</v>
      </c>
      <c r="M6" s="74" t="s">
        <v>130</v>
      </c>
      <c r="N6" s="74" t="s">
        <v>130</v>
      </c>
      <c r="O6" s="74" t="s">
        <v>130</v>
      </c>
      <c r="P6" s="74" t="s">
        <v>130</v>
      </c>
      <c r="Q6" s="74" t="s">
        <v>130</v>
      </c>
      <c r="R6" s="74" t="s">
        <v>130</v>
      </c>
      <c r="S6" s="74" t="s">
        <v>130</v>
      </c>
      <c r="T6" s="74" t="s">
        <v>130</v>
      </c>
      <c r="U6" s="74" t="s">
        <v>130</v>
      </c>
      <c r="V6" s="74" t="s">
        <v>130</v>
      </c>
      <c r="W6" s="74" t="s">
        <v>130</v>
      </c>
      <c r="X6" s="74" t="s">
        <v>130</v>
      </c>
      <c r="Y6" s="74" t="s">
        <v>130</v>
      </c>
      <c r="Z6" s="74" t="s">
        <v>130</v>
      </c>
      <c r="AA6" s="74" t="s">
        <v>130</v>
      </c>
      <c r="AB6" s="74" t="s">
        <v>130</v>
      </c>
      <c r="AC6" s="74" t="s">
        <v>130</v>
      </c>
      <c r="AD6" s="74" t="s">
        <v>130</v>
      </c>
      <c r="AE6" s="74" t="s">
        <v>130</v>
      </c>
      <c r="AF6" s="74" t="s">
        <v>130</v>
      </c>
      <c r="AG6" s="74" t="s">
        <v>130</v>
      </c>
      <c r="AH6" s="74"/>
      <c r="AI6" s="74"/>
      <c r="AJ6" s="74"/>
      <c r="AK6" s="74"/>
    </row>
    <row r="7" spans="1:38" ht="15.6" x14ac:dyDescent="0.3">
      <c r="A7" s="1" t="s">
        <v>100</v>
      </c>
      <c r="B7" s="1" t="s">
        <v>101</v>
      </c>
      <c r="C7" s="1" t="s">
        <v>102</v>
      </c>
      <c r="D7" s="1" t="s">
        <v>103</v>
      </c>
      <c r="E7" s="1" t="s">
        <v>171</v>
      </c>
      <c r="F7" s="1" t="s">
        <v>528</v>
      </c>
      <c r="G7" s="1" t="s">
        <v>527</v>
      </c>
      <c r="H7" s="74" t="s">
        <v>427</v>
      </c>
      <c r="I7" s="74" t="s">
        <v>427</v>
      </c>
      <c r="J7" s="74" t="s">
        <v>427</v>
      </c>
      <c r="K7" s="74" t="s">
        <v>427</v>
      </c>
      <c r="L7" s="74" t="s">
        <v>427</v>
      </c>
      <c r="M7" s="74" t="s">
        <v>427</v>
      </c>
      <c r="N7" s="74" t="s">
        <v>427</v>
      </c>
      <c r="O7" s="74" t="s">
        <v>427</v>
      </c>
      <c r="P7" s="74" t="s">
        <v>427</v>
      </c>
      <c r="Q7" s="74" t="s">
        <v>427</v>
      </c>
      <c r="R7" s="74" t="s">
        <v>427</v>
      </c>
      <c r="S7" s="74" t="s">
        <v>427</v>
      </c>
      <c r="T7" s="74" t="s">
        <v>427</v>
      </c>
      <c r="U7" s="74" t="s">
        <v>427</v>
      </c>
      <c r="V7" s="74" t="s">
        <v>427</v>
      </c>
      <c r="W7" s="74" t="s">
        <v>427</v>
      </c>
      <c r="X7" s="74" t="s">
        <v>427</v>
      </c>
      <c r="Y7" s="74" t="s">
        <v>427</v>
      </c>
      <c r="Z7" s="74" t="s">
        <v>427</v>
      </c>
      <c r="AA7" s="74" t="s">
        <v>427</v>
      </c>
      <c r="AB7" s="74" t="s">
        <v>427</v>
      </c>
      <c r="AC7" s="74" t="s">
        <v>427</v>
      </c>
      <c r="AD7" s="74" t="s">
        <v>427</v>
      </c>
      <c r="AE7" s="74" t="s">
        <v>427</v>
      </c>
      <c r="AF7" s="74" t="s">
        <v>427</v>
      </c>
      <c r="AG7" s="74" t="s">
        <v>427</v>
      </c>
      <c r="AH7" s="39"/>
      <c r="AI7" s="39"/>
      <c r="AJ7" s="39"/>
      <c r="AK7" s="40"/>
      <c r="AL7" s="42" t="s">
        <v>7</v>
      </c>
    </row>
    <row r="8" spans="1:38" x14ac:dyDescent="0.25">
      <c r="A8" s="14">
        <v>1</v>
      </c>
      <c r="B8" s="14" t="s">
        <v>359</v>
      </c>
      <c r="C8" s="29" t="s">
        <v>423</v>
      </c>
      <c r="D8" s="14" t="s">
        <v>429</v>
      </c>
      <c r="E8" s="31">
        <f>'P4b2 CA 11'!F42</f>
        <v>357.34936613292734</v>
      </c>
      <c r="F8" s="63">
        <f>E8/$E$43</f>
        <v>0.22856184250936579</v>
      </c>
      <c r="G8" s="45" t="s">
        <v>535</v>
      </c>
      <c r="H8" s="44">
        <v>25.3</v>
      </c>
      <c r="I8" s="44">
        <v>64.099999999999994</v>
      </c>
      <c r="J8" s="44">
        <v>87.2</v>
      </c>
      <c r="K8" s="44"/>
      <c r="L8" s="44">
        <v>110.2</v>
      </c>
      <c r="M8" s="44">
        <v>165.4</v>
      </c>
      <c r="N8" s="44">
        <v>98.3</v>
      </c>
      <c r="O8" s="44">
        <v>100.5</v>
      </c>
      <c r="P8" s="44"/>
      <c r="Q8" s="44">
        <v>8.6</v>
      </c>
      <c r="R8" s="44">
        <v>36.5</v>
      </c>
      <c r="S8" s="44">
        <v>125.6</v>
      </c>
      <c r="T8" s="44">
        <v>10.3</v>
      </c>
      <c r="U8" s="44">
        <v>84.7</v>
      </c>
      <c r="V8" s="44"/>
      <c r="W8" s="44"/>
      <c r="X8" s="44">
        <v>188.4</v>
      </c>
      <c r="Y8" s="44">
        <v>100.3</v>
      </c>
      <c r="Z8" s="44"/>
      <c r="AA8" s="44">
        <v>100.5</v>
      </c>
      <c r="AB8" s="44">
        <v>185.3</v>
      </c>
      <c r="AC8" s="44">
        <v>165.2</v>
      </c>
      <c r="AD8" s="44"/>
      <c r="AE8" s="44"/>
      <c r="AF8" s="44">
        <v>88.3</v>
      </c>
      <c r="AG8" s="44">
        <v>184.1</v>
      </c>
      <c r="AH8" s="7"/>
      <c r="AI8" s="7"/>
      <c r="AJ8" s="7"/>
      <c r="AK8" s="7"/>
      <c r="AL8" s="44">
        <f t="shared" ref="AL8:AL42" si="0">SUM(H8:AK8)</f>
        <v>1928.8</v>
      </c>
    </row>
    <row r="9" spans="1:38" x14ac:dyDescent="0.25">
      <c r="A9" s="14">
        <v>2</v>
      </c>
      <c r="B9" s="14" t="s">
        <v>360</v>
      </c>
      <c r="C9" s="29" t="s">
        <v>424</v>
      </c>
      <c r="D9" s="14" t="s">
        <v>429</v>
      </c>
      <c r="E9" s="31">
        <f>'P4b2 CA 11'!G42</f>
        <v>298.04385720675532</v>
      </c>
      <c r="F9" s="63">
        <f t="shared" ref="F9:F11" si="1">E9/$E$43</f>
        <v>0.19062984185183751</v>
      </c>
      <c r="G9" s="45" t="s">
        <v>535</v>
      </c>
      <c r="H9" s="44">
        <v>25.3</v>
      </c>
      <c r="I9" s="44">
        <v>64.099999999999994</v>
      </c>
      <c r="J9" s="44">
        <v>87.2</v>
      </c>
      <c r="K9" s="44"/>
      <c r="L9" s="44">
        <v>110.2</v>
      </c>
      <c r="M9" s="44">
        <v>165.4</v>
      </c>
      <c r="N9" s="44">
        <v>98.3</v>
      </c>
      <c r="O9" s="44">
        <v>100.5</v>
      </c>
      <c r="P9" s="44"/>
      <c r="Q9" s="44">
        <v>8.6</v>
      </c>
      <c r="R9" s="44">
        <v>36.5</v>
      </c>
      <c r="S9" s="44">
        <v>125.6</v>
      </c>
      <c r="T9" s="44">
        <v>10.3</v>
      </c>
      <c r="U9" s="44">
        <v>84.7</v>
      </c>
      <c r="V9" s="44"/>
      <c r="W9" s="44"/>
      <c r="X9" s="44">
        <v>188.4</v>
      </c>
      <c r="Y9" s="44">
        <v>100.3</v>
      </c>
      <c r="Z9" s="44"/>
      <c r="AA9" s="44">
        <v>100.5</v>
      </c>
      <c r="AB9" s="44">
        <v>185.3</v>
      </c>
      <c r="AC9" s="44">
        <v>165.2</v>
      </c>
      <c r="AD9" s="44"/>
      <c r="AE9" s="44"/>
      <c r="AF9" s="44">
        <v>88.3</v>
      </c>
      <c r="AG9" s="44">
        <v>184.1</v>
      </c>
      <c r="AH9" s="44"/>
      <c r="AI9" s="44"/>
      <c r="AJ9" s="44"/>
      <c r="AK9" s="44"/>
      <c r="AL9" s="44">
        <f t="shared" si="0"/>
        <v>1928.8</v>
      </c>
    </row>
    <row r="10" spans="1:38" x14ac:dyDescent="0.25">
      <c r="A10" s="14">
        <v>3</v>
      </c>
      <c r="B10" s="14" t="s">
        <v>361</v>
      </c>
      <c r="C10" s="29" t="s">
        <v>425</v>
      </c>
      <c r="D10" s="14" t="s">
        <v>429</v>
      </c>
      <c r="E10" s="31">
        <f>'P4b2 CA 11'!H42</f>
        <v>560.8780205099514</v>
      </c>
      <c r="F10" s="63">
        <f t="shared" si="1"/>
        <v>0.35873944643593986</v>
      </c>
      <c r="G10" s="45" t="s">
        <v>535</v>
      </c>
      <c r="H10" s="44">
        <v>25.3</v>
      </c>
      <c r="I10" s="44">
        <v>64.099999999999994</v>
      </c>
      <c r="J10" s="44">
        <v>87.2</v>
      </c>
      <c r="K10" s="44"/>
      <c r="L10" s="44">
        <v>110.2</v>
      </c>
      <c r="M10" s="44">
        <v>165.4</v>
      </c>
      <c r="N10" s="44">
        <v>98.3</v>
      </c>
      <c r="O10" s="44">
        <v>100.5</v>
      </c>
      <c r="P10" s="44"/>
      <c r="Q10" s="44">
        <v>8.6</v>
      </c>
      <c r="R10" s="44">
        <v>36.5</v>
      </c>
      <c r="S10" s="44">
        <v>125.6</v>
      </c>
      <c r="T10" s="44">
        <v>10.3</v>
      </c>
      <c r="U10" s="44">
        <v>84.7</v>
      </c>
      <c r="V10" s="44"/>
      <c r="W10" s="44"/>
      <c r="X10" s="44">
        <v>188.4</v>
      </c>
      <c r="Y10" s="44">
        <v>100.3</v>
      </c>
      <c r="Z10" s="44"/>
      <c r="AA10" s="44">
        <v>100.5</v>
      </c>
      <c r="AB10" s="44">
        <v>185.3</v>
      </c>
      <c r="AC10" s="44">
        <v>165.2</v>
      </c>
      <c r="AD10" s="44"/>
      <c r="AE10" s="44"/>
      <c r="AF10" s="44">
        <v>88.3</v>
      </c>
      <c r="AG10" s="44">
        <v>184.1</v>
      </c>
      <c r="AH10" s="44"/>
      <c r="AI10" s="44"/>
      <c r="AJ10" s="44"/>
      <c r="AK10" s="44"/>
      <c r="AL10" s="44">
        <f t="shared" si="0"/>
        <v>1928.8</v>
      </c>
    </row>
    <row r="11" spans="1:38" x14ac:dyDescent="0.25">
      <c r="A11" s="14">
        <v>4</v>
      </c>
      <c r="B11" s="14" t="s">
        <v>362</v>
      </c>
      <c r="C11" s="29" t="s">
        <v>426</v>
      </c>
      <c r="D11" s="14" t="s">
        <v>429</v>
      </c>
      <c r="E11" s="31">
        <f>'P4b2 CA 11'!I42</f>
        <v>347.1978033439463</v>
      </c>
      <c r="F11" s="63">
        <f t="shared" si="1"/>
        <v>0.22206886920285676</v>
      </c>
      <c r="G11" s="45" t="s">
        <v>535</v>
      </c>
      <c r="H11" s="44">
        <v>25.3</v>
      </c>
      <c r="I11" s="44">
        <v>64.099999999999994</v>
      </c>
      <c r="J11" s="44">
        <v>87.2</v>
      </c>
      <c r="K11" s="44"/>
      <c r="L11" s="44">
        <v>110.2</v>
      </c>
      <c r="M11" s="44">
        <v>165.4</v>
      </c>
      <c r="N11" s="44">
        <v>98.3</v>
      </c>
      <c r="O11" s="44">
        <v>100.5</v>
      </c>
      <c r="P11" s="44"/>
      <c r="Q11" s="44">
        <v>8.6</v>
      </c>
      <c r="R11" s="44">
        <v>36.5</v>
      </c>
      <c r="S11" s="44">
        <v>125.6</v>
      </c>
      <c r="T11" s="44">
        <v>10.3</v>
      </c>
      <c r="U11" s="44">
        <v>84.7</v>
      </c>
      <c r="V11" s="44"/>
      <c r="W11" s="44"/>
      <c r="X11" s="44">
        <v>188.4</v>
      </c>
      <c r="Y11" s="44">
        <v>100.3</v>
      </c>
      <c r="Z11" s="44"/>
      <c r="AA11" s="44">
        <v>100.5</v>
      </c>
      <c r="AB11" s="44">
        <v>185.3</v>
      </c>
      <c r="AC11" s="44">
        <v>165.2</v>
      </c>
      <c r="AD11" s="44"/>
      <c r="AE11" s="44"/>
      <c r="AF11" s="44">
        <v>88.3</v>
      </c>
      <c r="AG11" s="44">
        <v>184.1</v>
      </c>
      <c r="AH11" s="44"/>
      <c r="AI11" s="44"/>
      <c r="AJ11" s="44"/>
      <c r="AK11" s="44"/>
      <c r="AL11" s="44">
        <f t="shared" si="0"/>
        <v>1928.8</v>
      </c>
    </row>
    <row r="12" spans="1:38" x14ac:dyDescent="0.25">
      <c r="A12" s="14">
        <v>5</v>
      </c>
      <c r="B12" s="14"/>
      <c r="C12" s="7"/>
      <c r="D12" s="7"/>
      <c r="E12" s="31"/>
      <c r="F12" s="31"/>
      <c r="G12" s="45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4">
        <f t="shared" si="0"/>
        <v>0</v>
      </c>
    </row>
    <row r="13" spans="1:38" x14ac:dyDescent="0.25">
      <c r="A13" s="14">
        <v>6</v>
      </c>
      <c r="B13" s="14"/>
      <c r="C13" s="7"/>
      <c r="D13" s="7"/>
      <c r="E13" s="31"/>
      <c r="F13" s="31"/>
      <c r="G13" s="45"/>
      <c r="H13" s="44"/>
      <c r="I13" s="44"/>
      <c r="J13" s="44"/>
      <c r="K13" s="44"/>
      <c r="L13" s="44"/>
      <c r="M13" s="44"/>
      <c r="N13" s="44"/>
      <c r="O13" s="44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4">
        <f t="shared" si="0"/>
        <v>0</v>
      </c>
    </row>
    <row r="14" spans="1:38" x14ac:dyDescent="0.25">
      <c r="A14" s="14">
        <v>7</v>
      </c>
      <c r="B14" s="14"/>
      <c r="C14" s="7"/>
      <c r="D14" s="7"/>
      <c r="E14" s="31"/>
      <c r="F14" s="31"/>
      <c r="G14" s="45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>
        <f t="shared" si="0"/>
        <v>0</v>
      </c>
    </row>
    <row r="15" spans="1:38" x14ac:dyDescent="0.25">
      <c r="A15" s="14">
        <v>8</v>
      </c>
      <c r="B15" s="14"/>
      <c r="C15" s="7"/>
      <c r="D15" s="7"/>
      <c r="E15" s="31"/>
      <c r="F15" s="31"/>
      <c r="G15" s="45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>
        <f t="shared" si="0"/>
        <v>0</v>
      </c>
    </row>
    <row r="16" spans="1:38" x14ac:dyDescent="0.25">
      <c r="A16" s="14">
        <v>9</v>
      </c>
      <c r="B16" s="14"/>
      <c r="C16" s="7"/>
      <c r="D16" s="7"/>
      <c r="E16" s="31"/>
      <c r="F16" s="31"/>
      <c r="G16" s="45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4">
        <f t="shared" si="0"/>
        <v>0</v>
      </c>
    </row>
    <row r="17" spans="1:38" x14ac:dyDescent="0.25">
      <c r="A17" s="14">
        <v>10</v>
      </c>
      <c r="B17" s="14"/>
      <c r="C17" s="7"/>
      <c r="D17" s="7"/>
      <c r="E17" s="31"/>
      <c r="F17" s="31"/>
      <c r="G17" s="45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>
        <f t="shared" si="0"/>
        <v>0</v>
      </c>
    </row>
    <row r="18" spans="1:38" x14ac:dyDescent="0.25">
      <c r="A18" s="14">
        <v>11</v>
      </c>
      <c r="B18" s="14"/>
      <c r="C18" s="7"/>
      <c r="D18" s="7"/>
      <c r="E18" s="31"/>
      <c r="F18" s="31"/>
      <c r="G18" s="45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f t="shared" si="0"/>
        <v>0</v>
      </c>
    </row>
    <row r="19" spans="1:38" x14ac:dyDescent="0.25">
      <c r="A19" s="14">
        <v>12</v>
      </c>
      <c r="B19" s="14"/>
      <c r="C19" s="7"/>
      <c r="D19" s="7"/>
      <c r="E19" s="31"/>
      <c r="F19" s="31"/>
      <c r="G19" s="45"/>
      <c r="H19" s="44"/>
      <c r="I19" s="44"/>
      <c r="J19" s="44"/>
      <c r="K19" s="4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44">
        <f t="shared" si="0"/>
        <v>0</v>
      </c>
    </row>
    <row r="20" spans="1:38" x14ac:dyDescent="0.25">
      <c r="A20" s="14">
        <v>13</v>
      </c>
      <c r="B20" s="14"/>
      <c r="C20" s="7"/>
      <c r="D20" s="7"/>
      <c r="E20" s="31"/>
      <c r="F20" s="31"/>
      <c r="G20" s="45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4">
        <f t="shared" si="0"/>
        <v>0</v>
      </c>
    </row>
    <row r="21" spans="1:38" x14ac:dyDescent="0.25">
      <c r="A21" s="14">
        <v>14</v>
      </c>
      <c r="B21" s="14"/>
      <c r="C21" s="7"/>
      <c r="D21" s="7"/>
      <c r="E21" s="31"/>
      <c r="F21" s="31"/>
      <c r="G21" s="45"/>
      <c r="H21" s="44"/>
      <c r="I21" s="44"/>
      <c r="J21" s="44"/>
      <c r="K21" s="44"/>
      <c r="L21" s="44"/>
      <c r="M21" s="44"/>
      <c r="N21" s="44"/>
      <c r="O21" s="44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4">
        <f t="shared" si="0"/>
        <v>0</v>
      </c>
    </row>
    <row r="22" spans="1:38" x14ac:dyDescent="0.25">
      <c r="A22" s="14">
        <v>15</v>
      </c>
      <c r="B22" s="14"/>
      <c r="C22" s="7"/>
      <c r="D22" s="7"/>
      <c r="E22" s="31"/>
      <c r="F22" s="31"/>
      <c r="G22" s="45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>
        <f t="shared" si="0"/>
        <v>0</v>
      </c>
    </row>
    <row r="23" spans="1:38" x14ac:dyDescent="0.25">
      <c r="A23" s="14">
        <v>16</v>
      </c>
      <c r="B23" s="14"/>
      <c r="C23" s="7"/>
      <c r="D23" s="7"/>
      <c r="E23" s="31"/>
      <c r="F23" s="31"/>
      <c r="G23" s="45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4">
        <f t="shared" si="0"/>
        <v>0</v>
      </c>
    </row>
    <row r="24" spans="1:38" x14ac:dyDescent="0.25">
      <c r="A24" s="14">
        <v>17</v>
      </c>
      <c r="B24" s="14"/>
      <c r="C24" s="7"/>
      <c r="D24" s="7"/>
      <c r="E24" s="31"/>
      <c r="F24" s="31"/>
      <c r="G24" s="45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>
        <f t="shared" si="0"/>
        <v>0</v>
      </c>
    </row>
    <row r="25" spans="1:38" x14ac:dyDescent="0.25">
      <c r="A25" s="14">
        <v>18</v>
      </c>
      <c r="B25" s="14"/>
      <c r="C25" s="7"/>
      <c r="D25" s="7"/>
      <c r="E25" s="31"/>
      <c r="F25" s="31"/>
      <c r="G25" s="45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4">
        <f t="shared" si="0"/>
        <v>0</v>
      </c>
    </row>
    <row r="26" spans="1:38" x14ac:dyDescent="0.25">
      <c r="A26" s="14">
        <v>19</v>
      </c>
      <c r="B26" s="14"/>
      <c r="C26" s="7"/>
      <c r="D26" s="7"/>
      <c r="E26" s="31"/>
      <c r="F26" s="31"/>
      <c r="G26" s="45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>
        <f t="shared" si="0"/>
        <v>0</v>
      </c>
    </row>
    <row r="27" spans="1:38" x14ac:dyDescent="0.25">
      <c r="A27" s="14">
        <v>20</v>
      </c>
      <c r="B27" s="14"/>
      <c r="C27" s="7"/>
      <c r="D27" s="7"/>
      <c r="E27" s="31"/>
      <c r="F27" s="31"/>
      <c r="G27" s="45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>
        <f t="shared" si="0"/>
        <v>0</v>
      </c>
    </row>
    <row r="28" spans="1:38" x14ac:dyDescent="0.25">
      <c r="A28" s="14">
        <v>21</v>
      </c>
      <c r="B28" s="14"/>
      <c r="C28" s="7"/>
      <c r="D28" s="7"/>
      <c r="E28" s="31"/>
      <c r="F28" s="31"/>
      <c r="G28" s="45"/>
      <c r="H28" s="44"/>
      <c r="I28" s="44"/>
      <c r="J28" s="44"/>
      <c r="K28" s="44"/>
      <c r="L28" s="44"/>
      <c r="M28" s="44"/>
      <c r="N28" s="45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>
        <f t="shared" si="0"/>
        <v>0</v>
      </c>
    </row>
    <row r="29" spans="1:38" x14ac:dyDescent="0.25">
      <c r="A29" s="14">
        <v>22</v>
      </c>
      <c r="B29" s="14"/>
      <c r="C29" s="7"/>
      <c r="D29" s="7"/>
      <c r="E29" s="31"/>
      <c r="F29" s="31"/>
      <c r="G29" s="45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>
        <f t="shared" si="0"/>
        <v>0</v>
      </c>
    </row>
    <row r="30" spans="1:38" x14ac:dyDescent="0.25">
      <c r="A30" s="14">
        <v>23</v>
      </c>
      <c r="B30" s="14"/>
      <c r="C30" s="7"/>
      <c r="D30" s="7"/>
      <c r="E30" s="31"/>
      <c r="F30" s="31"/>
      <c r="G30" s="45"/>
      <c r="H30" s="44"/>
      <c r="I30" s="44"/>
      <c r="J30" s="44"/>
      <c r="K30" s="44"/>
      <c r="L30" s="44"/>
      <c r="M30" s="45"/>
      <c r="N30" s="45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>
        <f t="shared" si="0"/>
        <v>0</v>
      </c>
    </row>
    <row r="31" spans="1:38" x14ac:dyDescent="0.25">
      <c r="A31" s="14">
        <v>24</v>
      </c>
      <c r="B31" s="14"/>
      <c r="C31" s="7"/>
      <c r="D31" s="7"/>
      <c r="E31" s="31"/>
      <c r="F31" s="31"/>
      <c r="G31" s="45"/>
      <c r="H31" s="44"/>
      <c r="I31" s="44"/>
      <c r="J31" s="44"/>
      <c r="K31" s="44"/>
      <c r="L31" s="44"/>
      <c r="M31" s="45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>
        <f t="shared" si="0"/>
        <v>0</v>
      </c>
    </row>
    <row r="32" spans="1:38" x14ac:dyDescent="0.25">
      <c r="A32" s="14">
        <v>25</v>
      </c>
      <c r="B32" s="14"/>
      <c r="C32" s="7"/>
      <c r="D32" s="7"/>
      <c r="E32" s="31"/>
      <c r="F32" s="31"/>
      <c r="G32" s="45"/>
      <c r="H32" s="44"/>
      <c r="I32" s="44"/>
      <c r="J32" s="44"/>
      <c r="K32" s="44"/>
      <c r="L32" s="45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>
        <f t="shared" si="0"/>
        <v>0</v>
      </c>
    </row>
    <row r="33" spans="1:41" x14ac:dyDescent="0.25">
      <c r="A33" s="14">
        <v>26</v>
      </c>
      <c r="B33" s="14"/>
      <c r="C33" s="7"/>
      <c r="D33" s="7"/>
      <c r="E33" s="31"/>
      <c r="F33" s="31"/>
      <c r="G33" s="45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>
        <f t="shared" si="0"/>
        <v>0</v>
      </c>
    </row>
    <row r="34" spans="1:41" x14ac:dyDescent="0.25">
      <c r="A34" s="14">
        <v>27</v>
      </c>
      <c r="B34" s="14"/>
      <c r="C34" s="7"/>
      <c r="D34" s="7"/>
      <c r="E34" s="31"/>
      <c r="F34" s="31"/>
      <c r="G34" s="45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>
        <f t="shared" si="0"/>
        <v>0</v>
      </c>
    </row>
    <row r="35" spans="1:41" x14ac:dyDescent="0.25">
      <c r="A35" s="14">
        <v>28</v>
      </c>
      <c r="B35" s="14"/>
      <c r="C35" s="7"/>
      <c r="D35" s="7"/>
      <c r="E35" s="31"/>
      <c r="F35" s="31"/>
      <c r="G35" s="45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>
        <f t="shared" si="0"/>
        <v>0</v>
      </c>
    </row>
    <row r="36" spans="1:41" x14ac:dyDescent="0.25">
      <c r="A36" s="14">
        <v>29</v>
      </c>
      <c r="B36" s="14"/>
      <c r="C36" s="7"/>
      <c r="D36" s="7"/>
      <c r="E36" s="31"/>
      <c r="F36" s="31"/>
      <c r="G36" s="45"/>
      <c r="H36" s="44"/>
      <c r="I36" s="44"/>
      <c r="J36" s="44"/>
      <c r="K36" s="44"/>
      <c r="L36" s="44"/>
      <c r="M36" s="45"/>
      <c r="N36" s="44"/>
      <c r="O36" s="45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>
        <f t="shared" si="0"/>
        <v>0</v>
      </c>
    </row>
    <row r="37" spans="1:41" x14ac:dyDescent="0.25">
      <c r="A37" s="14">
        <v>30</v>
      </c>
      <c r="B37" s="14"/>
      <c r="C37" s="7"/>
      <c r="D37" s="7"/>
      <c r="E37" s="31"/>
      <c r="F37" s="31"/>
      <c r="G37" s="45"/>
      <c r="H37" s="44"/>
      <c r="I37" s="44"/>
      <c r="J37" s="44"/>
      <c r="K37" s="44"/>
      <c r="L37" s="44"/>
      <c r="M37" s="45"/>
      <c r="N37" s="45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>
        <f t="shared" si="0"/>
        <v>0</v>
      </c>
    </row>
    <row r="38" spans="1:41" x14ac:dyDescent="0.25">
      <c r="A38" s="14">
        <v>31</v>
      </c>
      <c r="B38" s="14"/>
      <c r="C38" s="7"/>
      <c r="D38" s="7"/>
      <c r="E38" s="31"/>
      <c r="F38" s="31"/>
      <c r="G38" s="45"/>
      <c r="H38" s="44"/>
      <c r="I38" s="44"/>
      <c r="J38" s="44"/>
      <c r="K38" s="44"/>
      <c r="L38" s="45"/>
      <c r="M38" s="44"/>
      <c r="N38" s="45"/>
      <c r="O38" s="44"/>
      <c r="P38" s="45"/>
      <c r="Q38" s="45"/>
      <c r="R38" s="45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>
        <f t="shared" si="0"/>
        <v>0</v>
      </c>
    </row>
    <row r="39" spans="1:41" x14ac:dyDescent="0.25">
      <c r="A39" s="14">
        <v>32</v>
      </c>
      <c r="B39" s="14"/>
      <c r="C39" s="7"/>
      <c r="D39" s="7"/>
      <c r="E39" s="31"/>
      <c r="F39" s="31"/>
      <c r="G39" s="45"/>
      <c r="H39" s="44"/>
      <c r="I39" s="44"/>
      <c r="J39" s="44"/>
      <c r="K39" s="44"/>
      <c r="L39" s="14"/>
      <c r="M39" s="45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>
        <f t="shared" si="0"/>
        <v>0</v>
      </c>
      <c r="AO39" s="65"/>
    </row>
    <row r="40" spans="1:41" x14ac:dyDescent="0.25">
      <c r="A40" s="14">
        <v>33</v>
      </c>
      <c r="B40" s="14"/>
      <c r="C40" s="7"/>
      <c r="D40" s="7"/>
      <c r="E40" s="31"/>
      <c r="F40" s="31"/>
      <c r="G40" s="45"/>
      <c r="H40" s="44"/>
      <c r="I40" s="44"/>
      <c r="J40" s="44"/>
      <c r="K40" s="44"/>
      <c r="L40" s="1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>
        <f t="shared" si="0"/>
        <v>0</v>
      </c>
    </row>
    <row r="41" spans="1:41" x14ac:dyDescent="0.25">
      <c r="A41" s="14">
        <v>34</v>
      </c>
      <c r="B41" s="14"/>
      <c r="C41" s="7"/>
      <c r="D41" s="7"/>
      <c r="E41" s="31"/>
      <c r="F41" s="31"/>
      <c r="G41" s="45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>
        <f t="shared" si="0"/>
        <v>0</v>
      </c>
    </row>
    <row r="42" spans="1:41" x14ac:dyDescent="0.25">
      <c r="A42" s="14">
        <v>35</v>
      </c>
      <c r="B42" s="14"/>
      <c r="C42" s="7"/>
      <c r="D42" s="7"/>
      <c r="E42" s="31"/>
      <c r="F42" s="31"/>
      <c r="G42" s="45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>
        <f t="shared" si="0"/>
        <v>0</v>
      </c>
    </row>
    <row r="43" spans="1:41" x14ac:dyDescent="0.25">
      <c r="E43" s="31">
        <f>SUM(E8:E42)</f>
        <v>1563.4690471935805</v>
      </c>
      <c r="F43" s="72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L43" s="31">
        <f>SUM(AL8:AL42)</f>
        <v>7715.2</v>
      </c>
    </row>
  </sheetData>
  <mergeCells count="7">
    <mergeCell ref="Y3:AB3"/>
    <mergeCell ref="AC3:AG3"/>
    <mergeCell ref="B5:C5"/>
    <mergeCell ref="H3:K3"/>
    <mergeCell ref="L3:O3"/>
    <mergeCell ref="P3:U3"/>
    <mergeCell ref="V3:X3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7DB06-6FE1-4924-88C4-BD0A664342D9}">
  <dimension ref="A1:AO43"/>
  <sheetViews>
    <sheetView zoomScale="80" zoomScaleNormal="80" workbookViewId="0">
      <pane xSplit="7" ySplit="7" topLeftCell="Y8" activePane="bottomRight" state="frozen"/>
      <selection pane="topRight" activeCell="F1" sqref="F1"/>
      <selection pane="bottomLeft" activeCell="A9" sqref="A9"/>
      <selection pane="bottomRight" activeCell="Z20" sqref="Z20"/>
    </sheetView>
  </sheetViews>
  <sheetFormatPr baseColWidth="10" defaultColWidth="11.54296875" defaultRowHeight="15" x14ac:dyDescent="0.25"/>
  <cols>
    <col min="1" max="1" width="6.08984375" style="24" customWidth="1"/>
    <col min="2" max="2" width="9.90625" style="24" customWidth="1"/>
    <col min="3" max="3" width="29.81640625" style="24" customWidth="1"/>
    <col min="4" max="4" width="7" style="24" customWidth="1"/>
    <col min="5" max="5" width="7.6328125" style="24" bestFit="1" customWidth="1"/>
    <col min="6" max="6" width="8.54296875" style="24" customWidth="1"/>
    <col min="7" max="7" width="13.7265625" style="24" customWidth="1"/>
    <col min="8" max="15" width="11.54296875" style="24"/>
    <col min="16" max="16" width="12.90625" style="24" customWidth="1"/>
    <col min="17" max="38" width="11.54296875" style="24"/>
    <col min="39" max="39" width="5.36328125" style="24" customWidth="1"/>
    <col min="40" max="16384" width="11.54296875" style="24"/>
  </cols>
  <sheetData>
    <row r="1" spans="1:38" ht="15.6" x14ac:dyDescent="0.3">
      <c r="A1" s="26" t="s">
        <v>594</v>
      </c>
    </row>
    <row r="2" spans="1:38" ht="15.6" x14ac:dyDescent="0.3">
      <c r="A2" s="26" t="s">
        <v>618</v>
      </c>
      <c r="B2" s="26" t="s">
        <v>619</v>
      </c>
      <c r="G2" s="74" t="s">
        <v>100</v>
      </c>
      <c r="H2" s="74">
        <v>1</v>
      </c>
      <c r="I2" s="74">
        <v>2</v>
      </c>
      <c r="J2" s="74">
        <v>3</v>
      </c>
      <c r="K2" s="74">
        <v>4</v>
      </c>
      <c r="L2" s="74">
        <v>5</v>
      </c>
      <c r="M2" s="74">
        <v>6</v>
      </c>
      <c r="N2" s="74">
        <v>7</v>
      </c>
      <c r="O2" s="74">
        <v>8</v>
      </c>
      <c r="P2" s="74">
        <v>9</v>
      </c>
      <c r="Q2" s="74">
        <v>10</v>
      </c>
      <c r="R2" s="74">
        <v>11</v>
      </c>
      <c r="S2" s="74">
        <v>12</v>
      </c>
      <c r="T2" s="74">
        <v>13</v>
      </c>
      <c r="U2" s="74">
        <v>14</v>
      </c>
      <c r="V2" s="74">
        <v>15</v>
      </c>
      <c r="W2" s="74">
        <v>16</v>
      </c>
      <c r="X2" s="74">
        <v>17</v>
      </c>
      <c r="Y2" s="74">
        <v>18</v>
      </c>
      <c r="Z2" s="74">
        <v>19</v>
      </c>
      <c r="AA2" s="74">
        <v>20</v>
      </c>
      <c r="AB2" s="74">
        <v>21</v>
      </c>
      <c r="AC2" s="74">
        <v>22</v>
      </c>
      <c r="AD2" s="74">
        <v>23</v>
      </c>
      <c r="AE2" s="74">
        <v>24</v>
      </c>
      <c r="AF2" s="74">
        <v>25</v>
      </c>
      <c r="AG2" s="74">
        <v>26</v>
      </c>
      <c r="AH2" s="74">
        <v>27</v>
      </c>
      <c r="AI2" s="74">
        <v>28</v>
      </c>
      <c r="AJ2" s="74">
        <v>29</v>
      </c>
      <c r="AK2" s="74">
        <v>30</v>
      </c>
    </row>
    <row r="3" spans="1:38" ht="15.6" x14ac:dyDescent="0.3">
      <c r="A3" s="26"/>
      <c r="B3" s="26" t="s">
        <v>595</v>
      </c>
      <c r="G3" s="74"/>
      <c r="H3" s="96" t="s">
        <v>569</v>
      </c>
      <c r="I3" s="96"/>
      <c r="J3" s="96"/>
      <c r="K3" s="96"/>
      <c r="L3" s="97" t="s">
        <v>568</v>
      </c>
      <c r="M3" s="98"/>
      <c r="N3" s="98"/>
      <c r="O3" s="99"/>
      <c r="P3" s="97" t="s">
        <v>596</v>
      </c>
      <c r="Q3" s="98"/>
      <c r="R3" s="98"/>
      <c r="S3" s="98"/>
      <c r="T3" s="98"/>
      <c r="U3" s="99"/>
      <c r="V3" s="97" t="s">
        <v>597</v>
      </c>
      <c r="W3" s="98"/>
      <c r="X3" s="99"/>
      <c r="Y3" s="97" t="s">
        <v>598</v>
      </c>
      <c r="Z3" s="98"/>
      <c r="AA3" s="98"/>
      <c r="AB3" s="99"/>
      <c r="AC3" s="97" t="s">
        <v>599</v>
      </c>
      <c r="AD3" s="98"/>
      <c r="AE3" s="98"/>
      <c r="AF3" s="98"/>
      <c r="AG3" s="99"/>
      <c r="AH3" s="74"/>
      <c r="AI3" s="74"/>
      <c r="AJ3" s="74"/>
      <c r="AK3" s="74"/>
    </row>
    <row r="4" spans="1:38" ht="15.6" x14ac:dyDescent="0.3">
      <c r="A4" s="26"/>
      <c r="B4" s="26"/>
      <c r="G4" s="74" t="s">
        <v>101</v>
      </c>
      <c r="H4" s="74" t="s">
        <v>363</v>
      </c>
      <c r="I4" s="74" t="s">
        <v>364</v>
      </c>
      <c r="J4" s="74" t="s">
        <v>365</v>
      </c>
      <c r="K4" s="74" t="s">
        <v>366</v>
      </c>
      <c r="L4" s="74" t="s">
        <v>367</v>
      </c>
      <c r="M4" s="74" t="s">
        <v>368</v>
      </c>
      <c r="N4" s="74" t="s">
        <v>369</v>
      </c>
      <c r="O4" s="74" t="s">
        <v>370</v>
      </c>
      <c r="P4" s="74" t="s">
        <v>371</v>
      </c>
      <c r="Q4" s="74" t="s">
        <v>372</v>
      </c>
      <c r="R4" s="74" t="s">
        <v>373</v>
      </c>
      <c r="S4" s="74" t="s">
        <v>374</v>
      </c>
      <c r="T4" s="74" t="s">
        <v>375</v>
      </c>
      <c r="U4" s="74" t="s">
        <v>376</v>
      </c>
      <c r="V4" s="74" t="s">
        <v>377</v>
      </c>
      <c r="W4" s="74" t="s">
        <v>378</v>
      </c>
      <c r="X4" s="74" t="s">
        <v>379</v>
      </c>
      <c r="Y4" s="74" t="s">
        <v>380</v>
      </c>
      <c r="Z4" s="74" t="s">
        <v>381</v>
      </c>
      <c r="AA4" s="74" t="s">
        <v>382</v>
      </c>
      <c r="AB4" s="74" t="s">
        <v>383</v>
      </c>
      <c r="AC4" s="74" t="s">
        <v>384</v>
      </c>
      <c r="AD4" s="74" t="s">
        <v>385</v>
      </c>
      <c r="AE4" s="74" t="s">
        <v>386</v>
      </c>
      <c r="AF4" s="74" t="s">
        <v>387</v>
      </c>
      <c r="AG4" s="74" t="s">
        <v>388</v>
      </c>
      <c r="AH4" s="74"/>
      <c r="AI4" s="74"/>
      <c r="AJ4" s="74"/>
      <c r="AK4" s="74"/>
    </row>
    <row r="5" spans="1:38" ht="69" x14ac:dyDescent="0.25">
      <c r="B5" s="94" t="s">
        <v>538</v>
      </c>
      <c r="C5" s="95"/>
      <c r="D5" s="71"/>
      <c r="G5" s="74" t="s">
        <v>102</v>
      </c>
      <c r="H5" s="74" t="s">
        <v>389</v>
      </c>
      <c r="I5" s="74" t="s">
        <v>390</v>
      </c>
      <c r="J5" s="74" t="s">
        <v>391</v>
      </c>
      <c r="K5" s="74" t="s">
        <v>392</v>
      </c>
      <c r="L5" s="74" t="s">
        <v>393</v>
      </c>
      <c r="M5" s="74" t="s">
        <v>394</v>
      </c>
      <c r="N5" s="74" t="s">
        <v>395</v>
      </c>
      <c r="O5" s="74" t="s">
        <v>396</v>
      </c>
      <c r="P5" s="74" t="s">
        <v>397</v>
      </c>
      <c r="Q5" s="74" t="s">
        <v>398</v>
      </c>
      <c r="R5" s="74" t="s">
        <v>399</v>
      </c>
      <c r="S5" s="74" t="s">
        <v>400</v>
      </c>
      <c r="T5" s="74" t="s">
        <v>401</v>
      </c>
      <c r="U5" s="74" t="s">
        <v>402</v>
      </c>
      <c r="V5" s="74" t="s">
        <v>393</v>
      </c>
      <c r="W5" s="74" t="s">
        <v>403</v>
      </c>
      <c r="X5" s="74" t="s">
        <v>404</v>
      </c>
      <c r="Y5" s="74" t="s">
        <v>405</v>
      </c>
      <c r="Z5" s="74" t="s">
        <v>406</v>
      </c>
      <c r="AA5" s="74" t="s">
        <v>399</v>
      </c>
      <c r="AB5" s="74" t="s">
        <v>407</v>
      </c>
      <c r="AC5" s="74" t="s">
        <v>393</v>
      </c>
      <c r="AD5" s="74" t="s">
        <v>408</v>
      </c>
      <c r="AE5" s="74" t="s">
        <v>409</v>
      </c>
      <c r="AF5" s="74" t="s">
        <v>410</v>
      </c>
      <c r="AG5" s="74" t="s">
        <v>411</v>
      </c>
      <c r="AH5" s="74"/>
      <c r="AI5" s="74"/>
      <c r="AJ5" s="74"/>
      <c r="AK5" s="74"/>
    </row>
    <row r="6" spans="1:38" x14ac:dyDescent="0.25">
      <c r="G6" s="74" t="s">
        <v>103</v>
      </c>
      <c r="H6" s="74" t="s">
        <v>130</v>
      </c>
      <c r="I6" s="74" t="s">
        <v>130</v>
      </c>
      <c r="J6" s="74" t="s">
        <v>130</v>
      </c>
      <c r="K6" s="74" t="s">
        <v>130</v>
      </c>
      <c r="L6" s="74" t="s">
        <v>130</v>
      </c>
      <c r="M6" s="74" t="s">
        <v>130</v>
      </c>
      <c r="N6" s="74" t="s">
        <v>130</v>
      </c>
      <c r="O6" s="74" t="s">
        <v>130</v>
      </c>
      <c r="P6" s="74" t="s">
        <v>130</v>
      </c>
      <c r="Q6" s="74" t="s">
        <v>130</v>
      </c>
      <c r="R6" s="74" t="s">
        <v>130</v>
      </c>
      <c r="S6" s="74" t="s">
        <v>130</v>
      </c>
      <c r="T6" s="74" t="s">
        <v>130</v>
      </c>
      <c r="U6" s="74" t="s">
        <v>130</v>
      </c>
      <c r="V6" s="74" t="s">
        <v>130</v>
      </c>
      <c r="W6" s="74" t="s">
        <v>130</v>
      </c>
      <c r="X6" s="74" t="s">
        <v>130</v>
      </c>
      <c r="Y6" s="74" t="s">
        <v>130</v>
      </c>
      <c r="Z6" s="74" t="s">
        <v>130</v>
      </c>
      <c r="AA6" s="74" t="s">
        <v>130</v>
      </c>
      <c r="AB6" s="74" t="s">
        <v>130</v>
      </c>
      <c r="AC6" s="74" t="s">
        <v>130</v>
      </c>
      <c r="AD6" s="74" t="s">
        <v>130</v>
      </c>
      <c r="AE6" s="74" t="s">
        <v>130</v>
      </c>
      <c r="AF6" s="74" t="s">
        <v>130</v>
      </c>
      <c r="AG6" s="74" t="s">
        <v>130</v>
      </c>
      <c r="AH6" s="74"/>
      <c r="AI6" s="74"/>
      <c r="AJ6" s="74"/>
      <c r="AK6" s="74"/>
    </row>
    <row r="7" spans="1:38" ht="15.6" x14ac:dyDescent="0.3">
      <c r="A7" s="1" t="s">
        <v>100</v>
      </c>
      <c r="B7" s="1" t="s">
        <v>101</v>
      </c>
      <c r="C7" s="1" t="s">
        <v>102</v>
      </c>
      <c r="D7" s="1" t="s">
        <v>103</v>
      </c>
      <c r="E7" s="1" t="s">
        <v>171</v>
      </c>
      <c r="F7" s="1" t="s">
        <v>528</v>
      </c>
      <c r="G7" s="1" t="s">
        <v>527</v>
      </c>
      <c r="H7" s="74" t="s">
        <v>427</v>
      </c>
      <c r="I7" s="74" t="s">
        <v>427</v>
      </c>
      <c r="J7" s="74" t="s">
        <v>427</v>
      </c>
      <c r="K7" s="74" t="s">
        <v>427</v>
      </c>
      <c r="L7" s="74" t="s">
        <v>427</v>
      </c>
      <c r="M7" s="74" t="s">
        <v>427</v>
      </c>
      <c r="N7" s="74" t="s">
        <v>427</v>
      </c>
      <c r="O7" s="74" t="s">
        <v>427</v>
      </c>
      <c r="P7" s="74" t="s">
        <v>427</v>
      </c>
      <c r="Q7" s="74" t="s">
        <v>427</v>
      </c>
      <c r="R7" s="74" t="s">
        <v>427</v>
      </c>
      <c r="S7" s="74" t="s">
        <v>427</v>
      </c>
      <c r="T7" s="74" t="s">
        <v>427</v>
      </c>
      <c r="U7" s="74" t="s">
        <v>427</v>
      </c>
      <c r="V7" s="74" t="s">
        <v>427</v>
      </c>
      <c r="W7" s="74" t="s">
        <v>427</v>
      </c>
      <c r="X7" s="74" t="s">
        <v>427</v>
      </c>
      <c r="Y7" s="74" t="s">
        <v>427</v>
      </c>
      <c r="Z7" s="74" t="s">
        <v>427</v>
      </c>
      <c r="AA7" s="74" t="s">
        <v>427</v>
      </c>
      <c r="AB7" s="74" t="s">
        <v>427</v>
      </c>
      <c r="AC7" s="74" t="s">
        <v>427</v>
      </c>
      <c r="AD7" s="74" t="s">
        <v>427</v>
      </c>
      <c r="AE7" s="74" t="s">
        <v>427</v>
      </c>
      <c r="AF7" s="74" t="s">
        <v>427</v>
      </c>
      <c r="AG7" s="74" t="s">
        <v>427</v>
      </c>
      <c r="AH7" s="39"/>
      <c r="AI7" s="39"/>
      <c r="AJ7" s="39"/>
      <c r="AK7" s="40"/>
      <c r="AL7" s="42" t="s">
        <v>7</v>
      </c>
    </row>
    <row r="8" spans="1:38" x14ac:dyDescent="0.25">
      <c r="A8" s="14">
        <v>1</v>
      </c>
      <c r="B8" s="14" t="s">
        <v>359</v>
      </c>
      <c r="C8" s="29" t="s">
        <v>423</v>
      </c>
      <c r="D8" s="14" t="s">
        <v>429</v>
      </c>
      <c r="E8" s="31">
        <f>'P4b2 CA 11'!F42</f>
        <v>357.34936613292734</v>
      </c>
      <c r="F8" s="63">
        <f>E8/$E$43</f>
        <v>0.22856184250936579</v>
      </c>
      <c r="G8" s="45" t="s">
        <v>535</v>
      </c>
      <c r="H8" s="44">
        <f>'P4c1 CA 11 CA PROD'!$E8/'P4c1 CA 11 CA PROD'!$AL8*'P4c1 CA 11 CA PROD'!H8</f>
        <v>4.6873387407523133</v>
      </c>
      <c r="I8" s="44">
        <f>'P4c1 CA 11 CA PROD'!$E8/'P4c1 CA 11 CA PROD'!$AL8*'P4c1 CA 11 CA PROD'!I8</f>
        <v>11.875826611945582</v>
      </c>
      <c r="J8" s="44">
        <f>'P4c1 CA 11 CA PROD'!$E8/'P4c1 CA 11 CA PROD'!$AL8*'P4c1 CA 11 CA PROD'!J8</f>
        <v>16.155570679589001</v>
      </c>
      <c r="K8" s="44">
        <f>'P4c1 CA 11 CA PROD'!$E8/'P4c1 CA 11 CA PROD'!$AL8*'P4c1 CA 11 CA PROD'!K8</f>
        <v>0</v>
      </c>
      <c r="L8" s="44">
        <f>'P4c1 CA 11 CA PROD'!$E8/'P4c1 CA 11 CA PROD'!$AL8*'P4c1 CA 11 CA PROD'!L8</f>
        <v>20.416787716636559</v>
      </c>
      <c r="M8" s="44">
        <f>'P4c1 CA 11 CA PROD'!$E8/'P4c1 CA 11 CA PROD'!$AL8*'P4c1 CA 11 CA PROD'!M8</f>
        <v>30.643708605550696</v>
      </c>
      <c r="N8" s="44">
        <f>'P4c1 CA 11 CA PROD'!$E8/'P4c1 CA 11 CA PROD'!$AL8*'P4c1 CA 11 CA PROD'!N8</f>
        <v>18.212071075729344</v>
      </c>
      <c r="O8" s="44">
        <f>'P4c1 CA 11 CA PROD'!$E8/'P4c1 CA 11 CA PROD'!$AL8*'P4c1 CA 11 CA PROD'!O8</f>
        <v>18.619665748838241</v>
      </c>
      <c r="P8" s="44">
        <f>'P4c1 CA 11 CA PROD'!$E8/'P4c1 CA 11 CA PROD'!$AL8*'P4c1 CA 11 CA PROD'!P8</f>
        <v>0</v>
      </c>
      <c r="Q8" s="44">
        <f>'P4c1 CA 11 CA PROD'!$E8/'P4c1 CA 11 CA PROD'!$AL8*'P4c1 CA 11 CA PROD'!Q8</f>
        <v>1.5933246312438691</v>
      </c>
      <c r="R8" s="44">
        <f>'P4c1 CA 11 CA PROD'!$E8/'P4c1 CA 11 CA PROD'!$AL8*'P4c1 CA 11 CA PROD'!R8</f>
        <v>6.7623661674885147</v>
      </c>
      <c r="S8" s="44">
        <f>'P4c1 CA 11 CA PROD'!$E8/'P4c1 CA 11 CA PROD'!$AL8*'P4c1 CA 11 CA PROD'!S8</f>
        <v>23.269950428398836</v>
      </c>
      <c r="T8" s="44">
        <f>'P4c1 CA 11 CA PROD'!$E8/'P4c1 CA 11 CA PROD'!$AL8*'P4c1 CA 11 CA PROD'!T8</f>
        <v>1.9082841513734714</v>
      </c>
      <c r="U8" s="44">
        <f>'P4c1 CA 11 CA PROD'!$E8/'P4c1 CA 11 CA PROD'!$AL8*'P4c1 CA 11 CA PROD'!U8</f>
        <v>15.692394914692528</v>
      </c>
      <c r="V8" s="44">
        <f>'P4c1 CA 11 CA PROD'!$E8/'P4c1 CA 11 CA PROD'!$AL8*'P4c1 CA 11 CA PROD'!V8</f>
        <v>0</v>
      </c>
      <c r="W8" s="44">
        <f>'P4c1 CA 11 CA PROD'!$E8/'P4c1 CA 11 CA PROD'!$AL8*'P4c1 CA 11 CA PROD'!W8</f>
        <v>0</v>
      </c>
      <c r="X8" s="44">
        <f>'P4c1 CA 11 CA PROD'!$E8/'P4c1 CA 11 CA PROD'!$AL8*'P4c1 CA 11 CA PROD'!X8</f>
        <v>34.904925642598258</v>
      </c>
      <c r="Y8" s="44">
        <f>'P4c1 CA 11 CA PROD'!$E8/'P4c1 CA 11 CA PROD'!$AL8*'P4c1 CA 11 CA PROD'!Y8</f>
        <v>18.582611687646523</v>
      </c>
      <c r="Z8" s="44">
        <f>'P4c1 CA 11 CA PROD'!$E8/'P4c1 CA 11 CA PROD'!$AL8*'P4c1 CA 11 CA PROD'!Z8</f>
        <v>0</v>
      </c>
      <c r="AA8" s="44">
        <f>'P4c1 CA 11 CA PROD'!$E8/'P4c1 CA 11 CA PROD'!$AL8*'P4c1 CA 11 CA PROD'!AA8</f>
        <v>18.619665748838241</v>
      </c>
      <c r="AB8" s="44">
        <f>'P4c1 CA 11 CA PROD'!$E8/'P4c1 CA 11 CA PROD'!$AL8*'P4c1 CA 11 CA PROD'!AB8</f>
        <v>34.330587694126628</v>
      </c>
      <c r="AC8" s="44">
        <f>'P4c1 CA 11 CA PROD'!$E8/'P4c1 CA 11 CA PROD'!$AL8*'P4c1 CA 11 CA PROD'!AC8</f>
        <v>30.606654544358975</v>
      </c>
      <c r="AD8" s="44">
        <f>'P4c1 CA 11 CA PROD'!$E8/'P4c1 CA 11 CA PROD'!$AL8*'P4c1 CA 11 CA PROD'!AD8</f>
        <v>0</v>
      </c>
      <c r="AE8" s="44">
        <f>'P4c1 CA 11 CA PROD'!$E8/'P4c1 CA 11 CA PROD'!$AL8*'P4c1 CA 11 CA PROD'!AE8</f>
        <v>0</v>
      </c>
      <c r="AF8" s="44">
        <f>'P4c1 CA 11 CA PROD'!$E8/'P4c1 CA 11 CA PROD'!$AL8*'P4c1 CA 11 CA PROD'!AF8</f>
        <v>16.359368016143449</v>
      </c>
      <c r="AG8" s="44">
        <f>'P4c1 CA 11 CA PROD'!$E8/'P4c1 CA 11 CA PROD'!$AL8*'P4c1 CA 11 CA PROD'!AG8</f>
        <v>34.108263326976321</v>
      </c>
      <c r="AH8" s="7"/>
      <c r="AI8" s="7"/>
      <c r="AJ8" s="7"/>
      <c r="AK8" s="7"/>
      <c r="AL8" s="44">
        <f t="shared" ref="AL8:AL42" si="0">SUM(H8:AK8)</f>
        <v>357.3493661329274</v>
      </c>
    </row>
    <row r="9" spans="1:38" x14ac:dyDescent="0.25">
      <c r="A9" s="14">
        <v>2</v>
      </c>
      <c r="B9" s="14" t="s">
        <v>360</v>
      </c>
      <c r="C9" s="29" t="s">
        <v>424</v>
      </c>
      <c r="D9" s="14" t="s">
        <v>429</v>
      </c>
      <c r="E9" s="31">
        <f>'P4b2 CA 11'!G42</f>
        <v>298.04385720675532</v>
      </c>
      <c r="F9" s="63">
        <f t="shared" ref="F9:F11" si="1">E9/$E$43</f>
        <v>0.19062984185183751</v>
      </c>
      <c r="G9" s="45" t="s">
        <v>535</v>
      </c>
      <c r="H9" s="44">
        <f>'P4c1 CA 11 CA PROD'!$E9/'P4c1 CA 11 CA PROD'!$AL9*'P4c1 CA 11 CA PROD'!H9</f>
        <v>3.9094305201840061</v>
      </c>
      <c r="I9" s="44">
        <f>'P4c1 CA 11 CA PROD'!$E9/'P4c1 CA 11 CA PROD'!$AL9*'P4c1 CA 11 CA PROD'!I9</f>
        <v>9.9049208041025594</v>
      </c>
      <c r="J9" s="44">
        <f>'P4c1 CA 11 CA PROD'!$E9/'P4c1 CA 11 CA PROD'!$AL9*'P4c1 CA 11 CA PROD'!J9</f>
        <v>13.474400844270566</v>
      </c>
      <c r="K9" s="44">
        <f>'P4c1 CA 11 CA PROD'!$E9/'P4c1 CA 11 CA PROD'!$AL9*'P4c1 CA 11 CA PROD'!K9</f>
        <v>0</v>
      </c>
      <c r="L9" s="44">
        <f>'P4c1 CA 11 CA PROD'!$E9/'P4c1 CA 11 CA PROD'!$AL9*'P4c1 CA 11 CA PROD'!L9</f>
        <v>17.028428589892389</v>
      </c>
      <c r="M9" s="44">
        <f>'P4c1 CA 11 CA PROD'!$E9/'P4c1 CA 11 CA PROD'!$AL9*'P4c1 CA 11 CA PROD'!M9</f>
        <v>25.558095179384765</v>
      </c>
      <c r="N9" s="44">
        <f>'P4c1 CA 11 CA PROD'!$E9/'P4c1 CA 11 CA PROD'!$AL9*'P4c1 CA 11 CA PROD'!N9</f>
        <v>15.18960553889675</v>
      </c>
      <c r="O9" s="44">
        <f>'P4c1 CA 11 CA PROD'!$E9/'P4c1 CA 11 CA PROD'!$AL9*'P4c1 CA 11 CA PROD'!O9</f>
        <v>15.52955601891275</v>
      </c>
      <c r="P9" s="44">
        <f>'P4c1 CA 11 CA PROD'!$E9/'P4c1 CA 11 CA PROD'!$AL9*'P4c1 CA 11 CA PROD'!P9</f>
        <v>0</v>
      </c>
      <c r="Q9" s="44">
        <f>'P4c1 CA 11 CA PROD'!$E9/'P4c1 CA 11 CA PROD'!$AL9*'P4c1 CA 11 CA PROD'!Q9</f>
        <v>1.3288973309716383</v>
      </c>
      <c r="R9" s="44">
        <f>'P4c1 CA 11 CA PROD'!$E9/'P4c1 CA 11 CA PROD'!$AL9*'P4c1 CA 11 CA PROD'!R9</f>
        <v>5.6400875093563716</v>
      </c>
      <c r="S9" s="44">
        <f>'P4c1 CA 11 CA PROD'!$E9/'P4c1 CA 11 CA PROD'!$AL9*'P4c1 CA 11 CA PROD'!S9</f>
        <v>19.408081950004391</v>
      </c>
      <c r="T9" s="44">
        <f>'P4c1 CA 11 CA PROD'!$E9/'P4c1 CA 11 CA PROD'!$AL9*'P4c1 CA 11 CA PROD'!T9</f>
        <v>1.5915863382567297</v>
      </c>
      <c r="U9" s="44">
        <f>'P4c1 CA 11 CA PROD'!$E9/'P4c1 CA 11 CA PROD'!$AL9*'P4c1 CA 11 CA PROD'!U9</f>
        <v>13.088093480616021</v>
      </c>
      <c r="V9" s="44">
        <f>'P4c1 CA 11 CA PROD'!$E9/'P4c1 CA 11 CA PROD'!$AL9*'P4c1 CA 11 CA PROD'!V9</f>
        <v>0</v>
      </c>
      <c r="W9" s="44">
        <f>'P4c1 CA 11 CA PROD'!$E9/'P4c1 CA 11 CA PROD'!$AL9*'P4c1 CA 11 CA PROD'!W9</f>
        <v>0</v>
      </c>
      <c r="X9" s="44">
        <f>'P4c1 CA 11 CA PROD'!$E9/'P4c1 CA 11 CA PROD'!$AL9*'P4c1 CA 11 CA PROD'!X9</f>
        <v>29.112122925006588</v>
      </c>
      <c r="Y9" s="44">
        <f>'P4c1 CA 11 CA PROD'!$E9/'P4c1 CA 11 CA PROD'!$AL9*'P4c1 CA 11 CA PROD'!Y9</f>
        <v>15.498651429820386</v>
      </c>
      <c r="Z9" s="44">
        <f>'P4c1 CA 11 CA PROD'!$E9/'P4c1 CA 11 CA PROD'!$AL9*'P4c1 CA 11 CA PROD'!Z9</f>
        <v>0</v>
      </c>
      <c r="AA9" s="44">
        <f>'P4c1 CA 11 CA PROD'!$E9/'P4c1 CA 11 CA PROD'!$AL9*'P4c1 CA 11 CA PROD'!AA9</f>
        <v>15.52955601891275</v>
      </c>
      <c r="AB9" s="44">
        <f>'P4c1 CA 11 CA PROD'!$E9/'P4c1 CA 11 CA PROD'!$AL9*'P4c1 CA 11 CA PROD'!AB9</f>
        <v>28.633101794074953</v>
      </c>
      <c r="AC9" s="44">
        <f>'P4c1 CA 11 CA PROD'!$E9/'P4c1 CA 11 CA PROD'!$AL9*'P4c1 CA 11 CA PROD'!AC9</f>
        <v>25.527190590292399</v>
      </c>
      <c r="AD9" s="44">
        <f>'P4c1 CA 11 CA PROD'!$E9/'P4c1 CA 11 CA PROD'!$AL9*'P4c1 CA 11 CA PROD'!AD9</f>
        <v>0</v>
      </c>
      <c r="AE9" s="44">
        <f>'P4c1 CA 11 CA PROD'!$E9/'P4c1 CA 11 CA PROD'!$AL9*'P4c1 CA 11 CA PROD'!AE9</f>
        <v>0</v>
      </c>
      <c r="AF9" s="44">
        <f>'P4c1 CA 11 CA PROD'!$E9/'P4c1 CA 11 CA PROD'!$AL9*'P4c1 CA 11 CA PROD'!AF9</f>
        <v>13.644376084278566</v>
      </c>
      <c r="AG9" s="44">
        <f>'P4c1 CA 11 CA PROD'!$E9/'P4c1 CA 11 CA PROD'!$AL9*'P4c1 CA 11 CA PROD'!AG9</f>
        <v>28.44767425952077</v>
      </c>
      <c r="AH9" s="44"/>
      <c r="AI9" s="44"/>
      <c r="AJ9" s="44"/>
      <c r="AK9" s="44"/>
      <c r="AL9" s="44">
        <f t="shared" si="0"/>
        <v>298.04385720675538</v>
      </c>
    </row>
    <row r="10" spans="1:38" x14ac:dyDescent="0.25">
      <c r="A10" s="14">
        <v>3</v>
      </c>
      <c r="B10" s="14" t="s">
        <v>361</v>
      </c>
      <c r="C10" s="29" t="s">
        <v>425</v>
      </c>
      <c r="D10" s="14" t="s">
        <v>429</v>
      </c>
      <c r="E10" s="31">
        <f>'P4b2 CA 11'!H42</f>
        <v>560.8780205099514</v>
      </c>
      <c r="F10" s="63">
        <f t="shared" si="1"/>
        <v>0.35873944643593986</v>
      </c>
      <c r="G10" s="45" t="s">
        <v>535</v>
      </c>
      <c r="H10" s="44">
        <f>'P4c1 CA 11 CA PROD'!$E10/'P4c1 CA 11 CA PROD'!$AL10*'P4c1 CA 11 CA PROD'!H10</f>
        <v>7.3570167559631745</v>
      </c>
      <c r="I10" s="44">
        <f>'P4c1 CA 11 CA PROD'!$E10/'P4c1 CA 11 CA PROD'!$AL10*'P4c1 CA 11 CA PROD'!I10</f>
        <v>18.639714389614205</v>
      </c>
      <c r="J10" s="44">
        <f>'P4c1 CA 11 CA PROD'!$E10/'P4c1 CA 11 CA PROD'!$AL10*'P4c1 CA 11 CA PROD'!J10</f>
        <v>25.356990558102325</v>
      </c>
      <c r="K10" s="44">
        <f>'P4c1 CA 11 CA PROD'!$E10/'P4c1 CA 11 CA PROD'!$AL10*'P4c1 CA 11 CA PROD'!K10</f>
        <v>0</v>
      </c>
      <c r="L10" s="44">
        <f>'P4c1 CA 11 CA PROD'!$E10/'P4c1 CA 11 CA PROD'!$AL10*'P4c1 CA 11 CA PROD'!L10</f>
        <v>32.045187608977933</v>
      </c>
      <c r="M10" s="44">
        <f>'P4c1 CA 11 CA PROD'!$E10/'P4c1 CA 11 CA PROD'!$AL10*'P4c1 CA 11 CA PROD'!M10</f>
        <v>48.096860531079408</v>
      </c>
      <c r="N10" s="44">
        <f>'P4c1 CA 11 CA PROD'!$E10/'P4c1 CA 11 CA PROD'!$AL10*'P4c1 CA 11 CA PROD'!N10</f>
        <v>28.584772613090117</v>
      </c>
      <c r="O10" s="44">
        <f>'P4c1 CA 11 CA PROD'!$E10/'P4c1 CA 11 CA PROD'!$AL10*'P4c1 CA 11 CA PROD'!O10</f>
        <v>29.224513200565177</v>
      </c>
      <c r="P10" s="44">
        <f>'P4c1 CA 11 CA PROD'!$E10/'P4c1 CA 11 CA PROD'!$AL10*'P4c1 CA 11 CA PROD'!P10</f>
        <v>0</v>
      </c>
      <c r="Q10" s="44">
        <f>'P4c1 CA 11 CA PROD'!$E10/'P4c1 CA 11 CA PROD'!$AL10*'P4c1 CA 11 CA PROD'!Q10</f>
        <v>2.5008041146752289</v>
      </c>
      <c r="R10" s="44">
        <f>'P4c1 CA 11 CA PROD'!$E10/'P4c1 CA 11 CA PROD'!$AL10*'P4c1 CA 11 CA PROD'!R10</f>
        <v>10.613877928563472</v>
      </c>
      <c r="S10" s="44">
        <f>'P4c1 CA 11 CA PROD'!$E10/'P4c1 CA 11 CA PROD'!$AL10*'P4c1 CA 11 CA PROD'!S10</f>
        <v>36.523371721303342</v>
      </c>
      <c r="T10" s="44">
        <f>'P4c1 CA 11 CA PROD'!$E10/'P4c1 CA 11 CA PROD'!$AL10*'P4c1 CA 11 CA PROD'!T10</f>
        <v>2.9951491140877744</v>
      </c>
      <c r="U10" s="44">
        <f>'P4c1 CA 11 CA PROD'!$E10/'P4c1 CA 11 CA PROD'!$AL10*'P4c1 CA 11 CA PROD'!U10</f>
        <v>24.630012617789756</v>
      </c>
      <c r="V10" s="44">
        <f>'P4c1 CA 11 CA PROD'!$E10/'P4c1 CA 11 CA PROD'!$AL10*'P4c1 CA 11 CA PROD'!V10</f>
        <v>0</v>
      </c>
      <c r="W10" s="44">
        <f>'P4c1 CA 11 CA PROD'!$E10/'P4c1 CA 11 CA PROD'!$AL10*'P4c1 CA 11 CA PROD'!W10</f>
        <v>0</v>
      </c>
      <c r="X10" s="44">
        <f>'P4c1 CA 11 CA PROD'!$E10/'P4c1 CA 11 CA PROD'!$AL10*'P4c1 CA 11 CA PROD'!X10</f>
        <v>54.785057581955023</v>
      </c>
      <c r="Y10" s="44">
        <f>'P4c1 CA 11 CA PROD'!$E10/'P4c1 CA 11 CA PROD'!$AL10*'P4c1 CA 11 CA PROD'!Y10</f>
        <v>29.166354965340172</v>
      </c>
      <c r="Z10" s="44">
        <f>'P4c1 CA 11 CA PROD'!$E10/'P4c1 CA 11 CA PROD'!$AL10*'P4c1 CA 11 CA PROD'!Z10</f>
        <v>0</v>
      </c>
      <c r="AA10" s="44">
        <f>'P4c1 CA 11 CA PROD'!$E10/'P4c1 CA 11 CA PROD'!$AL10*'P4c1 CA 11 CA PROD'!AA10</f>
        <v>29.224513200565177</v>
      </c>
      <c r="AB10" s="44">
        <f>'P4c1 CA 11 CA PROD'!$E10/'P4c1 CA 11 CA PROD'!$AL10*'P4c1 CA 11 CA PROD'!AB10</f>
        <v>53.88360493596744</v>
      </c>
      <c r="AC10" s="44">
        <f>'P4c1 CA 11 CA PROD'!$E10/'P4c1 CA 11 CA PROD'!$AL10*'P4c1 CA 11 CA PROD'!AC10</f>
        <v>48.038702295854399</v>
      </c>
      <c r="AD10" s="44">
        <f>'P4c1 CA 11 CA PROD'!$E10/'P4c1 CA 11 CA PROD'!$AL10*'P4c1 CA 11 CA PROD'!AD10</f>
        <v>0</v>
      </c>
      <c r="AE10" s="44">
        <f>'P4c1 CA 11 CA PROD'!$E10/'P4c1 CA 11 CA PROD'!$AL10*'P4c1 CA 11 CA PROD'!AE10</f>
        <v>0</v>
      </c>
      <c r="AF10" s="44">
        <f>'P4c1 CA 11 CA PROD'!$E10/'P4c1 CA 11 CA PROD'!$AL10*'P4c1 CA 11 CA PROD'!AF10</f>
        <v>25.676860851839852</v>
      </c>
      <c r="AG10" s="44">
        <f>'P4c1 CA 11 CA PROD'!$E10/'P4c1 CA 11 CA PROD'!$AL10*'P4c1 CA 11 CA PROD'!AG10</f>
        <v>53.534655524617406</v>
      </c>
      <c r="AH10" s="44"/>
      <c r="AI10" s="44"/>
      <c r="AJ10" s="44"/>
      <c r="AK10" s="44"/>
      <c r="AL10" s="44">
        <f t="shared" si="0"/>
        <v>560.8780205099514</v>
      </c>
    </row>
    <row r="11" spans="1:38" x14ac:dyDescent="0.25">
      <c r="A11" s="14">
        <v>4</v>
      </c>
      <c r="B11" s="14" t="s">
        <v>362</v>
      </c>
      <c r="C11" s="29" t="s">
        <v>426</v>
      </c>
      <c r="D11" s="14" t="s">
        <v>429</v>
      </c>
      <c r="E11" s="31">
        <f>'P4b2 CA 11'!I42</f>
        <v>347.1978033439463</v>
      </c>
      <c r="F11" s="63">
        <f t="shared" si="1"/>
        <v>0.22206886920285676</v>
      </c>
      <c r="G11" s="45" t="s">
        <v>535</v>
      </c>
      <c r="H11" s="44">
        <f>'P4c1 CA 11 CA PROD'!$E11/'P4c1 CA 11 CA PROD'!$AL11*'P4c1 CA 11 CA PROD'!H11</f>
        <v>4.5541810579644553</v>
      </c>
      <c r="I11" s="44">
        <f>'P4c1 CA 11 CA PROD'!$E11/'P4c1 CA 11 CA PROD'!$AL11*'P4c1 CA 11 CA PROD'!I11</f>
        <v>11.538458727886228</v>
      </c>
      <c r="J11" s="44">
        <f>'P4c1 CA 11 CA PROD'!$E11/'P4c1 CA 11 CA PROD'!$AL11*'P4c1 CA 11 CA PROD'!J11</f>
        <v>15.696624041679863</v>
      </c>
      <c r="K11" s="44">
        <f>'P4c1 CA 11 CA PROD'!$E11/'P4c1 CA 11 CA PROD'!$AL11*'P4c1 CA 11 CA PROD'!K11</f>
        <v>0</v>
      </c>
      <c r="L11" s="44">
        <f>'P4c1 CA 11 CA PROD'!$E11/'P4c1 CA 11 CA PROD'!$AL11*'P4c1 CA 11 CA PROD'!L11</f>
        <v>19.836788639829368</v>
      </c>
      <c r="M11" s="44">
        <f>'P4c1 CA 11 CA PROD'!$E11/'P4c1 CA 11 CA PROD'!$AL11*'P4c1 CA 11 CA PROD'!M11</f>
        <v>29.773183675388179</v>
      </c>
      <c r="N11" s="44">
        <f>'P4c1 CA 11 CA PROD'!$E11/'P4c1 CA 11 CA PROD'!$AL11*'P4c1 CA 11 CA PROD'!N11</f>
        <v>17.694703478178102</v>
      </c>
      <c r="O11" s="44">
        <f>'P4c1 CA 11 CA PROD'!$E11/'P4c1 CA 11 CA PROD'!$AL11*'P4c1 CA 11 CA PROD'!O11</f>
        <v>18.090719222348923</v>
      </c>
      <c r="P11" s="44">
        <f>'P4c1 CA 11 CA PROD'!$E11/'P4c1 CA 11 CA PROD'!$AL11*'P4c1 CA 11 CA PROD'!P11</f>
        <v>0</v>
      </c>
      <c r="Q11" s="44">
        <f>'P4c1 CA 11 CA PROD'!$E11/'P4c1 CA 11 CA PROD'!$AL11*'P4c1 CA 11 CA PROD'!Q11</f>
        <v>1.5480615453950322</v>
      </c>
      <c r="R11" s="44">
        <f>'P4c1 CA 11 CA PROD'!$E11/'P4c1 CA 11 CA PROD'!$AL11*'P4c1 CA 11 CA PROD'!R11</f>
        <v>6.570261210106823</v>
      </c>
      <c r="S11" s="44">
        <f>'P4c1 CA 11 CA PROD'!$E11/'P4c1 CA 11 CA PROD'!$AL11*'P4c1 CA 11 CA PROD'!S11</f>
        <v>22.60889884902512</v>
      </c>
      <c r="T11" s="44">
        <f>'P4c1 CA 11 CA PROD'!$E11/'P4c1 CA 11 CA PROD'!$AL11*'P4c1 CA 11 CA PROD'!T11</f>
        <v>1.854073711345213</v>
      </c>
      <c r="U11" s="44">
        <f>'P4c1 CA 11 CA PROD'!$E11/'P4c1 CA 11 CA PROD'!$AL11*'P4c1 CA 11 CA PROD'!U11</f>
        <v>15.246606150576655</v>
      </c>
      <c r="V11" s="44">
        <f>'P4c1 CA 11 CA PROD'!$E11/'P4c1 CA 11 CA PROD'!$AL11*'P4c1 CA 11 CA PROD'!V11</f>
        <v>0</v>
      </c>
      <c r="W11" s="44">
        <f>'P4c1 CA 11 CA PROD'!$E11/'P4c1 CA 11 CA PROD'!$AL11*'P4c1 CA 11 CA PROD'!W11</f>
        <v>0</v>
      </c>
      <c r="X11" s="44">
        <f>'P4c1 CA 11 CA PROD'!$E11/'P4c1 CA 11 CA PROD'!$AL11*'P4c1 CA 11 CA PROD'!X11</f>
        <v>33.913348273537686</v>
      </c>
      <c r="Y11" s="44">
        <f>'P4c1 CA 11 CA PROD'!$E11/'P4c1 CA 11 CA PROD'!$AL11*'P4c1 CA 11 CA PROD'!Y11</f>
        <v>18.054717791060668</v>
      </c>
      <c r="Z11" s="44">
        <f>'P4c1 CA 11 CA PROD'!$E11/'P4c1 CA 11 CA PROD'!$AL11*'P4c1 CA 11 CA PROD'!Z11</f>
        <v>0</v>
      </c>
      <c r="AA11" s="44">
        <f>'P4c1 CA 11 CA PROD'!$E11/'P4c1 CA 11 CA PROD'!$AL11*'P4c1 CA 11 CA PROD'!AA11</f>
        <v>18.090719222348923</v>
      </c>
      <c r="AB11" s="44">
        <f>'P4c1 CA 11 CA PROD'!$E11/'P4c1 CA 11 CA PROD'!$AL11*'P4c1 CA 11 CA PROD'!AB11</f>
        <v>33.355326088569711</v>
      </c>
      <c r="AC11" s="44">
        <f>'P4c1 CA 11 CA PROD'!$E11/'P4c1 CA 11 CA PROD'!$AL11*'P4c1 CA 11 CA PROD'!AC11</f>
        <v>29.73718224409992</v>
      </c>
      <c r="AD11" s="44">
        <f>'P4c1 CA 11 CA PROD'!$E11/'P4c1 CA 11 CA PROD'!$AL11*'P4c1 CA 11 CA PROD'!AD11</f>
        <v>0</v>
      </c>
      <c r="AE11" s="44">
        <f>'P4c1 CA 11 CA PROD'!$E11/'P4c1 CA 11 CA PROD'!$AL11*'P4c1 CA 11 CA PROD'!AE11</f>
        <v>0</v>
      </c>
      <c r="AF11" s="44">
        <f>'P4c1 CA 11 CA PROD'!$E11/'P4c1 CA 11 CA PROD'!$AL11*'P4c1 CA 11 CA PROD'!AF11</f>
        <v>15.894631913765272</v>
      </c>
      <c r="AG11" s="44">
        <f>'P4c1 CA 11 CA PROD'!$E11/'P4c1 CA 11 CA PROD'!$AL11*'P4c1 CA 11 CA PROD'!AG11</f>
        <v>33.139317500840164</v>
      </c>
      <c r="AH11" s="44"/>
      <c r="AI11" s="44"/>
      <c r="AJ11" s="44"/>
      <c r="AK11" s="44"/>
      <c r="AL11" s="44">
        <f t="shared" si="0"/>
        <v>347.1978033439463</v>
      </c>
    </row>
    <row r="12" spans="1:38" x14ac:dyDescent="0.25">
      <c r="A12" s="14">
        <v>5</v>
      </c>
      <c r="B12" s="14"/>
      <c r="C12" s="7"/>
      <c r="D12" s="7"/>
      <c r="E12" s="31"/>
      <c r="F12" s="31"/>
      <c r="G12" s="45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4">
        <f t="shared" si="0"/>
        <v>0</v>
      </c>
    </row>
    <row r="13" spans="1:38" x14ac:dyDescent="0.25">
      <c r="A13" s="14">
        <v>6</v>
      </c>
      <c r="B13" s="14"/>
      <c r="C13" s="7"/>
      <c r="D13" s="7"/>
      <c r="E13" s="31"/>
      <c r="F13" s="31"/>
      <c r="G13" s="45"/>
      <c r="H13" s="44"/>
      <c r="I13" s="44"/>
      <c r="J13" s="44"/>
      <c r="K13" s="44"/>
      <c r="L13" s="44"/>
      <c r="M13" s="44"/>
      <c r="N13" s="44"/>
      <c r="O13" s="44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4">
        <f t="shared" si="0"/>
        <v>0</v>
      </c>
    </row>
    <row r="14" spans="1:38" x14ac:dyDescent="0.25">
      <c r="A14" s="14">
        <v>7</v>
      </c>
      <c r="B14" s="14"/>
      <c r="C14" s="7"/>
      <c r="D14" s="7"/>
      <c r="E14" s="31"/>
      <c r="F14" s="31"/>
      <c r="G14" s="45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>
        <f t="shared" si="0"/>
        <v>0</v>
      </c>
    </row>
    <row r="15" spans="1:38" x14ac:dyDescent="0.25">
      <c r="A15" s="14">
        <v>8</v>
      </c>
      <c r="B15" s="14"/>
      <c r="C15" s="7"/>
      <c r="D15" s="7"/>
      <c r="E15" s="31"/>
      <c r="F15" s="31"/>
      <c r="G15" s="45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>
        <f t="shared" si="0"/>
        <v>0</v>
      </c>
    </row>
    <row r="16" spans="1:38" x14ac:dyDescent="0.25">
      <c r="A16" s="14">
        <v>9</v>
      </c>
      <c r="B16" s="14"/>
      <c r="C16" s="7"/>
      <c r="D16" s="7"/>
      <c r="E16" s="31"/>
      <c r="F16" s="31"/>
      <c r="G16" s="45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4">
        <f t="shared" si="0"/>
        <v>0</v>
      </c>
    </row>
    <row r="17" spans="1:38" x14ac:dyDescent="0.25">
      <c r="A17" s="14">
        <v>10</v>
      </c>
      <c r="B17" s="14"/>
      <c r="C17" s="7"/>
      <c r="D17" s="7"/>
      <c r="E17" s="31"/>
      <c r="F17" s="31"/>
      <c r="G17" s="45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>
        <f t="shared" si="0"/>
        <v>0</v>
      </c>
    </row>
    <row r="18" spans="1:38" x14ac:dyDescent="0.25">
      <c r="A18" s="14">
        <v>11</v>
      </c>
      <c r="B18" s="14"/>
      <c r="C18" s="7"/>
      <c r="D18" s="7"/>
      <c r="E18" s="31"/>
      <c r="F18" s="31"/>
      <c r="G18" s="45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f t="shared" si="0"/>
        <v>0</v>
      </c>
    </row>
    <row r="19" spans="1:38" x14ac:dyDescent="0.25">
      <c r="A19" s="14">
        <v>12</v>
      </c>
      <c r="B19" s="14"/>
      <c r="C19" s="7"/>
      <c r="D19" s="7"/>
      <c r="E19" s="31"/>
      <c r="F19" s="31"/>
      <c r="G19" s="45"/>
      <c r="H19" s="44"/>
      <c r="I19" s="44"/>
      <c r="J19" s="44"/>
      <c r="K19" s="4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44">
        <f t="shared" si="0"/>
        <v>0</v>
      </c>
    </row>
    <row r="20" spans="1:38" x14ac:dyDescent="0.25">
      <c r="A20" s="14">
        <v>13</v>
      </c>
      <c r="B20" s="14"/>
      <c r="C20" s="7"/>
      <c r="D20" s="7"/>
      <c r="E20" s="31"/>
      <c r="F20" s="31"/>
      <c r="G20" s="45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4">
        <f t="shared" si="0"/>
        <v>0</v>
      </c>
    </row>
    <row r="21" spans="1:38" x14ac:dyDescent="0.25">
      <c r="A21" s="14">
        <v>14</v>
      </c>
      <c r="B21" s="14"/>
      <c r="C21" s="7"/>
      <c r="D21" s="7"/>
      <c r="E21" s="31"/>
      <c r="F21" s="31"/>
      <c r="G21" s="45"/>
      <c r="H21" s="44"/>
      <c r="I21" s="44"/>
      <c r="J21" s="44"/>
      <c r="K21" s="44"/>
      <c r="L21" s="44"/>
      <c r="M21" s="44"/>
      <c r="N21" s="44"/>
      <c r="O21" s="44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4">
        <f t="shared" si="0"/>
        <v>0</v>
      </c>
    </row>
    <row r="22" spans="1:38" x14ac:dyDescent="0.25">
      <c r="A22" s="14">
        <v>15</v>
      </c>
      <c r="B22" s="14"/>
      <c r="C22" s="7"/>
      <c r="D22" s="7"/>
      <c r="E22" s="31"/>
      <c r="F22" s="31"/>
      <c r="G22" s="45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>
        <f t="shared" si="0"/>
        <v>0</v>
      </c>
    </row>
    <row r="23" spans="1:38" x14ac:dyDescent="0.25">
      <c r="A23" s="14">
        <v>16</v>
      </c>
      <c r="B23" s="14"/>
      <c r="C23" s="7"/>
      <c r="D23" s="7"/>
      <c r="E23" s="31"/>
      <c r="F23" s="31"/>
      <c r="G23" s="45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4">
        <f t="shared" si="0"/>
        <v>0</v>
      </c>
    </row>
    <row r="24" spans="1:38" x14ac:dyDescent="0.25">
      <c r="A24" s="14">
        <v>17</v>
      </c>
      <c r="B24" s="14"/>
      <c r="C24" s="7"/>
      <c r="D24" s="7"/>
      <c r="E24" s="31"/>
      <c r="F24" s="31"/>
      <c r="G24" s="45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>
        <f t="shared" si="0"/>
        <v>0</v>
      </c>
    </row>
    <row r="25" spans="1:38" x14ac:dyDescent="0.25">
      <c r="A25" s="14">
        <v>18</v>
      </c>
      <c r="B25" s="14"/>
      <c r="C25" s="7"/>
      <c r="D25" s="7"/>
      <c r="E25" s="31"/>
      <c r="F25" s="31"/>
      <c r="G25" s="45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4">
        <f t="shared" si="0"/>
        <v>0</v>
      </c>
    </row>
    <row r="26" spans="1:38" x14ac:dyDescent="0.25">
      <c r="A26" s="14">
        <v>19</v>
      </c>
      <c r="B26" s="14"/>
      <c r="C26" s="7"/>
      <c r="D26" s="7"/>
      <c r="E26" s="31"/>
      <c r="F26" s="31"/>
      <c r="G26" s="45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>
        <f t="shared" si="0"/>
        <v>0</v>
      </c>
    </row>
    <row r="27" spans="1:38" x14ac:dyDescent="0.25">
      <c r="A27" s="14">
        <v>20</v>
      </c>
      <c r="B27" s="14"/>
      <c r="C27" s="7"/>
      <c r="D27" s="7"/>
      <c r="E27" s="31"/>
      <c r="F27" s="31"/>
      <c r="G27" s="45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>
        <f t="shared" si="0"/>
        <v>0</v>
      </c>
    </row>
    <row r="28" spans="1:38" x14ac:dyDescent="0.25">
      <c r="A28" s="14">
        <v>21</v>
      </c>
      <c r="B28" s="14"/>
      <c r="C28" s="7"/>
      <c r="D28" s="7"/>
      <c r="E28" s="31"/>
      <c r="F28" s="31"/>
      <c r="G28" s="45"/>
      <c r="H28" s="44"/>
      <c r="I28" s="44"/>
      <c r="J28" s="44"/>
      <c r="K28" s="44"/>
      <c r="L28" s="44"/>
      <c r="M28" s="44"/>
      <c r="N28" s="45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>
        <f t="shared" si="0"/>
        <v>0</v>
      </c>
    </row>
    <row r="29" spans="1:38" x14ac:dyDescent="0.25">
      <c r="A29" s="14">
        <v>22</v>
      </c>
      <c r="B29" s="14"/>
      <c r="C29" s="7"/>
      <c r="D29" s="7"/>
      <c r="E29" s="31"/>
      <c r="F29" s="31"/>
      <c r="G29" s="45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>
        <f t="shared" si="0"/>
        <v>0</v>
      </c>
    </row>
    <row r="30" spans="1:38" x14ac:dyDescent="0.25">
      <c r="A30" s="14">
        <v>23</v>
      </c>
      <c r="B30" s="14"/>
      <c r="C30" s="7"/>
      <c r="D30" s="7"/>
      <c r="E30" s="31"/>
      <c r="F30" s="31"/>
      <c r="G30" s="45"/>
      <c r="H30" s="44"/>
      <c r="I30" s="44"/>
      <c r="J30" s="44"/>
      <c r="K30" s="44"/>
      <c r="L30" s="44"/>
      <c r="M30" s="45"/>
      <c r="N30" s="45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>
        <f t="shared" si="0"/>
        <v>0</v>
      </c>
    </row>
    <row r="31" spans="1:38" x14ac:dyDescent="0.25">
      <c r="A31" s="14">
        <v>24</v>
      </c>
      <c r="B31" s="14"/>
      <c r="C31" s="7"/>
      <c r="D31" s="7"/>
      <c r="E31" s="31"/>
      <c r="F31" s="31"/>
      <c r="G31" s="45"/>
      <c r="H31" s="44"/>
      <c r="I31" s="44"/>
      <c r="J31" s="44"/>
      <c r="K31" s="44"/>
      <c r="L31" s="44"/>
      <c r="M31" s="45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>
        <f t="shared" si="0"/>
        <v>0</v>
      </c>
    </row>
    <row r="32" spans="1:38" x14ac:dyDescent="0.25">
      <c r="A32" s="14">
        <v>25</v>
      </c>
      <c r="B32" s="14"/>
      <c r="C32" s="7"/>
      <c r="D32" s="7"/>
      <c r="E32" s="31"/>
      <c r="F32" s="31"/>
      <c r="G32" s="45"/>
      <c r="H32" s="44"/>
      <c r="I32" s="44"/>
      <c r="J32" s="44"/>
      <c r="K32" s="44"/>
      <c r="L32" s="45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>
        <f t="shared" si="0"/>
        <v>0</v>
      </c>
    </row>
    <row r="33" spans="1:41" x14ac:dyDescent="0.25">
      <c r="A33" s="14">
        <v>26</v>
      </c>
      <c r="B33" s="14"/>
      <c r="C33" s="7"/>
      <c r="D33" s="7"/>
      <c r="E33" s="31"/>
      <c r="F33" s="31"/>
      <c r="G33" s="45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>
        <f t="shared" si="0"/>
        <v>0</v>
      </c>
    </row>
    <row r="34" spans="1:41" x14ac:dyDescent="0.25">
      <c r="A34" s="14">
        <v>27</v>
      </c>
      <c r="B34" s="14"/>
      <c r="C34" s="7"/>
      <c r="D34" s="7"/>
      <c r="E34" s="31"/>
      <c r="F34" s="31"/>
      <c r="G34" s="45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>
        <f t="shared" si="0"/>
        <v>0</v>
      </c>
    </row>
    <row r="35" spans="1:41" x14ac:dyDescent="0.25">
      <c r="A35" s="14">
        <v>28</v>
      </c>
      <c r="B35" s="14"/>
      <c r="C35" s="7"/>
      <c r="D35" s="7"/>
      <c r="E35" s="31"/>
      <c r="F35" s="31"/>
      <c r="G35" s="45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>
        <f t="shared" si="0"/>
        <v>0</v>
      </c>
    </row>
    <row r="36" spans="1:41" x14ac:dyDescent="0.25">
      <c r="A36" s="14">
        <v>29</v>
      </c>
      <c r="B36" s="14"/>
      <c r="C36" s="7"/>
      <c r="D36" s="7"/>
      <c r="E36" s="31"/>
      <c r="F36" s="31"/>
      <c r="G36" s="45"/>
      <c r="H36" s="44"/>
      <c r="I36" s="44"/>
      <c r="J36" s="44"/>
      <c r="K36" s="44"/>
      <c r="L36" s="44"/>
      <c r="M36" s="45"/>
      <c r="N36" s="44"/>
      <c r="O36" s="45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>
        <f t="shared" si="0"/>
        <v>0</v>
      </c>
    </row>
    <row r="37" spans="1:41" x14ac:dyDescent="0.25">
      <c r="A37" s="14">
        <v>30</v>
      </c>
      <c r="B37" s="14"/>
      <c r="C37" s="7"/>
      <c r="D37" s="7"/>
      <c r="E37" s="31"/>
      <c r="F37" s="31"/>
      <c r="G37" s="45"/>
      <c r="H37" s="44"/>
      <c r="I37" s="44"/>
      <c r="J37" s="44"/>
      <c r="K37" s="44"/>
      <c r="L37" s="44"/>
      <c r="M37" s="45"/>
      <c r="N37" s="45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>
        <f t="shared" si="0"/>
        <v>0</v>
      </c>
    </row>
    <row r="38" spans="1:41" x14ac:dyDescent="0.25">
      <c r="A38" s="14">
        <v>31</v>
      </c>
      <c r="B38" s="14"/>
      <c r="C38" s="7"/>
      <c r="D38" s="7"/>
      <c r="E38" s="31"/>
      <c r="F38" s="31"/>
      <c r="G38" s="45"/>
      <c r="H38" s="44"/>
      <c r="I38" s="44"/>
      <c r="J38" s="44"/>
      <c r="K38" s="44"/>
      <c r="L38" s="45"/>
      <c r="M38" s="44"/>
      <c r="N38" s="45"/>
      <c r="O38" s="44"/>
      <c r="P38" s="45"/>
      <c r="Q38" s="45"/>
      <c r="R38" s="45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>
        <f t="shared" si="0"/>
        <v>0</v>
      </c>
    </row>
    <row r="39" spans="1:41" x14ac:dyDescent="0.25">
      <c r="A39" s="14">
        <v>32</v>
      </c>
      <c r="B39" s="14"/>
      <c r="C39" s="7"/>
      <c r="D39" s="7"/>
      <c r="E39" s="31"/>
      <c r="F39" s="31"/>
      <c r="G39" s="45"/>
      <c r="H39" s="44"/>
      <c r="I39" s="44"/>
      <c r="J39" s="44"/>
      <c r="K39" s="44"/>
      <c r="L39" s="14"/>
      <c r="M39" s="45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>
        <f t="shared" si="0"/>
        <v>0</v>
      </c>
      <c r="AO39" s="65"/>
    </row>
    <row r="40" spans="1:41" x14ac:dyDescent="0.25">
      <c r="A40" s="14">
        <v>33</v>
      </c>
      <c r="B40" s="14"/>
      <c r="C40" s="7"/>
      <c r="D40" s="7"/>
      <c r="E40" s="31"/>
      <c r="F40" s="31"/>
      <c r="G40" s="45"/>
      <c r="H40" s="44"/>
      <c r="I40" s="44"/>
      <c r="J40" s="44"/>
      <c r="K40" s="44"/>
      <c r="L40" s="1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>
        <f t="shared" si="0"/>
        <v>0</v>
      </c>
    </row>
    <row r="41" spans="1:41" x14ac:dyDescent="0.25">
      <c r="A41" s="14">
        <v>34</v>
      </c>
      <c r="B41" s="14"/>
      <c r="C41" s="7"/>
      <c r="D41" s="7"/>
      <c r="E41" s="31"/>
      <c r="F41" s="31"/>
      <c r="G41" s="45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>
        <f t="shared" si="0"/>
        <v>0</v>
      </c>
    </row>
    <row r="42" spans="1:41" x14ac:dyDescent="0.25">
      <c r="A42" s="14">
        <v>35</v>
      </c>
      <c r="B42" s="14"/>
      <c r="C42" s="7"/>
      <c r="D42" s="7"/>
      <c r="E42" s="31"/>
      <c r="F42" s="31"/>
      <c r="G42" s="45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>
        <f t="shared" si="0"/>
        <v>0</v>
      </c>
    </row>
    <row r="43" spans="1:41" x14ac:dyDescent="0.25">
      <c r="E43" s="77">
        <f>SUM(E8:E42)</f>
        <v>1563.4690471935805</v>
      </c>
      <c r="F43" s="72"/>
      <c r="H43" s="77">
        <f t="shared" ref="H43:AG43" si="2">SUM(H8:H42)</f>
        <v>20.507967074863949</v>
      </c>
      <c r="I43" s="77">
        <f t="shared" si="2"/>
        <v>51.958920533548579</v>
      </c>
      <c r="J43" s="77">
        <f t="shared" si="2"/>
        <v>70.68358612364176</v>
      </c>
      <c r="K43" s="77">
        <f t="shared" si="2"/>
        <v>0</v>
      </c>
      <c r="L43" s="77">
        <f t="shared" si="2"/>
        <v>89.327192555336239</v>
      </c>
      <c r="M43" s="77">
        <f t="shared" si="2"/>
        <v>134.07184799140305</v>
      </c>
      <c r="N43" s="77">
        <f t="shared" si="2"/>
        <v>79.68115270589432</v>
      </c>
      <c r="O43" s="77">
        <f t="shared" si="2"/>
        <v>81.464454190665094</v>
      </c>
      <c r="P43" s="77">
        <f t="shared" si="2"/>
        <v>0</v>
      </c>
      <c r="Q43" s="77">
        <f t="shared" si="2"/>
        <v>6.9710876222857685</v>
      </c>
      <c r="R43" s="77">
        <f t="shared" si="2"/>
        <v>29.586592815515182</v>
      </c>
      <c r="S43" s="77">
        <f t="shared" si="2"/>
        <v>101.81030294873169</v>
      </c>
      <c r="T43" s="77">
        <f t="shared" si="2"/>
        <v>8.3490933150631879</v>
      </c>
      <c r="U43" s="77">
        <f t="shared" si="2"/>
        <v>68.657107163674965</v>
      </c>
      <c r="V43" s="77">
        <f t="shared" si="2"/>
        <v>0</v>
      </c>
      <c r="W43" s="77">
        <f t="shared" si="2"/>
        <v>0</v>
      </c>
      <c r="X43" s="77">
        <f t="shared" si="2"/>
        <v>152.71545442309755</v>
      </c>
      <c r="Y43" s="77">
        <f t="shared" si="2"/>
        <v>81.302335873867747</v>
      </c>
      <c r="Z43" s="77">
        <f t="shared" si="2"/>
        <v>0</v>
      </c>
      <c r="AA43" s="77">
        <f t="shared" si="2"/>
        <v>81.464454190665094</v>
      </c>
      <c r="AB43" s="77">
        <f t="shared" si="2"/>
        <v>150.20262051273875</v>
      </c>
      <c r="AC43" s="77">
        <f t="shared" si="2"/>
        <v>133.9097296746057</v>
      </c>
      <c r="AD43" s="77">
        <f t="shared" si="2"/>
        <v>0</v>
      </c>
      <c r="AE43" s="77">
        <f t="shared" si="2"/>
        <v>0</v>
      </c>
      <c r="AF43" s="77">
        <f t="shared" si="2"/>
        <v>71.57523686602714</v>
      </c>
      <c r="AG43" s="77">
        <f t="shared" si="2"/>
        <v>149.22991061195467</v>
      </c>
      <c r="AL43" s="77">
        <f>SUM(AL8:AL42)</f>
        <v>1563.4690471935805</v>
      </c>
    </row>
  </sheetData>
  <mergeCells count="7">
    <mergeCell ref="Y3:AB3"/>
    <mergeCell ref="AC3:AG3"/>
    <mergeCell ref="B5:C5"/>
    <mergeCell ref="H3:K3"/>
    <mergeCell ref="L3:O3"/>
    <mergeCell ref="P3:U3"/>
    <mergeCell ref="V3:X3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CAF58-1584-407F-9AD6-DF5385FF9074}">
  <dimension ref="A1:AD46"/>
  <sheetViews>
    <sheetView zoomScale="80" zoomScaleNormal="80" workbookViewId="0">
      <pane xSplit="9" ySplit="10" topLeftCell="J11" activePane="bottomRight" state="frozen"/>
      <selection pane="topRight" activeCell="F1" sqref="F1"/>
      <selection pane="bottomLeft" activeCell="A9" sqref="A9"/>
      <selection pane="bottomRight" activeCell="I14" sqref="I14"/>
    </sheetView>
  </sheetViews>
  <sheetFormatPr baseColWidth="10" defaultColWidth="11.54296875" defaultRowHeight="15" x14ac:dyDescent="0.25"/>
  <cols>
    <col min="1" max="1" width="6.08984375" style="24" customWidth="1"/>
    <col min="2" max="2" width="9.90625" style="24" customWidth="1"/>
    <col min="3" max="3" width="29.81640625" style="24" customWidth="1"/>
    <col min="4" max="4" width="7" style="24" customWidth="1"/>
    <col min="5" max="5" width="8.36328125" style="24" customWidth="1"/>
    <col min="6" max="6" width="7.6328125" style="24" customWidth="1"/>
    <col min="7" max="7" width="8.90625" style="24" customWidth="1"/>
    <col min="8" max="8" width="8.54296875" style="24" customWidth="1"/>
    <col min="9" max="9" width="15.90625" style="24" customWidth="1"/>
    <col min="10" max="17" width="11.54296875" style="24"/>
    <col min="18" max="18" width="12.90625" style="24" customWidth="1"/>
    <col min="19" max="27" width="11.54296875" style="24"/>
    <col min="28" max="28" width="5.36328125" style="24" customWidth="1"/>
    <col min="29" max="16384" width="11.54296875" style="24"/>
  </cols>
  <sheetData>
    <row r="1" spans="1:27" ht="15.6" x14ac:dyDescent="0.3">
      <c r="A1" s="26" t="s">
        <v>557</v>
      </c>
    </row>
    <row r="2" spans="1:27" ht="15.6" x14ac:dyDescent="0.3">
      <c r="A2" s="26" t="s">
        <v>548</v>
      </c>
      <c r="B2" s="26" t="s">
        <v>549</v>
      </c>
      <c r="I2" s="41" t="s">
        <v>100</v>
      </c>
      <c r="J2" s="41">
        <v>1</v>
      </c>
      <c r="K2" s="41">
        <v>2</v>
      </c>
      <c r="L2" s="41">
        <v>3</v>
      </c>
      <c r="M2" s="41">
        <v>4</v>
      </c>
      <c r="N2" s="41">
        <v>5</v>
      </c>
      <c r="O2" s="41">
        <v>6</v>
      </c>
      <c r="P2" s="41">
        <v>7</v>
      </c>
      <c r="Q2" s="41">
        <v>8</v>
      </c>
      <c r="R2" s="41">
        <v>9</v>
      </c>
      <c r="S2" s="41">
        <v>10</v>
      </c>
      <c r="T2" s="41">
        <v>11</v>
      </c>
      <c r="U2" s="41">
        <v>12</v>
      </c>
      <c r="V2" s="41">
        <v>13</v>
      </c>
      <c r="W2" s="41">
        <v>14</v>
      </c>
      <c r="X2" s="41">
        <v>15</v>
      </c>
      <c r="Y2" s="41">
        <v>16</v>
      </c>
      <c r="Z2" s="41">
        <v>17</v>
      </c>
    </row>
    <row r="3" spans="1:27" ht="15.6" x14ac:dyDescent="0.3">
      <c r="A3" s="26"/>
      <c r="B3" s="26" t="s">
        <v>604</v>
      </c>
      <c r="I3" s="41" t="s">
        <v>101</v>
      </c>
      <c r="J3" s="41" t="s">
        <v>139</v>
      </c>
      <c r="K3" s="41" t="s">
        <v>140</v>
      </c>
      <c r="L3" s="41" t="s">
        <v>141</v>
      </c>
      <c r="M3" s="41" t="s">
        <v>142</v>
      </c>
      <c r="N3" s="41" t="s">
        <v>95</v>
      </c>
      <c r="O3" s="41" t="s">
        <v>96</v>
      </c>
      <c r="P3" s="41" t="s">
        <v>97</v>
      </c>
      <c r="Q3" s="41" t="s">
        <v>98</v>
      </c>
      <c r="R3" s="41" t="s">
        <v>99</v>
      </c>
      <c r="S3" s="41" t="s">
        <v>143</v>
      </c>
      <c r="T3" s="41" t="s">
        <v>144</v>
      </c>
      <c r="U3" s="41"/>
      <c r="V3" s="41"/>
      <c r="W3" s="41"/>
      <c r="X3" s="41"/>
      <c r="Y3" s="41"/>
      <c r="Z3" s="41"/>
    </row>
    <row r="4" spans="1:27" ht="15.6" customHeight="1" x14ac:dyDescent="0.25">
      <c r="B4" s="100" t="s">
        <v>558</v>
      </c>
      <c r="C4" s="100"/>
      <c r="D4" s="71"/>
      <c r="I4" s="41" t="s">
        <v>102</v>
      </c>
      <c r="J4" s="41" t="s">
        <v>131</v>
      </c>
      <c r="K4" s="41" t="s">
        <v>135</v>
      </c>
      <c r="L4" s="41" t="s">
        <v>136</v>
      </c>
      <c r="M4" s="41" t="s">
        <v>137</v>
      </c>
      <c r="N4" s="41" t="s">
        <v>131</v>
      </c>
      <c r="O4" s="41" t="s">
        <v>135</v>
      </c>
      <c r="P4" s="41" t="s">
        <v>136</v>
      </c>
      <c r="Q4" s="41" t="s">
        <v>137</v>
      </c>
      <c r="R4" s="41" t="s">
        <v>138</v>
      </c>
      <c r="S4" s="41" t="s">
        <v>131</v>
      </c>
      <c r="T4" s="41" t="s">
        <v>135</v>
      </c>
      <c r="U4" s="41"/>
      <c r="V4" s="41"/>
      <c r="W4" s="41"/>
      <c r="X4" s="41"/>
      <c r="Y4" s="41"/>
      <c r="Z4" s="41"/>
    </row>
    <row r="5" spans="1:27" ht="15.6" x14ac:dyDescent="0.25">
      <c r="B5" s="100"/>
      <c r="C5" s="100"/>
      <c r="D5" s="71"/>
      <c r="I5" s="41" t="s">
        <v>132</v>
      </c>
      <c r="J5" s="41" t="s">
        <v>48</v>
      </c>
      <c r="K5" s="41" t="s">
        <v>48</v>
      </c>
      <c r="L5" s="41" t="s">
        <v>48</v>
      </c>
      <c r="M5" s="41" t="s">
        <v>48</v>
      </c>
      <c r="N5" s="41" t="s">
        <v>48</v>
      </c>
      <c r="O5" s="41" t="s">
        <v>48</v>
      </c>
      <c r="P5" s="41" t="s">
        <v>48</v>
      </c>
      <c r="Q5" s="41" t="s">
        <v>48</v>
      </c>
      <c r="R5" s="41" t="s">
        <v>48</v>
      </c>
      <c r="S5" s="41" t="s">
        <v>48</v>
      </c>
      <c r="T5" s="41" t="s">
        <v>48</v>
      </c>
      <c r="U5" s="41"/>
      <c r="V5" s="41"/>
      <c r="W5" s="41"/>
      <c r="X5" s="41"/>
      <c r="Y5" s="41"/>
      <c r="Z5" s="41"/>
    </row>
    <row r="6" spans="1:27" ht="15.6" x14ac:dyDescent="0.25">
      <c r="B6" s="71"/>
      <c r="C6" s="71"/>
      <c r="D6" s="71"/>
      <c r="I6" s="41" t="s">
        <v>133</v>
      </c>
      <c r="J6" s="46">
        <v>45280</v>
      </c>
      <c r="K6" s="46">
        <v>32186</v>
      </c>
      <c r="L6" s="46">
        <v>8536</v>
      </c>
      <c r="M6" s="46">
        <v>4569</v>
      </c>
      <c r="N6" s="46">
        <v>38176</v>
      </c>
      <c r="O6" s="46">
        <v>25836</v>
      </c>
      <c r="P6" s="46">
        <v>5000</v>
      </c>
      <c r="Q6" s="46">
        <v>3881</v>
      </c>
      <c r="R6" s="46">
        <v>17150</v>
      </c>
      <c r="S6" s="46">
        <v>18563</v>
      </c>
      <c r="T6" s="46">
        <v>35292</v>
      </c>
      <c r="U6" s="41"/>
      <c r="V6" s="41"/>
      <c r="W6" s="41"/>
      <c r="X6" s="41"/>
      <c r="Y6" s="41"/>
      <c r="Z6" s="41"/>
    </row>
    <row r="7" spans="1:27" ht="27.6" x14ac:dyDescent="0.25">
      <c r="B7" s="71"/>
      <c r="C7" s="71"/>
      <c r="D7" s="71"/>
      <c r="I7" s="41" t="s">
        <v>134</v>
      </c>
      <c r="J7" s="41" t="s">
        <v>145</v>
      </c>
      <c r="K7" s="41" t="s">
        <v>146</v>
      </c>
      <c r="L7" s="41" t="s">
        <v>147</v>
      </c>
      <c r="M7" s="41" t="s">
        <v>148</v>
      </c>
      <c r="N7" s="41" t="s">
        <v>149</v>
      </c>
      <c r="O7" s="41" t="s">
        <v>150</v>
      </c>
      <c r="P7" s="41" t="s">
        <v>151</v>
      </c>
      <c r="Q7" s="41" t="s">
        <v>152</v>
      </c>
      <c r="R7" s="41" t="s">
        <v>153</v>
      </c>
      <c r="S7" s="41" t="s">
        <v>154</v>
      </c>
      <c r="T7" s="41" t="s">
        <v>155</v>
      </c>
      <c r="U7" s="41"/>
      <c r="V7" s="41"/>
      <c r="W7" s="41"/>
      <c r="X7" s="41"/>
      <c r="Y7" s="41"/>
      <c r="Z7" s="41"/>
    </row>
    <row r="8" spans="1:27" ht="15.6" x14ac:dyDescent="0.25">
      <c r="B8" s="71"/>
      <c r="C8" s="71"/>
      <c r="D8" s="71"/>
      <c r="I8" s="41" t="s">
        <v>218</v>
      </c>
      <c r="J8" s="47">
        <v>44185</v>
      </c>
      <c r="K8" s="47">
        <v>44188</v>
      </c>
      <c r="L8" s="47">
        <v>44193</v>
      </c>
      <c r="M8" s="47">
        <v>44201</v>
      </c>
      <c r="N8" s="47">
        <v>44209</v>
      </c>
      <c r="O8" s="47">
        <v>44212</v>
      </c>
      <c r="P8" s="47">
        <v>44214</v>
      </c>
      <c r="Q8" s="47">
        <v>44212</v>
      </c>
      <c r="R8" s="47">
        <v>44216</v>
      </c>
      <c r="S8" s="47">
        <v>44201</v>
      </c>
      <c r="T8" s="47">
        <v>44204</v>
      </c>
      <c r="U8" s="41"/>
      <c r="V8" s="41"/>
      <c r="W8" s="41"/>
      <c r="X8" s="41"/>
      <c r="Y8" s="41"/>
      <c r="Z8" s="41"/>
    </row>
    <row r="9" spans="1:27" ht="15.6" x14ac:dyDescent="0.25">
      <c r="B9" s="71"/>
      <c r="C9" s="71"/>
      <c r="D9" s="71"/>
      <c r="I9" s="41" t="s">
        <v>156</v>
      </c>
      <c r="J9" s="41" t="s">
        <v>157</v>
      </c>
      <c r="K9" s="41" t="s">
        <v>157</v>
      </c>
      <c r="L9" s="41" t="s">
        <v>158</v>
      </c>
      <c r="M9" s="41" t="s">
        <v>158</v>
      </c>
      <c r="N9" s="41" t="s">
        <v>157</v>
      </c>
      <c r="O9" s="41" t="s">
        <v>157</v>
      </c>
      <c r="P9" s="41" t="s">
        <v>157</v>
      </c>
      <c r="Q9" s="41" t="s">
        <v>157</v>
      </c>
      <c r="R9" s="41" t="s">
        <v>157</v>
      </c>
      <c r="S9" s="41" t="s">
        <v>158</v>
      </c>
      <c r="T9" s="41" t="s">
        <v>158</v>
      </c>
      <c r="U9" s="41"/>
      <c r="V9" s="41"/>
      <c r="W9" s="41"/>
      <c r="X9" s="41"/>
      <c r="Y9" s="41"/>
      <c r="Z9" s="41"/>
    </row>
    <row r="10" spans="1:27" ht="15.6" x14ac:dyDescent="0.3">
      <c r="A10" s="1" t="s">
        <v>100</v>
      </c>
      <c r="B10" s="1" t="s">
        <v>101</v>
      </c>
      <c r="C10" s="1" t="s">
        <v>102</v>
      </c>
      <c r="D10" s="1" t="s">
        <v>103</v>
      </c>
      <c r="E10" s="1" t="s">
        <v>560</v>
      </c>
      <c r="F10" s="1" t="s">
        <v>561</v>
      </c>
      <c r="G10" s="1" t="s">
        <v>559</v>
      </c>
      <c r="H10" s="1" t="s">
        <v>528</v>
      </c>
      <c r="I10" s="1" t="s">
        <v>527</v>
      </c>
      <c r="J10" s="41"/>
      <c r="K10" s="41"/>
      <c r="L10" s="41"/>
      <c r="M10" s="41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40"/>
      <c r="AA10" s="42" t="s">
        <v>7</v>
      </c>
    </row>
    <row r="11" spans="1:27" x14ac:dyDescent="0.25">
      <c r="A11" s="14">
        <v>1</v>
      </c>
      <c r="B11" s="14" t="s">
        <v>363</v>
      </c>
      <c r="C11" s="29" t="s">
        <v>389</v>
      </c>
      <c r="D11" s="14" t="s">
        <v>427</v>
      </c>
      <c r="E11" s="31">
        <f>'P4b2 CA 12'!F42</f>
        <v>1111.9708254724524</v>
      </c>
      <c r="F11" s="31">
        <f>'P4c2 CA 08 CA PROD'!H43+'P4c2 CA 09 CA PROD'!H43+'P4c2 CA 10 CA PROD '!H43+'P4c2 CA 11 CA PROD'!H43</f>
        <v>48.815481168055868</v>
      </c>
      <c r="G11" s="31">
        <f>SUM(E11:F11)</f>
        <v>1160.7863066405082</v>
      </c>
      <c r="H11" s="62">
        <f>E11/$G$46</f>
        <v>7.338386156394841E-2</v>
      </c>
      <c r="I11" s="45" t="s">
        <v>562</v>
      </c>
      <c r="J11" s="45">
        <v>480</v>
      </c>
      <c r="K11" s="44">
        <v>390</v>
      </c>
      <c r="L11" s="44">
        <v>28</v>
      </c>
      <c r="M11" s="44">
        <v>310</v>
      </c>
      <c r="N11" s="44">
        <v>459</v>
      </c>
      <c r="O11" s="44">
        <v>388</v>
      </c>
      <c r="P11" s="44">
        <v>200</v>
      </c>
      <c r="Q11" s="31">
        <v>136</v>
      </c>
      <c r="R11" s="31">
        <v>358</v>
      </c>
      <c r="S11" s="31">
        <v>412</v>
      </c>
      <c r="T11" s="31">
        <v>549</v>
      </c>
      <c r="U11" s="7"/>
      <c r="V11" s="7"/>
      <c r="W11" s="7"/>
      <c r="X11" s="7"/>
      <c r="Y11" s="7"/>
      <c r="Z11" s="7"/>
      <c r="AA11" s="44">
        <f t="shared" ref="AA11:AA45" si="0">SUM(J11:Z11)</f>
        <v>3710</v>
      </c>
    </row>
    <row r="12" spans="1:27" x14ac:dyDescent="0.25">
      <c r="A12" s="14">
        <v>2</v>
      </c>
      <c r="B12" s="14" t="s">
        <v>364</v>
      </c>
      <c r="C12" s="29" t="s">
        <v>390</v>
      </c>
      <c r="D12" s="14" t="s">
        <v>427</v>
      </c>
      <c r="E12" s="31">
        <f>'P4b2 CA 12'!G42</f>
        <v>2748.8864694493373</v>
      </c>
      <c r="F12" s="31">
        <f>'P4c2 CA 08 CA PROD'!I43+'P4c2 CA 09 CA PROD'!I43+'P4c2 CA 10 CA PROD '!I43+'P4c2 CA 11 CA PROD'!I43</f>
        <v>564.17407327956391</v>
      </c>
      <c r="G12" s="31">
        <f t="shared" ref="G12:G14" si="1">SUM(E12:F12)</f>
        <v>3313.0605427289011</v>
      </c>
      <c r="H12" s="63">
        <f t="shared" ref="H12:H14" si="2">E12/$G$46</f>
        <v>0.1814111481237585</v>
      </c>
      <c r="I12" s="45" t="s">
        <v>535</v>
      </c>
      <c r="J12" s="44">
        <v>640</v>
      </c>
      <c r="K12" s="44">
        <v>312.8</v>
      </c>
      <c r="L12" s="44">
        <v>45.2</v>
      </c>
      <c r="M12" s="44">
        <v>20.399999999999999</v>
      </c>
      <c r="N12" s="44">
        <v>542.79999999999995</v>
      </c>
      <c r="O12" s="44">
        <v>310.10000000000002</v>
      </c>
      <c r="P12" s="44">
        <v>32.799999999999997</v>
      </c>
      <c r="Q12" s="44">
        <v>19.25</v>
      </c>
      <c r="R12" s="44">
        <v>16.399999999999999</v>
      </c>
      <c r="S12" s="44">
        <v>310.7</v>
      </c>
      <c r="T12" s="44">
        <v>412.9</v>
      </c>
      <c r="U12" s="44"/>
      <c r="V12" s="44"/>
      <c r="W12" s="44"/>
      <c r="X12" s="44"/>
      <c r="Y12" s="44"/>
      <c r="Z12" s="44"/>
      <c r="AA12" s="44">
        <f t="shared" si="0"/>
        <v>2663.35</v>
      </c>
    </row>
    <row r="13" spans="1:27" x14ac:dyDescent="0.25">
      <c r="A13" s="14">
        <v>3</v>
      </c>
      <c r="B13" s="14" t="s">
        <v>365</v>
      </c>
      <c r="C13" s="29" t="s">
        <v>391</v>
      </c>
      <c r="D13" s="14" t="s">
        <v>427</v>
      </c>
      <c r="E13" s="31">
        <f>'P4b2 CA 12'!H42</f>
        <v>5832.6071982707617</v>
      </c>
      <c r="F13" s="31">
        <f>'P4c2 CA 08 CA PROD'!J43+'P4c2 CA 09 CA PROD'!J43+'P4c2 CA 10 CA PROD '!J43+'P4c2 CA 11 CA PROD'!J43</f>
        <v>767.48797488265177</v>
      </c>
      <c r="G13" s="31">
        <f t="shared" si="1"/>
        <v>6600.0951731534133</v>
      </c>
      <c r="H13" s="63">
        <f t="shared" si="2"/>
        <v>0.38491948654582231</v>
      </c>
      <c r="I13" s="45" t="s">
        <v>603</v>
      </c>
      <c r="J13" s="44">
        <v>59</v>
      </c>
      <c r="K13" s="44">
        <v>65</v>
      </c>
      <c r="L13" s="44">
        <v>84</v>
      </c>
      <c r="M13" s="44">
        <v>56</v>
      </c>
      <c r="N13" s="44">
        <v>42</v>
      </c>
      <c r="O13" s="45">
        <v>35</v>
      </c>
      <c r="P13" s="44">
        <v>25</v>
      </c>
      <c r="Q13" s="45">
        <v>32</v>
      </c>
      <c r="R13" s="44">
        <v>85</v>
      </c>
      <c r="S13" s="44">
        <v>90</v>
      </c>
      <c r="T13" s="44">
        <v>120</v>
      </c>
      <c r="U13" s="44"/>
      <c r="V13" s="44"/>
      <c r="W13" s="44"/>
      <c r="X13" s="44"/>
      <c r="Y13" s="44"/>
      <c r="Z13" s="44"/>
      <c r="AA13" s="44">
        <f t="shared" si="0"/>
        <v>693</v>
      </c>
    </row>
    <row r="14" spans="1:27" x14ac:dyDescent="0.25">
      <c r="A14" s="14">
        <v>4</v>
      </c>
      <c r="B14" s="14" t="s">
        <v>366</v>
      </c>
      <c r="C14" s="29" t="s">
        <v>392</v>
      </c>
      <c r="D14" s="14" t="s">
        <v>427</v>
      </c>
      <c r="E14" s="31">
        <f>'P4b2 CA 12'!I42</f>
        <v>3973.3460804607889</v>
      </c>
      <c r="F14" s="31">
        <f>'P4c2 CA 08 CA PROD'!K43+'P4c2 CA 09 CA PROD'!K43+'P4c2 CA 10 CA PROD '!K43+'P4c2 CA 11 CA PROD'!K43</f>
        <v>105.50982525644261</v>
      </c>
      <c r="G14" s="31">
        <f t="shared" si="1"/>
        <v>4078.8559057172315</v>
      </c>
      <c r="H14" s="63">
        <f t="shared" si="2"/>
        <v>0.26221864102442233</v>
      </c>
      <c r="I14" s="45" t="s">
        <v>564</v>
      </c>
      <c r="J14" s="44">
        <v>365</v>
      </c>
      <c r="K14" s="44">
        <v>410</v>
      </c>
      <c r="L14" s="44">
        <v>126</v>
      </c>
      <c r="M14" s="44">
        <v>300</v>
      </c>
      <c r="N14" s="44">
        <v>459</v>
      </c>
      <c r="O14" s="44">
        <v>388</v>
      </c>
      <c r="P14" s="44">
        <v>200</v>
      </c>
      <c r="Q14" s="44">
        <v>136</v>
      </c>
      <c r="R14" s="44">
        <v>358</v>
      </c>
      <c r="S14" s="44">
        <v>350</v>
      </c>
      <c r="T14" s="44">
        <v>456</v>
      </c>
      <c r="U14" s="44"/>
      <c r="V14" s="44"/>
      <c r="W14" s="44"/>
      <c r="X14" s="44"/>
      <c r="Y14" s="44"/>
      <c r="Z14" s="44"/>
      <c r="AA14" s="44">
        <f t="shared" si="0"/>
        <v>3548</v>
      </c>
    </row>
    <row r="15" spans="1:27" x14ac:dyDescent="0.25">
      <c r="A15" s="14">
        <v>5</v>
      </c>
      <c r="B15" s="14"/>
      <c r="C15" s="7"/>
      <c r="D15" s="7"/>
      <c r="E15" s="31"/>
      <c r="F15" s="31"/>
      <c r="G15" s="31"/>
      <c r="H15" s="31"/>
      <c r="I15" s="45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5"/>
      <c r="V15" s="45"/>
      <c r="W15" s="45"/>
      <c r="X15" s="45"/>
      <c r="Y15" s="45"/>
      <c r="Z15" s="45"/>
      <c r="AA15" s="44">
        <f t="shared" si="0"/>
        <v>0</v>
      </c>
    </row>
    <row r="16" spans="1:27" x14ac:dyDescent="0.25">
      <c r="A16" s="14">
        <v>6</v>
      </c>
      <c r="B16" s="14"/>
      <c r="C16" s="7"/>
      <c r="D16" s="7"/>
      <c r="E16" s="31"/>
      <c r="F16" s="31"/>
      <c r="G16" s="31"/>
      <c r="H16" s="31"/>
      <c r="I16" s="45"/>
      <c r="J16" s="44"/>
      <c r="K16" s="44"/>
      <c r="L16" s="44"/>
      <c r="M16" s="44"/>
      <c r="N16" s="44"/>
      <c r="O16" s="44"/>
      <c r="P16" s="44"/>
      <c r="Q16" s="44"/>
      <c r="R16" s="45"/>
      <c r="S16" s="45"/>
      <c r="T16" s="45"/>
      <c r="U16" s="45"/>
      <c r="V16" s="45"/>
      <c r="W16" s="45"/>
      <c r="X16" s="45"/>
      <c r="Y16" s="45"/>
      <c r="Z16" s="45"/>
      <c r="AA16" s="44">
        <f t="shared" si="0"/>
        <v>0</v>
      </c>
    </row>
    <row r="17" spans="1:27" x14ac:dyDescent="0.25">
      <c r="A17" s="14">
        <v>7</v>
      </c>
      <c r="B17" s="14"/>
      <c r="C17" s="7"/>
      <c r="D17" s="7"/>
      <c r="E17" s="31"/>
      <c r="F17" s="31"/>
      <c r="G17" s="31"/>
      <c r="H17" s="31"/>
      <c r="I17" s="45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>
        <f t="shared" si="0"/>
        <v>0</v>
      </c>
    </row>
    <row r="18" spans="1:27" x14ac:dyDescent="0.25">
      <c r="A18" s="14">
        <v>8</v>
      </c>
      <c r="B18" s="14"/>
      <c r="C18" s="7"/>
      <c r="D18" s="7"/>
      <c r="E18" s="31"/>
      <c r="F18" s="31"/>
      <c r="G18" s="31"/>
      <c r="H18" s="31"/>
      <c r="I18" s="45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>
        <f t="shared" si="0"/>
        <v>0</v>
      </c>
    </row>
    <row r="19" spans="1:27" x14ac:dyDescent="0.25">
      <c r="A19" s="14">
        <v>9</v>
      </c>
      <c r="B19" s="14"/>
      <c r="C19" s="7"/>
      <c r="D19" s="7"/>
      <c r="E19" s="31"/>
      <c r="F19" s="31"/>
      <c r="G19" s="31"/>
      <c r="H19" s="31"/>
      <c r="I19" s="45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5"/>
      <c r="V19" s="45"/>
      <c r="W19" s="45"/>
      <c r="X19" s="45"/>
      <c r="Y19" s="45"/>
      <c r="Z19" s="45"/>
      <c r="AA19" s="44">
        <f t="shared" si="0"/>
        <v>0</v>
      </c>
    </row>
    <row r="20" spans="1:27" x14ac:dyDescent="0.25">
      <c r="A20" s="14">
        <v>10</v>
      </c>
      <c r="B20" s="14"/>
      <c r="C20" s="7"/>
      <c r="D20" s="7"/>
      <c r="E20" s="31"/>
      <c r="F20" s="31"/>
      <c r="G20" s="31"/>
      <c r="H20" s="31"/>
      <c r="I20" s="45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>
        <f t="shared" si="0"/>
        <v>0</v>
      </c>
    </row>
    <row r="21" spans="1:27" x14ac:dyDescent="0.25">
      <c r="A21" s="14">
        <v>11</v>
      </c>
      <c r="B21" s="14"/>
      <c r="C21" s="7"/>
      <c r="D21" s="7"/>
      <c r="E21" s="31"/>
      <c r="F21" s="31"/>
      <c r="G21" s="31"/>
      <c r="H21" s="31"/>
      <c r="I21" s="45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>
        <f t="shared" si="0"/>
        <v>0</v>
      </c>
    </row>
    <row r="22" spans="1:27" x14ac:dyDescent="0.25">
      <c r="A22" s="14">
        <v>12</v>
      </c>
      <c r="B22" s="14"/>
      <c r="C22" s="7"/>
      <c r="D22" s="7"/>
      <c r="E22" s="31"/>
      <c r="F22" s="31"/>
      <c r="G22" s="31"/>
      <c r="H22" s="31"/>
      <c r="I22" s="45"/>
      <c r="J22" s="44"/>
      <c r="K22" s="44"/>
      <c r="L22" s="44"/>
      <c r="M22" s="4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44">
        <f t="shared" si="0"/>
        <v>0</v>
      </c>
    </row>
    <row r="23" spans="1:27" x14ac:dyDescent="0.25">
      <c r="A23" s="14">
        <v>13</v>
      </c>
      <c r="B23" s="14"/>
      <c r="C23" s="7"/>
      <c r="D23" s="7"/>
      <c r="E23" s="31"/>
      <c r="F23" s="31"/>
      <c r="G23" s="31"/>
      <c r="H23" s="31"/>
      <c r="I23" s="45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5"/>
      <c r="V23" s="45"/>
      <c r="W23" s="45"/>
      <c r="X23" s="45"/>
      <c r="Y23" s="45"/>
      <c r="Z23" s="45"/>
      <c r="AA23" s="44">
        <f t="shared" si="0"/>
        <v>0</v>
      </c>
    </row>
    <row r="24" spans="1:27" x14ac:dyDescent="0.25">
      <c r="A24" s="14">
        <v>14</v>
      </c>
      <c r="B24" s="14"/>
      <c r="C24" s="7"/>
      <c r="D24" s="7"/>
      <c r="E24" s="31"/>
      <c r="F24" s="31"/>
      <c r="G24" s="31"/>
      <c r="H24" s="31"/>
      <c r="I24" s="45"/>
      <c r="J24" s="44"/>
      <c r="K24" s="44"/>
      <c r="L24" s="44"/>
      <c r="M24" s="44"/>
      <c r="N24" s="44"/>
      <c r="O24" s="44"/>
      <c r="P24" s="44"/>
      <c r="Q24" s="44"/>
      <c r="R24" s="45"/>
      <c r="S24" s="45"/>
      <c r="T24" s="45"/>
      <c r="U24" s="45"/>
      <c r="V24" s="45"/>
      <c r="W24" s="45"/>
      <c r="X24" s="45"/>
      <c r="Y24" s="45"/>
      <c r="Z24" s="45"/>
      <c r="AA24" s="44">
        <f t="shared" si="0"/>
        <v>0</v>
      </c>
    </row>
    <row r="25" spans="1:27" x14ac:dyDescent="0.25">
      <c r="A25" s="14">
        <v>15</v>
      </c>
      <c r="B25" s="14"/>
      <c r="C25" s="7"/>
      <c r="D25" s="7"/>
      <c r="E25" s="31"/>
      <c r="F25" s="31"/>
      <c r="G25" s="31"/>
      <c r="H25" s="31"/>
      <c r="I25" s="45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>
        <f t="shared" si="0"/>
        <v>0</v>
      </c>
    </row>
    <row r="26" spans="1:27" x14ac:dyDescent="0.25">
      <c r="A26" s="14">
        <v>16</v>
      </c>
      <c r="B26" s="14"/>
      <c r="C26" s="7"/>
      <c r="D26" s="7"/>
      <c r="E26" s="31"/>
      <c r="F26" s="31"/>
      <c r="G26" s="31"/>
      <c r="H26" s="31"/>
      <c r="I26" s="45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5"/>
      <c r="V26" s="45"/>
      <c r="W26" s="45"/>
      <c r="X26" s="45"/>
      <c r="Y26" s="45"/>
      <c r="Z26" s="45"/>
      <c r="AA26" s="44">
        <f t="shared" si="0"/>
        <v>0</v>
      </c>
    </row>
    <row r="27" spans="1:27" x14ac:dyDescent="0.25">
      <c r="A27" s="14">
        <v>17</v>
      </c>
      <c r="B27" s="14"/>
      <c r="C27" s="7"/>
      <c r="D27" s="7"/>
      <c r="E27" s="31"/>
      <c r="F27" s="31"/>
      <c r="G27" s="31"/>
      <c r="H27" s="31"/>
      <c r="I27" s="45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>
        <f t="shared" si="0"/>
        <v>0</v>
      </c>
    </row>
    <row r="28" spans="1:27" x14ac:dyDescent="0.25">
      <c r="A28" s="14">
        <v>18</v>
      </c>
      <c r="B28" s="14"/>
      <c r="C28" s="7"/>
      <c r="D28" s="7"/>
      <c r="E28" s="31"/>
      <c r="F28" s="31"/>
      <c r="G28" s="31"/>
      <c r="H28" s="31"/>
      <c r="I28" s="45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5"/>
      <c r="V28" s="45"/>
      <c r="W28" s="45"/>
      <c r="X28" s="45"/>
      <c r="Y28" s="45"/>
      <c r="Z28" s="45"/>
      <c r="AA28" s="44">
        <f t="shared" si="0"/>
        <v>0</v>
      </c>
    </row>
    <row r="29" spans="1:27" x14ac:dyDescent="0.25">
      <c r="A29" s="14">
        <v>19</v>
      </c>
      <c r="B29" s="14"/>
      <c r="C29" s="7"/>
      <c r="D29" s="7"/>
      <c r="E29" s="31"/>
      <c r="F29" s="31"/>
      <c r="G29" s="31"/>
      <c r="H29" s="31"/>
      <c r="I29" s="45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>
        <f t="shared" si="0"/>
        <v>0</v>
      </c>
    </row>
    <row r="30" spans="1:27" x14ac:dyDescent="0.25">
      <c r="A30" s="14">
        <v>20</v>
      </c>
      <c r="B30" s="14"/>
      <c r="C30" s="7"/>
      <c r="D30" s="7"/>
      <c r="E30" s="31"/>
      <c r="F30" s="31"/>
      <c r="G30" s="31"/>
      <c r="H30" s="31"/>
      <c r="I30" s="45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>
        <f t="shared" si="0"/>
        <v>0</v>
      </c>
    </row>
    <row r="31" spans="1:27" x14ac:dyDescent="0.25">
      <c r="A31" s="14">
        <v>21</v>
      </c>
      <c r="B31" s="14"/>
      <c r="C31" s="7"/>
      <c r="D31" s="7"/>
      <c r="E31" s="31"/>
      <c r="F31" s="31"/>
      <c r="G31" s="31"/>
      <c r="H31" s="31"/>
      <c r="I31" s="45"/>
      <c r="J31" s="44"/>
      <c r="K31" s="44"/>
      <c r="L31" s="44"/>
      <c r="M31" s="44"/>
      <c r="N31" s="44"/>
      <c r="O31" s="44"/>
      <c r="P31" s="45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>
        <f t="shared" si="0"/>
        <v>0</v>
      </c>
    </row>
    <row r="32" spans="1:27" x14ac:dyDescent="0.25">
      <c r="A32" s="14">
        <v>22</v>
      </c>
      <c r="B32" s="14"/>
      <c r="C32" s="7"/>
      <c r="D32" s="7"/>
      <c r="E32" s="31"/>
      <c r="F32" s="31"/>
      <c r="G32" s="31"/>
      <c r="H32" s="31"/>
      <c r="I32" s="45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>
        <f t="shared" si="0"/>
        <v>0</v>
      </c>
    </row>
    <row r="33" spans="1:30" x14ac:dyDescent="0.25">
      <c r="A33" s="14">
        <v>23</v>
      </c>
      <c r="B33" s="14"/>
      <c r="C33" s="7"/>
      <c r="D33" s="7"/>
      <c r="E33" s="31"/>
      <c r="F33" s="31"/>
      <c r="G33" s="31"/>
      <c r="H33" s="31"/>
      <c r="I33" s="45"/>
      <c r="J33" s="44"/>
      <c r="K33" s="44"/>
      <c r="L33" s="44"/>
      <c r="M33" s="44"/>
      <c r="N33" s="44"/>
      <c r="O33" s="45"/>
      <c r="P33" s="45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>
        <f t="shared" si="0"/>
        <v>0</v>
      </c>
    </row>
    <row r="34" spans="1:30" x14ac:dyDescent="0.25">
      <c r="A34" s="14">
        <v>24</v>
      </c>
      <c r="B34" s="14"/>
      <c r="C34" s="7"/>
      <c r="D34" s="7"/>
      <c r="E34" s="31"/>
      <c r="F34" s="31"/>
      <c r="G34" s="31"/>
      <c r="H34" s="31"/>
      <c r="I34" s="45"/>
      <c r="J34" s="44"/>
      <c r="K34" s="44"/>
      <c r="L34" s="44"/>
      <c r="M34" s="44"/>
      <c r="N34" s="44"/>
      <c r="O34" s="45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>
        <f t="shared" si="0"/>
        <v>0</v>
      </c>
    </row>
    <row r="35" spans="1:30" x14ac:dyDescent="0.25">
      <c r="A35" s="14">
        <v>25</v>
      </c>
      <c r="B35" s="14"/>
      <c r="C35" s="7"/>
      <c r="D35" s="7"/>
      <c r="E35" s="31"/>
      <c r="F35" s="31"/>
      <c r="G35" s="31"/>
      <c r="H35" s="31"/>
      <c r="I35" s="45"/>
      <c r="J35" s="44"/>
      <c r="K35" s="44"/>
      <c r="L35" s="44"/>
      <c r="M35" s="44"/>
      <c r="N35" s="45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>
        <f t="shared" si="0"/>
        <v>0</v>
      </c>
    </row>
    <row r="36" spans="1:30" x14ac:dyDescent="0.25">
      <c r="A36" s="14">
        <v>26</v>
      </c>
      <c r="B36" s="14"/>
      <c r="C36" s="7"/>
      <c r="D36" s="7"/>
      <c r="E36" s="31"/>
      <c r="F36" s="31"/>
      <c r="G36" s="31"/>
      <c r="H36" s="31"/>
      <c r="I36" s="45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>
        <f t="shared" si="0"/>
        <v>0</v>
      </c>
    </row>
    <row r="37" spans="1:30" x14ac:dyDescent="0.25">
      <c r="A37" s="14">
        <v>27</v>
      </c>
      <c r="B37" s="14"/>
      <c r="C37" s="7"/>
      <c r="D37" s="7"/>
      <c r="E37" s="31"/>
      <c r="F37" s="31"/>
      <c r="G37" s="31"/>
      <c r="H37" s="31"/>
      <c r="I37" s="45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>
        <f t="shared" si="0"/>
        <v>0</v>
      </c>
    </row>
    <row r="38" spans="1:30" x14ac:dyDescent="0.25">
      <c r="A38" s="14">
        <v>28</v>
      </c>
      <c r="B38" s="14"/>
      <c r="C38" s="7"/>
      <c r="D38" s="7"/>
      <c r="E38" s="31"/>
      <c r="F38" s="31"/>
      <c r="G38" s="31"/>
      <c r="H38" s="31"/>
      <c r="I38" s="45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>
        <f t="shared" si="0"/>
        <v>0</v>
      </c>
    </row>
    <row r="39" spans="1:30" x14ac:dyDescent="0.25">
      <c r="A39" s="14">
        <v>29</v>
      </c>
      <c r="B39" s="14"/>
      <c r="C39" s="7"/>
      <c r="D39" s="7"/>
      <c r="E39" s="31"/>
      <c r="F39" s="31"/>
      <c r="G39" s="31"/>
      <c r="H39" s="31"/>
      <c r="I39" s="45"/>
      <c r="J39" s="44"/>
      <c r="K39" s="44"/>
      <c r="L39" s="44"/>
      <c r="M39" s="44"/>
      <c r="N39" s="44"/>
      <c r="O39" s="45"/>
      <c r="P39" s="44"/>
      <c r="Q39" s="45"/>
      <c r="R39" s="44"/>
      <c r="S39" s="44"/>
      <c r="T39" s="44"/>
      <c r="U39" s="44"/>
      <c r="V39" s="44"/>
      <c r="W39" s="44"/>
      <c r="X39" s="44"/>
      <c r="Y39" s="44"/>
      <c r="Z39" s="44"/>
      <c r="AA39" s="44">
        <f t="shared" si="0"/>
        <v>0</v>
      </c>
    </row>
    <row r="40" spans="1:30" x14ac:dyDescent="0.25">
      <c r="A40" s="14">
        <v>30</v>
      </c>
      <c r="B40" s="14"/>
      <c r="C40" s="7"/>
      <c r="D40" s="7"/>
      <c r="E40" s="31"/>
      <c r="F40" s="31"/>
      <c r="G40" s="31"/>
      <c r="H40" s="31"/>
      <c r="I40" s="45"/>
      <c r="J40" s="44"/>
      <c r="K40" s="44"/>
      <c r="L40" s="44"/>
      <c r="M40" s="44"/>
      <c r="N40" s="44"/>
      <c r="O40" s="45"/>
      <c r="P40" s="45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>
        <f t="shared" si="0"/>
        <v>0</v>
      </c>
    </row>
    <row r="41" spans="1:30" x14ac:dyDescent="0.25">
      <c r="A41" s="14">
        <v>31</v>
      </c>
      <c r="B41" s="14"/>
      <c r="C41" s="7"/>
      <c r="D41" s="7"/>
      <c r="E41" s="31"/>
      <c r="F41" s="31"/>
      <c r="G41" s="31"/>
      <c r="H41" s="31"/>
      <c r="I41" s="45"/>
      <c r="J41" s="44"/>
      <c r="K41" s="44"/>
      <c r="L41" s="44"/>
      <c r="M41" s="44"/>
      <c r="N41" s="45"/>
      <c r="O41" s="44"/>
      <c r="P41" s="45"/>
      <c r="Q41" s="44"/>
      <c r="R41" s="45"/>
      <c r="S41" s="45"/>
      <c r="T41" s="45"/>
      <c r="U41" s="44"/>
      <c r="V41" s="44"/>
      <c r="W41" s="44"/>
      <c r="X41" s="44"/>
      <c r="Y41" s="44"/>
      <c r="Z41" s="44"/>
      <c r="AA41" s="44">
        <f t="shared" si="0"/>
        <v>0</v>
      </c>
    </row>
    <row r="42" spans="1:30" x14ac:dyDescent="0.25">
      <c r="A42" s="14">
        <v>32</v>
      </c>
      <c r="B42" s="14"/>
      <c r="C42" s="7"/>
      <c r="D42" s="7"/>
      <c r="E42" s="31"/>
      <c r="F42" s="31"/>
      <c r="G42" s="31"/>
      <c r="H42" s="31"/>
      <c r="I42" s="45"/>
      <c r="J42" s="44"/>
      <c r="K42" s="44"/>
      <c r="L42" s="44"/>
      <c r="M42" s="44"/>
      <c r="N42" s="14"/>
      <c r="O42" s="45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>
        <f t="shared" si="0"/>
        <v>0</v>
      </c>
      <c r="AD42" s="65"/>
    </row>
    <row r="43" spans="1:30" x14ac:dyDescent="0.25">
      <c r="A43" s="14">
        <v>33</v>
      </c>
      <c r="B43" s="14"/>
      <c r="C43" s="7"/>
      <c r="D43" s="7"/>
      <c r="E43" s="31"/>
      <c r="F43" s="31"/>
      <c r="G43" s="31"/>
      <c r="H43" s="31"/>
      <c r="I43" s="45"/>
      <c r="J43" s="44"/>
      <c r="K43" s="44"/>
      <c r="L43" s="44"/>
      <c r="M43" s="44"/>
      <c r="N43" s="1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>
        <f t="shared" si="0"/>
        <v>0</v>
      </c>
    </row>
    <row r="44" spans="1:30" x14ac:dyDescent="0.25">
      <c r="A44" s="14">
        <v>34</v>
      </c>
      <c r="B44" s="14"/>
      <c r="C44" s="7"/>
      <c r="D44" s="7"/>
      <c r="E44" s="31"/>
      <c r="F44" s="31"/>
      <c r="G44" s="31"/>
      <c r="H44" s="31"/>
      <c r="I44" s="45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>
        <f t="shared" si="0"/>
        <v>0</v>
      </c>
    </row>
    <row r="45" spans="1:30" x14ac:dyDescent="0.25">
      <c r="A45" s="14">
        <v>35</v>
      </c>
      <c r="B45" s="14"/>
      <c r="C45" s="7"/>
      <c r="D45" s="7"/>
      <c r="E45" s="31"/>
      <c r="F45" s="31"/>
      <c r="G45" s="31"/>
      <c r="H45" s="31"/>
      <c r="I45" s="45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>
        <f t="shared" si="0"/>
        <v>0</v>
      </c>
    </row>
    <row r="46" spans="1:30" x14ac:dyDescent="0.25">
      <c r="E46" s="31">
        <f>SUM(E11:E45)</f>
        <v>13666.81057365334</v>
      </c>
      <c r="F46" s="31">
        <f>SUM(F11:F45)</f>
        <v>1485.987354586714</v>
      </c>
      <c r="G46" s="31">
        <f>SUM(G11:G45)</f>
        <v>15152.797928240054</v>
      </c>
      <c r="H46" s="72"/>
      <c r="J46" s="31">
        <f t="shared" ref="J46:M46" si="3">SUM(J11:J45)</f>
        <v>1544</v>
      </c>
      <c r="K46" s="31">
        <f t="shared" si="3"/>
        <v>1177.8</v>
      </c>
      <c r="L46" s="31">
        <f t="shared" si="3"/>
        <v>283.2</v>
      </c>
      <c r="M46" s="31">
        <f t="shared" si="3"/>
        <v>686.4</v>
      </c>
      <c r="AA46" s="31">
        <f>SUM(AA11:AA45)</f>
        <v>10614.35</v>
      </c>
    </row>
  </sheetData>
  <mergeCells count="1">
    <mergeCell ref="B4:C5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88753-DD89-47D9-AD99-BEAA37EFA3A2}">
  <dimension ref="A1:AD46"/>
  <sheetViews>
    <sheetView zoomScale="80" zoomScaleNormal="80" workbookViewId="0">
      <pane xSplit="9" ySplit="10" topLeftCell="J11" activePane="bottomRight" state="frozen"/>
      <selection pane="topRight" activeCell="F1" sqref="F1"/>
      <selection pane="bottomLeft" activeCell="A9" sqref="A9"/>
      <selection pane="bottomRight" activeCell="J13" sqref="J13"/>
    </sheetView>
  </sheetViews>
  <sheetFormatPr baseColWidth="10" defaultColWidth="11.54296875" defaultRowHeight="15" x14ac:dyDescent="0.25"/>
  <cols>
    <col min="1" max="1" width="6.08984375" style="24" customWidth="1"/>
    <col min="2" max="2" width="9.90625" style="24" customWidth="1"/>
    <col min="3" max="3" width="29.81640625" style="24" customWidth="1"/>
    <col min="4" max="4" width="7" style="24" customWidth="1"/>
    <col min="5" max="5" width="8.36328125" style="24" customWidth="1"/>
    <col min="6" max="6" width="7.6328125" style="24" customWidth="1"/>
    <col min="7" max="7" width="8.90625" style="24" customWidth="1"/>
    <col min="8" max="8" width="8.54296875" style="24" customWidth="1"/>
    <col min="9" max="9" width="15.90625" style="24" customWidth="1"/>
    <col min="10" max="17" width="11.54296875" style="24"/>
    <col min="18" max="18" width="12.90625" style="24" customWidth="1"/>
    <col min="19" max="27" width="11.54296875" style="24"/>
    <col min="28" max="28" width="5.36328125" style="24" customWidth="1"/>
    <col min="29" max="16384" width="11.54296875" style="24"/>
  </cols>
  <sheetData>
    <row r="1" spans="1:27" ht="15.6" x14ac:dyDescent="0.3">
      <c r="A1" s="26" t="s">
        <v>605</v>
      </c>
    </row>
    <row r="2" spans="1:27" ht="15.6" x14ac:dyDescent="0.3">
      <c r="A2" s="26" t="s">
        <v>548</v>
      </c>
      <c r="B2" s="26" t="s">
        <v>549</v>
      </c>
      <c r="I2" s="74" t="s">
        <v>100</v>
      </c>
      <c r="J2" s="74">
        <v>1</v>
      </c>
      <c r="K2" s="74">
        <v>2</v>
      </c>
      <c r="L2" s="74">
        <v>3</v>
      </c>
      <c r="M2" s="74">
        <v>4</v>
      </c>
      <c r="N2" s="74">
        <v>5</v>
      </c>
      <c r="O2" s="74">
        <v>6</v>
      </c>
      <c r="P2" s="74">
        <v>7</v>
      </c>
      <c r="Q2" s="74">
        <v>8</v>
      </c>
      <c r="R2" s="74">
        <v>9</v>
      </c>
      <c r="S2" s="74">
        <v>10</v>
      </c>
      <c r="T2" s="74">
        <v>11</v>
      </c>
      <c r="U2" s="74">
        <v>12</v>
      </c>
      <c r="V2" s="74">
        <v>13</v>
      </c>
      <c r="W2" s="74">
        <v>14</v>
      </c>
      <c r="X2" s="74">
        <v>15</v>
      </c>
      <c r="Y2" s="74">
        <v>16</v>
      </c>
      <c r="Z2" s="74">
        <v>17</v>
      </c>
    </row>
    <row r="3" spans="1:27" ht="15.6" x14ac:dyDescent="0.3">
      <c r="A3" s="26"/>
      <c r="B3" s="26" t="s">
        <v>604</v>
      </c>
      <c r="I3" s="74" t="s">
        <v>101</v>
      </c>
      <c r="J3" s="74" t="s">
        <v>139</v>
      </c>
      <c r="K3" s="74" t="s">
        <v>140</v>
      </c>
      <c r="L3" s="74" t="s">
        <v>141</v>
      </c>
      <c r="M3" s="74" t="s">
        <v>142</v>
      </c>
      <c r="N3" s="74" t="s">
        <v>95</v>
      </c>
      <c r="O3" s="74" t="s">
        <v>96</v>
      </c>
      <c r="P3" s="74" t="s">
        <v>97</v>
      </c>
      <c r="Q3" s="74" t="s">
        <v>98</v>
      </c>
      <c r="R3" s="74" t="s">
        <v>99</v>
      </c>
      <c r="S3" s="74" t="s">
        <v>143</v>
      </c>
      <c r="T3" s="74" t="s">
        <v>144</v>
      </c>
      <c r="U3" s="74"/>
      <c r="V3" s="74"/>
      <c r="W3" s="74"/>
      <c r="X3" s="74"/>
      <c r="Y3" s="74"/>
      <c r="Z3" s="74"/>
    </row>
    <row r="4" spans="1:27" ht="15.6" customHeight="1" x14ac:dyDescent="0.25">
      <c r="B4" s="100" t="s">
        <v>538</v>
      </c>
      <c r="C4" s="100"/>
      <c r="D4" s="71"/>
      <c r="I4" s="74" t="s">
        <v>102</v>
      </c>
      <c r="J4" s="74" t="s">
        <v>131</v>
      </c>
      <c r="K4" s="74" t="s">
        <v>135</v>
      </c>
      <c r="L4" s="74" t="s">
        <v>136</v>
      </c>
      <c r="M4" s="74" t="s">
        <v>137</v>
      </c>
      <c r="N4" s="74" t="s">
        <v>131</v>
      </c>
      <c r="O4" s="74" t="s">
        <v>135</v>
      </c>
      <c r="P4" s="74" t="s">
        <v>136</v>
      </c>
      <c r="Q4" s="74" t="s">
        <v>137</v>
      </c>
      <c r="R4" s="74" t="s">
        <v>138</v>
      </c>
      <c r="S4" s="74" t="s">
        <v>131</v>
      </c>
      <c r="T4" s="74" t="s">
        <v>135</v>
      </c>
      <c r="U4" s="74"/>
      <c r="V4" s="74"/>
      <c r="W4" s="74"/>
      <c r="X4" s="74"/>
      <c r="Y4" s="74"/>
      <c r="Z4" s="74"/>
    </row>
    <row r="5" spans="1:27" ht="15.6" x14ac:dyDescent="0.25">
      <c r="B5" s="100"/>
      <c r="C5" s="100"/>
      <c r="D5" s="71"/>
      <c r="I5" s="74" t="s">
        <v>132</v>
      </c>
      <c r="J5" s="74" t="s">
        <v>48</v>
      </c>
      <c r="K5" s="74" t="s">
        <v>48</v>
      </c>
      <c r="L5" s="74" t="s">
        <v>48</v>
      </c>
      <c r="M5" s="74" t="s">
        <v>48</v>
      </c>
      <c r="N5" s="74" t="s">
        <v>48</v>
      </c>
      <c r="O5" s="74" t="s">
        <v>48</v>
      </c>
      <c r="P5" s="74" t="s">
        <v>48</v>
      </c>
      <c r="Q5" s="74" t="s">
        <v>48</v>
      </c>
      <c r="R5" s="74" t="s">
        <v>48</v>
      </c>
      <c r="S5" s="74" t="s">
        <v>48</v>
      </c>
      <c r="T5" s="74" t="s">
        <v>48</v>
      </c>
      <c r="U5" s="74"/>
      <c r="V5" s="74"/>
      <c r="W5" s="74"/>
      <c r="X5" s="74"/>
      <c r="Y5" s="74"/>
      <c r="Z5" s="74"/>
    </row>
    <row r="6" spans="1:27" ht="15.6" x14ac:dyDescent="0.25">
      <c r="B6" s="71"/>
      <c r="C6" s="71"/>
      <c r="D6" s="71"/>
      <c r="I6" s="74" t="s">
        <v>133</v>
      </c>
      <c r="J6" s="46">
        <v>45280</v>
      </c>
      <c r="K6" s="46">
        <v>32186</v>
      </c>
      <c r="L6" s="46">
        <v>8536</v>
      </c>
      <c r="M6" s="46">
        <v>4569</v>
      </c>
      <c r="N6" s="46">
        <v>38176</v>
      </c>
      <c r="O6" s="46">
        <v>25836</v>
      </c>
      <c r="P6" s="46">
        <v>5000</v>
      </c>
      <c r="Q6" s="46">
        <v>3881</v>
      </c>
      <c r="R6" s="46">
        <v>17150</v>
      </c>
      <c r="S6" s="46">
        <v>18563</v>
      </c>
      <c r="T6" s="46">
        <v>35292</v>
      </c>
      <c r="U6" s="74"/>
      <c r="V6" s="74"/>
      <c r="W6" s="74"/>
      <c r="X6" s="74"/>
      <c r="Y6" s="74"/>
      <c r="Z6" s="74"/>
    </row>
    <row r="7" spans="1:27" ht="27.6" x14ac:dyDescent="0.25">
      <c r="B7" s="71"/>
      <c r="C7" s="71"/>
      <c r="D7" s="71"/>
      <c r="I7" s="74" t="s">
        <v>134</v>
      </c>
      <c r="J7" s="74" t="s">
        <v>145</v>
      </c>
      <c r="K7" s="74" t="s">
        <v>146</v>
      </c>
      <c r="L7" s="74" t="s">
        <v>147</v>
      </c>
      <c r="M7" s="74" t="s">
        <v>148</v>
      </c>
      <c r="N7" s="74" t="s">
        <v>149</v>
      </c>
      <c r="O7" s="74" t="s">
        <v>150</v>
      </c>
      <c r="P7" s="74" t="s">
        <v>151</v>
      </c>
      <c r="Q7" s="74" t="s">
        <v>152</v>
      </c>
      <c r="R7" s="74" t="s">
        <v>153</v>
      </c>
      <c r="S7" s="74" t="s">
        <v>154</v>
      </c>
      <c r="T7" s="74" t="s">
        <v>155</v>
      </c>
      <c r="U7" s="74"/>
      <c r="V7" s="74"/>
      <c r="W7" s="74"/>
      <c r="X7" s="74"/>
      <c r="Y7" s="74"/>
      <c r="Z7" s="74"/>
    </row>
    <row r="8" spans="1:27" ht="15.6" x14ac:dyDescent="0.25">
      <c r="B8" s="71"/>
      <c r="C8" s="71"/>
      <c r="D8" s="71"/>
      <c r="I8" s="74" t="s">
        <v>218</v>
      </c>
      <c r="J8" s="47">
        <v>44185</v>
      </c>
      <c r="K8" s="47">
        <v>44188</v>
      </c>
      <c r="L8" s="47">
        <v>44193</v>
      </c>
      <c r="M8" s="47">
        <v>44201</v>
      </c>
      <c r="N8" s="47">
        <v>44209</v>
      </c>
      <c r="O8" s="47">
        <v>44212</v>
      </c>
      <c r="P8" s="47">
        <v>44214</v>
      </c>
      <c r="Q8" s="47">
        <v>44212</v>
      </c>
      <c r="R8" s="47">
        <v>44216</v>
      </c>
      <c r="S8" s="47">
        <v>44201</v>
      </c>
      <c r="T8" s="47">
        <v>44204</v>
      </c>
      <c r="U8" s="74"/>
      <c r="V8" s="74"/>
      <c r="W8" s="74"/>
      <c r="X8" s="74"/>
      <c r="Y8" s="74"/>
      <c r="Z8" s="74"/>
    </row>
    <row r="9" spans="1:27" ht="15.6" x14ac:dyDescent="0.25">
      <c r="B9" s="71"/>
      <c r="C9" s="71"/>
      <c r="D9" s="71"/>
      <c r="I9" s="74" t="s">
        <v>156</v>
      </c>
      <c r="J9" s="74" t="s">
        <v>157</v>
      </c>
      <c r="K9" s="74" t="s">
        <v>157</v>
      </c>
      <c r="L9" s="74" t="s">
        <v>158</v>
      </c>
      <c r="M9" s="74" t="s">
        <v>158</v>
      </c>
      <c r="N9" s="74" t="s">
        <v>157</v>
      </c>
      <c r="O9" s="74" t="s">
        <v>157</v>
      </c>
      <c r="P9" s="74" t="s">
        <v>157</v>
      </c>
      <c r="Q9" s="74" t="s">
        <v>157</v>
      </c>
      <c r="R9" s="74" t="s">
        <v>157</v>
      </c>
      <c r="S9" s="74" t="s">
        <v>158</v>
      </c>
      <c r="T9" s="74" t="s">
        <v>158</v>
      </c>
      <c r="U9" s="74"/>
      <c r="V9" s="74"/>
      <c r="W9" s="74"/>
      <c r="X9" s="74"/>
      <c r="Y9" s="74"/>
      <c r="Z9" s="74"/>
    </row>
    <row r="10" spans="1:27" ht="15.6" x14ac:dyDescent="0.3">
      <c r="A10" s="1" t="s">
        <v>100</v>
      </c>
      <c r="B10" s="1" t="s">
        <v>101</v>
      </c>
      <c r="C10" s="1" t="s">
        <v>102</v>
      </c>
      <c r="D10" s="1" t="s">
        <v>103</v>
      </c>
      <c r="E10" s="1" t="s">
        <v>560</v>
      </c>
      <c r="F10" s="1" t="s">
        <v>561</v>
      </c>
      <c r="G10" s="1" t="s">
        <v>559</v>
      </c>
      <c r="H10" s="1" t="s">
        <v>528</v>
      </c>
      <c r="I10" s="1" t="s">
        <v>527</v>
      </c>
      <c r="J10" s="74"/>
      <c r="K10" s="74"/>
      <c r="L10" s="74"/>
      <c r="M10" s="74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40"/>
      <c r="AA10" s="42" t="s">
        <v>7</v>
      </c>
    </row>
    <row r="11" spans="1:27" x14ac:dyDescent="0.25">
      <c r="A11" s="14">
        <v>1</v>
      </c>
      <c r="B11" s="14" t="s">
        <v>363</v>
      </c>
      <c r="C11" s="29" t="s">
        <v>389</v>
      </c>
      <c r="D11" s="14" t="s">
        <v>427</v>
      </c>
      <c r="E11" s="31">
        <f>'P4b2 CA 12'!F42</f>
        <v>1111.9708254724524</v>
      </c>
      <c r="F11" s="31">
        <f>'P4c2 CA 08 CA PROD'!H43+'P4c2 CA 09 CA PROD'!H43+'P4c2 CA 10 CA PROD '!H43+'P4c2 CA 11 CA PROD'!H43</f>
        <v>48.815481168055868</v>
      </c>
      <c r="G11" s="31">
        <f>SUM(E11:F11)</f>
        <v>1160.7863066405082</v>
      </c>
      <c r="H11" s="62">
        <f>E11/$G$46</f>
        <v>7.338386156394841E-2</v>
      </c>
      <c r="I11" s="45" t="s">
        <v>562</v>
      </c>
      <c r="J11" s="45">
        <f>'P4d1 CA 12 OC'!$G11/'P4d1 CA 12 OC'!$AA11*'P4d1 CA 12 OC'!J11</f>
        <v>150.18259492923016</v>
      </c>
      <c r="K11" s="45">
        <f>'P4d1 CA 12 OC'!$G11/'P4d1 CA 12 OC'!$AA11*'P4d1 CA 12 OC'!K11</f>
        <v>122.02335837999951</v>
      </c>
      <c r="L11" s="45">
        <f>'P4d1 CA 12 OC'!$G11/'P4d1 CA 12 OC'!$AA11*'P4d1 CA 12 OC'!L11</f>
        <v>8.7606513708717593</v>
      </c>
      <c r="M11" s="45">
        <f>'P4d1 CA 12 OC'!$G11/'P4d1 CA 12 OC'!$AA11*'P4d1 CA 12 OC'!M11</f>
        <v>96.992925891794485</v>
      </c>
      <c r="N11" s="45">
        <f>'P4d1 CA 12 OC'!$G11/'P4d1 CA 12 OC'!$AA11*'P4d1 CA 12 OC'!N11</f>
        <v>143.61210640107635</v>
      </c>
      <c r="O11" s="45">
        <f>'P4d1 CA 12 OC'!$G11/'P4d1 CA 12 OC'!$AA11*'P4d1 CA 12 OC'!O11</f>
        <v>121.39759756779438</v>
      </c>
      <c r="P11" s="45">
        <f>'P4d1 CA 12 OC'!$G11/'P4d1 CA 12 OC'!$AA11*'P4d1 CA 12 OC'!P11</f>
        <v>62.57608122051257</v>
      </c>
      <c r="Q11" s="45">
        <f>'P4d1 CA 12 OC'!$G11/'P4d1 CA 12 OC'!$AA11*'P4d1 CA 12 OC'!Q11</f>
        <v>42.551735229948548</v>
      </c>
      <c r="R11" s="45">
        <f>'P4d1 CA 12 OC'!$G11/'P4d1 CA 12 OC'!$AA11*'P4d1 CA 12 OC'!R11</f>
        <v>112.01118538471749</v>
      </c>
      <c r="S11" s="45">
        <f>'P4d1 CA 12 OC'!$G11/'P4d1 CA 12 OC'!$AA11*'P4d1 CA 12 OC'!S11</f>
        <v>128.9067273142559</v>
      </c>
      <c r="T11" s="45">
        <f>'P4d1 CA 12 OC'!$G11/'P4d1 CA 12 OC'!$AA11*'P4d1 CA 12 OC'!T11</f>
        <v>171.771342950307</v>
      </c>
      <c r="U11" s="7"/>
      <c r="V11" s="7"/>
      <c r="W11" s="7"/>
      <c r="X11" s="7"/>
      <c r="Y11" s="7"/>
      <c r="Z11" s="7"/>
      <c r="AA11" s="44">
        <f t="shared" ref="AA11:AA45" si="0">SUM(J11:Z11)</f>
        <v>1160.7863066405082</v>
      </c>
    </row>
    <row r="12" spans="1:27" x14ac:dyDescent="0.25">
      <c r="A12" s="14">
        <v>2</v>
      </c>
      <c r="B12" s="14" t="s">
        <v>364</v>
      </c>
      <c r="C12" s="29" t="s">
        <v>390</v>
      </c>
      <c r="D12" s="14" t="s">
        <v>427</v>
      </c>
      <c r="E12" s="31">
        <f>'P4b2 CA 12'!G42</f>
        <v>2748.8864694493373</v>
      </c>
      <c r="F12" s="31">
        <f>'P4c2 CA 08 CA PROD'!I43+'P4c2 CA 09 CA PROD'!I43+'P4c2 CA 10 CA PROD '!I43+'P4c2 CA 11 CA PROD'!I43</f>
        <v>564.17407327956391</v>
      </c>
      <c r="G12" s="31">
        <f t="shared" ref="G12:G14" si="1">SUM(E12:F12)</f>
        <v>3313.0605427289011</v>
      </c>
      <c r="H12" s="63">
        <f t="shared" ref="H12:H14" si="2">E12/$G$46</f>
        <v>0.1814111481237585</v>
      </c>
      <c r="I12" s="45" t="s">
        <v>535</v>
      </c>
      <c r="J12" s="45">
        <f>'P4d1 CA 12 OC'!$G12/'P4d1 CA 12 OC'!$AA12*'P4d1 CA 12 OC'!J12</f>
        <v>796.12471036345084</v>
      </c>
      <c r="K12" s="45">
        <f>'P4d1 CA 12 OC'!$G12/'P4d1 CA 12 OC'!$AA12*'P4d1 CA 12 OC'!K12</f>
        <v>389.10595219013663</v>
      </c>
      <c r="L12" s="45">
        <f>'P4d1 CA 12 OC'!$G12/'P4d1 CA 12 OC'!$AA12*'P4d1 CA 12 OC'!L12</f>
        <v>56.226307669418716</v>
      </c>
      <c r="M12" s="45">
        <f>'P4d1 CA 12 OC'!$G12/'P4d1 CA 12 OC'!$AA12*'P4d1 CA 12 OC'!M12</f>
        <v>25.376475142834995</v>
      </c>
      <c r="N12" s="45">
        <f>'P4d1 CA 12 OC'!$G12/'P4d1 CA 12 OC'!$AA12*'P4d1 CA 12 OC'!N12</f>
        <v>675.21326997700169</v>
      </c>
      <c r="O12" s="45">
        <f>'P4d1 CA 12 OC'!$G12/'P4d1 CA 12 OC'!$AA12*'P4d1 CA 12 OC'!O12</f>
        <v>385.74730106829082</v>
      </c>
      <c r="P12" s="45">
        <f>'P4d1 CA 12 OC'!$G12/'P4d1 CA 12 OC'!$AA12*'P4d1 CA 12 OC'!P12</f>
        <v>40.801391406126854</v>
      </c>
      <c r="Q12" s="45">
        <f>'P4d1 CA 12 OC'!$G12/'P4d1 CA 12 OC'!$AA12*'P4d1 CA 12 OC'!Q12</f>
        <v>23.945938553900671</v>
      </c>
      <c r="R12" s="45">
        <f>'P4d1 CA 12 OC'!$G12/'P4d1 CA 12 OC'!$AA12*'P4d1 CA 12 OC'!R12</f>
        <v>20.400695703063427</v>
      </c>
      <c r="S12" s="45">
        <f>'P4d1 CA 12 OC'!$G12/'P4d1 CA 12 OC'!$AA12*'P4d1 CA 12 OC'!S12</f>
        <v>386.49366798425649</v>
      </c>
      <c r="T12" s="45">
        <f>'P4d1 CA 12 OC'!$G12/'P4d1 CA 12 OC'!$AA12*'P4d1 CA 12 OC'!T12</f>
        <v>513.62483267042001</v>
      </c>
      <c r="U12" s="44"/>
      <c r="V12" s="44"/>
      <c r="W12" s="44"/>
      <c r="X12" s="44"/>
      <c r="Y12" s="44"/>
      <c r="Z12" s="44"/>
      <c r="AA12" s="44">
        <f t="shared" si="0"/>
        <v>3313.0605427289011</v>
      </c>
    </row>
    <row r="13" spans="1:27" x14ac:dyDescent="0.25">
      <c r="A13" s="14">
        <v>3</v>
      </c>
      <c r="B13" s="14" t="s">
        <v>365</v>
      </c>
      <c r="C13" s="29" t="s">
        <v>391</v>
      </c>
      <c r="D13" s="14" t="s">
        <v>427</v>
      </c>
      <c r="E13" s="31">
        <f>'P4b2 CA 12'!H42</f>
        <v>5832.6071982707617</v>
      </c>
      <c r="F13" s="31">
        <f>'P4c2 CA 08 CA PROD'!J43+'P4c2 CA 09 CA PROD'!J43+'P4c2 CA 10 CA PROD '!J43+'P4c2 CA 11 CA PROD'!J43</f>
        <v>767.48797488265177</v>
      </c>
      <c r="G13" s="31">
        <f t="shared" si="1"/>
        <v>6600.0951731534133</v>
      </c>
      <c r="H13" s="63">
        <f t="shared" si="2"/>
        <v>0.38491948654582231</v>
      </c>
      <c r="I13" s="45" t="s">
        <v>603</v>
      </c>
      <c r="J13" s="45">
        <f>'P4d1 CA 12 OC'!$G13/'P4d1 CA 12 OC'!$AA13*'P4d1 CA 12 OC'!J13</f>
        <v>561.91286466962674</v>
      </c>
      <c r="K13" s="45">
        <f>'P4d1 CA 12 OC'!$G13/'P4d1 CA 12 OC'!$AA13*'P4d1 CA 12 OC'!K13</f>
        <v>619.05654582247018</v>
      </c>
      <c r="L13" s="45">
        <f>'P4d1 CA 12 OC'!$G13/'P4d1 CA 12 OC'!$AA13*'P4d1 CA 12 OC'!L13</f>
        <v>800.01153613980762</v>
      </c>
      <c r="M13" s="45">
        <f>'P4d1 CA 12 OC'!$G13/'P4d1 CA 12 OC'!$AA13*'P4d1 CA 12 OC'!M13</f>
        <v>533.34102409320508</v>
      </c>
      <c r="N13" s="45">
        <f>'P4d1 CA 12 OC'!$G13/'P4d1 CA 12 OC'!$AA13*'P4d1 CA 12 OC'!N13</f>
        <v>400.00576806990381</v>
      </c>
      <c r="O13" s="45">
        <f>'P4d1 CA 12 OC'!$G13/'P4d1 CA 12 OC'!$AA13*'P4d1 CA 12 OC'!O13</f>
        <v>333.3381400582532</v>
      </c>
      <c r="P13" s="45">
        <f>'P4d1 CA 12 OC'!$G13/'P4d1 CA 12 OC'!$AA13*'P4d1 CA 12 OC'!P13</f>
        <v>238.09867147018085</v>
      </c>
      <c r="Q13" s="45">
        <f>'P4d1 CA 12 OC'!$G13/'P4d1 CA 12 OC'!$AA13*'P4d1 CA 12 OC'!Q13</f>
        <v>304.76629948183148</v>
      </c>
      <c r="R13" s="45">
        <f>'P4d1 CA 12 OC'!$G13/'P4d1 CA 12 OC'!$AA13*'P4d1 CA 12 OC'!R13</f>
        <v>809.53548299861484</v>
      </c>
      <c r="S13" s="45">
        <f>'P4d1 CA 12 OC'!$G13/'P4d1 CA 12 OC'!$AA13*'P4d1 CA 12 OC'!S13</f>
        <v>857.15521729265106</v>
      </c>
      <c r="T13" s="45">
        <f>'P4d1 CA 12 OC'!$G13/'P4d1 CA 12 OC'!$AA13*'P4d1 CA 12 OC'!T13</f>
        <v>1142.8736230568682</v>
      </c>
      <c r="U13" s="44"/>
      <c r="V13" s="44"/>
      <c r="W13" s="44"/>
      <c r="X13" s="44"/>
      <c r="Y13" s="44"/>
      <c r="Z13" s="44"/>
      <c r="AA13" s="44">
        <f t="shared" si="0"/>
        <v>6600.0951731534124</v>
      </c>
    </row>
    <row r="14" spans="1:27" x14ac:dyDescent="0.25">
      <c r="A14" s="14">
        <v>4</v>
      </c>
      <c r="B14" s="14" t="s">
        <v>366</v>
      </c>
      <c r="C14" s="29" t="s">
        <v>392</v>
      </c>
      <c r="D14" s="14" t="s">
        <v>427</v>
      </c>
      <c r="E14" s="31">
        <f>'P4b2 CA 12'!I42</f>
        <v>3973.3460804607889</v>
      </c>
      <c r="F14" s="31">
        <f>'P4c2 CA 08 CA PROD'!K43+'P4c2 CA 09 CA PROD'!K43+'P4c2 CA 10 CA PROD '!K43+'P4c2 CA 11 CA PROD'!K43</f>
        <v>105.50982525644261</v>
      </c>
      <c r="G14" s="31">
        <f t="shared" si="1"/>
        <v>4078.8559057172315</v>
      </c>
      <c r="H14" s="63">
        <f t="shared" si="2"/>
        <v>0.26221864102442233</v>
      </c>
      <c r="I14" s="45" t="s">
        <v>564</v>
      </c>
      <c r="J14" s="45">
        <f>'P4d1 CA 12 OC'!$G14/'P4d1 CA 12 OC'!$AA14*'P4d1 CA 12 OC'!J14</f>
        <v>419.61172649007597</v>
      </c>
      <c r="K14" s="45">
        <f>'P4d1 CA 12 OC'!$G14/'P4d1 CA 12 OC'!$AA14*'P4d1 CA 12 OC'!K14</f>
        <v>471.34467907104425</v>
      </c>
      <c r="L14" s="45">
        <f>'P4d1 CA 12 OC'!$G14/'P4d1 CA 12 OC'!$AA14*'P4d1 CA 12 OC'!L14</f>
        <v>144.85226722671118</v>
      </c>
      <c r="M14" s="45">
        <f>'P4d1 CA 12 OC'!$G14/'P4d1 CA 12 OC'!$AA14*'P4d1 CA 12 OC'!M14</f>
        <v>344.88635053978851</v>
      </c>
      <c r="N14" s="45">
        <f>'P4d1 CA 12 OC'!$G14/'P4d1 CA 12 OC'!$AA14*'P4d1 CA 12 OC'!N14</f>
        <v>527.67611632587636</v>
      </c>
      <c r="O14" s="45">
        <f>'P4d1 CA 12 OC'!$G14/'P4d1 CA 12 OC'!$AA14*'P4d1 CA 12 OC'!O14</f>
        <v>446.05301336479312</v>
      </c>
      <c r="P14" s="45">
        <f>'P4d1 CA 12 OC'!$G14/'P4d1 CA 12 OC'!$AA14*'P4d1 CA 12 OC'!P14</f>
        <v>229.92423369319232</v>
      </c>
      <c r="Q14" s="45">
        <f>'P4d1 CA 12 OC'!$G14/'P4d1 CA 12 OC'!$AA14*'P4d1 CA 12 OC'!Q14</f>
        <v>156.34847891137079</v>
      </c>
      <c r="R14" s="45">
        <f>'P4d1 CA 12 OC'!$G14/'P4d1 CA 12 OC'!$AA14*'P4d1 CA 12 OC'!R14</f>
        <v>411.56437831081428</v>
      </c>
      <c r="S14" s="45">
        <f>'P4d1 CA 12 OC'!$G14/'P4d1 CA 12 OC'!$AA14*'P4d1 CA 12 OC'!S14</f>
        <v>402.36740896308658</v>
      </c>
      <c r="T14" s="45">
        <f>'P4d1 CA 12 OC'!$G14/'P4d1 CA 12 OC'!$AA14*'P4d1 CA 12 OC'!T14</f>
        <v>524.2272528204785</v>
      </c>
      <c r="U14" s="44"/>
      <c r="V14" s="44"/>
      <c r="W14" s="44"/>
      <c r="X14" s="44"/>
      <c r="Y14" s="44"/>
      <c r="Z14" s="44"/>
      <c r="AA14" s="44">
        <f t="shared" si="0"/>
        <v>4078.8559057172324</v>
      </c>
    </row>
    <row r="15" spans="1:27" x14ac:dyDescent="0.25">
      <c r="A15" s="14">
        <v>5</v>
      </c>
      <c r="B15" s="14"/>
      <c r="C15" s="7"/>
      <c r="D15" s="7"/>
      <c r="E15" s="31"/>
      <c r="F15" s="31"/>
      <c r="G15" s="31"/>
      <c r="H15" s="31"/>
      <c r="I15" s="45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5"/>
      <c r="V15" s="45"/>
      <c r="W15" s="45"/>
      <c r="X15" s="45"/>
      <c r="Y15" s="45"/>
      <c r="Z15" s="45"/>
      <c r="AA15" s="44">
        <f t="shared" si="0"/>
        <v>0</v>
      </c>
    </row>
    <row r="16" spans="1:27" x14ac:dyDescent="0.25">
      <c r="A16" s="14">
        <v>6</v>
      </c>
      <c r="B16" s="14"/>
      <c r="C16" s="7"/>
      <c r="D16" s="7"/>
      <c r="E16" s="31"/>
      <c r="F16" s="31"/>
      <c r="G16" s="31"/>
      <c r="H16" s="31"/>
      <c r="I16" s="45"/>
      <c r="J16" s="44"/>
      <c r="K16" s="44"/>
      <c r="L16" s="44"/>
      <c r="M16" s="44"/>
      <c r="N16" s="44"/>
      <c r="O16" s="44"/>
      <c r="P16" s="44"/>
      <c r="Q16" s="44"/>
      <c r="R16" s="45"/>
      <c r="S16" s="45"/>
      <c r="T16" s="45"/>
      <c r="U16" s="45"/>
      <c r="V16" s="45"/>
      <c r="W16" s="45"/>
      <c r="X16" s="45"/>
      <c r="Y16" s="45"/>
      <c r="Z16" s="45"/>
      <c r="AA16" s="44">
        <f t="shared" si="0"/>
        <v>0</v>
      </c>
    </row>
    <row r="17" spans="1:27" x14ac:dyDescent="0.25">
      <c r="A17" s="14">
        <v>7</v>
      </c>
      <c r="B17" s="14"/>
      <c r="C17" s="7"/>
      <c r="D17" s="7"/>
      <c r="E17" s="31"/>
      <c r="F17" s="31"/>
      <c r="G17" s="31"/>
      <c r="H17" s="31"/>
      <c r="I17" s="45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>
        <f t="shared" si="0"/>
        <v>0</v>
      </c>
    </row>
    <row r="18" spans="1:27" x14ac:dyDescent="0.25">
      <c r="A18" s="14">
        <v>8</v>
      </c>
      <c r="B18" s="14"/>
      <c r="C18" s="7"/>
      <c r="D18" s="7"/>
      <c r="E18" s="31"/>
      <c r="F18" s="31"/>
      <c r="G18" s="31"/>
      <c r="H18" s="31"/>
      <c r="I18" s="45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>
        <f t="shared" si="0"/>
        <v>0</v>
      </c>
    </row>
    <row r="19" spans="1:27" x14ac:dyDescent="0.25">
      <c r="A19" s="14">
        <v>9</v>
      </c>
      <c r="B19" s="14"/>
      <c r="C19" s="7"/>
      <c r="D19" s="7"/>
      <c r="E19" s="31"/>
      <c r="F19" s="31"/>
      <c r="G19" s="31"/>
      <c r="H19" s="31"/>
      <c r="I19" s="45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5"/>
      <c r="V19" s="45"/>
      <c r="W19" s="45"/>
      <c r="X19" s="45"/>
      <c r="Y19" s="45"/>
      <c r="Z19" s="45"/>
      <c r="AA19" s="44">
        <f t="shared" si="0"/>
        <v>0</v>
      </c>
    </row>
    <row r="20" spans="1:27" x14ac:dyDescent="0.25">
      <c r="A20" s="14">
        <v>10</v>
      </c>
      <c r="B20" s="14"/>
      <c r="C20" s="7"/>
      <c r="D20" s="7"/>
      <c r="E20" s="31"/>
      <c r="F20" s="31"/>
      <c r="G20" s="31"/>
      <c r="H20" s="31"/>
      <c r="I20" s="45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>
        <f t="shared" si="0"/>
        <v>0</v>
      </c>
    </row>
    <row r="21" spans="1:27" x14ac:dyDescent="0.25">
      <c r="A21" s="14">
        <v>11</v>
      </c>
      <c r="B21" s="14"/>
      <c r="C21" s="7"/>
      <c r="D21" s="7"/>
      <c r="E21" s="31"/>
      <c r="F21" s="31"/>
      <c r="G21" s="31"/>
      <c r="H21" s="31"/>
      <c r="I21" s="45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>
        <f t="shared" si="0"/>
        <v>0</v>
      </c>
    </row>
    <row r="22" spans="1:27" x14ac:dyDescent="0.25">
      <c r="A22" s="14">
        <v>12</v>
      </c>
      <c r="B22" s="14"/>
      <c r="C22" s="7"/>
      <c r="D22" s="7"/>
      <c r="E22" s="31"/>
      <c r="F22" s="31"/>
      <c r="G22" s="31"/>
      <c r="H22" s="31"/>
      <c r="I22" s="45"/>
      <c r="J22" s="44"/>
      <c r="K22" s="44"/>
      <c r="L22" s="44"/>
      <c r="M22" s="4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44">
        <f t="shared" si="0"/>
        <v>0</v>
      </c>
    </row>
    <row r="23" spans="1:27" x14ac:dyDescent="0.25">
      <c r="A23" s="14">
        <v>13</v>
      </c>
      <c r="B23" s="14"/>
      <c r="C23" s="7"/>
      <c r="D23" s="7"/>
      <c r="E23" s="31"/>
      <c r="F23" s="31"/>
      <c r="G23" s="31"/>
      <c r="H23" s="31"/>
      <c r="I23" s="45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5"/>
      <c r="V23" s="45"/>
      <c r="W23" s="45"/>
      <c r="X23" s="45"/>
      <c r="Y23" s="45"/>
      <c r="Z23" s="45"/>
      <c r="AA23" s="44">
        <f t="shared" si="0"/>
        <v>0</v>
      </c>
    </row>
    <row r="24" spans="1:27" x14ac:dyDescent="0.25">
      <c r="A24" s="14">
        <v>14</v>
      </c>
      <c r="B24" s="14"/>
      <c r="C24" s="7"/>
      <c r="D24" s="7"/>
      <c r="E24" s="31"/>
      <c r="F24" s="31"/>
      <c r="G24" s="31"/>
      <c r="H24" s="31"/>
      <c r="I24" s="45"/>
      <c r="J24" s="44"/>
      <c r="K24" s="44"/>
      <c r="L24" s="44"/>
      <c r="M24" s="44"/>
      <c r="N24" s="44"/>
      <c r="O24" s="44"/>
      <c r="P24" s="44"/>
      <c r="Q24" s="44"/>
      <c r="R24" s="45"/>
      <c r="S24" s="45"/>
      <c r="T24" s="45"/>
      <c r="U24" s="45"/>
      <c r="V24" s="45"/>
      <c r="W24" s="45"/>
      <c r="X24" s="45"/>
      <c r="Y24" s="45"/>
      <c r="Z24" s="45"/>
      <c r="AA24" s="44">
        <f t="shared" si="0"/>
        <v>0</v>
      </c>
    </row>
    <row r="25" spans="1:27" x14ac:dyDescent="0.25">
      <c r="A25" s="14">
        <v>15</v>
      </c>
      <c r="B25" s="14"/>
      <c r="C25" s="7"/>
      <c r="D25" s="7"/>
      <c r="E25" s="31"/>
      <c r="F25" s="31"/>
      <c r="G25" s="31"/>
      <c r="H25" s="31"/>
      <c r="I25" s="45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>
        <f t="shared" si="0"/>
        <v>0</v>
      </c>
    </row>
    <row r="26" spans="1:27" x14ac:dyDescent="0.25">
      <c r="A26" s="14">
        <v>16</v>
      </c>
      <c r="B26" s="14"/>
      <c r="C26" s="7"/>
      <c r="D26" s="7"/>
      <c r="E26" s="31"/>
      <c r="F26" s="31"/>
      <c r="G26" s="31"/>
      <c r="H26" s="31"/>
      <c r="I26" s="45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5"/>
      <c r="V26" s="45"/>
      <c r="W26" s="45"/>
      <c r="X26" s="45"/>
      <c r="Y26" s="45"/>
      <c r="Z26" s="45"/>
      <c r="AA26" s="44">
        <f t="shared" si="0"/>
        <v>0</v>
      </c>
    </row>
    <row r="27" spans="1:27" x14ac:dyDescent="0.25">
      <c r="A27" s="14">
        <v>17</v>
      </c>
      <c r="B27" s="14"/>
      <c r="C27" s="7"/>
      <c r="D27" s="7"/>
      <c r="E27" s="31"/>
      <c r="F27" s="31"/>
      <c r="G27" s="31"/>
      <c r="H27" s="31"/>
      <c r="I27" s="45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>
        <f t="shared" si="0"/>
        <v>0</v>
      </c>
    </row>
    <row r="28" spans="1:27" x14ac:dyDescent="0.25">
      <c r="A28" s="14">
        <v>18</v>
      </c>
      <c r="B28" s="14"/>
      <c r="C28" s="7"/>
      <c r="D28" s="7"/>
      <c r="E28" s="31"/>
      <c r="F28" s="31"/>
      <c r="G28" s="31"/>
      <c r="H28" s="31"/>
      <c r="I28" s="45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5"/>
      <c r="V28" s="45"/>
      <c r="W28" s="45"/>
      <c r="X28" s="45"/>
      <c r="Y28" s="45"/>
      <c r="Z28" s="45"/>
      <c r="AA28" s="44">
        <f t="shared" si="0"/>
        <v>0</v>
      </c>
    </row>
    <row r="29" spans="1:27" x14ac:dyDescent="0.25">
      <c r="A29" s="14">
        <v>19</v>
      </c>
      <c r="B29" s="14"/>
      <c r="C29" s="7"/>
      <c r="D29" s="7"/>
      <c r="E29" s="31"/>
      <c r="F29" s="31"/>
      <c r="G29" s="31"/>
      <c r="H29" s="31"/>
      <c r="I29" s="45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>
        <f t="shared" si="0"/>
        <v>0</v>
      </c>
    </row>
    <row r="30" spans="1:27" x14ac:dyDescent="0.25">
      <c r="A30" s="14">
        <v>20</v>
      </c>
      <c r="B30" s="14"/>
      <c r="C30" s="7"/>
      <c r="D30" s="7"/>
      <c r="E30" s="31"/>
      <c r="F30" s="31"/>
      <c r="G30" s="31"/>
      <c r="H30" s="31"/>
      <c r="I30" s="45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>
        <f t="shared" si="0"/>
        <v>0</v>
      </c>
    </row>
    <row r="31" spans="1:27" x14ac:dyDescent="0.25">
      <c r="A31" s="14">
        <v>21</v>
      </c>
      <c r="B31" s="14"/>
      <c r="C31" s="7"/>
      <c r="D31" s="7"/>
      <c r="E31" s="31"/>
      <c r="F31" s="31"/>
      <c r="G31" s="31"/>
      <c r="H31" s="31"/>
      <c r="I31" s="45"/>
      <c r="J31" s="44"/>
      <c r="K31" s="44"/>
      <c r="L31" s="44"/>
      <c r="M31" s="44"/>
      <c r="N31" s="44"/>
      <c r="O31" s="44"/>
      <c r="P31" s="45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>
        <f t="shared" si="0"/>
        <v>0</v>
      </c>
    </row>
    <row r="32" spans="1:27" x14ac:dyDescent="0.25">
      <c r="A32" s="14">
        <v>22</v>
      </c>
      <c r="B32" s="14"/>
      <c r="C32" s="7"/>
      <c r="D32" s="7"/>
      <c r="E32" s="31"/>
      <c r="F32" s="31"/>
      <c r="G32" s="31"/>
      <c r="H32" s="31"/>
      <c r="I32" s="45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>
        <f t="shared" si="0"/>
        <v>0</v>
      </c>
    </row>
    <row r="33" spans="1:30" x14ac:dyDescent="0.25">
      <c r="A33" s="14">
        <v>23</v>
      </c>
      <c r="B33" s="14"/>
      <c r="C33" s="7"/>
      <c r="D33" s="7"/>
      <c r="E33" s="31"/>
      <c r="F33" s="31"/>
      <c r="G33" s="31"/>
      <c r="H33" s="31"/>
      <c r="I33" s="45"/>
      <c r="J33" s="44"/>
      <c r="K33" s="44"/>
      <c r="L33" s="44"/>
      <c r="M33" s="44"/>
      <c r="N33" s="44"/>
      <c r="O33" s="45"/>
      <c r="P33" s="45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>
        <f t="shared" si="0"/>
        <v>0</v>
      </c>
    </row>
    <row r="34" spans="1:30" x14ac:dyDescent="0.25">
      <c r="A34" s="14">
        <v>24</v>
      </c>
      <c r="B34" s="14"/>
      <c r="C34" s="7"/>
      <c r="D34" s="7"/>
      <c r="E34" s="31"/>
      <c r="F34" s="31"/>
      <c r="G34" s="31"/>
      <c r="H34" s="31"/>
      <c r="I34" s="45"/>
      <c r="J34" s="44"/>
      <c r="K34" s="44"/>
      <c r="L34" s="44"/>
      <c r="M34" s="44"/>
      <c r="N34" s="44"/>
      <c r="O34" s="45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>
        <f t="shared" si="0"/>
        <v>0</v>
      </c>
    </row>
    <row r="35" spans="1:30" x14ac:dyDescent="0.25">
      <c r="A35" s="14">
        <v>25</v>
      </c>
      <c r="B35" s="14"/>
      <c r="C35" s="7"/>
      <c r="D35" s="7"/>
      <c r="E35" s="31"/>
      <c r="F35" s="31"/>
      <c r="G35" s="31"/>
      <c r="H35" s="31"/>
      <c r="I35" s="45"/>
      <c r="J35" s="44"/>
      <c r="K35" s="44"/>
      <c r="L35" s="44"/>
      <c r="M35" s="44"/>
      <c r="N35" s="45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>
        <f t="shared" si="0"/>
        <v>0</v>
      </c>
    </row>
    <row r="36" spans="1:30" x14ac:dyDescent="0.25">
      <c r="A36" s="14">
        <v>26</v>
      </c>
      <c r="B36" s="14"/>
      <c r="C36" s="7"/>
      <c r="D36" s="7"/>
      <c r="E36" s="31"/>
      <c r="F36" s="31"/>
      <c r="G36" s="31"/>
      <c r="H36" s="31"/>
      <c r="I36" s="45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>
        <f t="shared" si="0"/>
        <v>0</v>
      </c>
    </row>
    <row r="37" spans="1:30" x14ac:dyDescent="0.25">
      <c r="A37" s="14">
        <v>27</v>
      </c>
      <c r="B37" s="14"/>
      <c r="C37" s="7"/>
      <c r="D37" s="7"/>
      <c r="E37" s="31"/>
      <c r="F37" s="31"/>
      <c r="G37" s="31"/>
      <c r="H37" s="31"/>
      <c r="I37" s="45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>
        <f t="shared" si="0"/>
        <v>0</v>
      </c>
    </row>
    <row r="38" spans="1:30" x14ac:dyDescent="0.25">
      <c r="A38" s="14">
        <v>28</v>
      </c>
      <c r="B38" s="14"/>
      <c r="C38" s="7"/>
      <c r="D38" s="7"/>
      <c r="E38" s="31"/>
      <c r="F38" s="31"/>
      <c r="G38" s="31"/>
      <c r="H38" s="31"/>
      <c r="I38" s="45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>
        <f t="shared" si="0"/>
        <v>0</v>
      </c>
    </row>
    <row r="39" spans="1:30" x14ac:dyDescent="0.25">
      <c r="A39" s="14">
        <v>29</v>
      </c>
      <c r="B39" s="14"/>
      <c r="C39" s="7"/>
      <c r="D39" s="7"/>
      <c r="E39" s="31"/>
      <c r="F39" s="31"/>
      <c r="G39" s="31"/>
      <c r="H39" s="31"/>
      <c r="I39" s="45"/>
      <c r="J39" s="44"/>
      <c r="K39" s="44"/>
      <c r="L39" s="44"/>
      <c r="M39" s="44"/>
      <c r="N39" s="44"/>
      <c r="O39" s="45"/>
      <c r="P39" s="44"/>
      <c r="Q39" s="45"/>
      <c r="R39" s="44"/>
      <c r="S39" s="44"/>
      <c r="T39" s="44"/>
      <c r="U39" s="44"/>
      <c r="V39" s="44"/>
      <c r="W39" s="44"/>
      <c r="X39" s="44"/>
      <c r="Y39" s="44"/>
      <c r="Z39" s="44"/>
      <c r="AA39" s="44">
        <f t="shared" si="0"/>
        <v>0</v>
      </c>
    </row>
    <row r="40" spans="1:30" x14ac:dyDescent="0.25">
      <c r="A40" s="14">
        <v>30</v>
      </c>
      <c r="B40" s="14"/>
      <c r="C40" s="7"/>
      <c r="D40" s="7"/>
      <c r="E40" s="31"/>
      <c r="F40" s="31"/>
      <c r="G40" s="31"/>
      <c r="H40" s="31"/>
      <c r="I40" s="45"/>
      <c r="J40" s="44"/>
      <c r="K40" s="44"/>
      <c r="L40" s="44"/>
      <c r="M40" s="44"/>
      <c r="N40" s="44"/>
      <c r="O40" s="45"/>
      <c r="P40" s="45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>
        <f t="shared" si="0"/>
        <v>0</v>
      </c>
    </row>
    <row r="41" spans="1:30" x14ac:dyDescent="0.25">
      <c r="A41" s="14">
        <v>31</v>
      </c>
      <c r="B41" s="14"/>
      <c r="C41" s="7"/>
      <c r="D41" s="7"/>
      <c r="E41" s="31"/>
      <c r="F41" s="31"/>
      <c r="G41" s="31"/>
      <c r="H41" s="31"/>
      <c r="I41" s="45"/>
      <c r="J41" s="44"/>
      <c r="K41" s="44"/>
      <c r="L41" s="44"/>
      <c r="M41" s="44"/>
      <c r="N41" s="45"/>
      <c r="O41" s="44"/>
      <c r="P41" s="45"/>
      <c r="Q41" s="44"/>
      <c r="R41" s="45"/>
      <c r="S41" s="45"/>
      <c r="T41" s="45"/>
      <c r="U41" s="44"/>
      <c r="V41" s="44"/>
      <c r="W41" s="44"/>
      <c r="X41" s="44"/>
      <c r="Y41" s="44"/>
      <c r="Z41" s="44"/>
      <c r="AA41" s="44">
        <f t="shared" si="0"/>
        <v>0</v>
      </c>
    </row>
    <row r="42" spans="1:30" x14ac:dyDescent="0.25">
      <c r="A42" s="14">
        <v>32</v>
      </c>
      <c r="B42" s="14"/>
      <c r="C42" s="7"/>
      <c r="D42" s="7"/>
      <c r="E42" s="31"/>
      <c r="F42" s="31"/>
      <c r="G42" s="31"/>
      <c r="H42" s="31"/>
      <c r="I42" s="45"/>
      <c r="J42" s="44"/>
      <c r="K42" s="44"/>
      <c r="L42" s="44"/>
      <c r="M42" s="44"/>
      <c r="N42" s="14"/>
      <c r="O42" s="45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>
        <f t="shared" si="0"/>
        <v>0</v>
      </c>
      <c r="AD42" s="65"/>
    </row>
    <row r="43" spans="1:30" x14ac:dyDescent="0.25">
      <c r="A43" s="14">
        <v>33</v>
      </c>
      <c r="B43" s="14"/>
      <c r="C43" s="7"/>
      <c r="D43" s="7"/>
      <c r="E43" s="31"/>
      <c r="F43" s="31"/>
      <c r="G43" s="31"/>
      <c r="H43" s="31"/>
      <c r="I43" s="45"/>
      <c r="J43" s="44"/>
      <c r="K43" s="44"/>
      <c r="L43" s="44"/>
      <c r="M43" s="44"/>
      <c r="N43" s="1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>
        <f t="shared" si="0"/>
        <v>0</v>
      </c>
    </row>
    <row r="44" spans="1:30" x14ac:dyDescent="0.25">
      <c r="A44" s="14">
        <v>34</v>
      </c>
      <c r="B44" s="14"/>
      <c r="C44" s="7"/>
      <c r="D44" s="7"/>
      <c r="E44" s="31"/>
      <c r="F44" s="31"/>
      <c r="G44" s="31"/>
      <c r="H44" s="31"/>
      <c r="I44" s="45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>
        <f t="shared" si="0"/>
        <v>0</v>
      </c>
    </row>
    <row r="45" spans="1:30" x14ac:dyDescent="0.25">
      <c r="A45" s="14">
        <v>35</v>
      </c>
      <c r="B45" s="14"/>
      <c r="C45" s="7"/>
      <c r="D45" s="7"/>
      <c r="E45" s="31"/>
      <c r="F45" s="31"/>
      <c r="G45" s="31"/>
      <c r="H45" s="31"/>
      <c r="I45" s="45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>
        <f t="shared" si="0"/>
        <v>0</v>
      </c>
    </row>
    <row r="46" spans="1:30" x14ac:dyDescent="0.25">
      <c r="E46" s="77">
        <f>SUM(E11:E45)</f>
        <v>13666.81057365334</v>
      </c>
      <c r="F46" s="77">
        <f>SUM(F11:F45)</f>
        <v>1485.987354586714</v>
      </c>
      <c r="G46" s="77">
        <f>SUM(G11:G45)</f>
        <v>15152.797928240054</v>
      </c>
      <c r="H46" s="72"/>
      <c r="J46" s="77">
        <f t="shared" ref="J46:M46" si="3">SUM(J11:J45)</f>
        <v>1927.8318964523837</v>
      </c>
      <c r="K46" s="77">
        <f t="shared" si="3"/>
        <v>1601.5305354636505</v>
      </c>
      <c r="L46" s="77">
        <f t="shared" si="3"/>
        <v>1009.8507624068093</v>
      </c>
      <c r="M46" s="77">
        <f t="shared" si="3"/>
        <v>1000.5967756676231</v>
      </c>
      <c r="N46" s="77">
        <f t="shared" ref="N46" si="4">SUM(N11:N45)</f>
        <v>1746.5072607738582</v>
      </c>
      <c r="O46" s="77">
        <f t="shared" ref="O46" si="5">SUM(O11:O45)</f>
        <v>1286.5360520591314</v>
      </c>
      <c r="P46" s="77">
        <f t="shared" ref="P46" si="6">SUM(P11:P45)</f>
        <v>571.4003777900125</v>
      </c>
      <c r="Q46" s="77">
        <f t="shared" ref="Q46" si="7">SUM(Q11:Q45)</f>
        <v>527.61245217705152</v>
      </c>
      <c r="R46" s="77">
        <f t="shared" ref="R46" si="8">SUM(R11:R45)</f>
        <v>1353.5117423972101</v>
      </c>
      <c r="S46" s="77">
        <f t="shared" ref="S46" si="9">SUM(S11:S45)</f>
        <v>1774.92302155425</v>
      </c>
      <c r="T46" s="77">
        <f t="shared" ref="T46" si="10">SUM(T11:T45)</f>
        <v>2352.4970514980737</v>
      </c>
      <c r="AA46" s="77">
        <f>SUM(AA11:AA45)</f>
        <v>15152.797928240052</v>
      </c>
    </row>
  </sheetData>
  <mergeCells count="1">
    <mergeCell ref="B4:C5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1278C-256D-4C0F-9522-79A81C17AA9C}">
  <dimension ref="A1:AD46"/>
  <sheetViews>
    <sheetView zoomScale="80" zoomScaleNormal="80" workbookViewId="0">
      <pane xSplit="9" ySplit="10" topLeftCell="J11" activePane="bottomRight" state="frozen"/>
      <selection pane="topRight" activeCell="F1" sqref="F1"/>
      <selection pane="bottomLeft" activeCell="A9" sqref="A9"/>
      <selection pane="bottomRight" activeCell="J15" sqref="J15"/>
    </sheetView>
  </sheetViews>
  <sheetFormatPr baseColWidth="10" defaultColWidth="11.54296875" defaultRowHeight="15" x14ac:dyDescent="0.25"/>
  <cols>
    <col min="1" max="1" width="6.08984375" style="24" customWidth="1"/>
    <col min="2" max="2" width="9.90625" style="24" customWidth="1"/>
    <col min="3" max="3" width="29.81640625" style="24" customWidth="1"/>
    <col min="4" max="4" width="7" style="24" customWidth="1"/>
    <col min="5" max="5" width="8.36328125" style="24" customWidth="1"/>
    <col min="6" max="6" width="7.6328125" style="24" customWidth="1"/>
    <col min="7" max="7" width="8.90625" style="24" customWidth="1"/>
    <col min="8" max="8" width="8.54296875" style="24" customWidth="1"/>
    <col min="9" max="9" width="17.26953125" style="24" customWidth="1"/>
    <col min="10" max="17" width="11.54296875" style="24"/>
    <col min="18" max="18" width="12.90625" style="24" customWidth="1"/>
    <col min="19" max="27" width="11.54296875" style="24"/>
    <col min="28" max="28" width="5.36328125" style="24" customWidth="1"/>
    <col min="29" max="16384" width="11.54296875" style="24"/>
  </cols>
  <sheetData>
    <row r="1" spans="1:27" ht="15.6" x14ac:dyDescent="0.3">
      <c r="A1" s="26" t="s">
        <v>557</v>
      </c>
    </row>
    <row r="2" spans="1:27" ht="15.6" x14ac:dyDescent="0.3">
      <c r="A2" s="26" t="s">
        <v>578</v>
      </c>
      <c r="B2" s="26" t="s">
        <v>579</v>
      </c>
      <c r="I2" s="73" t="s">
        <v>100</v>
      </c>
      <c r="J2" s="73">
        <v>1</v>
      </c>
      <c r="K2" s="73">
        <v>2</v>
      </c>
      <c r="L2" s="73">
        <v>3</v>
      </c>
      <c r="M2" s="73">
        <v>4</v>
      </c>
      <c r="N2" s="73">
        <v>5</v>
      </c>
      <c r="O2" s="73">
        <v>6</v>
      </c>
      <c r="P2" s="73">
        <v>7</v>
      </c>
      <c r="Q2" s="73">
        <v>8</v>
      </c>
      <c r="R2" s="73">
        <v>9</v>
      </c>
      <c r="S2" s="73">
        <v>10</v>
      </c>
      <c r="T2" s="73">
        <v>11</v>
      </c>
      <c r="U2" s="73">
        <v>12</v>
      </c>
      <c r="V2" s="73">
        <v>13</v>
      </c>
      <c r="W2" s="73">
        <v>14</v>
      </c>
      <c r="X2" s="73">
        <v>15</v>
      </c>
      <c r="Y2" s="73">
        <v>16</v>
      </c>
      <c r="Z2" s="73">
        <v>17</v>
      </c>
    </row>
    <row r="3" spans="1:27" ht="15.6" x14ac:dyDescent="0.3">
      <c r="A3" s="26"/>
      <c r="B3" s="26" t="s">
        <v>604</v>
      </c>
      <c r="I3" s="73" t="s">
        <v>101</v>
      </c>
      <c r="J3" s="73" t="s">
        <v>139</v>
      </c>
      <c r="K3" s="73" t="s">
        <v>140</v>
      </c>
      <c r="L3" s="73" t="s">
        <v>141</v>
      </c>
      <c r="M3" s="73" t="s">
        <v>142</v>
      </c>
      <c r="N3" s="73" t="s">
        <v>95</v>
      </c>
      <c r="O3" s="73" t="s">
        <v>96</v>
      </c>
      <c r="P3" s="73" t="s">
        <v>97</v>
      </c>
      <c r="Q3" s="73" t="s">
        <v>98</v>
      </c>
      <c r="R3" s="73" t="s">
        <v>99</v>
      </c>
      <c r="S3" s="73" t="s">
        <v>143</v>
      </c>
      <c r="T3" s="73" t="s">
        <v>144</v>
      </c>
      <c r="U3" s="73"/>
      <c r="V3" s="73"/>
      <c r="W3" s="73"/>
      <c r="X3" s="73"/>
      <c r="Y3" s="73"/>
      <c r="Z3" s="73"/>
    </row>
    <row r="4" spans="1:27" ht="15.6" customHeight="1" x14ac:dyDescent="0.25">
      <c r="B4" s="100" t="s">
        <v>558</v>
      </c>
      <c r="C4" s="100"/>
      <c r="D4" s="71"/>
      <c r="I4" s="73" t="s">
        <v>102</v>
      </c>
      <c r="J4" s="73" t="s">
        <v>131</v>
      </c>
      <c r="K4" s="73" t="s">
        <v>135</v>
      </c>
      <c r="L4" s="73" t="s">
        <v>136</v>
      </c>
      <c r="M4" s="73" t="s">
        <v>137</v>
      </c>
      <c r="N4" s="73" t="s">
        <v>131</v>
      </c>
      <c r="O4" s="73" t="s">
        <v>135</v>
      </c>
      <c r="P4" s="73" t="s">
        <v>136</v>
      </c>
      <c r="Q4" s="73" t="s">
        <v>137</v>
      </c>
      <c r="R4" s="73" t="s">
        <v>138</v>
      </c>
      <c r="S4" s="73" t="s">
        <v>131</v>
      </c>
      <c r="T4" s="73" t="s">
        <v>135</v>
      </c>
      <c r="U4" s="73"/>
      <c r="V4" s="73"/>
      <c r="W4" s="73"/>
      <c r="X4" s="73"/>
      <c r="Y4" s="73"/>
      <c r="Z4" s="73"/>
    </row>
    <row r="5" spans="1:27" ht="15.6" x14ac:dyDescent="0.25">
      <c r="B5" s="100"/>
      <c r="C5" s="100"/>
      <c r="D5" s="71"/>
      <c r="I5" s="73" t="s">
        <v>132</v>
      </c>
      <c r="J5" s="73" t="s">
        <v>48</v>
      </c>
      <c r="K5" s="73" t="s">
        <v>48</v>
      </c>
      <c r="L5" s="73" t="s">
        <v>48</v>
      </c>
      <c r="M5" s="73" t="s">
        <v>48</v>
      </c>
      <c r="N5" s="73" t="s">
        <v>48</v>
      </c>
      <c r="O5" s="73" t="s">
        <v>48</v>
      </c>
      <c r="P5" s="73" t="s">
        <v>48</v>
      </c>
      <c r="Q5" s="73" t="s">
        <v>48</v>
      </c>
      <c r="R5" s="73" t="s">
        <v>48</v>
      </c>
      <c r="S5" s="73" t="s">
        <v>48</v>
      </c>
      <c r="T5" s="73" t="s">
        <v>48</v>
      </c>
      <c r="U5" s="73"/>
      <c r="V5" s="73"/>
      <c r="W5" s="73"/>
      <c r="X5" s="73"/>
      <c r="Y5" s="73"/>
      <c r="Z5" s="73"/>
    </row>
    <row r="6" spans="1:27" ht="15.6" x14ac:dyDescent="0.25">
      <c r="B6" s="71"/>
      <c r="C6" s="71"/>
      <c r="D6" s="71"/>
      <c r="I6" s="73" t="s">
        <v>133</v>
      </c>
      <c r="J6" s="46">
        <v>45280</v>
      </c>
      <c r="K6" s="46">
        <v>32186</v>
      </c>
      <c r="L6" s="46">
        <v>8536</v>
      </c>
      <c r="M6" s="46">
        <v>4569</v>
      </c>
      <c r="N6" s="46">
        <v>38176</v>
      </c>
      <c r="O6" s="46">
        <v>25836</v>
      </c>
      <c r="P6" s="46">
        <v>5000</v>
      </c>
      <c r="Q6" s="46">
        <v>3881</v>
      </c>
      <c r="R6" s="46">
        <v>17150</v>
      </c>
      <c r="S6" s="46">
        <v>18563</v>
      </c>
      <c r="T6" s="46">
        <v>35292</v>
      </c>
      <c r="U6" s="73"/>
      <c r="V6" s="73"/>
      <c r="W6" s="73"/>
      <c r="X6" s="73"/>
      <c r="Y6" s="73"/>
      <c r="Z6" s="73"/>
    </row>
    <row r="7" spans="1:27" ht="27.6" x14ac:dyDescent="0.25">
      <c r="B7" s="71"/>
      <c r="C7" s="71"/>
      <c r="D7" s="71"/>
      <c r="I7" s="73" t="s">
        <v>134</v>
      </c>
      <c r="J7" s="73" t="s">
        <v>145</v>
      </c>
      <c r="K7" s="73" t="s">
        <v>146</v>
      </c>
      <c r="L7" s="73" t="s">
        <v>147</v>
      </c>
      <c r="M7" s="73" t="s">
        <v>148</v>
      </c>
      <c r="N7" s="73" t="s">
        <v>149</v>
      </c>
      <c r="O7" s="73" t="s">
        <v>150</v>
      </c>
      <c r="P7" s="73" t="s">
        <v>151</v>
      </c>
      <c r="Q7" s="73" t="s">
        <v>152</v>
      </c>
      <c r="R7" s="73" t="s">
        <v>153</v>
      </c>
      <c r="S7" s="73" t="s">
        <v>154</v>
      </c>
      <c r="T7" s="73" t="s">
        <v>155</v>
      </c>
      <c r="U7" s="73"/>
      <c r="V7" s="73"/>
      <c r="W7" s="73"/>
      <c r="X7" s="73"/>
      <c r="Y7" s="73"/>
      <c r="Z7" s="73"/>
    </row>
    <row r="8" spans="1:27" ht="15.6" x14ac:dyDescent="0.25">
      <c r="B8" s="71"/>
      <c r="C8" s="71"/>
      <c r="D8" s="71"/>
      <c r="I8" s="73" t="s">
        <v>218</v>
      </c>
      <c r="J8" s="47">
        <v>44185</v>
      </c>
      <c r="K8" s="47">
        <v>44188</v>
      </c>
      <c r="L8" s="47">
        <v>44193</v>
      </c>
      <c r="M8" s="47">
        <v>44201</v>
      </c>
      <c r="N8" s="47">
        <v>44209</v>
      </c>
      <c r="O8" s="47">
        <v>44212</v>
      </c>
      <c r="P8" s="47">
        <v>44214</v>
      </c>
      <c r="Q8" s="47">
        <v>44212</v>
      </c>
      <c r="R8" s="47">
        <v>44216</v>
      </c>
      <c r="S8" s="47">
        <v>44201</v>
      </c>
      <c r="T8" s="47">
        <v>44204</v>
      </c>
      <c r="U8" s="73"/>
      <c r="V8" s="73"/>
      <c r="W8" s="73"/>
      <c r="X8" s="73"/>
      <c r="Y8" s="73"/>
      <c r="Z8" s="73"/>
    </row>
    <row r="9" spans="1:27" ht="15.6" x14ac:dyDescent="0.25">
      <c r="B9" s="71"/>
      <c r="C9" s="71"/>
      <c r="D9" s="71"/>
      <c r="I9" s="73" t="s">
        <v>156</v>
      </c>
      <c r="J9" s="73" t="s">
        <v>157</v>
      </c>
      <c r="K9" s="73" t="s">
        <v>157</v>
      </c>
      <c r="L9" s="73" t="s">
        <v>158</v>
      </c>
      <c r="M9" s="73" t="s">
        <v>158</v>
      </c>
      <c r="N9" s="73" t="s">
        <v>157</v>
      </c>
      <c r="O9" s="73" t="s">
        <v>157</v>
      </c>
      <c r="P9" s="73" t="s">
        <v>157</v>
      </c>
      <c r="Q9" s="73" t="s">
        <v>157</v>
      </c>
      <c r="R9" s="73" t="s">
        <v>157</v>
      </c>
      <c r="S9" s="73" t="s">
        <v>158</v>
      </c>
      <c r="T9" s="73" t="s">
        <v>158</v>
      </c>
      <c r="U9" s="73"/>
      <c r="V9" s="73"/>
      <c r="W9" s="73"/>
      <c r="X9" s="73"/>
      <c r="Y9" s="73"/>
      <c r="Z9" s="73"/>
    </row>
    <row r="10" spans="1:27" ht="15.6" x14ac:dyDescent="0.3">
      <c r="A10" s="1" t="s">
        <v>100</v>
      </c>
      <c r="B10" s="1" t="s">
        <v>101</v>
      </c>
      <c r="C10" s="1" t="s">
        <v>102</v>
      </c>
      <c r="D10" s="1" t="s">
        <v>103</v>
      </c>
      <c r="E10" s="1" t="s">
        <v>560</v>
      </c>
      <c r="F10" s="1" t="s">
        <v>561</v>
      </c>
      <c r="G10" s="1" t="s">
        <v>559</v>
      </c>
      <c r="H10" s="1" t="s">
        <v>528</v>
      </c>
      <c r="I10" s="1" t="s">
        <v>527</v>
      </c>
      <c r="J10" s="73"/>
      <c r="K10" s="73"/>
      <c r="L10" s="73"/>
      <c r="M10" s="73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40"/>
      <c r="AA10" s="42" t="s">
        <v>7</v>
      </c>
    </row>
    <row r="11" spans="1:27" x14ac:dyDescent="0.25">
      <c r="A11" s="14">
        <v>1</v>
      </c>
      <c r="B11" s="14" t="s">
        <v>367</v>
      </c>
      <c r="C11" s="29" t="s">
        <v>393</v>
      </c>
      <c r="D11" s="14" t="s">
        <v>427</v>
      </c>
      <c r="E11" s="31">
        <f>'P4b2 CA 13'!F42</f>
        <v>1291.2775281781974</v>
      </c>
      <c r="F11" s="31">
        <f>'P4c2 CA 08 CA PROD'!L43+'P4c2 CA 09 CA PROD'!L43+'P4c2 CA 10 CA PROD '!L43+'P4c2 CA 11 CA PROD'!L43</f>
        <v>212.6271156015714</v>
      </c>
      <c r="G11" s="31">
        <f>SUM(E11:F11)</f>
        <v>1503.9046437797688</v>
      </c>
      <c r="H11" s="63">
        <f>E11/$G$46</f>
        <v>0.13483887845076295</v>
      </c>
      <c r="I11" s="45" t="s">
        <v>562</v>
      </c>
      <c r="J11" s="45">
        <v>480</v>
      </c>
      <c r="K11" s="44">
        <v>390</v>
      </c>
      <c r="L11" s="44">
        <v>28</v>
      </c>
      <c r="M11" s="44">
        <v>310</v>
      </c>
      <c r="N11" s="44">
        <v>459</v>
      </c>
      <c r="O11" s="44">
        <v>388</v>
      </c>
      <c r="P11" s="44">
        <v>200</v>
      </c>
      <c r="Q11" s="31">
        <v>136</v>
      </c>
      <c r="R11" s="31">
        <v>358</v>
      </c>
      <c r="S11" s="31">
        <v>412</v>
      </c>
      <c r="T11" s="31">
        <v>549</v>
      </c>
      <c r="U11" s="7"/>
      <c r="V11" s="7"/>
      <c r="W11" s="7"/>
      <c r="X11" s="7"/>
      <c r="Y11" s="7"/>
      <c r="Z11" s="7"/>
      <c r="AA11" s="44">
        <f t="shared" ref="AA11:AA45" si="0">SUM(J11:Z11)</f>
        <v>3710</v>
      </c>
    </row>
    <row r="12" spans="1:27" x14ac:dyDescent="0.25">
      <c r="A12" s="14">
        <v>2</v>
      </c>
      <c r="B12" s="14" t="s">
        <v>368</v>
      </c>
      <c r="C12" s="29" t="s">
        <v>394</v>
      </c>
      <c r="D12" s="14" t="s">
        <v>427</v>
      </c>
      <c r="E12" s="31">
        <f>'P4b2 CA 13'!G42</f>
        <v>3811.0418364438997</v>
      </c>
      <c r="F12" s="31">
        <f>'P4c2 CA 08 CA PROD'!M43+'P4c2 CA 09 CA PROD'!M43+'P4c2 CA 10 CA PROD '!M43+'P4c2 CA 11 CA PROD'!M43</f>
        <v>319.13361996823875</v>
      </c>
      <c r="G12" s="31">
        <f t="shared" ref="G12:G14" si="1">SUM(E12:F12)</f>
        <v>4130.1754564121384</v>
      </c>
      <c r="H12" s="63">
        <f t="shared" ref="H12:H14" si="2">E12/$G$46</f>
        <v>0.39795984654053085</v>
      </c>
      <c r="I12" s="45" t="s">
        <v>535</v>
      </c>
      <c r="J12" s="44">
        <v>640</v>
      </c>
      <c r="K12" s="44">
        <v>312.8</v>
      </c>
      <c r="L12" s="44">
        <v>45.2</v>
      </c>
      <c r="M12" s="44">
        <v>20.399999999999999</v>
      </c>
      <c r="N12" s="44">
        <v>542.79999999999995</v>
      </c>
      <c r="O12" s="44">
        <v>310.10000000000002</v>
      </c>
      <c r="P12" s="44">
        <v>32.799999999999997</v>
      </c>
      <c r="Q12" s="44">
        <v>19.25</v>
      </c>
      <c r="R12" s="44">
        <v>16.399999999999999</v>
      </c>
      <c r="S12" s="44">
        <v>310.7</v>
      </c>
      <c r="T12" s="44">
        <v>412.9</v>
      </c>
      <c r="U12" s="44"/>
      <c r="V12" s="44"/>
      <c r="W12" s="44"/>
      <c r="X12" s="44"/>
      <c r="Y12" s="44"/>
      <c r="Z12" s="44"/>
      <c r="AA12" s="44">
        <f t="shared" si="0"/>
        <v>2663.35</v>
      </c>
    </row>
    <row r="13" spans="1:27" x14ac:dyDescent="0.25">
      <c r="A13" s="14">
        <v>3</v>
      </c>
      <c r="B13" s="14" t="s">
        <v>369</v>
      </c>
      <c r="C13" s="29" t="s">
        <v>395</v>
      </c>
      <c r="D13" s="14" t="s">
        <v>427</v>
      </c>
      <c r="E13" s="31">
        <f>'P4b2 CA 13'!H42</f>
        <v>1436.9884559404934</v>
      </c>
      <c r="F13" s="31">
        <f>'P4c2 CA 08 CA PROD'!N43+'P4c2 CA 09 CA PROD'!N43+'P4c2 CA 10 CA PROD '!N43+'P4c2 CA 11 CA PROD'!N43</f>
        <v>865.18426526335611</v>
      </c>
      <c r="G13" s="31">
        <f t="shared" si="1"/>
        <v>2302.1727212038495</v>
      </c>
      <c r="H13" s="63">
        <f t="shared" si="2"/>
        <v>0.15005442867040308</v>
      </c>
      <c r="I13" s="45" t="s">
        <v>606</v>
      </c>
      <c r="J13" s="44">
        <v>895</v>
      </c>
      <c r="K13" s="44">
        <v>750</v>
      </c>
      <c r="L13" s="44">
        <v>354</v>
      </c>
      <c r="M13" s="44">
        <v>265</v>
      </c>
      <c r="N13" s="44">
        <v>941</v>
      </c>
      <c r="O13" s="45">
        <v>745</v>
      </c>
      <c r="P13" s="44">
        <v>267</v>
      </c>
      <c r="Q13" s="45">
        <v>215</v>
      </c>
      <c r="R13" s="44">
        <v>946</v>
      </c>
      <c r="S13" s="44">
        <v>1023</v>
      </c>
      <c r="T13" s="44">
        <v>987</v>
      </c>
      <c r="U13" s="44"/>
      <c r="V13" s="44"/>
      <c r="W13" s="44"/>
      <c r="X13" s="44"/>
      <c r="Y13" s="44"/>
      <c r="Z13" s="44"/>
      <c r="AA13" s="44">
        <f t="shared" si="0"/>
        <v>7388</v>
      </c>
    </row>
    <row r="14" spans="1:27" x14ac:dyDescent="0.25">
      <c r="A14" s="14">
        <v>4</v>
      </c>
      <c r="B14" s="14" t="s">
        <v>370</v>
      </c>
      <c r="C14" s="29" t="s">
        <v>396</v>
      </c>
      <c r="D14" s="14" t="s">
        <v>427</v>
      </c>
      <c r="E14" s="31">
        <f>'P4b2 CA 13'!I42</f>
        <v>1446.2840305629802</v>
      </c>
      <c r="F14" s="31">
        <f>'P4c2 CA 08 CA PROD'!O43+'P4c2 CA 09 CA PROD'!O43+'P4c2 CA 10 CA PROD '!O43+'P4c2 CA 11 CA PROD'!O43</f>
        <v>193.91129871105196</v>
      </c>
      <c r="G14" s="31">
        <f t="shared" si="1"/>
        <v>1640.1953292740322</v>
      </c>
      <c r="H14" s="63">
        <f t="shared" si="2"/>
        <v>0.15102509905635789</v>
      </c>
      <c r="I14" s="45" t="s">
        <v>564</v>
      </c>
      <c r="J14" s="44">
        <v>365</v>
      </c>
      <c r="K14" s="44">
        <v>410</v>
      </c>
      <c r="L14" s="44">
        <v>126</v>
      </c>
      <c r="M14" s="44">
        <v>300</v>
      </c>
      <c r="N14" s="44">
        <v>459</v>
      </c>
      <c r="O14" s="44">
        <v>388</v>
      </c>
      <c r="P14" s="44">
        <v>200</v>
      </c>
      <c r="Q14" s="44">
        <v>136</v>
      </c>
      <c r="R14" s="44">
        <v>358</v>
      </c>
      <c r="S14" s="44">
        <v>350</v>
      </c>
      <c r="T14" s="44">
        <v>456</v>
      </c>
      <c r="U14" s="44"/>
      <c r="V14" s="44"/>
      <c r="W14" s="44"/>
      <c r="X14" s="44"/>
      <c r="Y14" s="44"/>
      <c r="Z14" s="44"/>
      <c r="AA14" s="44">
        <f t="shared" si="0"/>
        <v>3548</v>
      </c>
    </row>
    <row r="15" spans="1:27" x14ac:dyDescent="0.25">
      <c r="A15" s="14">
        <v>5</v>
      </c>
      <c r="B15" s="14"/>
      <c r="C15" s="7"/>
      <c r="D15" s="7"/>
      <c r="E15" s="31"/>
      <c r="F15" s="31"/>
      <c r="G15" s="31"/>
      <c r="H15" s="31"/>
      <c r="I15" s="45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5"/>
      <c r="V15" s="45"/>
      <c r="W15" s="45"/>
      <c r="X15" s="45"/>
      <c r="Y15" s="45"/>
      <c r="Z15" s="45"/>
      <c r="AA15" s="44">
        <f t="shared" si="0"/>
        <v>0</v>
      </c>
    </row>
    <row r="16" spans="1:27" x14ac:dyDescent="0.25">
      <c r="A16" s="14">
        <v>6</v>
      </c>
      <c r="B16" s="14"/>
      <c r="C16" s="7"/>
      <c r="D16" s="7"/>
      <c r="E16" s="31"/>
      <c r="F16" s="31"/>
      <c r="G16" s="31"/>
      <c r="H16" s="31"/>
      <c r="I16" s="45"/>
      <c r="J16" s="44"/>
      <c r="K16" s="44"/>
      <c r="L16" s="44"/>
      <c r="M16" s="44"/>
      <c r="N16" s="44"/>
      <c r="O16" s="44"/>
      <c r="P16" s="44"/>
      <c r="Q16" s="44"/>
      <c r="R16" s="45"/>
      <c r="S16" s="45"/>
      <c r="T16" s="45"/>
      <c r="U16" s="45"/>
      <c r="V16" s="45"/>
      <c r="W16" s="45"/>
      <c r="X16" s="45"/>
      <c r="Y16" s="45"/>
      <c r="Z16" s="45"/>
      <c r="AA16" s="44">
        <f t="shared" si="0"/>
        <v>0</v>
      </c>
    </row>
    <row r="17" spans="1:27" x14ac:dyDescent="0.25">
      <c r="A17" s="14">
        <v>7</v>
      </c>
      <c r="B17" s="14"/>
      <c r="C17" s="7"/>
      <c r="D17" s="7"/>
      <c r="E17" s="31"/>
      <c r="F17" s="31"/>
      <c r="G17" s="31"/>
      <c r="H17" s="31"/>
      <c r="I17" s="45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>
        <f t="shared" si="0"/>
        <v>0</v>
      </c>
    </row>
    <row r="18" spans="1:27" x14ac:dyDescent="0.25">
      <c r="A18" s="14">
        <v>8</v>
      </c>
      <c r="B18" s="14"/>
      <c r="C18" s="7"/>
      <c r="D18" s="7"/>
      <c r="E18" s="31"/>
      <c r="F18" s="31"/>
      <c r="G18" s="31"/>
      <c r="H18" s="31"/>
      <c r="I18" s="45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>
        <f t="shared" si="0"/>
        <v>0</v>
      </c>
    </row>
    <row r="19" spans="1:27" x14ac:dyDescent="0.25">
      <c r="A19" s="14">
        <v>9</v>
      </c>
      <c r="B19" s="14"/>
      <c r="C19" s="7"/>
      <c r="D19" s="7"/>
      <c r="E19" s="31"/>
      <c r="F19" s="31"/>
      <c r="G19" s="31"/>
      <c r="H19" s="31"/>
      <c r="I19" s="45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5"/>
      <c r="V19" s="45"/>
      <c r="W19" s="45"/>
      <c r="X19" s="45"/>
      <c r="Y19" s="45"/>
      <c r="Z19" s="45"/>
      <c r="AA19" s="44">
        <f t="shared" si="0"/>
        <v>0</v>
      </c>
    </row>
    <row r="20" spans="1:27" x14ac:dyDescent="0.25">
      <c r="A20" s="14">
        <v>10</v>
      </c>
      <c r="B20" s="14"/>
      <c r="C20" s="7"/>
      <c r="D20" s="7"/>
      <c r="E20" s="31"/>
      <c r="F20" s="31"/>
      <c r="G20" s="31"/>
      <c r="H20" s="31"/>
      <c r="I20" s="45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>
        <f t="shared" si="0"/>
        <v>0</v>
      </c>
    </row>
    <row r="21" spans="1:27" x14ac:dyDescent="0.25">
      <c r="A21" s="14">
        <v>11</v>
      </c>
      <c r="B21" s="14"/>
      <c r="C21" s="7"/>
      <c r="D21" s="7"/>
      <c r="E21" s="31"/>
      <c r="F21" s="31"/>
      <c r="G21" s="31"/>
      <c r="H21" s="31"/>
      <c r="I21" s="45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>
        <f t="shared" si="0"/>
        <v>0</v>
      </c>
    </row>
    <row r="22" spans="1:27" x14ac:dyDescent="0.25">
      <c r="A22" s="14">
        <v>12</v>
      </c>
      <c r="B22" s="14"/>
      <c r="C22" s="7"/>
      <c r="D22" s="7"/>
      <c r="E22" s="31"/>
      <c r="F22" s="31"/>
      <c r="G22" s="31"/>
      <c r="H22" s="31"/>
      <c r="I22" s="45"/>
      <c r="J22" s="44"/>
      <c r="K22" s="44"/>
      <c r="L22" s="44"/>
      <c r="M22" s="4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44">
        <f t="shared" si="0"/>
        <v>0</v>
      </c>
    </row>
    <row r="23" spans="1:27" x14ac:dyDescent="0.25">
      <c r="A23" s="14">
        <v>13</v>
      </c>
      <c r="B23" s="14"/>
      <c r="C23" s="7"/>
      <c r="D23" s="7"/>
      <c r="E23" s="31"/>
      <c r="F23" s="31"/>
      <c r="G23" s="31"/>
      <c r="H23" s="31"/>
      <c r="I23" s="45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5"/>
      <c r="V23" s="45"/>
      <c r="W23" s="45"/>
      <c r="X23" s="45"/>
      <c r="Y23" s="45"/>
      <c r="Z23" s="45"/>
      <c r="AA23" s="44">
        <f t="shared" si="0"/>
        <v>0</v>
      </c>
    </row>
    <row r="24" spans="1:27" x14ac:dyDescent="0.25">
      <c r="A24" s="14">
        <v>14</v>
      </c>
      <c r="B24" s="14"/>
      <c r="C24" s="7"/>
      <c r="D24" s="7"/>
      <c r="E24" s="31"/>
      <c r="F24" s="31"/>
      <c r="G24" s="31"/>
      <c r="H24" s="31"/>
      <c r="I24" s="45"/>
      <c r="J24" s="44"/>
      <c r="K24" s="44"/>
      <c r="L24" s="44"/>
      <c r="M24" s="44"/>
      <c r="N24" s="44"/>
      <c r="O24" s="44"/>
      <c r="P24" s="44"/>
      <c r="Q24" s="44"/>
      <c r="R24" s="45"/>
      <c r="S24" s="45"/>
      <c r="T24" s="45"/>
      <c r="U24" s="45"/>
      <c r="V24" s="45"/>
      <c r="W24" s="45"/>
      <c r="X24" s="45"/>
      <c r="Y24" s="45"/>
      <c r="Z24" s="45"/>
      <c r="AA24" s="44">
        <f t="shared" si="0"/>
        <v>0</v>
      </c>
    </row>
    <row r="25" spans="1:27" x14ac:dyDescent="0.25">
      <c r="A25" s="14">
        <v>15</v>
      </c>
      <c r="B25" s="14"/>
      <c r="C25" s="7"/>
      <c r="D25" s="7"/>
      <c r="E25" s="31"/>
      <c r="F25" s="31"/>
      <c r="G25" s="31"/>
      <c r="H25" s="31"/>
      <c r="I25" s="45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>
        <f t="shared" si="0"/>
        <v>0</v>
      </c>
    </row>
    <row r="26" spans="1:27" x14ac:dyDescent="0.25">
      <c r="A26" s="14">
        <v>16</v>
      </c>
      <c r="B26" s="14"/>
      <c r="C26" s="7"/>
      <c r="D26" s="7"/>
      <c r="E26" s="31"/>
      <c r="F26" s="31"/>
      <c r="G26" s="31"/>
      <c r="H26" s="31"/>
      <c r="I26" s="45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5"/>
      <c r="V26" s="45"/>
      <c r="W26" s="45"/>
      <c r="X26" s="45"/>
      <c r="Y26" s="45"/>
      <c r="Z26" s="45"/>
      <c r="AA26" s="44">
        <f t="shared" si="0"/>
        <v>0</v>
      </c>
    </row>
    <row r="27" spans="1:27" x14ac:dyDescent="0.25">
      <c r="A27" s="14">
        <v>17</v>
      </c>
      <c r="B27" s="14"/>
      <c r="C27" s="7"/>
      <c r="D27" s="7"/>
      <c r="E27" s="31"/>
      <c r="F27" s="31"/>
      <c r="G27" s="31"/>
      <c r="H27" s="31"/>
      <c r="I27" s="45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>
        <f t="shared" si="0"/>
        <v>0</v>
      </c>
    </row>
    <row r="28" spans="1:27" x14ac:dyDescent="0.25">
      <c r="A28" s="14">
        <v>18</v>
      </c>
      <c r="B28" s="14"/>
      <c r="C28" s="7"/>
      <c r="D28" s="7"/>
      <c r="E28" s="31"/>
      <c r="F28" s="31"/>
      <c r="G28" s="31"/>
      <c r="H28" s="31"/>
      <c r="I28" s="45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5"/>
      <c r="V28" s="45"/>
      <c r="W28" s="45"/>
      <c r="X28" s="45"/>
      <c r="Y28" s="45"/>
      <c r="Z28" s="45"/>
      <c r="AA28" s="44">
        <f t="shared" si="0"/>
        <v>0</v>
      </c>
    </row>
    <row r="29" spans="1:27" x14ac:dyDescent="0.25">
      <c r="A29" s="14">
        <v>19</v>
      </c>
      <c r="B29" s="14"/>
      <c r="C29" s="7"/>
      <c r="D29" s="7"/>
      <c r="E29" s="31"/>
      <c r="F29" s="31"/>
      <c r="G29" s="31"/>
      <c r="H29" s="31"/>
      <c r="I29" s="45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>
        <f t="shared" si="0"/>
        <v>0</v>
      </c>
    </row>
    <row r="30" spans="1:27" x14ac:dyDescent="0.25">
      <c r="A30" s="14">
        <v>20</v>
      </c>
      <c r="B30" s="14"/>
      <c r="C30" s="7"/>
      <c r="D30" s="7"/>
      <c r="E30" s="31"/>
      <c r="F30" s="31"/>
      <c r="G30" s="31"/>
      <c r="H30" s="31"/>
      <c r="I30" s="45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>
        <f t="shared" si="0"/>
        <v>0</v>
      </c>
    </row>
    <row r="31" spans="1:27" x14ac:dyDescent="0.25">
      <c r="A31" s="14">
        <v>21</v>
      </c>
      <c r="B31" s="14"/>
      <c r="C31" s="7"/>
      <c r="D31" s="7"/>
      <c r="E31" s="31"/>
      <c r="F31" s="31"/>
      <c r="G31" s="31"/>
      <c r="H31" s="31"/>
      <c r="I31" s="45"/>
      <c r="J31" s="44"/>
      <c r="K31" s="44"/>
      <c r="L31" s="44"/>
      <c r="M31" s="44"/>
      <c r="N31" s="44"/>
      <c r="O31" s="44"/>
      <c r="P31" s="45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>
        <f t="shared" si="0"/>
        <v>0</v>
      </c>
    </row>
    <row r="32" spans="1:27" x14ac:dyDescent="0.25">
      <c r="A32" s="14">
        <v>22</v>
      </c>
      <c r="B32" s="14"/>
      <c r="C32" s="7"/>
      <c r="D32" s="7"/>
      <c r="E32" s="31"/>
      <c r="F32" s="31"/>
      <c r="G32" s="31"/>
      <c r="H32" s="31"/>
      <c r="I32" s="45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>
        <f t="shared" si="0"/>
        <v>0</v>
      </c>
    </row>
    <row r="33" spans="1:30" x14ac:dyDescent="0.25">
      <c r="A33" s="14">
        <v>23</v>
      </c>
      <c r="B33" s="14"/>
      <c r="C33" s="7"/>
      <c r="D33" s="7"/>
      <c r="E33" s="31"/>
      <c r="F33" s="31"/>
      <c r="G33" s="31"/>
      <c r="H33" s="31"/>
      <c r="I33" s="45"/>
      <c r="J33" s="44"/>
      <c r="K33" s="44"/>
      <c r="L33" s="44"/>
      <c r="M33" s="44"/>
      <c r="N33" s="44"/>
      <c r="O33" s="45"/>
      <c r="P33" s="45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>
        <f t="shared" si="0"/>
        <v>0</v>
      </c>
    </row>
    <row r="34" spans="1:30" x14ac:dyDescent="0.25">
      <c r="A34" s="14">
        <v>24</v>
      </c>
      <c r="B34" s="14"/>
      <c r="C34" s="7"/>
      <c r="D34" s="7"/>
      <c r="E34" s="31"/>
      <c r="F34" s="31"/>
      <c r="G34" s="31"/>
      <c r="H34" s="31"/>
      <c r="I34" s="45"/>
      <c r="J34" s="44"/>
      <c r="K34" s="44"/>
      <c r="L34" s="44"/>
      <c r="M34" s="44"/>
      <c r="N34" s="44"/>
      <c r="O34" s="45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>
        <f t="shared" si="0"/>
        <v>0</v>
      </c>
    </row>
    <row r="35" spans="1:30" x14ac:dyDescent="0.25">
      <c r="A35" s="14">
        <v>25</v>
      </c>
      <c r="B35" s="14"/>
      <c r="C35" s="7"/>
      <c r="D35" s="7"/>
      <c r="E35" s="31"/>
      <c r="F35" s="31"/>
      <c r="G35" s="31"/>
      <c r="H35" s="31"/>
      <c r="I35" s="45"/>
      <c r="J35" s="44"/>
      <c r="K35" s="44"/>
      <c r="L35" s="44"/>
      <c r="M35" s="44"/>
      <c r="N35" s="45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>
        <f t="shared" si="0"/>
        <v>0</v>
      </c>
    </row>
    <row r="36" spans="1:30" x14ac:dyDescent="0.25">
      <c r="A36" s="14">
        <v>26</v>
      </c>
      <c r="B36" s="14"/>
      <c r="C36" s="7"/>
      <c r="D36" s="7"/>
      <c r="E36" s="31"/>
      <c r="F36" s="31"/>
      <c r="G36" s="31"/>
      <c r="H36" s="31"/>
      <c r="I36" s="45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>
        <f t="shared" si="0"/>
        <v>0</v>
      </c>
    </row>
    <row r="37" spans="1:30" x14ac:dyDescent="0.25">
      <c r="A37" s="14">
        <v>27</v>
      </c>
      <c r="B37" s="14"/>
      <c r="C37" s="7"/>
      <c r="D37" s="7"/>
      <c r="E37" s="31"/>
      <c r="F37" s="31"/>
      <c r="G37" s="31"/>
      <c r="H37" s="31"/>
      <c r="I37" s="45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>
        <f t="shared" si="0"/>
        <v>0</v>
      </c>
    </row>
    <row r="38" spans="1:30" x14ac:dyDescent="0.25">
      <c r="A38" s="14">
        <v>28</v>
      </c>
      <c r="B38" s="14"/>
      <c r="C38" s="7"/>
      <c r="D38" s="7"/>
      <c r="E38" s="31"/>
      <c r="F38" s="31"/>
      <c r="G38" s="31"/>
      <c r="H38" s="31"/>
      <c r="I38" s="45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>
        <f t="shared" si="0"/>
        <v>0</v>
      </c>
    </row>
    <row r="39" spans="1:30" x14ac:dyDescent="0.25">
      <c r="A39" s="14">
        <v>29</v>
      </c>
      <c r="B39" s="14"/>
      <c r="C39" s="7"/>
      <c r="D39" s="7"/>
      <c r="E39" s="31"/>
      <c r="F39" s="31"/>
      <c r="G39" s="31"/>
      <c r="H39" s="31"/>
      <c r="I39" s="45"/>
      <c r="J39" s="44"/>
      <c r="K39" s="44"/>
      <c r="L39" s="44"/>
      <c r="M39" s="44"/>
      <c r="N39" s="44"/>
      <c r="O39" s="45"/>
      <c r="P39" s="44"/>
      <c r="Q39" s="45"/>
      <c r="R39" s="44"/>
      <c r="S39" s="44"/>
      <c r="T39" s="44"/>
      <c r="U39" s="44"/>
      <c r="V39" s="44"/>
      <c r="W39" s="44"/>
      <c r="X39" s="44"/>
      <c r="Y39" s="44"/>
      <c r="Z39" s="44"/>
      <c r="AA39" s="44">
        <f t="shared" si="0"/>
        <v>0</v>
      </c>
    </row>
    <row r="40" spans="1:30" x14ac:dyDescent="0.25">
      <c r="A40" s="14">
        <v>30</v>
      </c>
      <c r="B40" s="14"/>
      <c r="C40" s="7"/>
      <c r="D40" s="7"/>
      <c r="E40" s="31"/>
      <c r="F40" s="31"/>
      <c r="G40" s="31"/>
      <c r="H40" s="31"/>
      <c r="I40" s="45"/>
      <c r="J40" s="44"/>
      <c r="K40" s="44"/>
      <c r="L40" s="44"/>
      <c r="M40" s="44"/>
      <c r="N40" s="44"/>
      <c r="O40" s="45"/>
      <c r="P40" s="45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>
        <f t="shared" si="0"/>
        <v>0</v>
      </c>
    </row>
    <row r="41" spans="1:30" x14ac:dyDescent="0.25">
      <c r="A41" s="14">
        <v>31</v>
      </c>
      <c r="B41" s="14"/>
      <c r="C41" s="7"/>
      <c r="D41" s="7"/>
      <c r="E41" s="31"/>
      <c r="F41" s="31"/>
      <c r="G41" s="31"/>
      <c r="H41" s="31"/>
      <c r="I41" s="45"/>
      <c r="J41" s="44"/>
      <c r="K41" s="44"/>
      <c r="L41" s="44"/>
      <c r="M41" s="44"/>
      <c r="N41" s="45"/>
      <c r="O41" s="44"/>
      <c r="P41" s="45"/>
      <c r="Q41" s="44"/>
      <c r="R41" s="45"/>
      <c r="S41" s="45"/>
      <c r="T41" s="45"/>
      <c r="U41" s="44"/>
      <c r="V41" s="44"/>
      <c r="W41" s="44"/>
      <c r="X41" s="44"/>
      <c r="Y41" s="44"/>
      <c r="Z41" s="44"/>
      <c r="AA41" s="44">
        <f t="shared" si="0"/>
        <v>0</v>
      </c>
    </row>
    <row r="42" spans="1:30" x14ac:dyDescent="0.25">
      <c r="A42" s="14">
        <v>32</v>
      </c>
      <c r="B42" s="14"/>
      <c r="C42" s="7"/>
      <c r="D42" s="7"/>
      <c r="E42" s="31"/>
      <c r="F42" s="31"/>
      <c r="G42" s="31"/>
      <c r="H42" s="31"/>
      <c r="I42" s="45"/>
      <c r="J42" s="44"/>
      <c r="K42" s="44"/>
      <c r="L42" s="44"/>
      <c r="M42" s="44"/>
      <c r="N42" s="14"/>
      <c r="O42" s="45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>
        <f t="shared" si="0"/>
        <v>0</v>
      </c>
      <c r="AD42" s="65"/>
    </row>
    <row r="43" spans="1:30" x14ac:dyDescent="0.25">
      <c r="A43" s="14">
        <v>33</v>
      </c>
      <c r="B43" s="14"/>
      <c r="C43" s="7"/>
      <c r="D43" s="7"/>
      <c r="E43" s="31"/>
      <c r="F43" s="31"/>
      <c r="G43" s="31"/>
      <c r="H43" s="31"/>
      <c r="I43" s="45"/>
      <c r="J43" s="44"/>
      <c r="K43" s="44"/>
      <c r="L43" s="44"/>
      <c r="M43" s="44"/>
      <c r="N43" s="1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>
        <f t="shared" si="0"/>
        <v>0</v>
      </c>
    </row>
    <row r="44" spans="1:30" x14ac:dyDescent="0.25">
      <c r="A44" s="14">
        <v>34</v>
      </c>
      <c r="B44" s="14"/>
      <c r="C44" s="7"/>
      <c r="D44" s="7"/>
      <c r="E44" s="31"/>
      <c r="F44" s="31"/>
      <c r="G44" s="31"/>
      <c r="H44" s="31"/>
      <c r="I44" s="45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>
        <f t="shared" si="0"/>
        <v>0</v>
      </c>
    </row>
    <row r="45" spans="1:30" x14ac:dyDescent="0.25">
      <c r="A45" s="14">
        <v>35</v>
      </c>
      <c r="B45" s="14"/>
      <c r="C45" s="7"/>
      <c r="D45" s="7"/>
      <c r="E45" s="31"/>
      <c r="F45" s="31"/>
      <c r="G45" s="31"/>
      <c r="H45" s="31"/>
      <c r="I45" s="45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>
        <f t="shared" si="0"/>
        <v>0</v>
      </c>
    </row>
    <row r="46" spans="1:30" x14ac:dyDescent="0.25">
      <c r="E46" s="31">
        <f>SUM(E11:E45)</f>
        <v>7985.5918511255713</v>
      </c>
      <c r="F46" s="31">
        <f>SUM(F11:F45)</f>
        <v>1590.8562995442182</v>
      </c>
      <c r="G46" s="31">
        <f>SUM(G11:G45)</f>
        <v>9576.4481506697884</v>
      </c>
      <c r="H46" s="72"/>
      <c r="J46" s="31">
        <f t="shared" ref="J46:M46" si="3">SUM(J11:J45)</f>
        <v>2380</v>
      </c>
      <c r="K46" s="31">
        <f t="shared" si="3"/>
        <v>1862.8</v>
      </c>
      <c r="L46" s="31">
        <f t="shared" si="3"/>
        <v>553.20000000000005</v>
      </c>
      <c r="M46" s="31">
        <f t="shared" si="3"/>
        <v>895.4</v>
      </c>
      <c r="AA46" s="31">
        <f>SUM(AA11:AA45)</f>
        <v>17309.349999999999</v>
      </c>
    </row>
  </sheetData>
  <mergeCells count="1">
    <mergeCell ref="B4:C5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8E1E7-BA19-413E-89C7-7AA0FBC8D76C}">
  <dimension ref="A1:AD46"/>
  <sheetViews>
    <sheetView zoomScale="80" zoomScaleNormal="80" workbookViewId="0">
      <pane xSplit="9" ySplit="10" topLeftCell="J11" activePane="bottomRight" state="frozen"/>
      <selection pane="topRight" activeCell="F1" sqref="F1"/>
      <selection pane="bottomLeft" activeCell="A9" sqref="A9"/>
      <selection pane="bottomRight" activeCell="J13" sqref="J13"/>
    </sheetView>
  </sheetViews>
  <sheetFormatPr baseColWidth="10" defaultColWidth="11.54296875" defaultRowHeight="15" x14ac:dyDescent="0.25"/>
  <cols>
    <col min="1" max="1" width="6.08984375" style="24" customWidth="1"/>
    <col min="2" max="2" width="9.90625" style="24" customWidth="1"/>
    <col min="3" max="3" width="29.81640625" style="24" customWidth="1"/>
    <col min="4" max="4" width="7" style="24" customWidth="1"/>
    <col min="5" max="5" width="8.36328125" style="24" customWidth="1"/>
    <col min="6" max="6" width="7.6328125" style="24" customWidth="1"/>
    <col min="7" max="7" width="8.90625" style="24" customWidth="1"/>
    <col min="8" max="8" width="8.54296875" style="24" customWidth="1"/>
    <col min="9" max="9" width="17.26953125" style="24" customWidth="1"/>
    <col min="10" max="17" width="11.54296875" style="24"/>
    <col min="18" max="18" width="12.90625" style="24" customWidth="1"/>
    <col min="19" max="27" width="11.54296875" style="24"/>
    <col min="28" max="28" width="5.36328125" style="24" customWidth="1"/>
    <col min="29" max="16384" width="11.54296875" style="24"/>
  </cols>
  <sheetData>
    <row r="1" spans="1:27" ht="15.6" x14ac:dyDescent="0.3">
      <c r="A1" s="26" t="s">
        <v>605</v>
      </c>
    </row>
    <row r="2" spans="1:27" ht="15.6" x14ac:dyDescent="0.3">
      <c r="A2" s="26" t="s">
        <v>578</v>
      </c>
      <c r="B2" s="26" t="s">
        <v>579</v>
      </c>
      <c r="I2" s="74" t="s">
        <v>100</v>
      </c>
      <c r="J2" s="74">
        <v>1</v>
      </c>
      <c r="K2" s="74">
        <v>2</v>
      </c>
      <c r="L2" s="74">
        <v>3</v>
      </c>
      <c r="M2" s="74">
        <v>4</v>
      </c>
      <c r="N2" s="74">
        <v>5</v>
      </c>
      <c r="O2" s="74">
        <v>6</v>
      </c>
      <c r="P2" s="74">
        <v>7</v>
      </c>
      <c r="Q2" s="74">
        <v>8</v>
      </c>
      <c r="R2" s="74">
        <v>9</v>
      </c>
      <c r="S2" s="74">
        <v>10</v>
      </c>
      <c r="T2" s="74">
        <v>11</v>
      </c>
      <c r="U2" s="74">
        <v>12</v>
      </c>
      <c r="V2" s="74">
        <v>13</v>
      </c>
      <c r="W2" s="74">
        <v>14</v>
      </c>
      <c r="X2" s="74">
        <v>15</v>
      </c>
      <c r="Y2" s="74">
        <v>16</v>
      </c>
      <c r="Z2" s="74">
        <v>17</v>
      </c>
    </row>
    <row r="3" spans="1:27" ht="15.6" x14ac:dyDescent="0.3">
      <c r="A3" s="26"/>
      <c r="B3" s="26" t="s">
        <v>604</v>
      </c>
      <c r="I3" s="74" t="s">
        <v>101</v>
      </c>
      <c r="J3" s="74" t="s">
        <v>139</v>
      </c>
      <c r="K3" s="74" t="s">
        <v>140</v>
      </c>
      <c r="L3" s="74" t="s">
        <v>141</v>
      </c>
      <c r="M3" s="74" t="s">
        <v>142</v>
      </c>
      <c r="N3" s="74" t="s">
        <v>95</v>
      </c>
      <c r="O3" s="74" t="s">
        <v>96</v>
      </c>
      <c r="P3" s="74" t="s">
        <v>97</v>
      </c>
      <c r="Q3" s="74" t="s">
        <v>98</v>
      </c>
      <c r="R3" s="74" t="s">
        <v>99</v>
      </c>
      <c r="S3" s="74" t="s">
        <v>143</v>
      </c>
      <c r="T3" s="74" t="s">
        <v>144</v>
      </c>
      <c r="U3" s="74"/>
      <c r="V3" s="74"/>
      <c r="W3" s="74"/>
      <c r="X3" s="74"/>
      <c r="Y3" s="74"/>
      <c r="Z3" s="74"/>
    </row>
    <row r="4" spans="1:27" ht="15.6" customHeight="1" x14ac:dyDescent="0.25">
      <c r="B4" s="100" t="s">
        <v>538</v>
      </c>
      <c r="C4" s="100"/>
      <c r="D4" s="71"/>
      <c r="I4" s="74" t="s">
        <v>102</v>
      </c>
      <c r="J4" s="74" t="s">
        <v>131</v>
      </c>
      <c r="K4" s="74" t="s">
        <v>135</v>
      </c>
      <c r="L4" s="74" t="s">
        <v>136</v>
      </c>
      <c r="M4" s="74" t="s">
        <v>137</v>
      </c>
      <c r="N4" s="74" t="s">
        <v>131</v>
      </c>
      <c r="O4" s="74" t="s">
        <v>135</v>
      </c>
      <c r="P4" s="74" t="s">
        <v>136</v>
      </c>
      <c r="Q4" s="74" t="s">
        <v>137</v>
      </c>
      <c r="R4" s="74" t="s">
        <v>138</v>
      </c>
      <c r="S4" s="74" t="s">
        <v>131</v>
      </c>
      <c r="T4" s="74" t="s">
        <v>135</v>
      </c>
      <c r="U4" s="74"/>
      <c r="V4" s="74"/>
      <c r="W4" s="74"/>
      <c r="X4" s="74"/>
      <c r="Y4" s="74"/>
      <c r="Z4" s="74"/>
    </row>
    <row r="5" spans="1:27" ht="15.6" x14ac:dyDescent="0.25">
      <c r="B5" s="100"/>
      <c r="C5" s="100"/>
      <c r="D5" s="71"/>
      <c r="I5" s="74" t="s">
        <v>132</v>
      </c>
      <c r="J5" s="74" t="s">
        <v>48</v>
      </c>
      <c r="K5" s="74" t="s">
        <v>48</v>
      </c>
      <c r="L5" s="74" t="s">
        <v>48</v>
      </c>
      <c r="M5" s="74" t="s">
        <v>48</v>
      </c>
      <c r="N5" s="74" t="s">
        <v>48</v>
      </c>
      <c r="O5" s="74" t="s">
        <v>48</v>
      </c>
      <c r="P5" s="74" t="s">
        <v>48</v>
      </c>
      <c r="Q5" s="74" t="s">
        <v>48</v>
      </c>
      <c r="R5" s="74" t="s">
        <v>48</v>
      </c>
      <c r="S5" s="74" t="s">
        <v>48</v>
      </c>
      <c r="T5" s="74" t="s">
        <v>48</v>
      </c>
      <c r="U5" s="74"/>
      <c r="V5" s="74"/>
      <c r="W5" s="74"/>
      <c r="X5" s="74"/>
      <c r="Y5" s="74"/>
      <c r="Z5" s="74"/>
    </row>
    <row r="6" spans="1:27" ht="15.6" x14ac:dyDescent="0.25">
      <c r="B6" s="71"/>
      <c r="C6" s="71"/>
      <c r="D6" s="71"/>
      <c r="I6" s="74" t="s">
        <v>133</v>
      </c>
      <c r="J6" s="46">
        <v>45280</v>
      </c>
      <c r="K6" s="46">
        <v>32186</v>
      </c>
      <c r="L6" s="46">
        <v>8536</v>
      </c>
      <c r="M6" s="46">
        <v>4569</v>
      </c>
      <c r="N6" s="46">
        <v>38176</v>
      </c>
      <c r="O6" s="46">
        <v>25836</v>
      </c>
      <c r="P6" s="46">
        <v>5000</v>
      </c>
      <c r="Q6" s="46">
        <v>3881</v>
      </c>
      <c r="R6" s="46">
        <v>17150</v>
      </c>
      <c r="S6" s="46">
        <v>18563</v>
      </c>
      <c r="T6" s="46">
        <v>35292</v>
      </c>
      <c r="U6" s="74"/>
      <c r="V6" s="74"/>
      <c r="W6" s="74"/>
      <c r="X6" s="74"/>
      <c r="Y6" s="74"/>
      <c r="Z6" s="74"/>
    </row>
    <row r="7" spans="1:27" ht="27.6" x14ac:dyDescent="0.25">
      <c r="B7" s="71"/>
      <c r="C7" s="71"/>
      <c r="D7" s="71"/>
      <c r="I7" s="74" t="s">
        <v>134</v>
      </c>
      <c r="J7" s="74" t="s">
        <v>145</v>
      </c>
      <c r="K7" s="74" t="s">
        <v>146</v>
      </c>
      <c r="L7" s="74" t="s">
        <v>147</v>
      </c>
      <c r="M7" s="74" t="s">
        <v>148</v>
      </c>
      <c r="N7" s="74" t="s">
        <v>149</v>
      </c>
      <c r="O7" s="74" t="s">
        <v>150</v>
      </c>
      <c r="P7" s="74" t="s">
        <v>151</v>
      </c>
      <c r="Q7" s="74" t="s">
        <v>152</v>
      </c>
      <c r="R7" s="74" t="s">
        <v>153</v>
      </c>
      <c r="S7" s="74" t="s">
        <v>154</v>
      </c>
      <c r="T7" s="74" t="s">
        <v>155</v>
      </c>
      <c r="U7" s="74"/>
      <c r="V7" s="74"/>
      <c r="W7" s="74"/>
      <c r="X7" s="74"/>
      <c r="Y7" s="74"/>
      <c r="Z7" s="74"/>
    </row>
    <row r="8" spans="1:27" ht="15.6" x14ac:dyDescent="0.25">
      <c r="B8" s="71"/>
      <c r="C8" s="71"/>
      <c r="D8" s="71"/>
      <c r="I8" s="74" t="s">
        <v>218</v>
      </c>
      <c r="J8" s="47">
        <v>44185</v>
      </c>
      <c r="K8" s="47">
        <v>44188</v>
      </c>
      <c r="L8" s="47">
        <v>44193</v>
      </c>
      <c r="M8" s="47">
        <v>44201</v>
      </c>
      <c r="N8" s="47">
        <v>44209</v>
      </c>
      <c r="O8" s="47">
        <v>44212</v>
      </c>
      <c r="P8" s="47">
        <v>44214</v>
      </c>
      <c r="Q8" s="47">
        <v>44212</v>
      </c>
      <c r="R8" s="47">
        <v>44216</v>
      </c>
      <c r="S8" s="47">
        <v>44201</v>
      </c>
      <c r="T8" s="47">
        <v>44204</v>
      </c>
      <c r="U8" s="74"/>
      <c r="V8" s="74"/>
      <c r="W8" s="74"/>
      <c r="X8" s="74"/>
      <c r="Y8" s="74"/>
      <c r="Z8" s="74"/>
    </row>
    <row r="9" spans="1:27" ht="15.6" x14ac:dyDescent="0.25">
      <c r="B9" s="71"/>
      <c r="C9" s="71"/>
      <c r="D9" s="71"/>
      <c r="I9" s="74" t="s">
        <v>156</v>
      </c>
      <c r="J9" s="74" t="s">
        <v>157</v>
      </c>
      <c r="K9" s="74" t="s">
        <v>157</v>
      </c>
      <c r="L9" s="74" t="s">
        <v>158</v>
      </c>
      <c r="M9" s="74" t="s">
        <v>158</v>
      </c>
      <c r="N9" s="74" t="s">
        <v>157</v>
      </c>
      <c r="O9" s="74" t="s">
        <v>157</v>
      </c>
      <c r="P9" s="74" t="s">
        <v>157</v>
      </c>
      <c r="Q9" s="74" t="s">
        <v>157</v>
      </c>
      <c r="R9" s="74" t="s">
        <v>157</v>
      </c>
      <c r="S9" s="74" t="s">
        <v>158</v>
      </c>
      <c r="T9" s="74" t="s">
        <v>158</v>
      </c>
      <c r="U9" s="74"/>
      <c r="V9" s="74"/>
      <c r="W9" s="74"/>
      <c r="X9" s="74"/>
      <c r="Y9" s="74"/>
      <c r="Z9" s="74"/>
    </row>
    <row r="10" spans="1:27" ht="15.6" x14ac:dyDescent="0.3">
      <c r="A10" s="1" t="s">
        <v>100</v>
      </c>
      <c r="B10" s="1" t="s">
        <v>101</v>
      </c>
      <c r="C10" s="1" t="s">
        <v>102</v>
      </c>
      <c r="D10" s="1" t="s">
        <v>103</v>
      </c>
      <c r="E10" s="1" t="s">
        <v>560</v>
      </c>
      <c r="F10" s="1" t="s">
        <v>561</v>
      </c>
      <c r="G10" s="1" t="s">
        <v>559</v>
      </c>
      <c r="H10" s="1" t="s">
        <v>528</v>
      </c>
      <c r="I10" s="1" t="s">
        <v>527</v>
      </c>
      <c r="J10" s="74"/>
      <c r="K10" s="74"/>
      <c r="L10" s="74"/>
      <c r="M10" s="74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40"/>
      <c r="AA10" s="42" t="s">
        <v>7</v>
      </c>
    </row>
    <row r="11" spans="1:27" x14ac:dyDescent="0.25">
      <c r="A11" s="14">
        <v>1</v>
      </c>
      <c r="B11" s="14" t="s">
        <v>367</v>
      </c>
      <c r="C11" s="29" t="s">
        <v>393</v>
      </c>
      <c r="D11" s="14" t="s">
        <v>427</v>
      </c>
      <c r="E11" s="31">
        <f>'P4b2 CA 13'!F42</f>
        <v>1291.2775281781974</v>
      </c>
      <c r="F11" s="31">
        <f>'P4c2 CA 08 CA PROD'!L43+'P4c2 CA 09 CA PROD'!L43+'P4c2 CA 10 CA PROD '!L43+'P4c2 CA 11 CA PROD'!L43</f>
        <v>212.6271156015714</v>
      </c>
      <c r="G11" s="31">
        <f>SUM(E11:F11)</f>
        <v>1503.9046437797688</v>
      </c>
      <c r="H11" s="63">
        <f>E11/$G$46</f>
        <v>0.13483887845076295</v>
      </c>
      <c r="I11" s="45" t="s">
        <v>562</v>
      </c>
      <c r="J11" s="45">
        <f>'P4d1 CA 13 OC '!$G11/'P4d1 CA 13 OC '!$AA11*'P4d1 CA 13 OC '!J11</f>
        <v>194.57526388525309</v>
      </c>
      <c r="K11" s="45">
        <f>'P4d1 CA 13 OC '!$G11/'P4d1 CA 13 OC '!$AA11*'P4d1 CA 13 OC '!K11</f>
        <v>158.09240190676815</v>
      </c>
      <c r="L11" s="45">
        <f>'P4d1 CA 13 OC '!$G11/'P4d1 CA 13 OC '!$AA11*'P4d1 CA 13 OC '!L11</f>
        <v>11.350223726639765</v>
      </c>
      <c r="M11" s="45">
        <f>'P4d1 CA 13 OC '!$G11/'P4d1 CA 13 OC '!$AA11*'P4d1 CA 13 OC '!M11</f>
        <v>125.66319125922597</v>
      </c>
      <c r="N11" s="45">
        <f>'P4d1 CA 13 OC '!$G11/'P4d1 CA 13 OC '!$AA11*'P4d1 CA 13 OC '!N11</f>
        <v>186.06259609027327</v>
      </c>
      <c r="O11" s="45">
        <f>'P4d1 CA 13 OC '!$G11/'P4d1 CA 13 OC '!$AA11*'P4d1 CA 13 OC '!O11</f>
        <v>157.28167164057959</v>
      </c>
      <c r="P11" s="45">
        <f>'P4d1 CA 13 OC '!$G11/'P4d1 CA 13 OC '!$AA11*'P4d1 CA 13 OC '!P11</f>
        <v>81.073026618855465</v>
      </c>
      <c r="Q11" s="45">
        <f>'P4d1 CA 13 OC '!$G11/'P4d1 CA 13 OC '!$AA11*'P4d1 CA 13 OC '!Q11</f>
        <v>55.129658100821715</v>
      </c>
      <c r="R11" s="45">
        <f>'P4d1 CA 13 OC '!$G11/'P4d1 CA 13 OC '!$AA11*'P4d1 CA 13 OC '!R11</f>
        <v>145.12071764775126</v>
      </c>
      <c r="S11" s="45">
        <f>'P4d1 CA 13 OC '!$G11/'P4d1 CA 13 OC '!$AA11*'P4d1 CA 13 OC '!S11</f>
        <v>167.01043483484224</v>
      </c>
      <c r="T11" s="45">
        <f>'P4d1 CA 13 OC '!$G11/'P4d1 CA 13 OC '!$AA11*'P4d1 CA 13 OC '!T11</f>
        <v>222.54545806875822</v>
      </c>
      <c r="U11" s="7"/>
      <c r="V11" s="7"/>
      <c r="W11" s="7"/>
      <c r="X11" s="7"/>
      <c r="Y11" s="7"/>
      <c r="Z11" s="7"/>
      <c r="AA11" s="44">
        <f t="shared" ref="AA11:AA45" si="0">SUM(J11:Z11)</f>
        <v>1503.904643779769</v>
      </c>
    </row>
    <row r="12" spans="1:27" x14ac:dyDescent="0.25">
      <c r="A12" s="14">
        <v>2</v>
      </c>
      <c r="B12" s="14" t="s">
        <v>368</v>
      </c>
      <c r="C12" s="29" t="s">
        <v>394</v>
      </c>
      <c r="D12" s="14" t="s">
        <v>427</v>
      </c>
      <c r="E12" s="31">
        <f>'P4b2 CA 13'!G42</f>
        <v>3811.0418364438997</v>
      </c>
      <c r="F12" s="31">
        <f>'P4c2 CA 08 CA PROD'!M43+'P4c2 CA 09 CA PROD'!M43+'P4c2 CA 10 CA PROD '!M43+'P4c2 CA 11 CA PROD'!M43</f>
        <v>319.13361996823875</v>
      </c>
      <c r="G12" s="31">
        <f t="shared" ref="G12:G14" si="1">SUM(E12:F12)</f>
        <v>4130.1754564121384</v>
      </c>
      <c r="H12" s="63">
        <f t="shared" ref="H12:H14" si="2">E12/$G$46</f>
        <v>0.39795984654053085</v>
      </c>
      <c r="I12" s="45" t="s">
        <v>535</v>
      </c>
      <c r="J12" s="45">
        <f>'P4d1 CA 13 OC '!$G12/'P4d1 CA 13 OC '!$AA12*'P4d1 CA 13 OC '!J12</f>
        <v>992.47650218851027</v>
      </c>
      <c r="K12" s="45">
        <f>'P4d1 CA 13 OC '!$G12/'P4d1 CA 13 OC '!$AA12*'P4d1 CA 13 OC '!K12</f>
        <v>485.07289044463437</v>
      </c>
      <c r="L12" s="45">
        <f>'P4d1 CA 13 OC '!$G12/'P4d1 CA 13 OC '!$AA12*'P4d1 CA 13 OC '!L12</f>
        <v>70.093652967063534</v>
      </c>
      <c r="M12" s="45">
        <f>'P4d1 CA 13 OC '!$G12/'P4d1 CA 13 OC '!$AA12*'P4d1 CA 13 OC '!M12</f>
        <v>31.635188507258761</v>
      </c>
      <c r="N12" s="45">
        <f>'P4d1 CA 13 OC '!$G12/'P4d1 CA 13 OC '!$AA12*'P4d1 CA 13 OC '!N12</f>
        <v>841.7441334186301</v>
      </c>
      <c r="O12" s="45">
        <f>'P4d1 CA 13 OC '!$G12/'P4d1 CA 13 OC '!$AA12*'P4d1 CA 13 OC '!O12</f>
        <v>480.88588020102662</v>
      </c>
      <c r="P12" s="45">
        <f>'P4d1 CA 13 OC '!$G12/'P4d1 CA 13 OC '!$AA12*'P4d1 CA 13 OC '!P12</f>
        <v>50.864420737161147</v>
      </c>
      <c r="Q12" s="45">
        <f>'P4d1 CA 13 OC '!$G12/'P4d1 CA 13 OC '!$AA12*'P4d1 CA 13 OC '!Q12</f>
        <v>29.851832292388785</v>
      </c>
      <c r="R12" s="45">
        <f>'P4d1 CA 13 OC '!$G12/'P4d1 CA 13 OC '!$AA12*'P4d1 CA 13 OC '!R12</f>
        <v>25.432210368580574</v>
      </c>
      <c r="S12" s="45">
        <f>'P4d1 CA 13 OC '!$G12/'P4d1 CA 13 OC '!$AA12*'P4d1 CA 13 OC '!S12</f>
        <v>481.81632692182831</v>
      </c>
      <c r="T12" s="45">
        <f>'P4d1 CA 13 OC '!$G12/'P4d1 CA 13 OC '!$AA12*'P4d1 CA 13 OC '!T12</f>
        <v>640.30241836505604</v>
      </c>
      <c r="U12" s="44"/>
      <c r="V12" s="44"/>
      <c r="W12" s="44"/>
      <c r="X12" s="44"/>
      <c r="Y12" s="44"/>
      <c r="Z12" s="44"/>
      <c r="AA12" s="44">
        <f t="shared" si="0"/>
        <v>4130.1754564121384</v>
      </c>
    </row>
    <row r="13" spans="1:27" x14ac:dyDescent="0.25">
      <c r="A13" s="14">
        <v>3</v>
      </c>
      <c r="B13" s="14" t="s">
        <v>369</v>
      </c>
      <c r="C13" s="29" t="s">
        <v>395</v>
      </c>
      <c r="D13" s="14" t="s">
        <v>427</v>
      </c>
      <c r="E13" s="31">
        <f>'P4b2 CA 13'!H42</f>
        <v>1436.9884559404934</v>
      </c>
      <c r="F13" s="31">
        <f>'P4c2 CA 08 CA PROD'!N43+'P4c2 CA 09 CA PROD'!N43+'P4c2 CA 10 CA PROD '!N43+'P4c2 CA 11 CA PROD'!N43</f>
        <v>865.18426526335611</v>
      </c>
      <c r="G13" s="31">
        <f t="shared" si="1"/>
        <v>2302.1727212038495</v>
      </c>
      <c r="H13" s="63">
        <f t="shared" si="2"/>
        <v>0.15005442867040308</v>
      </c>
      <c r="I13" s="45" t="s">
        <v>606</v>
      </c>
      <c r="J13" s="45">
        <f>'P4d1 CA 13 OC '!$G13/'P4d1 CA 13 OC '!$AA13*'P4d1 CA 13 OC '!J13</f>
        <v>278.8907127067468</v>
      </c>
      <c r="K13" s="45">
        <f>'P4d1 CA 13 OC '!$G13/'P4d1 CA 13 OC '!$AA13*'P4d1 CA 13 OC '!K13</f>
        <v>233.70730115090515</v>
      </c>
      <c r="L13" s="45">
        <f>'P4d1 CA 13 OC '!$G13/'P4d1 CA 13 OC '!$AA13*'P4d1 CA 13 OC '!L13</f>
        <v>110.30984614322723</v>
      </c>
      <c r="M13" s="45">
        <f>'P4d1 CA 13 OC '!$G13/'P4d1 CA 13 OC '!$AA13*'P4d1 CA 13 OC '!M13</f>
        <v>82.576579739986485</v>
      </c>
      <c r="N13" s="45">
        <f>'P4d1 CA 13 OC '!$G13/'P4d1 CA 13 OC '!$AA13*'P4d1 CA 13 OC '!N13</f>
        <v>293.224760510669</v>
      </c>
      <c r="O13" s="45">
        <f>'P4d1 CA 13 OC '!$G13/'P4d1 CA 13 OC '!$AA13*'P4d1 CA 13 OC '!O13</f>
        <v>232.14925247656578</v>
      </c>
      <c r="P13" s="45">
        <f>'P4d1 CA 13 OC '!$G13/'P4d1 CA 13 OC '!$AA13*'P4d1 CA 13 OC '!P13</f>
        <v>83.199799209722229</v>
      </c>
      <c r="Q13" s="45">
        <f>'P4d1 CA 13 OC '!$G13/'P4d1 CA 13 OC '!$AA13*'P4d1 CA 13 OC '!Q13</f>
        <v>66.996092996592807</v>
      </c>
      <c r="R13" s="45">
        <f>'P4d1 CA 13 OC '!$G13/'P4d1 CA 13 OC '!$AA13*'P4d1 CA 13 OC '!R13</f>
        <v>294.78280918500838</v>
      </c>
      <c r="S13" s="45">
        <f>'P4d1 CA 13 OC '!$G13/'P4d1 CA 13 OC '!$AA13*'P4d1 CA 13 OC '!S13</f>
        <v>318.7767587698346</v>
      </c>
      <c r="T13" s="45">
        <f>'P4d1 CA 13 OC '!$G13/'P4d1 CA 13 OC '!$AA13*'P4d1 CA 13 OC '!T13</f>
        <v>307.55880831459115</v>
      </c>
      <c r="U13" s="44"/>
      <c r="V13" s="44"/>
      <c r="W13" s="44"/>
      <c r="X13" s="44"/>
      <c r="Y13" s="44"/>
      <c r="Z13" s="44"/>
      <c r="AA13" s="44">
        <f t="shared" si="0"/>
        <v>2302.1727212038495</v>
      </c>
    </row>
    <row r="14" spans="1:27" x14ac:dyDescent="0.25">
      <c r="A14" s="14">
        <v>4</v>
      </c>
      <c r="B14" s="14" t="s">
        <v>370</v>
      </c>
      <c r="C14" s="29" t="s">
        <v>396</v>
      </c>
      <c r="D14" s="14" t="s">
        <v>427</v>
      </c>
      <c r="E14" s="31">
        <f>'P4b2 CA 13'!I42</f>
        <v>1446.2840305629802</v>
      </c>
      <c r="F14" s="31">
        <f>'P4c2 CA 08 CA PROD'!O43+'P4c2 CA 09 CA PROD'!O43+'P4c2 CA 10 CA PROD '!O43+'P4c2 CA 11 CA PROD'!O43</f>
        <v>193.91129871105196</v>
      </c>
      <c r="G14" s="31">
        <f t="shared" si="1"/>
        <v>1640.1953292740322</v>
      </c>
      <c r="H14" s="63">
        <f t="shared" si="2"/>
        <v>0.15102509905635789</v>
      </c>
      <c r="I14" s="45" t="s">
        <v>564</v>
      </c>
      <c r="J14" s="45">
        <f>'P4d1 CA 13 OC '!$G14/'P4d1 CA 13 OC '!$AA14*'P4d1 CA 13 OC '!J14</f>
        <v>168.73486335541764</v>
      </c>
      <c r="K14" s="45">
        <f>'P4d1 CA 13 OC '!$G14/'P4d1 CA 13 OC '!$AA14*'P4d1 CA 13 OC '!K14</f>
        <v>189.53779171430475</v>
      </c>
      <c r="L14" s="45">
        <f>'P4d1 CA 13 OC '!$G14/'P4d1 CA 13 OC '!$AA14*'P4d1 CA 13 OC '!L14</f>
        <v>58.248199404883898</v>
      </c>
      <c r="M14" s="45">
        <f>'P4d1 CA 13 OC '!$G14/'P4d1 CA 13 OC '!$AA14*'P4d1 CA 13 OC '!M14</f>
        <v>138.68618905924737</v>
      </c>
      <c r="N14" s="45">
        <f>'P4d1 CA 13 OC '!$G14/'P4d1 CA 13 OC '!$AA14*'P4d1 CA 13 OC '!N14</f>
        <v>212.18986926064849</v>
      </c>
      <c r="O14" s="45">
        <f>'P4d1 CA 13 OC '!$G14/'P4d1 CA 13 OC '!$AA14*'P4d1 CA 13 OC '!O14</f>
        <v>179.36747118329328</v>
      </c>
      <c r="P14" s="45">
        <f>'P4d1 CA 13 OC '!$G14/'P4d1 CA 13 OC '!$AA14*'P4d1 CA 13 OC '!P14</f>
        <v>92.457459372831579</v>
      </c>
      <c r="Q14" s="45">
        <f>'P4d1 CA 13 OC '!$G14/'P4d1 CA 13 OC '!$AA14*'P4d1 CA 13 OC '!Q14</f>
        <v>62.871072373525479</v>
      </c>
      <c r="R14" s="45">
        <f>'P4d1 CA 13 OC '!$G14/'P4d1 CA 13 OC '!$AA14*'P4d1 CA 13 OC '!R14</f>
        <v>165.49885227736854</v>
      </c>
      <c r="S14" s="45">
        <f>'P4d1 CA 13 OC '!$G14/'P4d1 CA 13 OC '!$AA14*'P4d1 CA 13 OC '!S14</f>
        <v>161.80055390245528</v>
      </c>
      <c r="T14" s="45">
        <f>'P4d1 CA 13 OC '!$G14/'P4d1 CA 13 OC '!$AA14*'P4d1 CA 13 OC '!T14</f>
        <v>210.80300737005601</v>
      </c>
      <c r="U14" s="44"/>
      <c r="V14" s="44"/>
      <c r="W14" s="44"/>
      <c r="X14" s="44"/>
      <c r="Y14" s="44"/>
      <c r="Z14" s="44"/>
      <c r="AA14" s="44">
        <f t="shared" si="0"/>
        <v>1640.1953292740325</v>
      </c>
    </row>
    <row r="15" spans="1:27" x14ac:dyDescent="0.25">
      <c r="A15" s="14">
        <v>5</v>
      </c>
      <c r="B15" s="14"/>
      <c r="C15" s="7"/>
      <c r="D15" s="7"/>
      <c r="E15" s="31"/>
      <c r="F15" s="31"/>
      <c r="G15" s="31"/>
      <c r="H15" s="31"/>
      <c r="I15" s="45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5"/>
      <c r="V15" s="45"/>
      <c r="W15" s="45"/>
      <c r="X15" s="45"/>
      <c r="Y15" s="45"/>
      <c r="Z15" s="45"/>
      <c r="AA15" s="44">
        <f t="shared" si="0"/>
        <v>0</v>
      </c>
    </row>
    <row r="16" spans="1:27" x14ac:dyDescent="0.25">
      <c r="A16" s="14">
        <v>6</v>
      </c>
      <c r="B16" s="14"/>
      <c r="C16" s="7"/>
      <c r="D16" s="7"/>
      <c r="E16" s="31"/>
      <c r="F16" s="31"/>
      <c r="G16" s="31"/>
      <c r="H16" s="31"/>
      <c r="I16" s="45"/>
      <c r="J16" s="44"/>
      <c r="K16" s="44"/>
      <c r="L16" s="44"/>
      <c r="M16" s="44"/>
      <c r="N16" s="44"/>
      <c r="O16" s="44"/>
      <c r="P16" s="44"/>
      <c r="Q16" s="44"/>
      <c r="R16" s="45"/>
      <c r="S16" s="45"/>
      <c r="T16" s="45"/>
      <c r="U16" s="45"/>
      <c r="V16" s="45"/>
      <c r="W16" s="45"/>
      <c r="X16" s="45"/>
      <c r="Y16" s="45"/>
      <c r="Z16" s="45"/>
      <c r="AA16" s="44">
        <f t="shared" si="0"/>
        <v>0</v>
      </c>
    </row>
    <row r="17" spans="1:27" x14ac:dyDescent="0.25">
      <c r="A17" s="14">
        <v>7</v>
      </c>
      <c r="B17" s="14"/>
      <c r="C17" s="7"/>
      <c r="D17" s="7"/>
      <c r="E17" s="31"/>
      <c r="F17" s="31"/>
      <c r="G17" s="31"/>
      <c r="H17" s="31"/>
      <c r="I17" s="45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>
        <f t="shared" si="0"/>
        <v>0</v>
      </c>
    </row>
    <row r="18" spans="1:27" x14ac:dyDescent="0.25">
      <c r="A18" s="14">
        <v>8</v>
      </c>
      <c r="B18" s="14"/>
      <c r="C18" s="7"/>
      <c r="D18" s="7"/>
      <c r="E18" s="31"/>
      <c r="F18" s="31"/>
      <c r="G18" s="31"/>
      <c r="H18" s="31"/>
      <c r="I18" s="45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>
        <f t="shared" si="0"/>
        <v>0</v>
      </c>
    </row>
    <row r="19" spans="1:27" x14ac:dyDescent="0.25">
      <c r="A19" s="14">
        <v>9</v>
      </c>
      <c r="B19" s="14"/>
      <c r="C19" s="7"/>
      <c r="D19" s="7"/>
      <c r="E19" s="31"/>
      <c r="F19" s="31"/>
      <c r="G19" s="31"/>
      <c r="H19" s="31"/>
      <c r="I19" s="45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5"/>
      <c r="V19" s="45"/>
      <c r="W19" s="45"/>
      <c r="X19" s="45"/>
      <c r="Y19" s="45"/>
      <c r="Z19" s="45"/>
      <c r="AA19" s="44">
        <f t="shared" si="0"/>
        <v>0</v>
      </c>
    </row>
    <row r="20" spans="1:27" x14ac:dyDescent="0.25">
      <c r="A20" s="14">
        <v>10</v>
      </c>
      <c r="B20" s="14"/>
      <c r="C20" s="7"/>
      <c r="D20" s="7"/>
      <c r="E20" s="31"/>
      <c r="F20" s="31"/>
      <c r="G20" s="31"/>
      <c r="H20" s="31"/>
      <c r="I20" s="45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>
        <f t="shared" si="0"/>
        <v>0</v>
      </c>
    </row>
    <row r="21" spans="1:27" x14ac:dyDescent="0.25">
      <c r="A21" s="14">
        <v>11</v>
      </c>
      <c r="B21" s="14"/>
      <c r="C21" s="7"/>
      <c r="D21" s="7"/>
      <c r="E21" s="31"/>
      <c r="F21" s="31"/>
      <c r="G21" s="31"/>
      <c r="H21" s="31"/>
      <c r="I21" s="45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>
        <f t="shared" si="0"/>
        <v>0</v>
      </c>
    </row>
    <row r="22" spans="1:27" x14ac:dyDescent="0.25">
      <c r="A22" s="14">
        <v>12</v>
      </c>
      <c r="B22" s="14"/>
      <c r="C22" s="7"/>
      <c r="D22" s="7"/>
      <c r="E22" s="31"/>
      <c r="F22" s="31"/>
      <c r="G22" s="31"/>
      <c r="H22" s="31"/>
      <c r="I22" s="45"/>
      <c r="J22" s="44"/>
      <c r="K22" s="44"/>
      <c r="L22" s="44"/>
      <c r="M22" s="4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44">
        <f t="shared" si="0"/>
        <v>0</v>
      </c>
    </row>
    <row r="23" spans="1:27" x14ac:dyDescent="0.25">
      <c r="A23" s="14">
        <v>13</v>
      </c>
      <c r="B23" s="14"/>
      <c r="C23" s="7"/>
      <c r="D23" s="7"/>
      <c r="E23" s="31"/>
      <c r="F23" s="31"/>
      <c r="G23" s="31"/>
      <c r="H23" s="31"/>
      <c r="I23" s="45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5"/>
      <c r="V23" s="45"/>
      <c r="W23" s="45"/>
      <c r="X23" s="45"/>
      <c r="Y23" s="45"/>
      <c r="Z23" s="45"/>
      <c r="AA23" s="44">
        <f t="shared" si="0"/>
        <v>0</v>
      </c>
    </row>
    <row r="24" spans="1:27" x14ac:dyDescent="0.25">
      <c r="A24" s="14">
        <v>14</v>
      </c>
      <c r="B24" s="14"/>
      <c r="C24" s="7"/>
      <c r="D24" s="7"/>
      <c r="E24" s="31"/>
      <c r="F24" s="31"/>
      <c r="G24" s="31"/>
      <c r="H24" s="31"/>
      <c r="I24" s="45"/>
      <c r="J24" s="44"/>
      <c r="K24" s="44"/>
      <c r="L24" s="44"/>
      <c r="M24" s="44"/>
      <c r="N24" s="44"/>
      <c r="O24" s="44"/>
      <c r="P24" s="44"/>
      <c r="Q24" s="44"/>
      <c r="R24" s="45"/>
      <c r="S24" s="45"/>
      <c r="T24" s="45"/>
      <c r="U24" s="45"/>
      <c r="V24" s="45"/>
      <c r="W24" s="45"/>
      <c r="X24" s="45"/>
      <c r="Y24" s="45"/>
      <c r="Z24" s="45"/>
      <c r="AA24" s="44">
        <f t="shared" si="0"/>
        <v>0</v>
      </c>
    </row>
    <row r="25" spans="1:27" x14ac:dyDescent="0.25">
      <c r="A25" s="14">
        <v>15</v>
      </c>
      <c r="B25" s="14"/>
      <c r="C25" s="7"/>
      <c r="D25" s="7"/>
      <c r="E25" s="31"/>
      <c r="F25" s="31"/>
      <c r="G25" s="31"/>
      <c r="H25" s="31"/>
      <c r="I25" s="45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>
        <f t="shared" si="0"/>
        <v>0</v>
      </c>
    </row>
    <row r="26" spans="1:27" x14ac:dyDescent="0.25">
      <c r="A26" s="14">
        <v>16</v>
      </c>
      <c r="B26" s="14"/>
      <c r="C26" s="7"/>
      <c r="D26" s="7"/>
      <c r="E26" s="31"/>
      <c r="F26" s="31"/>
      <c r="G26" s="31"/>
      <c r="H26" s="31"/>
      <c r="I26" s="45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5"/>
      <c r="V26" s="45"/>
      <c r="W26" s="45"/>
      <c r="X26" s="45"/>
      <c r="Y26" s="45"/>
      <c r="Z26" s="45"/>
      <c r="AA26" s="44">
        <f t="shared" si="0"/>
        <v>0</v>
      </c>
    </row>
    <row r="27" spans="1:27" x14ac:dyDescent="0.25">
      <c r="A27" s="14">
        <v>17</v>
      </c>
      <c r="B27" s="14"/>
      <c r="C27" s="7"/>
      <c r="D27" s="7"/>
      <c r="E27" s="31"/>
      <c r="F27" s="31"/>
      <c r="G27" s="31"/>
      <c r="H27" s="31"/>
      <c r="I27" s="45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>
        <f t="shared" si="0"/>
        <v>0</v>
      </c>
    </row>
    <row r="28" spans="1:27" x14ac:dyDescent="0.25">
      <c r="A28" s="14">
        <v>18</v>
      </c>
      <c r="B28" s="14"/>
      <c r="C28" s="7"/>
      <c r="D28" s="7"/>
      <c r="E28" s="31"/>
      <c r="F28" s="31"/>
      <c r="G28" s="31"/>
      <c r="H28" s="31"/>
      <c r="I28" s="45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5"/>
      <c r="V28" s="45"/>
      <c r="W28" s="45"/>
      <c r="X28" s="45"/>
      <c r="Y28" s="45"/>
      <c r="Z28" s="45"/>
      <c r="AA28" s="44">
        <f t="shared" si="0"/>
        <v>0</v>
      </c>
    </row>
    <row r="29" spans="1:27" x14ac:dyDescent="0.25">
      <c r="A29" s="14">
        <v>19</v>
      </c>
      <c r="B29" s="14"/>
      <c r="C29" s="7"/>
      <c r="D29" s="7"/>
      <c r="E29" s="31"/>
      <c r="F29" s="31"/>
      <c r="G29" s="31"/>
      <c r="H29" s="31"/>
      <c r="I29" s="45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>
        <f t="shared" si="0"/>
        <v>0</v>
      </c>
    </row>
    <row r="30" spans="1:27" x14ac:dyDescent="0.25">
      <c r="A30" s="14">
        <v>20</v>
      </c>
      <c r="B30" s="14"/>
      <c r="C30" s="7"/>
      <c r="D30" s="7"/>
      <c r="E30" s="31"/>
      <c r="F30" s="31"/>
      <c r="G30" s="31"/>
      <c r="H30" s="31"/>
      <c r="I30" s="45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>
        <f t="shared" si="0"/>
        <v>0</v>
      </c>
    </row>
    <row r="31" spans="1:27" x14ac:dyDescent="0.25">
      <c r="A31" s="14">
        <v>21</v>
      </c>
      <c r="B31" s="14"/>
      <c r="C31" s="7"/>
      <c r="D31" s="7"/>
      <c r="E31" s="31"/>
      <c r="F31" s="31"/>
      <c r="G31" s="31"/>
      <c r="H31" s="31"/>
      <c r="I31" s="45"/>
      <c r="J31" s="44"/>
      <c r="K31" s="44"/>
      <c r="L31" s="44"/>
      <c r="M31" s="44"/>
      <c r="N31" s="44"/>
      <c r="O31" s="44"/>
      <c r="P31" s="45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>
        <f t="shared" si="0"/>
        <v>0</v>
      </c>
    </row>
    <row r="32" spans="1:27" x14ac:dyDescent="0.25">
      <c r="A32" s="14">
        <v>22</v>
      </c>
      <c r="B32" s="14"/>
      <c r="C32" s="7"/>
      <c r="D32" s="7"/>
      <c r="E32" s="31"/>
      <c r="F32" s="31"/>
      <c r="G32" s="31"/>
      <c r="H32" s="31"/>
      <c r="I32" s="45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>
        <f t="shared" si="0"/>
        <v>0</v>
      </c>
    </row>
    <row r="33" spans="1:30" x14ac:dyDescent="0.25">
      <c r="A33" s="14">
        <v>23</v>
      </c>
      <c r="B33" s="14"/>
      <c r="C33" s="7"/>
      <c r="D33" s="7"/>
      <c r="E33" s="31"/>
      <c r="F33" s="31"/>
      <c r="G33" s="31"/>
      <c r="H33" s="31"/>
      <c r="I33" s="45"/>
      <c r="J33" s="44"/>
      <c r="K33" s="44"/>
      <c r="L33" s="44"/>
      <c r="M33" s="44"/>
      <c r="N33" s="44"/>
      <c r="O33" s="45"/>
      <c r="P33" s="45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>
        <f t="shared" si="0"/>
        <v>0</v>
      </c>
    </row>
    <row r="34" spans="1:30" x14ac:dyDescent="0.25">
      <c r="A34" s="14">
        <v>24</v>
      </c>
      <c r="B34" s="14"/>
      <c r="C34" s="7"/>
      <c r="D34" s="7"/>
      <c r="E34" s="31"/>
      <c r="F34" s="31"/>
      <c r="G34" s="31"/>
      <c r="H34" s="31"/>
      <c r="I34" s="45"/>
      <c r="J34" s="44"/>
      <c r="K34" s="44"/>
      <c r="L34" s="44"/>
      <c r="M34" s="44"/>
      <c r="N34" s="44"/>
      <c r="O34" s="45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>
        <f t="shared" si="0"/>
        <v>0</v>
      </c>
    </row>
    <row r="35" spans="1:30" x14ac:dyDescent="0.25">
      <c r="A35" s="14">
        <v>25</v>
      </c>
      <c r="B35" s="14"/>
      <c r="C35" s="7"/>
      <c r="D35" s="7"/>
      <c r="E35" s="31"/>
      <c r="F35" s="31"/>
      <c r="G35" s="31"/>
      <c r="H35" s="31"/>
      <c r="I35" s="45"/>
      <c r="J35" s="44"/>
      <c r="K35" s="44"/>
      <c r="L35" s="44"/>
      <c r="M35" s="44"/>
      <c r="N35" s="45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>
        <f t="shared" si="0"/>
        <v>0</v>
      </c>
    </row>
    <row r="36" spans="1:30" x14ac:dyDescent="0.25">
      <c r="A36" s="14">
        <v>26</v>
      </c>
      <c r="B36" s="14"/>
      <c r="C36" s="7"/>
      <c r="D36" s="7"/>
      <c r="E36" s="31"/>
      <c r="F36" s="31"/>
      <c r="G36" s="31"/>
      <c r="H36" s="31"/>
      <c r="I36" s="45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>
        <f t="shared" si="0"/>
        <v>0</v>
      </c>
    </row>
    <row r="37" spans="1:30" x14ac:dyDescent="0.25">
      <c r="A37" s="14">
        <v>27</v>
      </c>
      <c r="B37" s="14"/>
      <c r="C37" s="7"/>
      <c r="D37" s="7"/>
      <c r="E37" s="31"/>
      <c r="F37" s="31"/>
      <c r="G37" s="31"/>
      <c r="H37" s="31"/>
      <c r="I37" s="45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>
        <f t="shared" si="0"/>
        <v>0</v>
      </c>
    </row>
    <row r="38" spans="1:30" x14ac:dyDescent="0.25">
      <c r="A38" s="14">
        <v>28</v>
      </c>
      <c r="B38" s="14"/>
      <c r="C38" s="7"/>
      <c r="D38" s="7"/>
      <c r="E38" s="31"/>
      <c r="F38" s="31"/>
      <c r="G38" s="31"/>
      <c r="H38" s="31"/>
      <c r="I38" s="45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>
        <f t="shared" si="0"/>
        <v>0</v>
      </c>
    </row>
    <row r="39" spans="1:30" x14ac:dyDescent="0.25">
      <c r="A39" s="14">
        <v>29</v>
      </c>
      <c r="B39" s="14"/>
      <c r="C39" s="7"/>
      <c r="D39" s="7"/>
      <c r="E39" s="31"/>
      <c r="F39" s="31"/>
      <c r="G39" s="31"/>
      <c r="H39" s="31"/>
      <c r="I39" s="45"/>
      <c r="J39" s="44"/>
      <c r="K39" s="44"/>
      <c r="L39" s="44"/>
      <c r="M39" s="44"/>
      <c r="N39" s="44"/>
      <c r="O39" s="45"/>
      <c r="P39" s="44"/>
      <c r="Q39" s="45"/>
      <c r="R39" s="44"/>
      <c r="S39" s="44"/>
      <c r="T39" s="44"/>
      <c r="U39" s="44"/>
      <c r="V39" s="44"/>
      <c r="W39" s="44"/>
      <c r="X39" s="44"/>
      <c r="Y39" s="44"/>
      <c r="Z39" s="44"/>
      <c r="AA39" s="44">
        <f t="shared" si="0"/>
        <v>0</v>
      </c>
    </row>
    <row r="40" spans="1:30" x14ac:dyDescent="0.25">
      <c r="A40" s="14">
        <v>30</v>
      </c>
      <c r="B40" s="14"/>
      <c r="C40" s="7"/>
      <c r="D40" s="7"/>
      <c r="E40" s="31"/>
      <c r="F40" s="31"/>
      <c r="G40" s="31"/>
      <c r="H40" s="31"/>
      <c r="I40" s="45"/>
      <c r="J40" s="44"/>
      <c r="K40" s="44"/>
      <c r="L40" s="44"/>
      <c r="M40" s="44"/>
      <c r="N40" s="44"/>
      <c r="O40" s="45"/>
      <c r="P40" s="45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>
        <f t="shared" si="0"/>
        <v>0</v>
      </c>
    </row>
    <row r="41" spans="1:30" x14ac:dyDescent="0.25">
      <c r="A41" s="14">
        <v>31</v>
      </c>
      <c r="B41" s="14"/>
      <c r="C41" s="7"/>
      <c r="D41" s="7"/>
      <c r="E41" s="31"/>
      <c r="F41" s="31"/>
      <c r="G41" s="31"/>
      <c r="H41" s="31"/>
      <c r="I41" s="45"/>
      <c r="J41" s="44"/>
      <c r="K41" s="44"/>
      <c r="L41" s="44"/>
      <c r="M41" s="44"/>
      <c r="N41" s="45"/>
      <c r="O41" s="44"/>
      <c r="P41" s="45"/>
      <c r="Q41" s="44"/>
      <c r="R41" s="45"/>
      <c r="S41" s="45"/>
      <c r="T41" s="45"/>
      <c r="U41" s="44"/>
      <c r="V41" s="44"/>
      <c r="W41" s="44"/>
      <c r="X41" s="44"/>
      <c r="Y41" s="44"/>
      <c r="Z41" s="44"/>
      <c r="AA41" s="44">
        <f t="shared" si="0"/>
        <v>0</v>
      </c>
    </row>
    <row r="42" spans="1:30" x14ac:dyDescent="0.25">
      <c r="A42" s="14">
        <v>32</v>
      </c>
      <c r="B42" s="14"/>
      <c r="C42" s="7"/>
      <c r="D42" s="7"/>
      <c r="E42" s="31"/>
      <c r="F42" s="31"/>
      <c r="G42" s="31"/>
      <c r="H42" s="31"/>
      <c r="I42" s="45"/>
      <c r="J42" s="44"/>
      <c r="K42" s="44"/>
      <c r="L42" s="44"/>
      <c r="M42" s="44"/>
      <c r="N42" s="14"/>
      <c r="O42" s="45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>
        <f t="shared" si="0"/>
        <v>0</v>
      </c>
      <c r="AD42" s="65"/>
    </row>
    <row r="43" spans="1:30" x14ac:dyDescent="0.25">
      <c r="A43" s="14">
        <v>33</v>
      </c>
      <c r="B43" s="14"/>
      <c r="C43" s="7"/>
      <c r="D43" s="7"/>
      <c r="E43" s="31"/>
      <c r="F43" s="31"/>
      <c r="G43" s="31"/>
      <c r="H43" s="31"/>
      <c r="I43" s="45"/>
      <c r="J43" s="44"/>
      <c r="K43" s="44"/>
      <c r="L43" s="44"/>
      <c r="M43" s="44"/>
      <c r="N43" s="1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>
        <f t="shared" si="0"/>
        <v>0</v>
      </c>
    </row>
    <row r="44" spans="1:30" x14ac:dyDescent="0.25">
      <c r="A44" s="14">
        <v>34</v>
      </c>
      <c r="B44" s="14"/>
      <c r="C44" s="7"/>
      <c r="D44" s="7"/>
      <c r="E44" s="31"/>
      <c r="F44" s="31"/>
      <c r="G44" s="31"/>
      <c r="H44" s="31"/>
      <c r="I44" s="45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>
        <f t="shared" si="0"/>
        <v>0</v>
      </c>
    </row>
    <row r="45" spans="1:30" x14ac:dyDescent="0.25">
      <c r="A45" s="14">
        <v>35</v>
      </c>
      <c r="B45" s="14"/>
      <c r="C45" s="7"/>
      <c r="D45" s="7"/>
      <c r="E45" s="31"/>
      <c r="F45" s="31"/>
      <c r="G45" s="31"/>
      <c r="H45" s="31"/>
      <c r="I45" s="45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>
        <f t="shared" si="0"/>
        <v>0</v>
      </c>
    </row>
    <row r="46" spans="1:30" x14ac:dyDescent="0.25">
      <c r="E46" s="77">
        <f>SUM(E11:E45)</f>
        <v>7985.5918511255713</v>
      </c>
      <c r="F46" s="77">
        <f>SUM(F11:F45)</f>
        <v>1590.8562995442182</v>
      </c>
      <c r="G46" s="77">
        <f>SUM(G11:G45)</f>
        <v>9576.4481506697884</v>
      </c>
      <c r="H46" s="72"/>
      <c r="J46" s="77">
        <f t="shared" ref="J46:T46" si="3">SUM(J11:J45)</f>
        <v>1634.6773421359278</v>
      </c>
      <c r="K46" s="77">
        <f t="shared" si="3"/>
        <v>1066.4103852166124</v>
      </c>
      <c r="L46" s="77">
        <f t="shared" si="3"/>
        <v>250.00192224181444</v>
      </c>
      <c r="M46" s="77">
        <f t="shared" si="3"/>
        <v>378.56114856571855</v>
      </c>
      <c r="N46" s="77">
        <f t="shared" si="3"/>
        <v>1533.2213592802209</v>
      </c>
      <c r="O46" s="77">
        <f t="shared" si="3"/>
        <v>1049.6842755014652</v>
      </c>
      <c r="P46" s="77">
        <f t="shared" si="3"/>
        <v>307.59470593857043</v>
      </c>
      <c r="Q46" s="77">
        <f t="shared" si="3"/>
        <v>214.84865576332879</v>
      </c>
      <c r="R46" s="77">
        <f t="shared" si="3"/>
        <v>630.83458947870872</v>
      </c>
      <c r="S46" s="77">
        <f t="shared" si="3"/>
        <v>1129.4040744289605</v>
      </c>
      <c r="T46" s="77">
        <f t="shared" si="3"/>
        <v>1381.2096921184616</v>
      </c>
      <c r="AA46" s="77">
        <f>SUM(AA11:AA45)</f>
        <v>9576.4481506697884</v>
      </c>
    </row>
  </sheetData>
  <mergeCells count="1">
    <mergeCell ref="B4:C5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9B3E1-674D-48FB-A1EC-6456207193F5}">
  <dimension ref="A1:AD46"/>
  <sheetViews>
    <sheetView zoomScale="80" zoomScaleNormal="80" workbookViewId="0">
      <pane xSplit="9" ySplit="10" topLeftCell="J11" activePane="bottomRight" state="frozen"/>
      <selection pane="topRight" activeCell="F1" sqref="F1"/>
      <selection pane="bottomLeft" activeCell="A9" sqref="A9"/>
      <selection pane="bottomRight" activeCell="F17" sqref="F17"/>
    </sheetView>
  </sheetViews>
  <sheetFormatPr baseColWidth="10" defaultColWidth="11.54296875" defaultRowHeight="15" x14ac:dyDescent="0.25"/>
  <cols>
    <col min="1" max="1" width="6.08984375" style="24" customWidth="1"/>
    <col min="2" max="2" width="9.90625" style="24" customWidth="1"/>
    <col min="3" max="3" width="29.81640625" style="24" customWidth="1"/>
    <col min="4" max="4" width="7" style="24" customWidth="1"/>
    <col min="5" max="5" width="8.36328125" style="24" customWidth="1"/>
    <col min="6" max="6" width="7.6328125" style="24" customWidth="1"/>
    <col min="7" max="7" width="8.90625" style="24" customWidth="1"/>
    <col min="8" max="8" width="8.54296875" style="24" customWidth="1"/>
    <col min="9" max="9" width="17.26953125" style="24" customWidth="1"/>
    <col min="10" max="17" width="11.54296875" style="24"/>
    <col min="18" max="18" width="12.90625" style="24" customWidth="1"/>
    <col min="19" max="27" width="11.54296875" style="24"/>
    <col min="28" max="28" width="5.36328125" style="24" customWidth="1"/>
    <col min="29" max="16384" width="11.54296875" style="24"/>
  </cols>
  <sheetData>
    <row r="1" spans="1:27" ht="15.6" x14ac:dyDescent="0.3">
      <c r="A1" s="26" t="s">
        <v>557</v>
      </c>
    </row>
    <row r="2" spans="1:27" ht="15.6" x14ac:dyDescent="0.3">
      <c r="A2" s="26" t="s">
        <v>550</v>
      </c>
      <c r="B2" s="26" t="s">
        <v>551</v>
      </c>
      <c r="I2" s="73" t="s">
        <v>100</v>
      </c>
      <c r="J2" s="73">
        <v>1</v>
      </c>
      <c r="K2" s="73">
        <v>2</v>
      </c>
      <c r="L2" s="73">
        <v>3</v>
      </c>
      <c r="M2" s="73">
        <v>4</v>
      </c>
      <c r="N2" s="73">
        <v>5</v>
      </c>
      <c r="O2" s="73">
        <v>6</v>
      </c>
      <c r="P2" s="73">
        <v>7</v>
      </c>
      <c r="Q2" s="73">
        <v>8</v>
      </c>
      <c r="R2" s="73">
        <v>9</v>
      </c>
      <c r="S2" s="73">
        <v>10</v>
      </c>
      <c r="T2" s="73">
        <v>11</v>
      </c>
      <c r="U2" s="73">
        <v>12</v>
      </c>
      <c r="V2" s="73">
        <v>13</v>
      </c>
      <c r="W2" s="73">
        <v>14</v>
      </c>
      <c r="X2" s="73">
        <v>15</v>
      </c>
      <c r="Y2" s="73">
        <v>16</v>
      </c>
      <c r="Z2" s="73">
        <v>17</v>
      </c>
    </row>
    <row r="3" spans="1:27" ht="15.6" x14ac:dyDescent="0.3">
      <c r="A3" s="26"/>
      <c r="B3" s="26" t="s">
        <v>604</v>
      </c>
      <c r="I3" s="73" t="s">
        <v>101</v>
      </c>
      <c r="J3" s="73" t="s">
        <v>139</v>
      </c>
      <c r="K3" s="73" t="s">
        <v>140</v>
      </c>
      <c r="L3" s="73" t="s">
        <v>141</v>
      </c>
      <c r="M3" s="73" t="s">
        <v>142</v>
      </c>
      <c r="N3" s="73" t="s">
        <v>95</v>
      </c>
      <c r="O3" s="73" t="s">
        <v>96</v>
      </c>
      <c r="P3" s="73" t="s">
        <v>97</v>
      </c>
      <c r="Q3" s="73" t="s">
        <v>98</v>
      </c>
      <c r="R3" s="73" t="s">
        <v>99</v>
      </c>
      <c r="S3" s="73" t="s">
        <v>143</v>
      </c>
      <c r="T3" s="73" t="s">
        <v>144</v>
      </c>
      <c r="U3" s="73"/>
      <c r="V3" s="73"/>
      <c r="W3" s="73"/>
      <c r="X3" s="73"/>
      <c r="Y3" s="73"/>
      <c r="Z3" s="73"/>
    </row>
    <row r="4" spans="1:27" ht="15.6" customHeight="1" x14ac:dyDescent="0.25">
      <c r="B4" s="100" t="s">
        <v>558</v>
      </c>
      <c r="C4" s="100"/>
      <c r="D4" s="71"/>
      <c r="I4" s="73" t="s">
        <v>102</v>
      </c>
      <c r="J4" s="73" t="s">
        <v>131</v>
      </c>
      <c r="K4" s="73" t="s">
        <v>135</v>
      </c>
      <c r="L4" s="73" t="s">
        <v>136</v>
      </c>
      <c r="M4" s="73" t="s">
        <v>137</v>
      </c>
      <c r="N4" s="73" t="s">
        <v>131</v>
      </c>
      <c r="O4" s="73" t="s">
        <v>135</v>
      </c>
      <c r="P4" s="73" t="s">
        <v>136</v>
      </c>
      <c r="Q4" s="73" t="s">
        <v>137</v>
      </c>
      <c r="R4" s="73" t="s">
        <v>138</v>
      </c>
      <c r="S4" s="73" t="s">
        <v>131</v>
      </c>
      <c r="T4" s="73" t="s">
        <v>135</v>
      </c>
      <c r="U4" s="73"/>
      <c r="V4" s="73"/>
      <c r="W4" s="73"/>
      <c r="X4" s="73"/>
      <c r="Y4" s="73"/>
      <c r="Z4" s="73"/>
    </row>
    <row r="5" spans="1:27" ht="15.6" x14ac:dyDescent="0.25">
      <c r="B5" s="100"/>
      <c r="C5" s="100"/>
      <c r="D5" s="71"/>
      <c r="I5" s="73" t="s">
        <v>132</v>
      </c>
      <c r="J5" s="73" t="s">
        <v>48</v>
      </c>
      <c r="K5" s="73" t="s">
        <v>48</v>
      </c>
      <c r="L5" s="73" t="s">
        <v>48</v>
      </c>
      <c r="M5" s="73" t="s">
        <v>48</v>
      </c>
      <c r="N5" s="73" t="s">
        <v>48</v>
      </c>
      <c r="O5" s="73" t="s">
        <v>48</v>
      </c>
      <c r="P5" s="73" t="s">
        <v>48</v>
      </c>
      <c r="Q5" s="73" t="s">
        <v>48</v>
      </c>
      <c r="R5" s="73" t="s">
        <v>48</v>
      </c>
      <c r="S5" s="73" t="s">
        <v>48</v>
      </c>
      <c r="T5" s="73" t="s">
        <v>48</v>
      </c>
      <c r="U5" s="73"/>
      <c r="V5" s="73"/>
      <c r="W5" s="73"/>
      <c r="X5" s="73"/>
      <c r="Y5" s="73"/>
      <c r="Z5" s="73"/>
    </row>
    <row r="6" spans="1:27" ht="15.6" x14ac:dyDescent="0.25">
      <c r="B6" s="71"/>
      <c r="C6" s="71"/>
      <c r="D6" s="71"/>
      <c r="I6" s="73" t="s">
        <v>133</v>
      </c>
      <c r="J6" s="46">
        <v>45280</v>
      </c>
      <c r="K6" s="46">
        <v>32186</v>
      </c>
      <c r="L6" s="46">
        <v>8536</v>
      </c>
      <c r="M6" s="46">
        <v>4569</v>
      </c>
      <c r="N6" s="46">
        <v>38176</v>
      </c>
      <c r="O6" s="46">
        <v>25836</v>
      </c>
      <c r="P6" s="46">
        <v>5000</v>
      </c>
      <c r="Q6" s="46">
        <v>3881</v>
      </c>
      <c r="R6" s="46">
        <v>17150</v>
      </c>
      <c r="S6" s="46">
        <v>18563</v>
      </c>
      <c r="T6" s="46">
        <v>35292</v>
      </c>
      <c r="U6" s="73"/>
      <c r="V6" s="73"/>
      <c r="W6" s="73"/>
      <c r="X6" s="73"/>
      <c r="Y6" s="73"/>
      <c r="Z6" s="73"/>
    </row>
    <row r="7" spans="1:27" ht="27.6" x14ac:dyDescent="0.25">
      <c r="B7" s="71"/>
      <c r="C7" s="71"/>
      <c r="D7" s="71"/>
      <c r="I7" s="73" t="s">
        <v>134</v>
      </c>
      <c r="J7" s="73" t="s">
        <v>145</v>
      </c>
      <c r="K7" s="73" t="s">
        <v>146</v>
      </c>
      <c r="L7" s="73" t="s">
        <v>147</v>
      </c>
      <c r="M7" s="73" t="s">
        <v>148</v>
      </c>
      <c r="N7" s="73" t="s">
        <v>149</v>
      </c>
      <c r="O7" s="73" t="s">
        <v>150</v>
      </c>
      <c r="P7" s="73" t="s">
        <v>151</v>
      </c>
      <c r="Q7" s="73" t="s">
        <v>152</v>
      </c>
      <c r="R7" s="73" t="s">
        <v>153</v>
      </c>
      <c r="S7" s="73" t="s">
        <v>154</v>
      </c>
      <c r="T7" s="73" t="s">
        <v>155</v>
      </c>
      <c r="U7" s="73"/>
      <c r="V7" s="73"/>
      <c r="W7" s="73"/>
      <c r="X7" s="73"/>
      <c r="Y7" s="73"/>
      <c r="Z7" s="73"/>
    </row>
    <row r="8" spans="1:27" ht="15.6" x14ac:dyDescent="0.25">
      <c r="B8" s="71"/>
      <c r="C8" s="71"/>
      <c r="D8" s="71"/>
      <c r="I8" s="73" t="s">
        <v>218</v>
      </c>
      <c r="J8" s="47">
        <v>44185</v>
      </c>
      <c r="K8" s="47">
        <v>44188</v>
      </c>
      <c r="L8" s="47">
        <v>44193</v>
      </c>
      <c r="M8" s="47">
        <v>44201</v>
      </c>
      <c r="N8" s="47">
        <v>44209</v>
      </c>
      <c r="O8" s="47">
        <v>44212</v>
      </c>
      <c r="P8" s="47">
        <v>44214</v>
      </c>
      <c r="Q8" s="47">
        <v>44212</v>
      </c>
      <c r="R8" s="47">
        <v>44216</v>
      </c>
      <c r="S8" s="47">
        <v>44201</v>
      </c>
      <c r="T8" s="47">
        <v>44204</v>
      </c>
      <c r="U8" s="73"/>
      <c r="V8" s="73"/>
      <c r="W8" s="73"/>
      <c r="X8" s="73"/>
      <c r="Y8" s="73"/>
      <c r="Z8" s="73"/>
    </row>
    <row r="9" spans="1:27" ht="15.6" x14ac:dyDescent="0.25">
      <c r="B9" s="71"/>
      <c r="C9" s="71"/>
      <c r="D9" s="71"/>
      <c r="I9" s="73" t="s">
        <v>156</v>
      </c>
      <c r="J9" s="73" t="s">
        <v>157</v>
      </c>
      <c r="K9" s="73" t="s">
        <v>157</v>
      </c>
      <c r="L9" s="73" t="s">
        <v>158</v>
      </c>
      <c r="M9" s="73" t="s">
        <v>158</v>
      </c>
      <c r="N9" s="73" t="s">
        <v>157</v>
      </c>
      <c r="O9" s="73" t="s">
        <v>157</v>
      </c>
      <c r="P9" s="73" t="s">
        <v>157</v>
      </c>
      <c r="Q9" s="73" t="s">
        <v>157</v>
      </c>
      <c r="R9" s="73" t="s">
        <v>157</v>
      </c>
      <c r="S9" s="73" t="s">
        <v>158</v>
      </c>
      <c r="T9" s="73" t="s">
        <v>158</v>
      </c>
      <c r="U9" s="73"/>
      <c r="V9" s="73"/>
      <c r="W9" s="73"/>
      <c r="X9" s="73"/>
      <c r="Y9" s="73"/>
      <c r="Z9" s="73"/>
    </row>
    <row r="10" spans="1:27" ht="15.6" x14ac:dyDescent="0.3">
      <c r="A10" s="1" t="s">
        <v>100</v>
      </c>
      <c r="B10" s="1" t="s">
        <v>101</v>
      </c>
      <c r="C10" s="1" t="s">
        <v>102</v>
      </c>
      <c r="D10" s="1" t="s">
        <v>103</v>
      </c>
      <c r="E10" s="1" t="s">
        <v>560</v>
      </c>
      <c r="F10" s="1" t="s">
        <v>561</v>
      </c>
      <c r="G10" s="1" t="s">
        <v>559</v>
      </c>
      <c r="H10" s="1" t="s">
        <v>528</v>
      </c>
      <c r="I10" s="1" t="s">
        <v>527</v>
      </c>
      <c r="J10" s="73"/>
      <c r="K10" s="73"/>
      <c r="L10" s="73"/>
      <c r="M10" s="73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40"/>
      <c r="AA10" s="42" t="s">
        <v>7</v>
      </c>
    </row>
    <row r="11" spans="1:27" x14ac:dyDescent="0.25">
      <c r="A11" s="14">
        <v>1</v>
      </c>
      <c r="B11" s="14" t="s">
        <v>371</v>
      </c>
      <c r="C11" s="29" t="s">
        <v>397</v>
      </c>
      <c r="D11" s="14" t="s">
        <v>427</v>
      </c>
      <c r="E11" s="31">
        <f>'P4b2 CA 14'!F42</f>
        <v>801.98866110578535</v>
      </c>
      <c r="F11" s="31">
        <f>'P4c2 CA 08 CA PROD'!P43+'P4c2 CA 09 CA PROD'!P43+'P4c2 CA 10 CA PROD '!P43+'P4c2 CA 11 CA PROD'!P43</f>
        <v>17.006885937411745</v>
      </c>
      <c r="G11" s="31">
        <f>SUM(E11:F11)</f>
        <v>818.99554704319712</v>
      </c>
      <c r="H11" s="62">
        <f>E11/$G$46</f>
        <v>3.3689500297481745E-2</v>
      </c>
      <c r="I11" s="45" t="s">
        <v>603</v>
      </c>
      <c r="J11" s="45">
        <v>580</v>
      </c>
      <c r="K11" s="44">
        <v>456</v>
      </c>
      <c r="L11" s="44">
        <v>120</v>
      </c>
      <c r="M11" s="44">
        <v>95</v>
      </c>
      <c r="N11" s="44">
        <v>654</v>
      </c>
      <c r="O11" s="44">
        <v>468</v>
      </c>
      <c r="P11" s="44">
        <v>114</v>
      </c>
      <c r="Q11" s="31">
        <v>97</v>
      </c>
      <c r="R11" s="31">
        <v>354</v>
      </c>
      <c r="S11" s="31">
        <v>412</v>
      </c>
      <c r="T11" s="31">
        <v>856</v>
      </c>
      <c r="U11" s="7"/>
      <c r="V11" s="7"/>
      <c r="W11" s="7"/>
      <c r="X11" s="7"/>
      <c r="Y11" s="7"/>
      <c r="Z11" s="7"/>
      <c r="AA11" s="44">
        <f t="shared" ref="AA11:AA45" si="0">SUM(J11:Z11)</f>
        <v>4206</v>
      </c>
    </row>
    <row r="12" spans="1:27" x14ac:dyDescent="0.25">
      <c r="A12" s="14">
        <v>2</v>
      </c>
      <c r="B12" s="14" t="s">
        <v>372</v>
      </c>
      <c r="C12" s="29" t="s">
        <v>398</v>
      </c>
      <c r="D12" s="14" t="s">
        <v>427</v>
      </c>
      <c r="E12" s="31">
        <f>'P4b2 CA 14'!G42</f>
        <v>600.2368356233311</v>
      </c>
      <c r="F12" s="31">
        <f>'P4c2 CA 08 CA PROD'!Q43+'P4c2 CA 09 CA PROD'!Q43+'P4c2 CA 10 CA PROD '!Q43+'P4c2 CA 11 CA PROD'!Q43</f>
        <v>75.69262137604133</v>
      </c>
      <c r="G12" s="31">
        <f t="shared" ref="G12:G16" si="1">SUM(E12:F12)</f>
        <v>675.92945699937241</v>
      </c>
      <c r="H12" s="83">
        <f t="shared" ref="H12:H16" si="2">E12/$G$46</f>
        <v>2.5214420144556632E-2</v>
      </c>
      <c r="I12" s="45" t="s">
        <v>607</v>
      </c>
      <c r="J12" s="44">
        <v>125.3</v>
      </c>
      <c r="K12" s="44">
        <v>115.1</v>
      </c>
      <c r="L12" s="44">
        <v>85.2</v>
      </c>
      <c r="M12" s="44">
        <v>95.2</v>
      </c>
      <c r="N12" s="44">
        <v>135.1</v>
      </c>
      <c r="O12" s="44">
        <v>110.8</v>
      </c>
      <c r="P12" s="44">
        <v>34.200000000000003</v>
      </c>
      <c r="Q12" s="44">
        <v>26.7</v>
      </c>
      <c r="R12" s="44">
        <v>88.2</v>
      </c>
      <c r="S12" s="44">
        <v>97.8</v>
      </c>
      <c r="T12" s="44">
        <v>564.20000000000005</v>
      </c>
      <c r="U12" s="44"/>
      <c r="V12" s="44"/>
      <c r="W12" s="44"/>
      <c r="X12" s="44"/>
      <c r="Y12" s="44"/>
      <c r="Z12" s="44"/>
      <c r="AA12" s="44">
        <f t="shared" si="0"/>
        <v>1477.8000000000002</v>
      </c>
    </row>
    <row r="13" spans="1:27" x14ac:dyDescent="0.25">
      <c r="A13" s="14">
        <v>3</v>
      </c>
      <c r="B13" s="14" t="s">
        <v>373</v>
      </c>
      <c r="C13" s="29" t="s">
        <v>399</v>
      </c>
      <c r="D13" s="14" t="s">
        <v>427</v>
      </c>
      <c r="E13" s="31">
        <f>'P4b2 CA 14'!H42</f>
        <v>1853.4931987783227</v>
      </c>
      <c r="F13" s="31">
        <f>'P4c2 CA 08 CA PROD'!R43+'P4c2 CA 09 CA PROD'!R43+'P4c2 CA 10 CA PROD '!R43+'P4c2 CA 11 CA PROD'!R43</f>
        <v>70.425496546799963</v>
      </c>
      <c r="G13" s="31">
        <f t="shared" si="1"/>
        <v>1923.9186953251226</v>
      </c>
      <c r="H13" s="83">
        <f t="shared" si="2"/>
        <v>7.7860526837780553E-2</v>
      </c>
      <c r="I13" s="45" t="s">
        <v>608</v>
      </c>
      <c r="J13" s="44">
        <v>35</v>
      </c>
      <c r="K13" s="44">
        <v>28</v>
      </c>
      <c r="L13" s="44">
        <v>12</v>
      </c>
      <c r="M13" s="44">
        <v>10</v>
      </c>
      <c r="N13" s="44">
        <v>30</v>
      </c>
      <c r="O13" s="45">
        <v>28</v>
      </c>
      <c r="P13" s="44">
        <v>8</v>
      </c>
      <c r="Q13" s="45">
        <v>4</v>
      </c>
      <c r="R13" s="44">
        <v>12</v>
      </c>
      <c r="S13" s="44">
        <v>15</v>
      </c>
      <c r="T13" s="44">
        <v>52</v>
      </c>
      <c r="U13" s="44"/>
      <c r="V13" s="44"/>
      <c r="W13" s="44"/>
      <c r="X13" s="44"/>
      <c r="Y13" s="44"/>
      <c r="Z13" s="44"/>
      <c r="AA13" s="44">
        <f t="shared" si="0"/>
        <v>234</v>
      </c>
    </row>
    <row r="14" spans="1:27" x14ac:dyDescent="0.25">
      <c r="A14" s="14">
        <v>4</v>
      </c>
      <c r="B14" s="14" t="s">
        <v>374</v>
      </c>
      <c r="C14" s="29" t="s">
        <v>400</v>
      </c>
      <c r="D14" s="14" t="s">
        <v>427</v>
      </c>
      <c r="E14" s="31">
        <f>'P4b2 CA 14'!I42</f>
        <v>13669.158607986772</v>
      </c>
      <c r="F14" s="31">
        <f>'P4c2 CA 08 CA PROD'!S43+'P4c2 CA 09 CA PROD'!S43+'P4c2 CA 10 CA PROD '!S43+'P4c2 CA 11 CA PROD'!S43</f>
        <v>1105.4643307942781</v>
      </c>
      <c r="G14" s="31">
        <f t="shared" si="1"/>
        <v>14774.622938781051</v>
      </c>
      <c r="H14" s="63">
        <f t="shared" si="2"/>
        <v>0.57420652600642308</v>
      </c>
      <c r="I14" s="45" t="s">
        <v>607</v>
      </c>
      <c r="J14" s="44">
        <v>125.3</v>
      </c>
      <c r="K14" s="44">
        <v>115.1</v>
      </c>
      <c r="L14" s="44">
        <v>85.2</v>
      </c>
      <c r="M14" s="44">
        <v>95.2</v>
      </c>
      <c r="N14" s="44">
        <v>135.1</v>
      </c>
      <c r="O14" s="44">
        <v>110.8</v>
      </c>
      <c r="P14" s="44">
        <v>34.200000000000003</v>
      </c>
      <c r="Q14" s="44">
        <v>26.7</v>
      </c>
      <c r="R14" s="44">
        <v>88.2</v>
      </c>
      <c r="S14" s="44">
        <v>97.8</v>
      </c>
      <c r="T14" s="44">
        <v>564.20000000000005</v>
      </c>
      <c r="U14" s="44"/>
      <c r="V14" s="44"/>
      <c r="W14" s="44"/>
      <c r="X14" s="44"/>
      <c r="Y14" s="44"/>
      <c r="Z14" s="44"/>
      <c r="AA14" s="44">
        <f t="shared" si="0"/>
        <v>1477.8000000000002</v>
      </c>
    </row>
    <row r="15" spans="1:27" x14ac:dyDescent="0.25">
      <c r="A15" s="14">
        <v>5</v>
      </c>
      <c r="B15" s="14" t="s">
        <v>375</v>
      </c>
      <c r="C15" s="29" t="s">
        <v>401</v>
      </c>
      <c r="D15" s="14" t="s">
        <v>427</v>
      </c>
      <c r="E15" s="31">
        <f>'P4b2 CA 14'!J42</f>
        <v>1228.0895670486043</v>
      </c>
      <c r="F15" s="31">
        <f>'P4c2 CA 08 CA PROD'!T43+'P4c2 CA 09 CA PROD'!T43+'P4c2 CA 10 CA PROD '!T43+'P4c2 CA 11 CA PROD'!T43</f>
        <v>19.873496285809306</v>
      </c>
      <c r="G15" s="31">
        <f t="shared" si="1"/>
        <v>1247.9630633344136</v>
      </c>
      <c r="H15" s="83">
        <f t="shared" si="2"/>
        <v>5.1588913710291014E-2</v>
      </c>
      <c r="I15" s="45" t="s">
        <v>609</v>
      </c>
      <c r="J15" s="44">
        <v>20</v>
      </c>
      <c r="K15" s="44">
        <v>12</v>
      </c>
      <c r="L15" s="44">
        <v>8</v>
      </c>
      <c r="M15" s="44">
        <v>6</v>
      </c>
      <c r="N15" s="44">
        <v>15</v>
      </c>
      <c r="O15" s="44">
        <v>25</v>
      </c>
      <c r="P15" s="44">
        <v>10</v>
      </c>
      <c r="Q15" s="44">
        <v>8</v>
      </c>
      <c r="R15" s="44">
        <v>16</v>
      </c>
      <c r="S15" s="44">
        <v>24</v>
      </c>
      <c r="T15" s="44">
        <v>39</v>
      </c>
      <c r="U15" s="45"/>
      <c r="V15" s="45"/>
      <c r="W15" s="45"/>
      <c r="X15" s="45"/>
      <c r="Y15" s="45"/>
      <c r="Z15" s="45"/>
      <c r="AA15" s="44">
        <f t="shared" si="0"/>
        <v>183</v>
      </c>
    </row>
    <row r="16" spans="1:27" x14ac:dyDescent="0.25">
      <c r="A16" s="14">
        <v>6</v>
      </c>
      <c r="B16" s="14" t="s">
        <v>376</v>
      </c>
      <c r="C16" s="29" t="s">
        <v>402</v>
      </c>
      <c r="D16" s="14" t="s">
        <v>427</v>
      </c>
      <c r="E16" s="31">
        <f>'P4b2 CA 14'!K42</f>
        <v>4200.4445475427328</v>
      </c>
      <c r="F16" s="31">
        <f>'P4c2 CA 08 CA PROD'!U43+'P4c2 CA 09 CA PROD'!U43+'P4c2 CA 10 CA PROD '!U43+'P4c2 CA 11 CA PROD'!U43</f>
        <v>163.42574130175225</v>
      </c>
      <c r="G16" s="31">
        <f t="shared" si="1"/>
        <v>4363.870288844485</v>
      </c>
      <c r="H16" s="63">
        <f t="shared" si="2"/>
        <v>0.17644997329373793</v>
      </c>
      <c r="I16" s="45" t="s">
        <v>610</v>
      </c>
      <c r="J16" s="44">
        <f>J6</f>
        <v>45280</v>
      </c>
      <c r="K16" s="44">
        <f t="shared" ref="K16:T16" si="3">K6</f>
        <v>32186</v>
      </c>
      <c r="L16" s="44">
        <f t="shared" si="3"/>
        <v>8536</v>
      </c>
      <c r="M16" s="44">
        <f t="shared" si="3"/>
        <v>4569</v>
      </c>
      <c r="N16" s="44">
        <f t="shared" si="3"/>
        <v>38176</v>
      </c>
      <c r="O16" s="44">
        <f t="shared" si="3"/>
        <v>25836</v>
      </c>
      <c r="P16" s="44">
        <f t="shared" si="3"/>
        <v>5000</v>
      </c>
      <c r="Q16" s="44">
        <f t="shared" si="3"/>
        <v>3881</v>
      </c>
      <c r="R16" s="44">
        <f t="shared" si="3"/>
        <v>17150</v>
      </c>
      <c r="S16" s="44">
        <f t="shared" si="3"/>
        <v>18563</v>
      </c>
      <c r="T16" s="44">
        <f t="shared" si="3"/>
        <v>35292</v>
      </c>
      <c r="U16" s="45"/>
      <c r="V16" s="45"/>
      <c r="W16" s="45"/>
      <c r="X16" s="45"/>
      <c r="Y16" s="45"/>
      <c r="Z16" s="45"/>
      <c r="AA16" s="44">
        <f t="shared" si="0"/>
        <v>234469</v>
      </c>
    </row>
    <row r="17" spans="1:27" x14ac:dyDescent="0.25">
      <c r="A17" s="14">
        <v>7</v>
      </c>
      <c r="B17" s="14"/>
      <c r="C17" s="7"/>
      <c r="D17" s="7"/>
      <c r="E17" s="31"/>
      <c r="F17" s="31"/>
      <c r="G17" s="31"/>
      <c r="H17" s="31"/>
      <c r="I17" s="45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>
        <f t="shared" si="0"/>
        <v>0</v>
      </c>
    </row>
    <row r="18" spans="1:27" x14ac:dyDescent="0.25">
      <c r="A18" s="14">
        <v>8</v>
      </c>
      <c r="B18" s="14"/>
      <c r="C18" s="7"/>
      <c r="D18" s="7"/>
      <c r="E18" s="31"/>
      <c r="F18" s="31"/>
      <c r="G18" s="31"/>
      <c r="H18" s="31"/>
      <c r="I18" s="45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>
        <f t="shared" si="0"/>
        <v>0</v>
      </c>
    </row>
    <row r="19" spans="1:27" x14ac:dyDescent="0.25">
      <c r="A19" s="14">
        <v>9</v>
      </c>
      <c r="B19" s="14"/>
      <c r="C19" s="7"/>
      <c r="D19" s="7"/>
      <c r="E19" s="31"/>
      <c r="F19" s="31"/>
      <c r="G19" s="31"/>
      <c r="H19" s="31"/>
      <c r="I19" s="45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5"/>
      <c r="V19" s="45"/>
      <c r="W19" s="45"/>
      <c r="X19" s="45"/>
      <c r="Y19" s="45"/>
      <c r="Z19" s="45"/>
      <c r="AA19" s="44">
        <f t="shared" si="0"/>
        <v>0</v>
      </c>
    </row>
    <row r="20" spans="1:27" x14ac:dyDescent="0.25">
      <c r="A20" s="14">
        <v>10</v>
      </c>
      <c r="B20" s="14"/>
      <c r="C20" s="7"/>
      <c r="D20" s="7"/>
      <c r="E20" s="31"/>
      <c r="F20" s="31"/>
      <c r="G20" s="31"/>
      <c r="H20" s="31"/>
      <c r="I20" s="45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>
        <f t="shared" si="0"/>
        <v>0</v>
      </c>
    </row>
    <row r="21" spans="1:27" x14ac:dyDescent="0.25">
      <c r="A21" s="14">
        <v>11</v>
      </c>
      <c r="B21" s="14"/>
      <c r="C21" s="7"/>
      <c r="D21" s="7"/>
      <c r="E21" s="31"/>
      <c r="F21" s="31"/>
      <c r="G21" s="31"/>
      <c r="H21" s="31"/>
      <c r="I21" s="45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>
        <f t="shared" si="0"/>
        <v>0</v>
      </c>
    </row>
    <row r="22" spans="1:27" x14ac:dyDescent="0.25">
      <c r="A22" s="14">
        <v>12</v>
      </c>
      <c r="B22" s="14"/>
      <c r="C22" s="7"/>
      <c r="D22" s="7"/>
      <c r="E22" s="31"/>
      <c r="F22" s="31"/>
      <c r="G22" s="31"/>
      <c r="H22" s="31"/>
      <c r="I22" s="45"/>
      <c r="J22" s="44"/>
      <c r="K22" s="44"/>
      <c r="L22" s="44"/>
      <c r="M22" s="4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44">
        <f t="shared" si="0"/>
        <v>0</v>
      </c>
    </row>
    <row r="23" spans="1:27" x14ac:dyDescent="0.25">
      <c r="A23" s="14">
        <v>13</v>
      </c>
      <c r="B23" s="14"/>
      <c r="C23" s="7"/>
      <c r="D23" s="7"/>
      <c r="E23" s="31"/>
      <c r="F23" s="31"/>
      <c r="G23" s="31"/>
      <c r="H23" s="31"/>
      <c r="I23" s="45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5"/>
      <c r="V23" s="45"/>
      <c r="W23" s="45"/>
      <c r="X23" s="45"/>
      <c r="Y23" s="45"/>
      <c r="Z23" s="45"/>
      <c r="AA23" s="44">
        <f t="shared" si="0"/>
        <v>0</v>
      </c>
    </row>
    <row r="24" spans="1:27" x14ac:dyDescent="0.25">
      <c r="A24" s="14">
        <v>14</v>
      </c>
      <c r="B24" s="14"/>
      <c r="C24" s="7"/>
      <c r="D24" s="7"/>
      <c r="E24" s="31"/>
      <c r="F24" s="31"/>
      <c r="G24" s="31"/>
      <c r="H24" s="31"/>
      <c r="I24" s="45"/>
      <c r="J24" s="44"/>
      <c r="K24" s="44"/>
      <c r="L24" s="44"/>
      <c r="M24" s="44"/>
      <c r="N24" s="44"/>
      <c r="O24" s="44"/>
      <c r="P24" s="44"/>
      <c r="Q24" s="44"/>
      <c r="R24" s="45"/>
      <c r="S24" s="45"/>
      <c r="T24" s="45"/>
      <c r="U24" s="45"/>
      <c r="V24" s="45"/>
      <c r="W24" s="45"/>
      <c r="X24" s="45"/>
      <c r="Y24" s="45"/>
      <c r="Z24" s="45"/>
      <c r="AA24" s="44">
        <f t="shared" si="0"/>
        <v>0</v>
      </c>
    </row>
    <row r="25" spans="1:27" x14ac:dyDescent="0.25">
      <c r="A25" s="14">
        <v>15</v>
      </c>
      <c r="B25" s="14"/>
      <c r="C25" s="7"/>
      <c r="D25" s="7"/>
      <c r="E25" s="31"/>
      <c r="F25" s="31"/>
      <c r="G25" s="31"/>
      <c r="H25" s="31"/>
      <c r="I25" s="45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>
        <f t="shared" si="0"/>
        <v>0</v>
      </c>
    </row>
    <row r="26" spans="1:27" x14ac:dyDescent="0.25">
      <c r="A26" s="14">
        <v>16</v>
      </c>
      <c r="B26" s="14"/>
      <c r="C26" s="7"/>
      <c r="D26" s="7"/>
      <c r="E26" s="31"/>
      <c r="F26" s="31"/>
      <c r="G26" s="31"/>
      <c r="H26" s="31"/>
      <c r="I26" s="45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5"/>
      <c r="V26" s="45"/>
      <c r="W26" s="45"/>
      <c r="X26" s="45"/>
      <c r="Y26" s="45"/>
      <c r="Z26" s="45"/>
      <c r="AA26" s="44">
        <f t="shared" si="0"/>
        <v>0</v>
      </c>
    </row>
    <row r="27" spans="1:27" x14ac:dyDescent="0.25">
      <c r="A27" s="14">
        <v>17</v>
      </c>
      <c r="B27" s="14"/>
      <c r="C27" s="7"/>
      <c r="D27" s="7"/>
      <c r="E27" s="31"/>
      <c r="F27" s="31"/>
      <c r="G27" s="31"/>
      <c r="H27" s="31"/>
      <c r="I27" s="45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>
        <f t="shared" si="0"/>
        <v>0</v>
      </c>
    </row>
    <row r="28" spans="1:27" x14ac:dyDescent="0.25">
      <c r="A28" s="14">
        <v>18</v>
      </c>
      <c r="B28" s="14"/>
      <c r="C28" s="7"/>
      <c r="D28" s="7"/>
      <c r="E28" s="31"/>
      <c r="F28" s="31"/>
      <c r="G28" s="31"/>
      <c r="H28" s="31"/>
      <c r="I28" s="45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5"/>
      <c r="V28" s="45"/>
      <c r="W28" s="45"/>
      <c r="X28" s="45"/>
      <c r="Y28" s="45"/>
      <c r="Z28" s="45"/>
      <c r="AA28" s="44">
        <f t="shared" si="0"/>
        <v>0</v>
      </c>
    </row>
    <row r="29" spans="1:27" x14ac:dyDescent="0.25">
      <c r="A29" s="14">
        <v>19</v>
      </c>
      <c r="B29" s="14"/>
      <c r="C29" s="7"/>
      <c r="D29" s="7"/>
      <c r="E29" s="31"/>
      <c r="F29" s="31"/>
      <c r="G29" s="31"/>
      <c r="H29" s="31"/>
      <c r="I29" s="45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>
        <f t="shared" si="0"/>
        <v>0</v>
      </c>
    </row>
    <row r="30" spans="1:27" x14ac:dyDescent="0.25">
      <c r="A30" s="14">
        <v>20</v>
      </c>
      <c r="B30" s="14"/>
      <c r="C30" s="7"/>
      <c r="D30" s="7"/>
      <c r="E30" s="31"/>
      <c r="F30" s="31"/>
      <c r="G30" s="31"/>
      <c r="H30" s="31"/>
      <c r="I30" s="45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>
        <f t="shared" si="0"/>
        <v>0</v>
      </c>
    </row>
    <row r="31" spans="1:27" x14ac:dyDescent="0.25">
      <c r="A31" s="14">
        <v>21</v>
      </c>
      <c r="B31" s="14"/>
      <c r="C31" s="7"/>
      <c r="D31" s="7"/>
      <c r="E31" s="31"/>
      <c r="F31" s="31"/>
      <c r="G31" s="31"/>
      <c r="H31" s="31"/>
      <c r="I31" s="45"/>
      <c r="J31" s="44"/>
      <c r="K31" s="44"/>
      <c r="L31" s="44"/>
      <c r="M31" s="44"/>
      <c r="N31" s="44"/>
      <c r="O31" s="44"/>
      <c r="P31" s="45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>
        <f t="shared" si="0"/>
        <v>0</v>
      </c>
    </row>
    <row r="32" spans="1:27" x14ac:dyDescent="0.25">
      <c r="A32" s="14">
        <v>22</v>
      </c>
      <c r="B32" s="14"/>
      <c r="C32" s="7"/>
      <c r="D32" s="7"/>
      <c r="E32" s="31"/>
      <c r="F32" s="31"/>
      <c r="G32" s="31"/>
      <c r="H32" s="31"/>
      <c r="I32" s="45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>
        <f t="shared" si="0"/>
        <v>0</v>
      </c>
    </row>
    <row r="33" spans="1:30" x14ac:dyDescent="0.25">
      <c r="A33" s="14">
        <v>23</v>
      </c>
      <c r="B33" s="14"/>
      <c r="C33" s="7"/>
      <c r="D33" s="7"/>
      <c r="E33" s="31"/>
      <c r="F33" s="31"/>
      <c r="G33" s="31"/>
      <c r="H33" s="31"/>
      <c r="I33" s="45"/>
      <c r="J33" s="44"/>
      <c r="K33" s="44"/>
      <c r="L33" s="44"/>
      <c r="M33" s="44"/>
      <c r="N33" s="44"/>
      <c r="O33" s="45"/>
      <c r="P33" s="45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>
        <f t="shared" si="0"/>
        <v>0</v>
      </c>
    </row>
    <row r="34" spans="1:30" x14ac:dyDescent="0.25">
      <c r="A34" s="14">
        <v>24</v>
      </c>
      <c r="B34" s="14"/>
      <c r="C34" s="7"/>
      <c r="D34" s="7"/>
      <c r="E34" s="31"/>
      <c r="F34" s="31"/>
      <c r="G34" s="31"/>
      <c r="H34" s="31"/>
      <c r="I34" s="45"/>
      <c r="J34" s="44"/>
      <c r="K34" s="44"/>
      <c r="L34" s="44"/>
      <c r="M34" s="44"/>
      <c r="N34" s="44"/>
      <c r="O34" s="45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>
        <f t="shared" si="0"/>
        <v>0</v>
      </c>
    </row>
    <row r="35" spans="1:30" x14ac:dyDescent="0.25">
      <c r="A35" s="14">
        <v>25</v>
      </c>
      <c r="B35" s="14"/>
      <c r="C35" s="7"/>
      <c r="D35" s="7"/>
      <c r="E35" s="31"/>
      <c r="F35" s="31"/>
      <c r="G35" s="31"/>
      <c r="H35" s="31"/>
      <c r="I35" s="45"/>
      <c r="J35" s="44"/>
      <c r="K35" s="44"/>
      <c r="L35" s="44"/>
      <c r="M35" s="44"/>
      <c r="N35" s="45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>
        <f t="shared" si="0"/>
        <v>0</v>
      </c>
    </row>
    <row r="36" spans="1:30" x14ac:dyDescent="0.25">
      <c r="A36" s="14">
        <v>26</v>
      </c>
      <c r="B36" s="14"/>
      <c r="C36" s="7"/>
      <c r="D36" s="7"/>
      <c r="E36" s="31"/>
      <c r="F36" s="31"/>
      <c r="G36" s="31"/>
      <c r="H36" s="31"/>
      <c r="I36" s="45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>
        <f t="shared" si="0"/>
        <v>0</v>
      </c>
    </row>
    <row r="37" spans="1:30" x14ac:dyDescent="0.25">
      <c r="A37" s="14">
        <v>27</v>
      </c>
      <c r="B37" s="14"/>
      <c r="C37" s="7"/>
      <c r="D37" s="7"/>
      <c r="E37" s="31"/>
      <c r="F37" s="31"/>
      <c r="G37" s="31"/>
      <c r="H37" s="31"/>
      <c r="I37" s="45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>
        <f t="shared" si="0"/>
        <v>0</v>
      </c>
    </row>
    <row r="38" spans="1:30" x14ac:dyDescent="0.25">
      <c r="A38" s="14">
        <v>28</v>
      </c>
      <c r="B38" s="14"/>
      <c r="C38" s="7"/>
      <c r="D38" s="7"/>
      <c r="E38" s="31"/>
      <c r="F38" s="31"/>
      <c r="G38" s="31"/>
      <c r="H38" s="31"/>
      <c r="I38" s="45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>
        <f t="shared" si="0"/>
        <v>0</v>
      </c>
    </row>
    <row r="39" spans="1:30" x14ac:dyDescent="0.25">
      <c r="A39" s="14">
        <v>29</v>
      </c>
      <c r="B39" s="14"/>
      <c r="C39" s="7"/>
      <c r="D39" s="7"/>
      <c r="E39" s="31"/>
      <c r="F39" s="31"/>
      <c r="G39" s="31"/>
      <c r="H39" s="31"/>
      <c r="I39" s="45"/>
      <c r="J39" s="44"/>
      <c r="K39" s="44"/>
      <c r="L39" s="44"/>
      <c r="M39" s="44"/>
      <c r="N39" s="44"/>
      <c r="O39" s="45"/>
      <c r="P39" s="44"/>
      <c r="Q39" s="45"/>
      <c r="R39" s="44"/>
      <c r="S39" s="44"/>
      <c r="T39" s="44"/>
      <c r="U39" s="44"/>
      <c r="V39" s="44"/>
      <c r="W39" s="44"/>
      <c r="X39" s="44"/>
      <c r="Y39" s="44"/>
      <c r="Z39" s="44"/>
      <c r="AA39" s="44">
        <f t="shared" si="0"/>
        <v>0</v>
      </c>
    </row>
    <row r="40" spans="1:30" x14ac:dyDescent="0.25">
      <c r="A40" s="14">
        <v>30</v>
      </c>
      <c r="B40" s="14"/>
      <c r="C40" s="7"/>
      <c r="D40" s="7"/>
      <c r="E40" s="31"/>
      <c r="F40" s="31"/>
      <c r="G40" s="31"/>
      <c r="H40" s="31"/>
      <c r="I40" s="45"/>
      <c r="J40" s="44"/>
      <c r="K40" s="44"/>
      <c r="L40" s="44"/>
      <c r="M40" s="44"/>
      <c r="N40" s="44"/>
      <c r="O40" s="45"/>
      <c r="P40" s="45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>
        <f t="shared" si="0"/>
        <v>0</v>
      </c>
    </row>
    <row r="41" spans="1:30" x14ac:dyDescent="0.25">
      <c r="A41" s="14">
        <v>31</v>
      </c>
      <c r="B41" s="14"/>
      <c r="C41" s="7"/>
      <c r="D41" s="7"/>
      <c r="E41" s="31"/>
      <c r="F41" s="31"/>
      <c r="G41" s="31"/>
      <c r="H41" s="31"/>
      <c r="I41" s="45"/>
      <c r="J41" s="44"/>
      <c r="K41" s="44"/>
      <c r="L41" s="44"/>
      <c r="M41" s="44"/>
      <c r="N41" s="45"/>
      <c r="O41" s="44"/>
      <c r="P41" s="45"/>
      <c r="Q41" s="44"/>
      <c r="R41" s="45"/>
      <c r="S41" s="45"/>
      <c r="T41" s="45"/>
      <c r="U41" s="44"/>
      <c r="V41" s="44"/>
      <c r="W41" s="44"/>
      <c r="X41" s="44"/>
      <c r="Y41" s="44"/>
      <c r="Z41" s="44"/>
      <c r="AA41" s="44">
        <f t="shared" si="0"/>
        <v>0</v>
      </c>
    </row>
    <row r="42" spans="1:30" x14ac:dyDescent="0.25">
      <c r="A42" s="14">
        <v>32</v>
      </c>
      <c r="B42" s="14"/>
      <c r="C42" s="7"/>
      <c r="D42" s="7"/>
      <c r="E42" s="31"/>
      <c r="F42" s="31"/>
      <c r="G42" s="31"/>
      <c r="H42" s="31"/>
      <c r="I42" s="45"/>
      <c r="J42" s="44"/>
      <c r="K42" s="44"/>
      <c r="L42" s="44"/>
      <c r="M42" s="44"/>
      <c r="N42" s="14"/>
      <c r="O42" s="45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>
        <f t="shared" si="0"/>
        <v>0</v>
      </c>
      <c r="AD42" s="65"/>
    </row>
    <row r="43" spans="1:30" x14ac:dyDescent="0.25">
      <c r="A43" s="14">
        <v>33</v>
      </c>
      <c r="B43" s="14"/>
      <c r="C43" s="7"/>
      <c r="D43" s="7"/>
      <c r="E43" s="31"/>
      <c r="F43" s="31"/>
      <c r="G43" s="31"/>
      <c r="H43" s="31"/>
      <c r="I43" s="45"/>
      <c r="J43" s="44"/>
      <c r="K43" s="44"/>
      <c r="L43" s="44"/>
      <c r="M43" s="44"/>
      <c r="N43" s="1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>
        <f t="shared" si="0"/>
        <v>0</v>
      </c>
    </row>
    <row r="44" spans="1:30" x14ac:dyDescent="0.25">
      <c r="A44" s="14">
        <v>34</v>
      </c>
      <c r="B44" s="14"/>
      <c r="C44" s="7"/>
      <c r="D44" s="7"/>
      <c r="E44" s="31"/>
      <c r="F44" s="31"/>
      <c r="G44" s="31"/>
      <c r="H44" s="31"/>
      <c r="I44" s="45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>
        <f t="shared" si="0"/>
        <v>0</v>
      </c>
    </row>
    <row r="45" spans="1:30" x14ac:dyDescent="0.25">
      <c r="A45" s="14">
        <v>35</v>
      </c>
      <c r="B45" s="14"/>
      <c r="C45" s="7"/>
      <c r="D45" s="7"/>
      <c r="E45" s="31"/>
      <c r="F45" s="31"/>
      <c r="G45" s="31"/>
      <c r="H45" s="31"/>
      <c r="I45" s="45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>
        <f t="shared" si="0"/>
        <v>0</v>
      </c>
    </row>
    <row r="46" spans="1:30" x14ac:dyDescent="0.25">
      <c r="E46" s="31">
        <f>SUM(E11:E45)</f>
        <v>22353.411418085554</v>
      </c>
      <c r="F46" s="31">
        <f>SUM(F11:F45)</f>
        <v>1451.8885722420926</v>
      </c>
      <c r="G46" s="31">
        <f>SUM(G11:G45)</f>
        <v>23805.299990327643</v>
      </c>
      <c r="H46" s="72"/>
      <c r="J46" s="31">
        <f t="shared" ref="J46:M46" si="4">SUM(J11:J45)</f>
        <v>46165.599999999999</v>
      </c>
      <c r="K46" s="31">
        <f t="shared" si="4"/>
        <v>32912.199999999997</v>
      </c>
      <c r="L46" s="31">
        <f t="shared" si="4"/>
        <v>8846.4</v>
      </c>
      <c r="M46" s="31">
        <f t="shared" si="4"/>
        <v>4870.3999999999996</v>
      </c>
      <c r="AA46" s="31">
        <f>SUM(AA11:AA45)</f>
        <v>242047.6</v>
      </c>
    </row>
  </sheetData>
  <mergeCells count="1">
    <mergeCell ref="B4:C5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FE9AD-AB41-4706-88D0-DAB83ACD975B}">
  <dimension ref="A1:AD46"/>
  <sheetViews>
    <sheetView zoomScale="80" zoomScaleNormal="80" workbookViewId="0">
      <pane xSplit="9" ySplit="10" topLeftCell="J11" activePane="bottomRight" state="frozen"/>
      <selection pane="topRight" activeCell="F1" sqref="F1"/>
      <selection pane="bottomLeft" activeCell="A9" sqref="A9"/>
      <selection pane="bottomRight" activeCell="J13" sqref="J13"/>
    </sheetView>
  </sheetViews>
  <sheetFormatPr baseColWidth="10" defaultColWidth="11.54296875" defaultRowHeight="15" x14ac:dyDescent="0.25"/>
  <cols>
    <col min="1" max="1" width="6.08984375" style="24" customWidth="1"/>
    <col min="2" max="2" width="9.90625" style="24" customWidth="1"/>
    <col min="3" max="3" width="29.81640625" style="24" customWidth="1"/>
    <col min="4" max="4" width="7" style="24" customWidth="1"/>
    <col min="5" max="5" width="8.36328125" style="24" customWidth="1"/>
    <col min="6" max="6" width="7.6328125" style="24" customWidth="1"/>
    <col min="7" max="7" width="8.90625" style="24" customWidth="1"/>
    <col min="8" max="8" width="8.54296875" style="24" customWidth="1"/>
    <col min="9" max="9" width="17.26953125" style="24" customWidth="1"/>
    <col min="10" max="17" width="11.54296875" style="24"/>
    <col min="18" max="18" width="12.90625" style="24" customWidth="1"/>
    <col min="19" max="27" width="11.54296875" style="24"/>
    <col min="28" max="28" width="5.36328125" style="24" customWidth="1"/>
    <col min="29" max="16384" width="11.54296875" style="24"/>
  </cols>
  <sheetData>
    <row r="1" spans="1:27" ht="15.6" x14ac:dyDescent="0.3">
      <c r="A1" s="26" t="s">
        <v>605</v>
      </c>
    </row>
    <row r="2" spans="1:27" ht="15.6" x14ac:dyDescent="0.3">
      <c r="A2" s="26" t="s">
        <v>550</v>
      </c>
      <c r="B2" s="26" t="s">
        <v>551</v>
      </c>
      <c r="I2" s="74" t="s">
        <v>100</v>
      </c>
      <c r="J2" s="74">
        <v>1</v>
      </c>
      <c r="K2" s="74">
        <v>2</v>
      </c>
      <c r="L2" s="74">
        <v>3</v>
      </c>
      <c r="M2" s="74">
        <v>4</v>
      </c>
      <c r="N2" s="74">
        <v>5</v>
      </c>
      <c r="O2" s="74">
        <v>6</v>
      </c>
      <c r="P2" s="74">
        <v>7</v>
      </c>
      <c r="Q2" s="74">
        <v>8</v>
      </c>
      <c r="R2" s="74">
        <v>9</v>
      </c>
      <c r="S2" s="74">
        <v>10</v>
      </c>
      <c r="T2" s="74">
        <v>11</v>
      </c>
      <c r="U2" s="74">
        <v>12</v>
      </c>
      <c r="V2" s="74">
        <v>13</v>
      </c>
      <c r="W2" s="74">
        <v>14</v>
      </c>
      <c r="X2" s="74">
        <v>15</v>
      </c>
      <c r="Y2" s="74">
        <v>16</v>
      </c>
      <c r="Z2" s="74">
        <v>17</v>
      </c>
    </row>
    <row r="3" spans="1:27" ht="15.6" x14ac:dyDescent="0.3">
      <c r="A3" s="26"/>
      <c r="B3" s="26" t="s">
        <v>604</v>
      </c>
      <c r="I3" s="74" t="s">
        <v>101</v>
      </c>
      <c r="J3" s="74" t="s">
        <v>139</v>
      </c>
      <c r="K3" s="74" t="s">
        <v>140</v>
      </c>
      <c r="L3" s="74" t="s">
        <v>141</v>
      </c>
      <c r="M3" s="74" t="s">
        <v>142</v>
      </c>
      <c r="N3" s="74" t="s">
        <v>95</v>
      </c>
      <c r="O3" s="74" t="s">
        <v>96</v>
      </c>
      <c r="P3" s="74" t="s">
        <v>97</v>
      </c>
      <c r="Q3" s="74" t="s">
        <v>98</v>
      </c>
      <c r="R3" s="74" t="s">
        <v>99</v>
      </c>
      <c r="S3" s="74" t="s">
        <v>143</v>
      </c>
      <c r="T3" s="74" t="s">
        <v>144</v>
      </c>
      <c r="U3" s="74"/>
      <c r="V3" s="74"/>
      <c r="W3" s="74"/>
      <c r="X3" s="74"/>
      <c r="Y3" s="74"/>
      <c r="Z3" s="74"/>
    </row>
    <row r="4" spans="1:27" ht="15.6" customHeight="1" x14ac:dyDescent="0.25">
      <c r="B4" s="100" t="s">
        <v>538</v>
      </c>
      <c r="C4" s="100"/>
      <c r="D4" s="71"/>
      <c r="I4" s="74" t="s">
        <v>102</v>
      </c>
      <c r="J4" s="74" t="s">
        <v>131</v>
      </c>
      <c r="K4" s="74" t="s">
        <v>135</v>
      </c>
      <c r="L4" s="74" t="s">
        <v>136</v>
      </c>
      <c r="M4" s="74" t="s">
        <v>137</v>
      </c>
      <c r="N4" s="74" t="s">
        <v>131</v>
      </c>
      <c r="O4" s="74" t="s">
        <v>135</v>
      </c>
      <c r="P4" s="74" t="s">
        <v>136</v>
      </c>
      <c r="Q4" s="74" t="s">
        <v>137</v>
      </c>
      <c r="R4" s="74" t="s">
        <v>138</v>
      </c>
      <c r="S4" s="74" t="s">
        <v>131</v>
      </c>
      <c r="T4" s="74" t="s">
        <v>135</v>
      </c>
      <c r="U4" s="74"/>
      <c r="V4" s="74"/>
      <c r="W4" s="74"/>
      <c r="X4" s="74"/>
      <c r="Y4" s="74"/>
      <c r="Z4" s="74"/>
    </row>
    <row r="5" spans="1:27" ht="15.6" x14ac:dyDescent="0.25">
      <c r="B5" s="100"/>
      <c r="C5" s="100"/>
      <c r="D5" s="71"/>
      <c r="I5" s="74" t="s">
        <v>132</v>
      </c>
      <c r="J5" s="74" t="s">
        <v>48</v>
      </c>
      <c r="K5" s="74" t="s">
        <v>48</v>
      </c>
      <c r="L5" s="74" t="s">
        <v>48</v>
      </c>
      <c r="M5" s="74" t="s">
        <v>48</v>
      </c>
      <c r="N5" s="74" t="s">
        <v>48</v>
      </c>
      <c r="O5" s="74" t="s">
        <v>48</v>
      </c>
      <c r="P5" s="74" t="s">
        <v>48</v>
      </c>
      <c r="Q5" s="74" t="s">
        <v>48</v>
      </c>
      <c r="R5" s="74" t="s">
        <v>48</v>
      </c>
      <c r="S5" s="74" t="s">
        <v>48</v>
      </c>
      <c r="T5" s="74" t="s">
        <v>48</v>
      </c>
      <c r="U5" s="74"/>
      <c r="V5" s="74"/>
      <c r="W5" s="74"/>
      <c r="X5" s="74"/>
      <c r="Y5" s="74"/>
      <c r="Z5" s="74"/>
    </row>
    <row r="6" spans="1:27" ht="15.6" x14ac:dyDescent="0.25">
      <c r="B6" s="71"/>
      <c r="C6" s="71"/>
      <c r="D6" s="71"/>
      <c r="I6" s="74" t="s">
        <v>133</v>
      </c>
      <c r="J6" s="46">
        <v>45280</v>
      </c>
      <c r="K6" s="46">
        <v>32186</v>
      </c>
      <c r="L6" s="46">
        <v>8536</v>
      </c>
      <c r="M6" s="46">
        <v>4569</v>
      </c>
      <c r="N6" s="46">
        <v>38176</v>
      </c>
      <c r="O6" s="46">
        <v>25836</v>
      </c>
      <c r="P6" s="46">
        <v>5000</v>
      </c>
      <c r="Q6" s="46">
        <v>3881</v>
      </c>
      <c r="R6" s="46">
        <v>17150</v>
      </c>
      <c r="S6" s="46">
        <v>18563</v>
      </c>
      <c r="T6" s="46">
        <v>35292</v>
      </c>
      <c r="U6" s="74"/>
      <c r="V6" s="74"/>
      <c r="W6" s="74"/>
      <c r="X6" s="74"/>
      <c r="Y6" s="74"/>
      <c r="Z6" s="74"/>
    </row>
    <row r="7" spans="1:27" ht="27.6" x14ac:dyDescent="0.25">
      <c r="B7" s="71"/>
      <c r="C7" s="71"/>
      <c r="D7" s="71"/>
      <c r="I7" s="74" t="s">
        <v>134</v>
      </c>
      <c r="J7" s="74" t="s">
        <v>145</v>
      </c>
      <c r="K7" s="74" t="s">
        <v>146</v>
      </c>
      <c r="L7" s="74" t="s">
        <v>147</v>
      </c>
      <c r="M7" s="74" t="s">
        <v>148</v>
      </c>
      <c r="N7" s="74" t="s">
        <v>149</v>
      </c>
      <c r="O7" s="74" t="s">
        <v>150</v>
      </c>
      <c r="P7" s="74" t="s">
        <v>151</v>
      </c>
      <c r="Q7" s="74" t="s">
        <v>152</v>
      </c>
      <c r="R7" s="74" t="s">
        <v>153</v>
      </c>
      <c r="S7" s="74" t="s">
        <v>154</v>
      </c>
      <c r="T7" s="74" t="s">
        <v>155</v>
      </c>
      <c r="U7" s="74"/>
      <c r="V7" s="74"/>
      <c r="W7" s="74"/>
      <c r="X7" s="74"/>
      <c r="Y7" s="74"/>
      <c r="Z7" s="74"/>
    </row>
    <row r="8" spans="1:27" ht="15.6" x14ac:dyDescent="0.25">
      <c r="B8" s="71"/>
      <c r="C8" s="71"/>
      <c r="D8" s="71"/>
      <c r="I8" s="74" t="s">
        <v>218</v>
      </c>
      <c r="J8" s="47">
        <v>44185</v>
      </c>
      <c r="K8" s="47">
        <v>44188</v>
      </c>
      <c r="L8" s="47">
        <v>44193</v>
      </c>
      <c r="M8" s="47">
        <v>44201</v>
      </c>
      <c r="N8" s="47">
        <v>44209</v>
      </c>
      <c r="O8" s="47">
        <v>44212</v>
      </c>
      <c r="P8" s="47">
        <v>44214</v>
      </c>
      <c r="Q8" s="47">
        <v>44212</v>
      </c>
      <c r="R8" s="47">
        <v>44216</v>
      </c>
      <c r="S8" s="47">
        <v>44201</v>
      </c>
      <c r="T8" s="47">
        <v>44204</v>
      </c>
      <c r="U8" s="74"/>
      <c r="V8" s="74"/>
      <c r="W8" s="74"/>
      <c r="X8" s="74"/>
      <c r="Y8" s="74"/>
      <c r="Z8" s="74"/>
    </row>
    <row r="9" spans="1:27" ht="15.6" x14ac:dyDescent="0.25">
      <c r="B9" s="71"/>
      <c r="C9" s="71"/>
      <c r="D9" s="71"/>
      <c r="I9" s="74" t="s">
        <v>156</v>
      </c>
      <c r="J9" s="74" t="s">
        <v>157</v>
      </c>
      <c r="K9" s="74" t="s">
        <v>157</v>
      </c>
      <c r="L9" s="74" t="s">
        <v>158</v>
      </c>
      <c r="M9" s="74" t="s">
        <v>158</v>
      </c>
      <c r="N9" s="74" t="s">
        <v>157</v>
      </c>
      <c r="O9" s="74" t="s">
        <v>157</v>
      </c>
      <c r="P9" s="74" t="s">
        <v>157</v>
      </c>
      <c r="Q9" s="74" t="s">
        <v>157</v>
      </c>
      <c r="R9" s="74" t="s">
        <v>157</v>
      </c>
      <c r="S9" s="74" t="s">
        <v>158</v>
      </c>
      <c r="T9" s="74" t="s">
        <v>158</v>
      </c>
      <c r="U9" s="74"/>
      <c r="V9" s="74"/>
      <c r="W9" s="74"/>
      <c r="X9" s="74"/>
      <c r="Y9" s="74"/>
      <c r="Z9" s="74"/>
    </row>
    <row r="10" spans="1:27" ht="15.6" x14ac:dyDescent="0.3">
      <c r="A10" s="1" t="s">
        <v>100</v>
      </c>
      <c r="B10" s="1" t="s">
        <v>101</v>
      </c>
      <c r="C10" s="1" t="s">
        <v>102</v>
      </c>
      <c r="D10" s="1" t="s">
        <v>103</v>
      </c>
      <c r="E10" s="1" t="s">
        <v>560</v>
      </c>
      <c r="F10" s="1" t="s">
        <v>561</v>
      </c>
      <c r="G10" s="1" t="s">
        <v>559</v>
      </c>
      <c r="H10" s="1" t="s">
        <v>528</v>
      </c>
      <c r="I10" s="1" t="s">
        <v>527</v>
      </c>
      <c r="J10" s="74"/>
      <c r="K10" s="74"/>
      <c r="L10" s="74"/>
      <c r="M10" s="74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40"/>
      <c r="AA10" s="42" t="s">
        <v>7</v>
      </c>
    </row>
    <row r="11" spans="1:27" x14ac:dyDescent="0.25">
      <c r="A11" s="14">
        <v>1</v>
      </c>
      <c r="B11" s="14" t="s">
        <v>371</v>
      </c>
      <c r="C11" s="29" t="s">
        <v>397</v>
      </c>
      <c r="D11" s="14" t="s">
        <v>427</v>
      </c>
      <c r="E11" s="31">
        <f>'P4b2 CA 14'!F42</f>
        <v>801.98866110578535</v>
      </c>
      <c r="F11" s="31">
        <f>'P4c2 CA 08 CA PROD'!P43+'P4c2 CA 09 CA PROD'!P43+'P4c2 CA 10 CA PROD '!P43+'P4c2 CA 11 CA PROD'!P43</f>
        <v>17.006885937411745</v>
      </c>
      <c r="G11" s="31">
        <f>SUM(E11:F11)</f>
        <v>818.99554704319712</v>
      </c>
      <c r="H11" s="62">
        <f>E11/$G$46</f>
        <v>3.3689500297481745E-2</v>
      </c>
      <c r="I11" s="45" t="s">
        <v>603</v>
      </c>
      <c r="J11" s="45">
        <f>'P4d1 CA 14 OC'!$G11/'P4d1 CA 14 OC'!$AA11*'P4d1 CA 14 OC'!J11</f>
        <v>112.93804500357926</v>
      </c>
      <c r="K11" s="45">
        <f>'P4d1 CA 14 OC'!$G11/'P4d1 CA 14 OC'!$AA11*'P4d1 CA 14 OC'!K11</f>
        <v>88.792669864882996</v>
      </c>
      <c r="L11" s="45">
        <f>'P4d1 CA 14 OC'!$G11/'P4d1 CA 14 OC'!$AA11*'P4d1 CA 14 OC'!L11</f>
        <v>23.366492069706052</v>
      </c>
      <c r="M11" s="45">
        <f>'P4d1 CA 14 OC'!$G11/'P4d1 CA 14 OC'!$AA11*'P4d1 CA 14 OC'!M11</f>
        <v>18.498472888517291</v>
      </c>
      <c r="N11" s="45">
        <f>'P4d1 CA 14 OC'!$G11/'P4d1 CA 14 OC'!$AA11*'P4d1 CA 14 OC'!N11</f>
        <v>127.34738177989799</v>
      </c>
      <c r="O11" s="45">
        <f>'P4d1 CA 14 OC'!$G11/'P4d1 CA 14 OC'!$AA11*'P4d1 CA 14 OC'!O11</f>
        <v>91.129319071853601</v>
      </c>
      <c r="P11" s="45">
        <f>'P4d1 CA 14 OC'!$G11/'P4d1 CA 14 OC'!$AA11*'P4d1 CA 14 OC'!P11</f>
        <v>22.198167466220749</v>
      </c>
      <c r="Q11" s="45">
        <f>'P4d1 CA 14 OC'!$G11/'P4d1 CA 14 OC'!$AA11*'P4d1 CA 14 OC'!Q11</f>
        <v>18.887914423012393</v>
      </c>
      <c r="R11" s="45">
        <f>'P4d1 CA 14 OC'!$G11/'P4d1 CA 14 OC'!$AA11*'P4d1 CA 14 OC'!R11</f>
        <v>68.931151605632863</v>
      </c>
      <c r="S11" s="45">
        <f>'P4d1 CA 14 OC'!$G11/'P4d1 CA 14 OC'!$AA11*'P4d1 CA 14 OC'!S11</f>
        <v>80.224956105990785</v>
      </c>
      <c r="T11" s="45">
        <f>'P4d1 CA 14 OC'!$G11/'P4d1 CA 14 OC'!$AA11*'P4d1 CA 14 OC'!T11</f>
        <v>166.68097676390317</v>
      </c>
      <c r="U11" s="7"/>
      <c r="V11" s="7"/>
      <c r="W11" s="7"/>
      <c r="X11" s="7"/>
      <c r="Y11" s="7"/>
      <c r="Z11" s="7"/>
      <c r="AA11" s="44">
        <f t="shared" ref="AA11:AA45" si="0">SUM(J11:Z11)</f>
        <v>818.99554704319712</v>
      </c>
    </row>
    <row r="12" spans="1:27" x14ac:dyDescent="0.25">
      <c r="A12" s="14">
        <v>2</v>
      </c>
      <c r="B12" s="14" t="s">
        <v>372</v>
      </c>
      <c r="C12" s="29" t="s">
        <v>398</v>
      </c>
      <c r="D12" s="14" t="s">
        <v>427</v>
      </c>
      <c r="E12" s="31">
        <f>'P4b2 CA 14'!G42</f>
        <v>600.2368356233311</v>
      </c>
      <c r="F12" s="31">
        <f>'P4c2 CA 08 CA PROD'!Q43+'P4c2 CA 09 CA PROD'!Q43+'P4c2 CA 10 CA PROD '!Q43+'P4c2 CA 11 CA PROD'!Q43</f>
        <v>75.69262137604133</v>
      </c>
      <c r="G12" s="31">
        <f t="shared" ref="G12:G16" si="1">SUM(E12:F12)</f>
        <v>675.92945699937241</v>
      </c>
      <c r="H12" s="83">
        <f t="shared" ref="H12:H16" si="2">E12/$G$46</f>
        <v>2.5214420144556632E-2</v>
      </c>
      <c r="I12" s="45" t="s">
        <v>607</v>
      </c>
      <c r="J12" s="45">
        <f>'P4d1 CA 14 OC'!$G12/'P4d1 CA 14 OC'!$AA12*'P4d1 CA 14 OC'!J12</f>
        <v>57.310841089471744</v>
      </c>
      <c r="K12" s="45">
        <f>'P4d1 CA 14 OC'!$G12/'P4d1 CA 14 OC'!$AA12*'P4d1 CA 14 OC'!K12</f>
        <v>52.645473339171573</v>
      </c>
      <c r="L12" s="45">
        <f>'P4d1 CA 14 OC'!$G12/'P4d1 CA 14 OC'!$AA12*'P4d1 CA 14 OC'!L12</f>
        <v>38.969542384860283</v>
      </c>
      <c r="M12" s="45">
        <f>'P4d1 CA 14 OC'!$G12/'P4d1 CA 14 OC'!$AA12*'P4d1 CA 14 OC'!M12</f>
        <v>43.543432336134963</v>
      </c>
      <c r="N12" s="45">
        <f>'P4d1 CA 14 OC'!$G12/'P4d1 CA 14 OC'!$AA12*'P4d1 CA 14 OC'!N12</f>
        <v>61.793253241720933</v>
      </c>
      <c r="O12" s="45">
        <f>'P4d1 CA 14 OC'!$G12/'P4d1 CA 14 OC'!$AA12*'P4d1 CA 14 OC'!O12</f>
        <v>50.678700660123461</v>
      </c>
      <c r="P12" s="45">
        <f>'P4d1 CA 14 OC'!$G12/'P4d1 CA 14 OC'!$AA12*'P4d1 CA 14 OC'!P12</f>
        <v>15.642703633359408</v>
      </c>
      <c r="Q12" s="45">
        <f>'P4d1 CA 14 OC'!$G12/'P4d1 CA 14 OC'!$AA12*'P4d1 CA 14 OC'!Q12</f>
        <v>12.212286169903397</v>
      </c>
      <c r="R12" s="45">
        <f>'P4d1 CA 14 OC'!$G12/'P4d1 CA 14 OC'!$AA12*'P4d1 CA 14 OC'!R12</f>
        <v>40.341709370242683</v>
      </c>
      <c r="S12" s="45">
        <f>'P4d1 CA 14 OC'!$G12/'P4d1 CA 14 OC'!$AA12*'P4d1 CA 14 OC'!S12</f>
        <v>44.732643723466374</v>
      </c>
      <c r="T12" s="45">
        <f>'P4d1 CA 14 OC'!$G12/'P4d1 CA 14 OC'!$AA12*'P4d1 CA 14 OC'!T12</f>
        <v>258.0588710509175</v>
      </c>
      <c r="U12" s="44"/>
      <c r="V12" s="44"/>
      <c r="W12" s="44"/>
      <c r="X12" s="44"/>
      <c r="Y12" s="44"/>
      <c r="Z12" s="44"/>
      <c r="AA12" s="44">
        <f t="shared" si="0"/>
        <v>675.92945699937241</v>
      </c>
    </row>
    <row r="13" spans="1:27" x14ac:dyDescent="0.25">
      <c r="A13" s="14">
        <v>3</v>
      </c>
      <c r="B13" s="14" t="s">
        <v>373</v>
      </c>
      <c r="C13" s="29" t="s">
        <v>399</v>
      </c>
      <c r="D13" s="14" t="s">
        <v>427</v>
      </c>
      <c r="E13" s="31">
        <f>'P4b2 CA 14'!H42</f>
        <v>1853.4931987783227</v>
      </c>
      <c r="F13" s="31">
        <f>'P4c2 CA 08 CA PROD'!R43+'P4c2 CA 09 CA PROD'!R43+'P4c2 CA 10 CA PROD '!R43+'P4c2 CA 11 CA PROD'!R43</f>
        <v>70.425496546799963</v>
      </c>
      <c r="G13" s="31">
        <f t="shared" si="1"/>
        <v>1923.9186953251226</v>
      </c>
      <c r="H13" s="83">
        <f t="shared" si="2"/>
        <v>7.7860526837780553E-2</v>
      </c>
      <c r="I13" s="45" t="s">
        <v>608</v>
      </c>
      <c r="J13" s="45">
        <f>'P4d1 CA 14 OC'!$G13/'P4d1 CA 14 OC'!$AA13*'P4d1 CA 14 OC'!J13</f>
        <v>287.76561682213372</v>
      </c>
      <c r="K13" s="45">
        <f>'P4d1 CA 14 OC'!$G13/'P4d1 CA 14 OC'!$AA13*'P4d1 CA 14 OC'!K13</f>
        <v>230.21249345770698</v>
      </c>
      <c r="L13" s="45">
        <f>'P4d1 CA 14 OC'!$G13/'P4d1 CA 14 OC'!$AA13*'P4d1 CA 14 OC'!L13</f>
        <v>98.662497196160132</v>
      </c>
      <c r="M13" s="45">
        <f>'P4d1 CA 14 OC'!$G13/'P4d1 CA 14 OC'!$AA13*'P4d1 CA 14 OC'!M13</f>
        <v>82.218747663466786</v>
      </c>
      <c r="N13" s="45">
        <f>'P4d1 CA 14 OC'!$G13/'P4d1 CA 14 OC'!$AA13*'P4d1 CA 14 OC'!N13</f>
        <v>246.65624299040036</v>
      </c>
      <c r="O13" s="45">
        <f>'P4d1 CA 14 OC'!$G13/'P4d1 CA 14 OC'!$AA13*'P4d1 CA 14 OC'!O13</f>
        <v>230.21249345770698</v>
      </c>
      <c r="P13" s="45">
        <f>'P4d1 CA 14 OC'!$G13/'P4d1 CA 14 OC'!$AA13*'P4d1 CA 14 OC'!P13</f>
        <v>65.774998130773426</v>
      </c>
      <c r="Q13" s="45">
        <f>'P4d1 CA 14 OC'!$G13/'P4d1 CA 14 OC'!$AA13*'P4d1 CA 14 OC'!Q13</f>
        <v>32.887499065386713</v>
      </c>
      <c r="R13" s="45">
        <f>'P4d1 CA 14 OC'!$G13/'P4d1 CA 14 OC'!$AA13*'P4d1 CA 14 OC'!R13</f>
        <v>98.662497196160132</v>
      </c>
      <c r="S13" s="45">
        <f>'P4d1 CA 14 OC'!$G13/'P4d1 CA 14 OC'!$AA13*'P4d1 CA 14 OC'!S13</f>
        <v>123.32812149520018</v>
      </c>
      <c r="T13" s="45">
        <f>'P4d1 CA 14 OC'!$G13/'P4d1 CA 14 OC'!$AA13*'P4d1 CA 14 OC'!T13</f>
        <v>427.53748785002728</v>
      </c>
      <c r="U13" s="44"/>
      <c r="V13" s="44"/>
      <c r="W13" s="44"/>
      <c r="X13" s="44"/>
      <c r="Y13" s="44"/>
      <c r="Z13" s="44"/>
      <c r="AA13" s="44">
        <f t="shared" si="0"/>
        <v>1923.9186953251226</v>
      </c>
    </row>
    <row r="14" spans="1:27" x14ac:dyDescent="0.25">
      <c r="A14" s="14">
        <v>4</v>
      </c>
      <c r="B14" s="14" t="s">
        <v>374</v>
      </c>
      <c r="C14" s="29" t="s">
        <v>400</v>
      </c>
      <c r="D14" s="14" t="s">
        <v>427</v>
      </c>
      <c r="E14" s="31">
        <f>'P4b2 CA 14'!I42</f>
        <v>13669.158607986772</v>
      </c>
      <c r="F14" s="31">
        <f>'P4c2 CA 08 CA PROD'!S43+'P4c2 CA 09 CA PROD'!S43+'P4c2 CA 10 CA PROD '!S43+'P4c2 CA 11 CA PROD'!S43</f>
        <v>1105.4643307942781</v>
      </c>
      <c r="G14" s="31">
        <f t="shared" si="1"/>
        <v>14774.622938781051</v>
      </c>
      <c r="H14" s="63">
        <f t="shared" si="2"/>
        <v>0.57420652600642308</v>
      </c>
      <c r="I14" s="45" t="s">
        <v>607</v>
      </c>
      <c r="J14" s="45">
        <f>'P4d1 CA 14 OC'!$G14/'P4d1 CA 14 OC'!$AA14*'P4d1 CA 14 OC'!J14</f>
        <v>1252.7136650624343</v>
      </c>
      <c r="K14" s="45">
        <f>'P4d1 CA 14 OC'!$G14/'P4d1 CA 14 OC'!$AA14*'P4d1 CA 14 OC'!K14</f>
        <v>1150.7369740517652</v>
      </c>
      <c r="L14" s="45">
        <f>'P4d1 CA 14 OC'!$G14/'P4d1 CA 14 OC'!$AA14*'P4d1 CA 14 OC'!L14</f>
        <v>851.80530138323547</v>
      </c>
      <c r="M14" s="45">
        <f>'P4d1 CA 14 OC'!$G14/'P4d1 CA 14 OC'!$AA14*'P4d1 CA 14 OC'!M14</f>
        <v>951.78244943291099</v>
      </c>
      <c r="N14" s="45">
        <f>'P4d1 CA 14 OC'!$G14/'P4d1 CA 14 OC'!$AA14*'P4d1 CA 14 OC'!N14</f>
        <v>1350.6912701511162</v>
      </c>
      <c r="O14" s="45">
        <f>'P4d1 CA 14 OC'!$G14/'P4d1 CA 14 OC'!$AA14*'P4d1 CA 14 OC'!O14</f>
        <v>1107.7468003904048</v>
      </c>
      <c r="P14" s="45">
        <f>'P4d1 CA 14 OC'!$G14/'P4d1 CA 14 OC'!$AA14*'P4d1 CA 14 OC'!P14</f>
        <v>341.92184632989034</v>
      </c>
      <c r="Q14" s="45">
        <f>'P4d1 CA 14 OC'!$G14/'P4d1 CA 14 OC'!$AA14*'P4d1 CA 14 OC'!Q14</f>
        <v>266.93898529263362</v>
      </c>
      <c r="R14" s="45">
        <f>'P4d1 CA 14 OC'!$G14/'P4d1 CA 14 OC'!$AA14*'P4d1 CA 14 OC'!R14</f>
        <v>881.79844579813812</v>
      </c>
      <c r="S14" s="45">
        <f>'P4d1 CA 14 OC'!$G14/'P4d1 CA 14 OC'!$AA14*'P4d1 CA 14 OC'!S14</f>
        <v>977.77650792582665</v>
      </c>
      <c r="T14" s="45">
        <f>'P4d1 CA 14 OC'!$G14/'P4d1 CA 14 OC'!$AA14*'P4d1 CA 14 OC'!T14</f>
        <v>5640.7106929626934</v>
      </c>
      <c r="U14" s="44"/>
      <c r="V14" s="44"/>
      <c r="W14" s="44"/>
      <c r="X14" s="44"/>
      <c r="Y14" s="44"/>
      <c r="Z14" s="44"/>
      <c r="AA14" s="44">
        <f t="shared" si="0"/>
        <v>14774.622938781049</v>
      </c>
    </row>
    <row r="15" spans="1:27" x14ac:dyDescent="0.25">
      <c r="A15" s="14">
        <v>5</v>
      </c>
      <c r="B15" s="14" t="s">
        <v>375</v>
      </c>
      <c r="C15" s="29" t="s">
        <v>401</v>
      </c>
      <c r="D15" s="14" t="s">
        <v>427</v>
      </c>
      <c r="E15" s="31">
        <f>'P4b2 CA 14'!J42</f>
        <v>1228.0895670486043</v>
      </c>
      <c r="F15" s="31">
        <f>'P4c2 CA 08 CA PROD'!T43+'P4c2 CA 09 CA PROD'!T43+'P4c2 CA 10 CA PROD '!T43+'P4c2 CA 11 CA PROD'!T43</f>
        <v>19.873496285809306</v>
      </c>
      <c r="G15" s="31">
        <f t="shared" si="1"/>
        <v>1247.9630633344136</v>
      </c>
      <c r="H15" s="83">
        <f t="shared" si="2"/>
        <v>5.1588913710291014E-2</v>
      </c>
      <c r="I15" s="45" t="s">
        <v>609</v>
      </c>
      <c r="J15" s="45">
        <f>'P4d1 CA 14 OC'!$G15/'P4d1 CA 14 OC'!$AA15*'P4d1 CA 14 OC'!J15</f>
        <v>136.38940582889768</v>
      </c>
      <c r="K15" s="45">
        <f>'P4d1 CA 14 OC'!$G15/'P4d1 CA 14 OC'!$AA15*'P4d1 CA 14 OC'!K15</f>
        <v>81.833643497338599</v>
      </c>
      <c r="L15" s="45">
        <f>'P4d1 CA 14 OC'!$G15/'P4d1 CA 14 OC'!$AA15*'P4d1 CA 14 OC'!L15</f>
        <v>54.555762331559066</v>
      </c>
      <c r="M15" s="45">
        <f>'P4d1 CA 14 OC'!$G15/'P4d1 CA 14 OC'!$AA15*'P4d1 CA 14 OC'!M15</f>
        <v>40.9168217486693</v>
      </c>
      <c r="N15" s="45">
        <f>'P4d1 CA 14 OC'!$G15/'P4d1 CA 14 OC'!$AA15*'P4d1 CA 14 OC'!N15</f>
        <v>102.29205437167325</v>
      </c>
      <c r="O15" s="45">
        <f>'P4d1 CA 14 OC'!$G15/'P4d1 CA 14 OC'!$AA15*'P4d1 CA 14 OC'!O15</f>
        <v>170.48675728612207</v>
      </c>
      <c r="P15" s="45">
        <f>'P4d1 CA 14 OC'!$G15/'P4d1 CA 14 OC'!$AA15*'P4d1 CA 14 OC'!P15</f>
        <v>68.19470291444884</v>
      </c>
      <c r="Q15" s="45">
        <f>'P4d1 CA 14 OC'!$G15/'P4d1 CA 14 OC'!$AA15*'P4d1 CA 14 OC'!Q15</f>
        <v>54.555762331559066</v>
      </c>
      <c r="R15" s="45">
        <f>'P4d1 CA 14 OC'!$G15/'P4d1 CA 14 OC'!$AA15*'P4d1 CA 14 OC'!R15</f>
        <v>109.11152466311813</v>
      </c>
      <c r="S15" s="45">
        <f>'P4d1 CA 14 OC'!$G15/'P4d1 CA 14 OC'!$AA15*'P4d1 CA 14 OC'!S15</f>
        <v>163.6672869946772</v>
      </c>
      <c r="T15" s="45">
        <f>'P4d1 CA 14 OC'!$G15/'P4d1 CA 14 OC'!$AA15*'P4d1 CA 14 OC'!T15</f>
        <v>265.95934136635043</v>
      </c>
      <c r="U15" s="45"/>
      <c r="V15" s="45"/>
      <c r="W15" s="45"/>
      <c r="X15" s="45"/>
      <c r="Y15" s="45"/>
      <c r="Z15" s="45"/>
      <c r="AA15" s="44">
        <f t="shared" si="0"/>
        <v>1247.9630633344136</v>
      </c>
    </row>
    <row r="16" spans="1:27" x14ac:dyDescent="0.25">
      <c r="A16" s="14">
        <v>6</v>
      </c>
      <c r="B16" s="14" t="s">
        <v>376</v>
      </c>
      <c r="C16" s="29" t="s">
        <v>402</v>
      </c>
      <c r="D16" s="14" t="s">
        <v>427</v>
      </c>
      <c r="E16" s="31">
        <f>'P4b2 CA 14'!K42</f>
        <v>4200.4445475427328</v>
      </c>
      <c r="F16" s="31">
        <f>'P4c2 CA 08 CA PROD'!U43+'P4c2 CA 09 CA PROD'!U43+'P4c2 CA 10 CA PROD '!U43+'P4c2 CA 11 CA PROD'!U43</f>
        <v>163.42574130175225</v>
      </c>
      <c r="G16" s="31">
        <f t="shared" si="1"/>
        <v>4363.870288844485</v>
      </c>
      <c r="H16" s="63">
        <f t="shared" si="2"/>
        <v>0.17644997329373793</v>
      </c>
      <c r="I16" s="45" t="s">
        <v>610</v>
      </c>
      <c r="J16" s="45">
        <f>'P4d1 CA 14 OC'!$G16/'P4d1 CA 14 OC'!$AA16*'P4d1 CA 14 OC'!J16</f>
        <v>842.73847152023632</v>
      </c>
      <c r="K16" s="45">
        <f>'P4d1 CA 14 OC'!$G16/'P4d1 CA 14 OC'!$AA16*'P4d1 CA 14 OC'!K16</f>
        <v>599.03667059077577</v>
      </c>
      <c r="L16" s="45">
        <f>'P4d1 CA 14 OC'!$G16/'P4d1 CA 14 OC'!$AA16*'P4d1 CA 14 OC'!L16</f>
        <v>158.86960231662405</v>
      </c>
      <c r="M16" s="45">
        <f>'P4d1 CA 14 OC'!$G16/'P4d1 CA 14 OC'!$AA16*'P4d1 CA 14 OC'!M16</f>
        <v>85.036927481801229</v>
      </c>
      <c r="N16" s="45">
        <f>'P4d1 CA 14 OC'!$G16/'P4d1 CA 14 OC'!$AA16*'P4d1 CA 14 OC'!N16</f>
        <v>710.52084559974696</v>
      </c>
      <c r="O16" s="45">
        <f>'P4d1 CA 14 OC'!$G16/'P4d1 CA 14 OC'!$AA16*'P4d1 CA 14 OC'!O16</f>
        <v>480.85227805205</v>
      </c>
      <c r="P16" s="45">
        <f>'P4d1 CA 14 OC'!$G16/'P4d1 CA 14 OC'!$AA16*'P4d1 CA 14 OC'!P16</f>
        <v>93.058576802146234</v>
      </c>
      <c r="Q16" s="45">
        <f>'P4d1 CA 14 OC'!$G16/'P4d1 CA 14 OC'!$AA16*'P4d1 CA 14 OC'!Q16</f>
        <v>72.232067313825908</v>
      </c>
      <c r="R16" s="45">
        <f>'P4d1 CA 14 OC'!$G16/'P4d1 CA 14 OC'!$AA16*'P4d1 CA 14 OC'!R16</f>
        <v>319.19091843136158</v>
      </c>
      <c r="S16" s="45">
        <f>'P4d1 CA 14 OC'!$G16/'P4d1 CA 14 OC'!$AA16*'P4d1 CA 14 OC'!S16</f>
        <v>345.48927223564812</v>
      </c>
      <c r="T16" s="45">
        <f>'P4d1 CA 14 OC'!$G16/'P4d1 CA 14 OC'!$AA16*'P4d1 CA 14 OC'!T16</f>
        <v>656.84465850026891</v>
      </c>
      <c r="U16" s="45"/>
      <c r="V16" s="45"/>
      <c r="W16" s="45"/>
      <c r="X16" s="45"/>
      <c r="Y16" s="45"/>
      <c r="Z16" s="45"/>
      <c r="AA16" s="44">
        <f t="shared" si="0"/>
        <v>4363.8702888444841</v>
      </c>
    </row>
    <row r="17" spans="1:27" x14ac:dyDescent="0.25">
      <c r="A17" s="14">
        <v>7</v>
      </c>
      <c r="B17" s="14"/>
      <c r="C17" s="7"/>
      <c r="D17" s="7"/>
      <c r="E17" s="31"/>
      <c r="F17" s="31"/>
      <c r="G17" s="31"/>
      <c r="H17" s="31"/>
      <c r="I17" s="45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>
        <f t="shared" si="0"/>
        <v>0</v>
      </c>
    </row>
    <row r="18" spans="1:27" x14ac:dyDescent="0.25">
      <c r="A18" s="14">
        <v>8</v>
      </c>
      <c r="B18" s="14"/>
      <c r="C18" s="7"/>
      <c r="D18" s="7"/>
      <c r="E18" s="31"/>
      <c r="F18" s="31"/>
      <c r="G18" s="31"/>
      <c r="H18" s="31"/>
      <c r="I18" s="45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>
        <f t="shared" si="0"/>
        <v>0</v>
      </c>
    </row>
    <row r="19" spans="1:27" x14ac:dyDescent="0.25">
      <c r="A19" s="14">
        <v>9</v>
      </c>
      <c r="B19" s="14"/>
      <c r="C19" s="7"/>
      <c r="D19" s="7"/>
      <c r="E19" s="31"/>
      <c r="F19" s="31"/>
      <c r="G19" s="31"/>
      <c r="H19" s="31"/>
      <c r="I19" s="45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5"/>
      <c r="V19" s="45"/>
      <c r="W19" s="45"/>
      <c r="X19" s="45"/>
      <c r="Y19" s="45"/>
      <c r="Z19" s="45"/>
      <c r="AA19" s="44">
        <f t="shared" si="0"/>
        <v>0</v>
      </c>
    </row>
    <row r="20" spans="1:27" x14ac:dyDescent="0.25">
      <c r="A20" s="14">
        <v>10</v>
      </c>
      <c r="B20" s="14"/>
      <c r="C20" s="7"/>
      <c r="D20" s="7"/>
      <c r="E20" s="31"/>
      <c r="F20" s="31"/>
      <c r="G20" s="31"/>
      <c r="H20" s="31"/>
      <c r="I20" s="45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>
        <f t="shared" si="0"/>
        <v>0</v>
      </c>
    </row>
    <row r="21" spans="1:27" x14ac:dyDescent="0.25">
      <c r="A21" s="14">
        <v>11</v>
      </c>
      <c r="B21" s="14"/>
      <c r="C21" s="7"/>
      <c r="D21" s="7"/>
      <c r="E21" s="31"/>
      <c r="F21" s="31"/>
      <c r="G21" s="31"/>
      <c r="H21" s="31"/>
      <c r="I21" s="45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>
        <f t="shared" si="0"/>
        <v>0</v>
      </c>
    </row>
    <row r="22" spans="1:27" x14ac:dyDescent="0.25">
      <c r="A22" s="14">
        <v>12</v>
      </c>
      <c r="B22" s="14"/>
      <c r="C22" s="7"/>
      <c r="D22" s="7"/>
      <c r="E22" s="31"/>
      <c r="F22" s="31"/>
      <c r="G22" s="31"/>
      <c r="H22" s="31"/>
      <c r="I22" s="45"/>
      <c r="J22" s="44"/>
      <c r="K22" s="44"/>
      <c r="L22" s="44"/>
      <c r="M22" s="4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44">
        <f t="shared" si="0"/>
        <v>0</v>
      </c>
    </row>
    <row r="23" spans="1:27" x14ac:dyDescent="0.25">
      <c r="A23" s="14">
        <v>13</v>
      </c>
      <c r="B23" s="14"/>
      <c r="C23" s="7"/>
      <c r="D23" s="7"/>
      <c r="E23" s="31"/>
      <c r="F23" s="31"/>
      <c r="G23" s="31"/>
      <c r="H23" s="31"/>
      <c r="I23" s="45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5"/>
      <c r="V23" s="45"/>
      <c r="W23" s="45"/>
      <c r="X23" s="45"/>
      <c r="Y23" s="45"/>
      <c r="Z23" s="45"/>
      <c r="AA23" s="44">
        <f t="shared" si="0"/>
        <v>0</v>
      </c>
    </row>
    <row r="24" spans="1:27" x14ac:dyDescent="0.25">
      <c r="A24" s="14">
        <v>14</v>
      </c>
      <c r="B24" s="14"/>
      <c r="C24" s="7"/>
      <c r="D24" s="7"/>
      <c r="E24" s="31"/>
      <c r="F24" s="31"/>
      <c r="G24" s="31"/>
      <c r="H24" s="31"/>
      <c r="I24" s="45"/>
      <c r="J24" s="44"/>
      <c r="K24" s="44"/>
      <c r="L24" s="44"/>
      <c r="M24" s="44"/>
      <c r="N24" s="44"/>
      <c r="O24" s="44"/>
      <c r="P24" s="44"/>
      <c r="Q24" s="44"/>
      <c r="R24" s="45"/>
      <c r="S24" s="45"/>
      <c r="T24" s="45"/>
      <c r="U24" s="45"/>
      <c r="V24" s="45"/>
      <c r="W24" s="45"/>
      <c r="X24" s="45"/>
      <c r="Y24" s="45"/>
      <c r="Z24" s="45"/>
      <c r="AA24" s="44">
        <f t="shared" si="0"/>
        <v>0</v>
      </c>
    </row>
    <row r="25" spans="1:27" x14ac:dyDescent="0.25">
      <c r="A25" s="14">
        <v>15</v>
      </c>
      <c r="B25" s="14"/>
      <c r="C25" s="7"/>
      <c r="D25" s="7"/>
      <c r="E25" s="31"/>
      <c r="F25" s="31"/>
      <c r="G25" s="31"/>
      <c r="H25" s="31"/>
      <c r="I25" s="45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>
        <f t="shared" si="0"/>
        <v>0</v>
      </c>
    </row>
    <row r="26" spans="1:27" x14ac:dyDescent="0.25">
      <c r="A26" s="14">
        <v>16</v>
      </c>
      <c r="B26" s="14"/>
      <c r="C26" s="7"/>
      <c r="D26" s="7"/>
      <c r="E26" s="31"/>
      <c r="F26" s="31"/>
      <c r="G26" s="31"/>
      <c r="H26" s="31"/>
      <c r="I26" s="45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5"/>
      <c r="V26" s="45"/>
      <c r="W26" s="45"/>
      <c r="X26" s="45"/>
      <c r="Y26" s="45"/>
      <c r="Z26" s="45"/>
      <c r="AA26" s="44">
        <f t="shared" si="0"/>
        <v>0</v>
      </c>
    </row>
    <row r="27" spans="1:27" x14ac:dyDescent="0.25">
      <c r="A27" s="14">
        <v>17</v>
      </c>
      <c r="B27" s="14"/>
      <c r="C27" s="7"/>
      <c r="D27" s="7"/>
      <c r="E27" s="31"/>
      <c r="F27" s="31"/>
      <c r="G27" s="31"/>
      <c r="H27" s="31"/>
      <c r="I27" s="45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>
        <f t="shared" si="0"/>
        <v>0</v>
      </c>
    </row>
    <row r="28" spans="1:27" x14ac:dyDescent="0.25">
      <c r="A28" s="14">
        <v>18</v>
      </c>
      <c r="B28" s="14"/>
      <c r="C28" s="7"/>
      <c r="D28" s="7"/>
      <c r="E28" s="31"/>
      <c r="F28" s="31"/>
      <c r="G28" s="31"/>
      <c r="H28" s="31"/>
      <c r="I28" s="45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5"/>
      <c r="V28" s="45"/>
      <c r="W28" s="45"/>
      <c r="X28" s="45"/>
      <c r="Y28" s="45"/>
      <c r="Z28" s="45"/>
      <c r="AA28" s="44">
        <f t="shared" si="0"/>
        <v>0</v>
      </c>
    </row>
    <row r="29" spans="1:27" x14ac:dyDescent="0.25">
      <c r="A29" s="14">
        <v>19</v>
      </c>
      <c r="B29" s="14"/>
      <c r="C29" s="7"/>
      <c r="D29" s="7"/>
      <c r="E29" s="31"/>
      <c r="F29" s="31"/>
      <c r="G29" s="31"/>
      <c r="H29" s="31"/>
      <c r="I29" s="45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>
        <f t="shared" si="0"/>
        <v>0</v>
      </c>
    </row>
    <row r="30" spans="1:27" x14ac:dyDescent="0.25">
      <c r="A30" s="14">
        <v>20</v>
      </c>
      <c r="B30" s="14"/>
      <c r="C30" s="7"/>
      <c r="D30" s="7"/>
      <c r="E30" s="31"/>
      <c r="F30" s="31"/>
      <c r="G30" s="31"/>
      <c r="H30" s="31"/>
      <c r="I30" s="45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>
        <f t="shared" si="0"/>
        <v>0</v>
      </c>
    </row>
    <row r="31" spans="1:27" x14ac:dyDescent="0.25">
      <c r="A31" s="14">
        <v>21</v>
      </c>
      <c r="B31" s="14"/>
      <c r="C31" s="7"/>
      <c r="D31" s="7"/>
      <c r="E31" s="31"/>
      <c r="F31" s="31"/>
      <c r="G31" s="31"/>
      <c r="H31" s="31"/>
      <c r="I31" s="45"/>
      <c r="J31" s="44"/>
      <c r="K31" s="44"/>
      <c r="L31" s="44"/>
      <c r="M31" s="44"/>
      <c r="N31" s="44"/>
      <c r="O31" s="44"/>
      <c r="P31" s="45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>
        <f t="shared" si="0"/>
        <v>0</v>
      </c>
    </row>
    <row r="32" spans="1:27" x14ac:dyDescent="0.25">
      <c r="A32" s="14">
        <v>22</v>
      </c>
      <c r="B32" s="14"/>
      <c r="C32" s="7"/>
      <c r="D32" s="7"/>
      <c r="E32" s="31"/>
      <c r="F32" s="31"/>
      <c r="G32" s="31"/>
      <c r="H32" s="31"/>
      <c r="I32" s="45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>
        <f t="shared" si="0"/>
        <v>0</v>
      </c>
    </row>
    <row r="33" spans="1:30" x14ac:dyDescent="0.25">
      <c r="A33" s="14">
        <v>23</v>
      </c>
      <c r="B33" s="14"/>
      <c r="C33" s="7"/>
      <c r="D33" s="7"/>
      <c r="E33" s="31"/>
      <c r="F33" s="31"/>
      <c r="G33" s="31"/>
      <c r="H33" s="31"/>
      <c r="I33" s="45"/>
      <c r="J33" s="44"/>
      <c r="K33" s="44"/>
      <c r="L33" s="44"/>
      <c r="M33" s="44"/>
      <c r="N33" s="44"/>
      <c r="O33" s="45"/>
      <c r="P33" s="45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>
        <f t="shared" si="0"/>
        <v>0</v>
      </c>
    </row>
    <row r="34" spans="1:30" x14ac:dyDescent="0.25">
      <c r="A34" s="14">
        <v>24</v>
      </c>
      <c r="B34" s="14"/>
      <c r="C34" s="7"/>
      <c r="D34" s="7"/>
      <c r="E34" s="31"/>
      <c r="F34" s="31"/>
      <c r="G34" s="31"/>
      <c r="H34" s="31"/>
      <c r="I34" s="45"/>
      <c r="J34" s="44"/>
      <c r="K34" s="44"/>
      <c r="L34" s="44"/>
      <c r="M34" s="44"/>
      <c r="N34" s="44"/>
      <c r="O34" s="45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>
        <f t="shared" si="0"/>
        <v>0</v>
      </c>
    </row>
    <row r="35" spans="1:30" x14ac:dyDescent="0.25">
      <c r="A35" s="14">
        <v>25</v>
      </c>
      <c r="B35" s="14"/>
      <c r="C35" s="7"/>
      <c r="D35" s="7"/>
      <c r="E35" s="31"/>
      <c r="F35" s="31"/>
      <c r="G35" s="31"/>
      <c r="H35" s="31"/>
      <c r="I35" s="45"/>
      <c r="J35" s="44"/>
      <c r="K35" s="44"/>
      <c r="L35" s="44"/>
      <c r="M35" s="44"/>
      <c r="N35" s="45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>
        <f t="shared" si="0"/>
        <v>0</v>
      </c>
    </row>
    <row r="36" spans="1:30" x14ac:dyDescent="0.25">
      <c r="A36" s="14">
        <v>26</v>
      </c>
      <c r="B36" s="14"/>
      <c r="C36" s="7"/>
      <c r="D36" s="7"/>
      <c r="E36" s="31"/>
      <c r="F36" s="31"/>
      <c r="G36" s="31"/>
      <c r="H36" s="31"/>
      <c r="I36" s="45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>
        <f t="shared" si="0"/>
        <v>0</v>
      </c>
    </row>
    <row r="37" spans="1:30" x14ac:dyDescent="0.25">
      <c r="A37" s="14">
        <v>27</v>
      </c>
      <c r="B37" s="14"/>
      <c r="C37" s="7"/>
      <c r="D37" s="7"/>
      <c r="E37" s="31"/>
      <c r="F37" s="31"/>
      <c r="G37" s="31"/>
      <c r="H37" s="31"/>
      <c r="I37" s="45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>
        <f t="shared" si="0"/>
        <v>0</v>
      </c>
    </row>
    <row r="38" spans="1:30" x14ac:dyDescent="0.25">
      <c r="A38" s="14">
        <v>28</v>
      </c>
      <c r="B38" s="14"/>
      <c r="C38" s="7"/>
      <c r="D38" s="7"/>
      <c r="E38" s="31"/>
      <c r="F38" s="31"/>
      <c r="G38" s="31"/>
      <c r="H38" s="31"/>
      <c r="I38" s="45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>
        <f t="shared" si="0"/>
        <v>0</v>
      </c>
    </row>
    <row r="39" spans="1:30" x14ac:dyDescent="0.25">
      <c r="A39" s="14">
        <v>29</v>
      </c>
      <c r="B39" s="14"/>
      <c r="C39" s="7"/>
      <c r="D39" s="7"/>
      <c r="E39" s="31"/>
      <c r="F39" s="31"/>
      <c r="G39" s="31"/>
      <c r="H39" s="31"/>
      <c r="I39" s="45"/>
      <c r="J39" s="44"/>
      <c r="K39" s="44"/>
      <c r="L39" s="44"/>
      <c r="M39" s="44"/>
      <c r="N39" s="44"/>
      <c r="O39" s="45"/>
      <c r="P39" s="44"/>
      <c r="Q39" s="45"/>
      <c r="R39" s="44"/>
      <c r="S39" s="44"/>
      <c r="T39" s="44"/>
      <c r="U39" s="44"/>
      <c r="V39" s="44"/>
      <c r="W39" s="44"/>
      <c r="X39" s="44"/>
      <c r="Y39" s="44"/>
      <c r="Z39" s="44"/>
      <c r="AA39" s="44">
        <f t="shared" si="0"/>
        <v>0</v>
      </c>
    </row>
    <row r="40" spans="1:30" x14ac:dyDescent="0.25">
      <c r="A40" s="14">
        <v>30</v>
      </c>
      <c r="B40" s="14"/>
      <c r="C40" s="7"/>
      <c r="D40" s="7"/>
      <c r="E40" s="31"/>
      <c r="F40" s="31"/>
      <c r="G40" s="31"/>
      <c r="H40" s="31"/>
      <c r="I40" s="45"/>
      <c r="J40" s="44"/>
      <c r="K40" s="44"/>
      <c r="L40" s="44"/>
      <c r="M40" s="44"/>
      <c r="N40" s="44"/>
      <c r="O40" s="45"/>
      <c r="P40" s="45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>
        <f t="shared" si="0"/>
        <v>0</v>
      </c>
    </row>
    <row r="41" spans="1:30" x14ac:dyDescent="0.25">
      <c r="A41" s="14">
        <v>31</v>
      </c>
      <c r="B41" s="14"/>
      <c r="C41" s="7"/>
      <c r="D41" s="7"/>
      <c r="E41" s="31"/>
      <c r="F41" s="31"/>
      <c r="G41" s="31"/>
      <c r="H41" s="31"/>
      <c r="I41" s="45"/>
      <c r="J41" s="44"/>
      <c r="K41" s="44"/>
      <c r="L41" s="44"/>
      <c r="M41" s="44"/>
      <c r="N41" s="45"/>
      <c r="O41" s="44"/>
      <c r="P41" s="45"/>
      <c r="Q41" s="44"/>
      <c r="R41" s="45"/>
      <c r="S41" s="45"/>
      <c r="T41" s="45"/>
      <c r="U41" s="44"/>
      <c r="V41" s="44"/>
      <c r="W41" s="44"/>
      <c r="X41" s="44"/>
      <c r="Y41" s="44"/>
      <c r="Z41" s="44"/>
      <c r="AA41" s="44">
        <f t="shared" si="0"/>
        <v>0</v>
      </c>
    </row>
    <row r="42" spans="1:30" x14ac:dyDescent="0.25">
      <c r="A42" s="14">
        <v>32</v>
      </c>
      <c r="B42" s="14"/>
      <c r="C42" s="7"/>
      <c r="D42" s="7"/>
      <c r="E42" s="31"/>
      <c r="F42" s="31"/>
      <c r="G42" s="31"/>
      <c r="H42" s="31"/>
      <c r="I42" s="45"/>
      <c r="J42" s="44"/>
      <c r="K42" s="44"/>
      <c r="L42" s="44"/>
      <c r="M42" s="44"/>
      <c r="N42" s="14"/>
      <c r="O42" s="45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>
        <f t="shared" si="0"/>
        <v>0</v>
      </c>
      <c r="AD42" s="65"/>
    </row>
    <row r="43" spans="1:30" x14ac:dyDescent="0.25">
      <c r="A43" s="14">
        <v>33</v>
      </c>
      <c r="B43" s="14"/>
      <c r="C43" s="7"/>
      <c r="D43" s="7"/>
      <c r="E43" s="31"/>
      <c r="F43" s="31"/>
      <c r="G43" s="31"/>
      <c r="H43" s="31"/>
      <c r="I43" s="45"/>
      <c r="J43" s="44"/>
      <c r="K43" s="44"/>
      <c r="L43" s="44"/>
      <c r="M43" s="44"/>
      <c r="N43" s="1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>
        <f t="shared" si="0"/>
        <v>0</v>
      </c>
    </row>
    <row r="44" spans="1:30" x14ac:dyDescent="0.25">
      <c r="A44" s="14">
        <v>34</v>
      </c>
      <c r="B44" s="14"/>
      <c r="C44" s="7"/>
      <c r="D44" s="7"/>
      <c r="E44" s="31"/>
      <c r="F44" s="31"/>
      <c r="G44" s="31"/>
      <c r="H44" s="31"/>
      <c r="I44" s="45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>
        <f t="shared" si="0"/>
        <v>0</v>
      </c>
    </row>
    <row r="45" spans="1:30" x14ac:dyDescent="0.25">
      <c r="A45" s="14">
        <v>35</v>
      </c>
      <c r="B45" s="14"/>
      <c r="C45" s="7"/>
      <c r="D45" s="7"/>
      <c r="E45" s="31"/>
      <c r="F45" s="31"/>
      <c r="G45" s="31"/>
      <c r="H45" s="31"/>
      <c r="I45" s="45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>
        <f t="shared" si="0"/>
        <v>0</v>
      </c>
    </row>
    <row r="46" spans="1:30" x14ac:dyDescent="0.25">
      <c r="E46" s="77">
        <f>SUM(E11:E45)</f>
        <v>22353.411418085554</v>
      </c>
      <c r="F46" s="77">
        <f>SUM(F11:F45)</f>
        <v>1451.8885722420926</v>
      </c>
      <c r="G46" s="77">
        <f>SUM(G11:G45)</f>
        <v>23805.299990327643</v>
      </c>
      <c r="H46" s="72"/>
      <c r="J46" s="77">
        <f t="shared" ref="J46:T46" si="3">SUM(J11:J45)</f>
        <v>2689.8560453267528</v>
      </c>
      <c r="K46" s="77">
        <f t="shared" si="3"/>
        <v>2203.2579248016414</v>
      </c>
      <c r="L46" s="77">
        <f t="shared" si="3"/>
        <v>1226.229197682145</v>
      </c>
      <c r="M46" s="77">
        <f t="shared" si="3"/>
        <v>1221.9968515515006</v>
      </c>
      <c r="N46" s="77">
        <f t="shared" si="3"/>
        <v>2599.3010481345555</v>
      </c>
      <c r="O46" s="77">
        <f t="shared" si="3"/>
        <v>2131.1063489182607</v>
      </c>
      <c r="P46" s="77">
        <f t="shared" si="3"/>
        <v>606.790995276839</v>
      </c>
      <c r="Q46" s="77">
        <f t="shared" si="3"/>
        <v>457.71451459632107</v>
      </c>
      <c r="R46" s="77">
        <f t="shared" si="3"/>
        <v>1518.0362470646535</v>
      </c>
      <c r="S46" s="77">
        <f t="shared" si="3"/>
        <v>1735.2187884808093</v>
      </c>
      <c r="T46" s="77">
        <f t="shared" si="3"/>
        <v>7415.7920284941611</v>
      </c>
      <c r="AA46" s="77">
        <f>SUM(AA11:AA45)</f>
        <v>23805.299990327636</v>
      </c>
    </row>
  </sheetData>
  <mergeCells count="1">
    <mergeCell ref="B4:C5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85EFA-B92E-4BBE-BDD1-1E6C896A4CF4}">
  <dimension ref="A1:AD46"/>
  <sheetViews>
    <sheetView zoomScale="80" zoomScaleNormal="80" workbookViewId="0">
      <pane xSplit="9" ySplit="10" topLeftCell="J11" activePane="bottomRight" state="frozen"/>
      <selection pane="topRight" activeCell="F1" sqref="F1"/>
      <selection pane="bottomLeft" activeCell="A9" sqref="A9"/>
      <selection pane="bottomRight" activeCell="H11" sqref="H11:H13"/>
    </sheetView>
  </sheetViews>
  <sheetFormatPr baseColWidth="10" defaultColWidth="11.54296875" defaultRowHeight="15" x14ac:dyDescent="0.25"/>
  <cols>
    <col min="1" max="1" width="6.08984375" style="24" customWidth="1"/>
    <col min="2" max="2" width="9.90625" style="24" customWidth="1"/>
    <col min="3" max="3" width="29.81640625" style="24" customWidth="1"/>
    <col min="4" max="4" width="7" style="24" customWidth="1"/>
    <col min="5" max="5" width="8.36328125" style="24" customWidth="1"/>
    <col min="6" max="6" width="7.6328125" style="24" customWidth="1"/>
    <col min="7" max="7" width="8.90625" style="24" customWidth="1"/>
    <col min="8" max="8" width="8.54296875" style="24" customWidth="1"/>
    <col min="9" max="9" width="17.26953125" style="24" customWidth="1"/>
    <col min="10" max="17" width="11.54296875" style="24"/>
    <col min="18" max="18" width="12.90625" style="24" customWidth="1"/>
    <col min="19" max="27" width="11.54296875" style="24"/>
    <col min="28" max="28" width="5.36328125" style="24" customWidth="1"/>
    <col min="29" max="16384" width="11.54296875" style="24"/>
  </cols>
  <sheetData>
    <row r="1" spans="1:27" ht="15.6" x14ac:dyDescent="0.3">
      <c r="A1" s="26" t="s">
        <v>557</v>
      </c>
    </row>
    <row r="2" spans="1:27" ht="15.6" x14ac:dyDescent="0.3">
      <c r="A2" s="26" t="s">
        <v>583</v>
      </c>
      <c r="B2" s="26" t="s">
        <v>584</v>
      </c>
      <c r="I2" s="74" t="s">
        <v>100</v>
      </c>
      <c r="J2" s="74">
        <v>1</v>
      </c>
      <c r="K2" s="74">
        <v>2</v>
      </c>
      <c r="L2" s="74">
        <v>3</v>
      </c>
      <c r="M2" s="74">
        <v>4</v>
      </c>
      <c r="N2" s="74">
        <v>5</v>
      </c>
      <c r="O2" s="74">
        <v>6</v>
      </c>
      <c r="P2" s="74">
        <v>7</v>
      </c>
      <c r="Q2" s="74">
        <v>8</v>
      </c>
      <c r="R2" s="74">
        <v>9</v>
      </c>
      <c r="S2" s="74">
        <v>10</v>
      </c>
      <c r="T2" s="74">
        <v>11</v>
      </c>
      <c r="U2" s="74">
        <v>12</v>
      </c>
      <c r="V2" s="74">
        <v>13</v>
      </c>
      <c r="W2" s="74">
        <v>14</v>
      </c>
      <c r="X2" s="74">
        <v>15</v>
      </c>
      <c r="Y2" s="74">
        <v>16</v>
      </c>
      <c r="Z2" s="74">
        <v>17</v>
      </c>
    </row>
    <row r="3" spans="1:27" ht="15.6" x14ac:dyDescent="0.3">
      <c r="A3" s="26"/>
      <c r="B3" s="26" t="s">
        <v>604</v>
      </c>
      <c r="I3" s="74" t="s">
        <v>101</v>
      </c>
      <c r="J3" s="74" t="s">
        <v>139</v>
      </c>
      <c r="K3" s="74" t="s">
        <v>140</v>
      </c>
      <c r="L3" s="74" t="s">
        <v>141</v>
      </c>
      <c r="M3" s="74" t="s">
        <v>142</v>
      </c>
      <c r="N3" s="74" t="s">
        <v>95</v>
      </c>
      <c r="O3" s="74" t="s">
        <v>96</v>
      </c>
      <c r="P3" s="74" t="s">
        <v>97</v>
      </c>
      <c r="Q3" s="74" t="s">
        <v>98</v>
      </c>
      <c r="R3" s="74" t="s">
        <v>99</v>
      </c>
      <c r="S3" s="74" t="s">
        <v>143</v>
      </c>
      <c r="T3" s="74" t="s">
        <v>144</v>
      </c>
      <c r="U3" s="74"/>
      <c r="V3" s="74"/>
      <c r="W3" s="74"/>
      <c r="X3" s="74"/>
      <c r="Y3" s="74"/>
      <c r="Z3" s="74"/>
    </row>
    <row r="4" spans="1:27" ht="15.6" customHeight="1" x14ac:dyDescent="0.25">
      <c r="B4" s="100" t="s">
        <v>558</v>
      </c>
      <c r="C4" s="100"/>
      <c r="D4" s="71"/>
      <c r="I4" s="74" t="s">
        <v>102</v>
      </c>
      <c r="J4" s="74" t="s">
        <v>131</v>
      </c>
      <c r="K4" s="74" t="s">
        <v>135</v>
      </c>
      <c r="L4" s="74" t="s">
        <v>136</v>
      </c>
      <c r="M4" s="74" t="s">
        <v>137</v>
      </c>
      <c r="N4" s="74" t="s">
        <v>131</v>
      </c>
      <c r="O4" s="74" t="s">
        <v>135</v>
      </c>
      <c r="P4" s="74" t="s">
        <v>136</v>
      </c>
      <c r="Q4" s="74" t="s">
        <v>137</v>
      </c>
      <c r="R4" s="74" t="s">
        <v>138</v>
      </c>
      <c r="S4" s="74" t="s">
        <v>131</v>
      </c>
      <c r="T4" s="74" t="s">
        <v>135</v>
      </c>
      <c r="U4" s="74"/>
      <c r="V4" s="74"/>
      <c r="W4" s="74"/>
      <c r="X4" s="74"/>
      <c r="Y4" s="74"/>
      <c r="Z4" s="74"/>
    </row>
    <row r="5" spans="1:27" ht="15.6" x14ac:dyDescent="0.25">
      <c r="B5" s="100"/>
      <c r="C5" s="100"/>
      <c r="D5" s="71"/>
      <c r="I5" s="74" t="s">
        <v>132</v>
      </c>
      <c r="J5" s="74" t="s">
        <v>48</v>
      </c>
      <c r="K5" s="74" t="s">
        <v>48</v>
      </c>
      <c r="L5" s="74" t="s">
        <v>48</v>
      </c>
      <c r="M5" s="74" t="s">
        <v>48</v>
      </c>
      <c r="N5" s="74" t="s">
        <v>48</v>
      </c>
      <c r="O5" s="74" t="s">
        <v>48</v>
      </c>
      <c r="P5" s="74" t="s">
        <v>48</v>
      </c>
      <c r="Q5" s="74" t="s">
        <v>48</v>
      </c>
      <c r="R5" s="74" t="s">
        <v>48</v>
      </c>
      <c r="S5" s="74" t="s">
        <v>48</v>
      </c>
      <c r="T5" s="74" t="s">
        <v>48</v>
      </c>
      <c r="U5" s="74"/>
      <c r="V5" s="74"/>
      <c r="W5" s="74"/>
      <c r="X5" s="74"/>
      <c r="Y5" s="74"/>
      <c r="Z5" s="74"/>
    </row>
    <row r="6" spans="1:27" ht="15.6" x14ac:dyDescent="0.25">
      <c r="B6" s="71"/>
      <c r="C6" s="71"/>
      <c r="D6" s="71"/>
      <c r="I6" s="74" t="s">
        <v>133</v>
      </c>
      <c r="J6" s="46">
        <v>45280</v>
      </c>
      <c r="K6" s="46">
        <v>32186</v>
      </c>
      <c r="L6" s="46">
        <v>8536</v>
      </c>
      <c r="M6" s="46">
        <v>4569</v>
      </c>
      <c r="N6" s="46">
        <v>38176</v>
      </c>
      <c r="O6" s="46">
        <v>25836</v>
      </c>
      <c r="P6" s="46">
        <v>5000</v>
      </c>
      <c r="Q6" s="46">
        <v>3881</v>
      </c>
      <c r="R6" s="46">
        <v>17150</v>
      </c>
      <c r="S6" s="46">
        <v>18563</v>
      </c>
      <c r="T6" s="46">
        <v>35292</v>
      </c>
      <c r="U6" s="74"/>
      <c r="V6" s="74"/>
      <c r="W6" s="74"/>
      <c r="X6" s="74"/>
      <c r="Y6" s="74"/>
      <c r="Z6" s="74"/>
    </row>
    <row r="7" spans="1:27" ht="27.6" x14ac:dyDescent="0.25">
      <c r="B7" s="71"/>
      <c r="C7" s="71"/>
      <c r="D7" s="71"/>
      <c r="I7" s="74" t="s">
        <v>134</v>
      </c>
      <c r="J7" s="74" t="s">
        <v>145</v>
      </c>
      <c r="K7" s="74" t="s">
        <v>146</v>
      </c>
      <c r="L7" s="74" t="s">
        <v>147</v>
      </c>
      <c r="M7" s="74" t="s">
        <v>148</v>
      </c>
      <c r="N7" s="74" t="s">
        <v>149</v>
      </c>
      <c r="O7" s="74" t="s">
        <v>150</v>
      </c>
      <c r="P7" s="74" t="s">
        <v>151</v>
      </c>
      <c r="Q7" s="74" t="s">
        <v>152</v>
      </c>
      <c r="R7" s="74" t="s">
        <v>153</v>
      </c>
      <c r="S7" s="74" t="s">
        <v>154</v>
      </c>
      <c r="T7" s="74" t="s">
        <v>155</v>
      </c>
      <c r="U7" s="74"/>
      <c r="V7" s="74"/>
      <c r="W7" s="74"/>
      <c r="X7" s="74"/>
      <c r="Y7" s="74"/>
      <c r="Z7" s="74"/>
    </row>
    <row r="8" spans="1:27" ht="15.6" x14ac:dyDescent="0.25">
      <c r="B8" s="71"/>
      <c r="C8" s="71"/>
      <c r="D8" s="71"/>
      <c r="I8" s="74" t="s">
        <v>218</v>
      </c>
      <c r="J8" s="47">
        <v>44185</v>
      </c>
      <c r="K8" s="47">
        <v>44188</v>
      </c>
      <c r="L8" s="47">
        <v>44193</v>
      </c>
      <c r="M8" s="47">
        <v>44201</v>
      </c>
      <c r="N8" s="47">
        <v>44209</v>
      </c>
      <c r="O8" s="47">
        <v>44212</v>
      </c>
      <c r="P8" s="47">
        <v>44214</v>
      </c>
      <c r="Q8" s="47">
        <v>44212</v>
      </c>
      <c r="R8" s="47">
        <v>44216</v>
      </c>
      <c r="S8" s="47">
        <v>44201</v>
      </c>
      <c r="T8" s="47">
        <v>44204</v>
      </c>
      <c r="U8" s="74"/>
      <c r="V8" s="74"/>
      <c r="W8" s="74"/>
      <c r="X8" s="74"/>
      <c r="Y8" s="74"/>
      <c r="Z8" s="74"/>
    </row>
    <row r="9" spans="1:27" ht="15.6" x14ac:dyDescent="0.25">
      <c r="B9" s="71"/>
      <c r="C9" s="71"/>
      <c r="D9" s="71"/>
      <c r="I9" s="74" t="s">
        <v>156</v>
      </c>
      <c r="J9" s="74" t="s">
        <v>157</v>
      </c>
      <c r="K9" s="74" t="s">
        <v>157</v>
      </c>
      <c r="L9" s="74" t="s">
        <v>158</v>
      </c>
      <c r="M9" s="74" t="s">
        <v>158</v>
      </c>
      <c r="N9" s="74" t="s">
        <v>157</v>
      </c>
      <c r="O9" s="74" t="s">
        <v>157</v>
      </c>
      <c r="P9" s="74" t="s">
        <v>157</v>
      </c>
      <c r="Q9" s="74" t="s">
        <v>157</v>
      </c>
      <c r="R9" s="74" t="s">
        <v>157</v>
      </c>
      <c r="S9" s="74" t="s">
        <v>158</v>
      </c>
      <c r="T9" s="74" t="s">
        <v>158</v>
      </c>
      <c r="U9" s="74"/>
      <c r="V9" s="74"/>
      <c r="W9" s="74"/>
      <c r="X9" s="74"/>
      <c r="Y9" s="74"/>
      <c r="Z9" s="74"/>
    </row>
    <row r="10" spans="1:27" ht="15.6" x14ac:dyDescent="0.3">
      <c r="A10" s="1" t="s">
        <v>100</v>
      </c>
      <c r="B10" s="1" t="s">
        <v>101</v>
      </c>
      <c r="C10" s="1" t="s">
        <v>102</v>
      </c>
      <c r="D10" s="1" t="s">
        <v>103</v>
      </c>
      <c r="E10" s="1" t="s">
        <v>560</v>
      </c>
      <c r="F10" s="1" t="s">
        <v>561</v>
      </c>
      <c r="G10" s="1" t="s">
        <v>559</v>
      </c>
      <c r="H10" s="1" t="s">
        <v>528</v>
      </c>
      <c r="I10" s="1" t="s">
        <v>527</v>
      </c>
      <c r="J10" s="74"/>
      <c r="K10" s="74"/>
      <c r="L10" s="74"/>
      <c r="M10" s="74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40"/>
      <c r="AA10" s="42" t="s">
        <v>7</v>
      </c>
    </row>
    <row r="11" spans="1:27" x14ac:dyDescent="0.25">
      <c r="A11" s="14">
        <v>1</v>
      </c>
      <c r="B11" s="14" t="s">
        <v>377</v>
      </c>
      <c r="C11" s="29" t="s">
        <v>393</v>
      </c>
      <c r="D11" s="14" t="s">
        <v>427</v>
      </c>
      <c r="E11" s="31">
        <f>'P4b2 CA 15'!F42</f>
        <v>1614.9480717044546</v>
      </c>
      <c r="F11" s="31">
        <f>'P4c2 CA 08 CA PROD'!V43+'P4c2 CA 09 CA PROD'!V43+'P4c2 CA 10 CA PROD '!V43+'P4c2 CA 11 CA PROD'!V43</f>
        <v>192.78200309316077</v>
      </c>
      <c r="G11" s="31">
        <f>SUM(E11:F11)</f>
        <v>1807.7300747976153</v>
      </c>
      <c r="H11" s="63">
        <f>E11/$G$46</f>
        <v>0.18632696947961902</v>
      </c>
      <c r="I11" s="45" t="s">
        <v>603</v>
      </c>
      <c r="J11" s="45">
        <v>580</v>
      </c>
      <c r="K11" s="44">
        <v>456</v>
      </c>
      <c r="L11" s="44">
        <v>120</v>
      </c>
      <c r="M11" s="44">
        <v>95</v>
      </c>
      <c r="N11" s="44">
        <v>654</v>
      </c>
      <c r="O11" s="44">
        <v>468</v>
      </c>
      <c r="P11" s="44">
        <v>114</v>
      </c>
      <c r="Q11" s="31">
        <v>97</v>
      </c>
      <c r="R11" s="31">
        <v>354</v>
      </c>
      <c r="S11" s="31">
        <v>412</v>
      </c>
      <c r="T11" s="31">
        <v>856</v>
      </c>
      <c r="U11" s="7"/>
      <c r="V11" s="7"/>
      <c r="W11" s="7"/>
      <c r="X11" s="7"/>
      <c r="Y11" s="7"/>
      <c r="Z11" s="7"/>
      <c r="AA11" s="44">
        <f t="shared" ref="AA11:AA45" si="0">SUM(J11:Z11)</f>
        <v>4206</v>
      </c>
    </row>
    <row r="12" spans="1:27" x14ac:dyDescent="0.25">
      <c r="A12" s="14">
        <v>2</v>
      </c>
      <c r="B12" s="14" t="s">
        <v>378</v>
      </c>
      <c r="C12" s="29" t="s">
        <v>403</v>
      </c>
      <c r="D12" s="14" t="s">
        <v>427</v>
      </c>
      <c r="E12" s="31">
        <f>'P4b2 CA 15'!G42</f>
        <v>3528.733037113192</v>
      </c>
      <c r="F12" s="31">
        <f>'P4c2 CA 08 CA PROD'!W43+'P4c2 CA 09 CA PROD'!W43+'P4c2 CA 10 CA PROD '!W43+'P4c2 CA 11 CA PROD'!W43</f>
        <v>1459.1339608646238</v>
      </c>
      <c r="G12" s="31">
        <f t="shared" ref="G12:G13" si="1">SUM(E12:F12)</f>
        <v>4987.866997977816</v>
      </c>
      <c r="H12" s="63">
        <f t="shared" ref="H12:H13" si="2">E12/$G$46</f>
        <v>0.40713267777952383</v>
      </c>
      <c r="I12" s="45" t="s">
        <v>607</v>
      </c>
      <c r="J12" s="44">
        <v>125.3</v>
      </c>
      <c r="K12" s="44">
        <v>115.1</v>
      </c>
      <c r="L12" s="44">
        <v>85.2</v>
      </c>
      <c r="M12" s="44">
        <v>95.2</v>
      </c>
      <c r="N12" s="44">
        <v>135.1</v>
      </c>
      <c r="O12" s="44">
        <v>110.8</v>
      </c>
      <c r="P12" s="44">
        <v>34.200000000000003</v>
      </c>
      <c r="Q12" s="44">
        <v>26.7</v>
      </c>
      <c r="R12" s="44">
        <v>88.2</v>
      </c>
      <c r="S12" s="44">
        <v>97.8</v>
      </c>
      <c r="T12" s="44">
        <v>564.20000000000005</v>
      </c>
      <c r="U12" s="44"/>
      <c r="V12" s="44"/>
      <c r="W12" s="44"/>
      <c r="X12" s="44"/>
      <c r="Y12" s="44"/>
      <c r="Z12" s="44"/>
      <c r="AA12" s="44">
        <f t="shared" si="0"/>
        <v>1477.8000000000002</v>
      </c>
    </row>
    <row r="13" spans="1:27" x14ac:dyDescent="0.25">
      <c r="A13" s="14">
        <v>3</v>
      </c>
      <c r="B13" s="14" t="s">
        <v>379</v>
      </c>
      <c r="C13" s="29" t="s">
        <v>404</v>
      </c>
      <c r="D13" s="14" t="s">
        <v>427</v>
      </c>
      <c r="E13" s="31">
        <f>'P4b2 CA 15'!H42</f>
        <v>1508.171895896272</v>
      </c>
      <c r="F13" s="31">
        <f>'P4c2 CA 08 CA PROD'!X43+'P4c2 CA 09 CA PROD'!X43+'P4c2 CA 10 CA PROD '!X43+'P4c2 CA 11 CA PROD'!X43</f>
        <v>363.51133012101684</v>
      </c>
      <c r="G13" s="31">
        <f t="shared" si="1"/>
        <v>1871.6832260172887</v>
      </c>
      <c r="H13" s="63">
        <f t="shared" si="2"/>
        <v>0.1740075137648828</v>
      </c>
      <c r="I13" s="45" t="s">
        <v>608</v>
      </c>
      <c r="J13" s="44">
        <v>35</v>
      </c>
      <c r="K13" s="44">
        <v>28</v>
      </c>
      <c r="L13" s="44">
        <v>12</v>
      </c>
      <c r="M13" s="44">
        <v>10</v>
      </c>
      <c r="N13" s="44">
        <v>30</v>
      </c>
      <c r="O13" s="45">
        <v>28</v>
      </c>
      <c r="P13" s="44">
        <v>8</v>
      </c>
      <c r="Q13" s="45">
        <v>4</v>
      </c>
      <c r="R13" s="44">
        <v>12</v>
      </c>
      <c r="S13" s="44">
        <v>15</v>
      </c>
      <c r="T13" s="44">
        <v>52</v>
      </c>
      <c r="U13" s="44"/>
      <c r="V13" s="44"/>
      <c r="W13" s="44"/>
      <c r="X13" s="44"/>
      <c r="Y13" s="44"/>
      <c r="Z13" s="44"/>
      <c r="AA13" s="44">
        <f t="shared" si="0"/>
        <v>234</v>
      </c>
    </row>
    <row r="14" spans="1:27" x14ac:dyDescent="0.25">
      <c r="A14" s="14">
        <v>4</v>
      </c>
      <c r="B14" s="14"/>
      <c r="C14" s="29"/>
      <c r="D14" s="14"/>
      <c r="E14" s="31"/>
      <c r="F14" s="31"/>
      <c r="G14" s="31"/>
      <c r="H14" s="31"/>
      <c r="I14" s="45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>
        <f t="shared" si="0"/>
        <v>0</v>
      </c>
    </row>
    <row r="15" spans="1:27" x14ac:dyDescent="0.25">
      <c r="A15" s="14">
        <v>5</v>
      </c>
      <c r="B15" s="14"/>
      <c r="C15" s="29"/>
      <c r="D15" s="14"/>
      <c r="E15" s="31"/>
      <c r="F15" s="31"/>
      <c r="G15" s="31"/>
      <c r="H15" s="31"/>
      <c r="I15" s="45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5"/>
      <c r="V15" s="45"/>
      <c r="W15" s="45"/>
      <c r="X15" s="45"/>
      <c r="Y15" s="45"/>
      <c r="Z15" s="45"/>
      <c r="AA15" s="44">
        <f t="shared" si="0"/>
        <v>0</v>
      </c>
    </row>
    <row r="16" spans="1:27" x14ac:dyDescent="0.25">
      <c r="A16" s="14">
        <v>6</v>
      </c>
      <c r="B16" s="14"/>
      <c r="C16" s="29"/>
      <c r="D16" s="14"/>
      <c r="E16" s="31"/>
      <c r="F16" s="31"/>
      <c r="G16" s="31"/>
      <c r="H16" s="31"/>
      <c r="I16" s="45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5"/>
      <c r="V16" s="45"/>
      <c r="W16" s="45"/>
      <c r="X16" s="45"/>
      <c r="Y16" s="45"/>
      <c r="Z16" s="45"/>
      <c r="AA16" s="44">
        <f t="shared" si="0"/>
        <v>0</v>
      </c>
    </row>
    <row r="17" spans="1:27" x14ac:dyDescent="0.25">
      <c r="A17" s="14">
        <v>7</v>
      </c>
      <c r="B17" s="14"/>
      <c r="C17" s="7"/>
      <c r="D17" s="7"/>
      <c r="E17" s="31"/>
      <c r="F17" s="31"/>
      <c r="G17" s="31"/>
      <c r="H17" s="31"/>
      <c r="I17" s="45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>
        <f t="shared" si="0"/>
        <v>0</v>
      </c>
    </row>
    <row r="18" spans="1:27" x14ac:dyDescent="0.25">
      <c r="A18" s="14">
        <v>8</v>
      </c>
      <c r="B18" s="14"/>
      <c r="C18" s="7"/>
      <c r="D18" s="7"/>
      <c r="E18" s="31"/>
      <c r="F18" s="31"/>
      <c r="G18" s="31"/>
      <c r="H18" s="31"/>
      <c r="I18" s="45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>
        <f t="shared" si="0"/>
        <v>0</v>
      </c>
    </row>
    <row r="19" spans="1:27" x14ac:dyDescent="0.25">
      <c r="A19" s="14">
        <v>9</v>
      </c>
      <c r="B19" s="14"/>
      <c r="C19" s="7"/>
      <c r="D19" s="7"/>
      <c r="E19" s="31"/>
      <c r="F19" s="31"/>
      <c r="G19" s="31"/>
      <c r="H19" s="31"/>
      <c r="I19" s="45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5"/>
      <c r="V19" s="45"/>
      <c r="W19" s="45"/>
      <c r="X19" s="45"/>
      <c r="Y19" s="45"/>
      <c r="Z19" s="45"/>
      <c r="AA19" s="44">
        <f t="shared" si="0"/>
        <v>0</v>
      </c>
    </row>
    <row r="20" spans="1:27" x14ac:dyDescent="0.25">
      <c r="A20" s="14">
        <v>10</v>
      </c>
      <c r="B20" s="14"/>
      <c r="C20" s="7"/>
      <c r="D20" s="7"/>
      <c r="E20" s="31"/>
      <c r="F20" s="31"/>
      <c r="G20" s="31"/>
      <c r="H20" s="31"/>
      <c r="I20" s="45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>
        <f t="shared" si="0"/>
        <v>0</v>
      </c>
    </row>
    <row r="21" spans="1:27" x14ac:dyDescent="0.25">
      <c r="A21" s="14">
        <v>11</v>
      </c>
      <c r="B21" s="14"/>
      <c r="C21" s="7"/>
      <c r="D21" s="7"/>
      <c r="E21" s="31"/>
      <c r="F21" s="31"/>
      <c r="G21" s="31"/>
      <c r="H21" s="31"/>
      <c r="I21" s="45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>
        <f t="shared" si="0"/>
        <v>0</v>
      </c>
    </row>
    <row r="22" spans="1:27" x14ac:dyDescent="0.25">
      <c r="A22" s="14">
        <v>12</v>
      </c>
      <c r="B22" s="14"/>
      <c r="C22" s="7"/>
      <c r="D22" s="7"/>
      <c r="E22" s="31"/>
      <c r="F22" s="31"/>
      <c r="G22" s="31"/>
      <c r="H22" s="31"/>
      <c r="I22" s="45"/>
      <c r="J22" s="44"/>
      <c r="K22" s="44"/>
      <c r="L22" s="44"/>
      <c r="M22" s="4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44">
        <f t="shared" si="0"/>
        <v>0</v>
      </c>
    </row>
    <row r="23" spans="1:27" x14ac:dyDescent="0.25">
      <c r="A23" s="14">
        <v>13</v>
      </c>
      <c r="B23" s="14"/>
      <c r="C23" s="7"/>
      <c r="D23" s="7"/>
      <c r="E23" s="31"/>
      <c r="F23" s="31"/>
      <c r="G23" s="31"/>
      <c r="H23" s="31"/>
      <c r="I23" s="45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5"/>
      <c r="V23" s="45"/>
      <c r="W23" s="45"/>
      <c r="X23" s="45"/>
      <c r="Y23" s="45"/>
      <c r="Z23" s="45"/>
      <c r="AA23" s="44">
        <f t="shared" si="0"/>
        <v>0</v>
      </c>
    </row>
    <row r="24" spans="1:27" x14ac:dyDescent="0.25">
      <c r="A24" s="14">
        <v>14</v>
      </c>
      <c r="B24" s="14"/>
      <c r="C24" s="7"/>
      <c r="D24" s="7"/>
      <c r="E24" s="31"/>
      <c r="F24" s="31"/>
      <c r="G24" s="31"/>
      <c r="H24" s="31"/>
      <c r="I24" s="45"/>
      <c r="J24" s="44"/>
      <c r="K24" s="44"/>
      <c r="L24" s="44"/>
      <c r="M24" s="44"/>
      <c r="N24" s="44"/>
      <c r="O24" s="44"/>
      <c r="P24" s="44"/>
      <c r="Q24" s="44"/>
      <c r="R24" s="45"/>
      <c r="S24" s="45"/>
      <c r="T24" s="45"/>
      <c r="U24" s="45"/>
      <c r="V24" s="45"/>
      <c r="W24" s="45"/>
      <c r="X24" s="45"/>
      <c r="Y24" s="45"/>
      <c r="Z24" s="45"/>
      <c r="AA24" s="44">
        <f t="shared" si="0"/>
        <v>0</v>
      </c>
    </row>
    <row r="25" spans="1:27" x14ac:dyDescent="0.25">
      <c r="A25" s="14">
        <v>15</v>
      </c>
      <c r="B25" s="14"/>
      <c r="C25" s="7"/>
      <c r="D25" s="7"/>
      <c r="E25" s="31"/>
      <c r="F25" s="31"/>
      <c r="G25" s="31"/>
      <c r="H25" s="31"/>
      <c r="I25" s="45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>
        <f t="shared" si="0"/>
        <v>0</v>
      </c>
    </row>
    <row r="26" spans="1:27" x14ac:dyDescent="0.25">
      <c r="A26" s="14">
        <v>16</v>
      </c>
      <c r="B26" s="14"/>
      <c r="C26" s="7"/>
      <c r="D26" s="7"/>
      <c r="E26" s="31"/>
      <c r="F26" s="31"/>
      <c r="G26" s="31"/>
      <c r="H26" s="31"/>
      <c r="I26" s="45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5"/>
      <c r="V26" s="45"/>
      <c r="W26" s="45"/>
      <c r="X26" s="45"/>
      <c r="Y26" s="45"/>
      <c r="Z26" s="45"/>
      <c r="AA26" s="44">
        <f t="shared" si="0"/>
        <v>0</v>
      </c>
    </row>
    <row r="27" spans="1:27" x14ac:dyDescent="0.25">
      <c r="A27" s="14">
        <v>17</v>
      </c>
      <c r="B27" s="14"/>
      <c r="C27" s="7"/>
      <c r="D27" s="7"/>
      <c r="E27" s="31"/>
      <c r="F27" s="31"/>
      <c r="G27" s="31"/>
      <c r="H27" s="31"/>
      <c r="I27" s="45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>
        <f t="shared" si="0"/>
        <v>0</v>
      </c>
    </row>
    <row r="28" spans="1:27" x14ac:dyDescent="0.25">
      <c r="A28" s="14">
        <v>18</v>
      </c>
      <c r="B28" s="14"/>
      <c r="C28" s="7"/>
      <c r="D28" s="7"/>
      <c r="E28" s="31"/>
      <c r="F28" s="31"/>
      <c r="G28" s="31"/>
      <c r="H28" s="31"/>
      <c r="I28" s="45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5"/>
      <c r="V28" s="45"/>
      <c r="W28" s="45"/>
      <c r="X28" s="45"/>
      <c r="Y28" s="45"/>
      <c r="Z28" s="45"/>
      <c r="AA28" s="44">
        <f t="shared" si="0"/>
        <v>0</v>
      </c>
    </row>
    <row r="29" spans="1:27" x14ac:dyDescent="0.25">
      <c r="A29" s="14">
        <v>19</v>
      </c>
      <c r="B29" s="14"/>
      <c r="C29" s="7"/>
      <c r="D29" s="7"/>
      <c r="E29" s="31"/>
      <c r="F29" s="31"/>
      <c r="G29" s="31"/>
      <c r="H29" s="31"/>
      <c r="I29" s="45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>
        <f t="shared" si="0"/>
        <v>0</v>
      </c>
    </row>
    <row r="30" spans="1:27" x14ac:dyDescent="0.25">
      <c r="A30" s="14">
        <v>20</v>
      </c>
      <c r="B30" s="14"/>
      <c r="C30" s="7"/>
      <c r="D30" s="7"/>
      <c r="E30" s="31"/>
      <c r="F30" s="31"/>
      <c r="G30" s="31"/>
      <c r="H30" s="31"/>
      <c r="I30" s="45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>
        <f t="shared" si="0"/>
        <v>0</v>
      </c>
    </row>
    <row r="31" spans="1:27" x14ac:dyDescent="0.25">
      <c r="A31" s="14">
        <v>21</v>
      </c>
      <c r="B31" s="14"/>
      <c r="C31" s="7"/>
      <c r="D31" s="7"/>
      <c r="E31" s="31"/>
      <c r="F31" s="31"/>
      <c r="G31" s="31"/>
      <c r="H31" s="31"/>
      <c r="I31" s="45"/>
      <c r="J31" s="44"/>
      <c r="K31" s="44"/>
      <c r="L31" s="44"/>
      <c r="M31" s="44"/>
      <c r="N31" s="44"/>
      <c r="O31" s="44"/>
      <c r="P31" s="45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>
        <f t="shared" si="0"/>
        <v>0</v>
      </c>
    </row>
    <row r="32" spans="1:27" x14ac:dyDescent="0.25">
      <c r="A32" s="14">
        <v>22</v>
      </c>
      <c r="B32" s="14"/>
      <c r="C32" s="7"/>
      <c r="D32" s="7"/>
      <c r="E32" s="31"/>
      <c r="F32" s="31"/>
      <c r="G32" s="31"/>
      <c r="H32" s="31"/>
      <c r="I32" s="45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>
        <f t="shared" si="0"/>
        <v>0</v>
      </c>
    </row>
    <row r="33" spans="1:30" x14ac:dyDescent="0.25">
      <c r="A33" s="14">
        <v>23</v>
      </c>
      <c r="B33" s="14"/>
      <c r="C33" s="7"/>
      <c r="D33" s="7"/>
      <c r="E33" s="31"/>
      <c r="F33" s="31"/>
      <c r="G33" s="31"/>
      <c r="H33" s="31"/>
      <c r="I33" s="45"/>
      <c r="J33" s="44"/>
      <c r="K33" s="44"/>
      <c r="L33" s="44"/>
      <c r="M33" s="44"/>
      <c r="N33" s="44"/>
      <c r="O33" s="45"/>
      <c r="P33" s="45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>
        <f t="shared" si="0"/>
        <v>0</v>
      </c>
    </row>
    <row r="34" spans="1:30" x14ac:dyDescent="0.25">
      <c r="A34" s="14">
        <v>24</v>
      </c>
      <c r="B34" s="14"/>
      <c r="C34" s="7"/>
      <c r="D34" s="7"/>
      <c r="E34" s="31"/>
      <c r="F34" s="31"/>
      <c r="G34" s="31"/>
      <c r="H34" s="31"/>
      <c r="I34" s="45"/>
      <c r="J34" s="44"/>
      <c r="K34" s="44"/>
      <c r="L34" s="44"/>
      <c r="M34" s="44"/>
      <c r="N34" s="44"/>
      <c r="O34" s="45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>
        <f t="shared" si="0"/>
        <v>0</v>
      </c>
    </row>
    <row r="35" spans="1:30" x14ac:dyDescent="0.25">
      <c r="A35" s="14">
        <v>25</v>
      </c>
      <c r="B35" s="14"/>
      <c r="C35" s="7"/>
      <c r="D35" s="7"/>
      <c r="E35" s="31"/>
      <c r="F35" s="31"/>
      <c r="G35" s="31"/>
      <c r="H35" s="31"/>
      <c r="I35" s="45"/>
      <c r="J35" s="44"/>
      <c r="K35" s="44"/>
      <c r="L35" s="44"/>
      <c r="M35" s="44"/>
      <c r="N35" s="45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>
        <f t="shared" si="0"/>
        <v>0</v>
      </c>
    </row>
    <row r="36" spans="1:30" x14ac:dyDescent="0.25">
      <c r="A36" s="14">
        <v>26</v>
      </c>
      <c r="B36" s="14"/>
      <c r="C36" s="7"/>
      <c r="D36" s="7"/>
      <c r="E36" s="31"/>
      <c r="F36" s="31"/>
      <c r="G36" s="31"/>
      <c r="H36" s="31"/>
      <c r="I36" s="45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>
        <f t="shared" si="0"/>
        <v>0</v>
      </c>
    </row>
    <row r="37" spans="1:30" x14ac:dyDescent="0.25">
      <c r="A37" s="14">
        <v>27</v>
      </c>
      <c r="B37" s="14"/>
      <c r="C37" s="7"/>
      <c r="D37" s="7"/>
      <c r="E37" s="31"/>
      <c r="F37" s="31"/>
      <c r="G37" s="31"/>
      <c r="H37" s="31"/>
      <c r="I37" s="45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>
        <f t="shared" si="0"/>
        <v>0</v>
      </c>
    </row>
    <row r="38" spans="1:30" x14ac:dyDescent="0.25">
      <c r="A38" s="14">
        <v>28</v>
      </c>
      <c r="B38" s="14"/>
      <c r="C38" s="7"/>
      <c r="D38" s="7"/>
      <c r="E38" s="31"/>
      <c r="F38" s="31"/>
      <c r="G38" s="31"/>
      <c r="H38" s="31"/>
      <c r="I38" s="45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>
        <f t="shared" si="0"/>
        <v>0</v>
      </c>
    </row>
    <row r="39" spans="1:30" x14ac:dyDescent="0.25">
      <c r="A39" s="14">
        <v>29</v>
      </c>
      <c r="B39" s="14"/>
      <c r="C39" s="7"/>
      <c r="D39" s="7"/>
      <c r="E39" s="31"/>
      <c r="F39" s="31"/>
      <c r="G39" s="31"/>
      <c r="H39" s="31"/>
      <c r="I39" s="45"/>
      <c r="J39" s="44"/>
      <c r="K39" s="44"/>
      <c r="L39" s="44"/>
      <c r="M39" s="44"/>
      <c r="N39" s="44"/>
      <c r="O39" s="45"/>
      <c r="P39" s="44"/>
      <c r="Q39" s="45"/>
      <c r="R39" s="44"/>
      <c r="S39" s="44"/>
      <c r="T39" s="44"/>
      <c r="U39" s="44"/>
      <c r="V39" s="44"/>
      <c r="W39" s="44"/>
      <c r="X39" s="44"/>
      <c r="Y39" s="44"/>
      <c r="Z39" s="44"/>
      <c r="AA39" s="44">
        <f t="shared" si="0"/>
        <v>0</v>
      </c>
    </row>
    <row r="40" spans="1:30" x14ac:dyDescent="0.25">
      <c r="A40" s="14">
        <v>30</v>
      </c>
      <c r="B40" s="14"/>
      <c r="C40" s="7"/>
      <c r="D40" s="7"/>
      <c r="E40" s="31"/>
      <c r="F40" s="31"/>
      <c r="G40" s="31"/>
      <c r="H40" s="31"/>
      <c r="I40" s="45"/>
      <c r="J40" s="44"/>
      <c r="K40" s="44"/>
      <c r="L40" s="44"/>
      <c r="M40" s="44"/>
      <c r="N40" s="44"/>
      <c r="O40" s="45"/>
      <c r="P40" s="45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>
        <f t="shared" si="0"/>
        <v>0</v>
      </c>
    </row>
    <row r="41" spans="1:30" x14ac:dyDescent="0.25">
      <c r="A41" s="14">
        <v>31</v>
      </c>
      <c r="B41" s="14"/>
      <c r="C41" s="7"/>
      <c r="D41" s="7"/>
      <c r="E41" s="31"/>
      <c r="F41" s="31"/>
      <c r="G41" s="31"/>
      <c r="H41" s="31"/>
      <c r="I41" s="45"/>
      <c r="J41" s="44"/>
      <c r="K41" s="44"/>
      <c r="L41" s="44"/>
      <c r="M41" s="44"/>
      <c r="N41" s="45"/>
      <c r="O41" s="44"/>
      <c r="P41" s="45"/>
      <c r="Q41" s="44"/>
      <c r="R41" s="45"/>
      <c r="S41" s="45"/>
      <c r="T41" s="45"/>
      <c r="U41" s="44"/>
      <c r="V41" s="44"/>
      <c r="W41" s="44"/>
      <c r="X41" s="44"/>
      <c r="Y41" s="44"/>
      <c r="Z41" s="44"/>
      <c r="AA41" s="44">
        <f t="shared" si="0"/>
        <v>0</v>
      </c>
    </row>
    <row r="42" spans="1:30" x14ac:dyDescent="0.25">
      <c r="A42" s="14">
        <v>32</v>
      </c>
      <c r="B42" s="14"/>
      <c r="C42" s="7"/>
      <c r="D42" s="7"/>
      <c r="E42" s="31"/>
      <c r="F42" s="31"/>
      <c r="G42" s="31"/>
      <c r="H42" s="31"/>
      <c r="I42" s="45"/>
      <c r="J42" s="44"/>
      <c r="K42" s="44"/>
      <c r="L42" s="44"/>
      <c r="M42" s="44"/>
      <c r="N42" s="14"/>
      <c r="O42" s="45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>
        <f t="shared" si="0"/>
        <v>0</v>
      </c>
      <c r="AD42" s="65"/>
    </row>
    <row r="43" spans="1:30" x14ac:dyDescent="0.25">
      <c r="A43" s="14">
        <v>33</v>
      </c>
      <c r="B43" s="14"/>
      <c r="C43" s="7"/>
      <c r="D43" s="7"/>
      <c r="E43" s="31"/>
      <c r="F43" s="31"/>
      <c r="G43" s="31"/>
      <c r="H43" s="31"/>
      <c r="I43" s="45"/>
      <c r="J43" s="44"/>
      <c r="K43" s="44"/>
      <c r="L43" s="44"/>
      <c r="M43" s="44"/>
      <c r="N43" s="1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>
        <f t="shared" si="0"/>
        <v>0</v>
      </c>
    </row>
    <row r="44" spans="1:30" x14ac:dyDescent="0.25">
      <c r="A44" s="14">
        <v>34</v>
      </c>
      <c r="B44" s="14"/>
      <c r="C44" s="7"/>
      <c r="D44" s="7"/>
      <c r="E44" s="31"/>
      <c r="F44" s="31"/>
      <c r="G44" s="31"/>
      <c r="H44" s="31"/>
      <c r="I44" s="45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>
        <f t="shared" si="0"/>
        <v>0</v>
      </c>
    </row>
    <row r="45" spans="1:30" x14ac:dyDescent="0.25">
      <c r="A45" s="14">
        <v>35</v>
      </c>
      <c r="B45" s="14"/>
      <c r="C45" s="7"/>
      <c r="D45" s="7"/>
      <c r="E45" s="31"/>
      <c r="F45" s="31"/>
      <c r="G45" s="31"/>
      <c r="H45" s="31"/>
      <c r="I45" s="45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>
        <f t="shared" si="0"/>
        <v>0</v>
      </c>
    </row>
    <row r="46" spans="1:30" x14ac:dyDescent="0.25">
      <c r="E46" s="31">
        <f>SUM(E11:E45)</f>
        <v>6651.8530047139184</v>
      </c>
      <c r="F46" s="31">
        <f>SUM(F11:F45)</f>
        <v>2015.4272940788014</v>
      </c>
      <c r="G46" s="31">
        <f>SUM(G11:G45)</f>
        <v>8667.2802987927207</v>
      </c>
      <c r="H46" s="72"/>
      <c r="J46" s="31">
        <f t="shared" ref="J46:M46" si="3">SUM(J11:J45)</f>
        <v>740.3</v>
      </c>
      <c r="K46" s="31">
        <f t="shared" si="3"/>
        <v>599.1</v>
      </c>
      <c r="L46" s="31">
        <f t="shared" si="3"/>
        <v>217.2</v>
      </c>
      <c r="M46" s="31">
        <f t="shared" si="3"/>
        <v>200.2</v>
      </c>
      <c r="AA46" s="31">
        <f>SUM(AA11:AA45)</f>
        <v>5917.8</v>
      </c>
    </row>
  </sheetData>
  <mergeCells count="1">
    <mergeCell ref="B4:C5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688D9-E98B-444F-B254-29E840F9EC19}">
  <dimension ref="A1:AD46"/>
  <sheetViews>
    <sheetView zoomScale="80" zoomScaleNormal="80" workbookViewId="0">
      <pane xSplit="9" ySplit="10" topLeftCell="J11" activePane="bottomRight" state="frozen"/>
      <selection pane="topRight" activeCell="F1" sqref="F1"/>
      <selection pane="bottomLeft" activeCell="A9" sqref="A9"/>
      <selection pane="bottomRight" activeCell="H11" sqref="H11:H13"/>
    </sheetView>
  </sheetViews>
  <sheetFormatPr baseColWidth="10" defaultColWidth="11.54296875" defaultRowHeight="15" x14ac:dyDescent="0.25"/>
  <cols>
    <col min="1" max="1" width="6.08984375" style="24" customWidth="1"/>
    <col min="2" max="2" width="9.90625" style="24" customWidth="1"/>
    <col min="3" max="3" width="29.81640625" style="24" customWidth="1"/>
    <col min="4" max="4" width="7" style="24" customWidth="1"/>
    <col min="5" max="5" width="8.36328125" style="24" customWidth="1"/>
    <col min="6" max="6" width="7.6328125" style="24" customWidth="1"/>
    <col min="7" max="7" width="8.90625" style="24" customWidth="1"/>
    <col min="8" max="8" width="8.54296875" style="24" customWidth="1"/>
    <col min="9" max="9" width="17.26953125" style="24" customWidth="1"/>
    <col min="10" max="17" width="11.54296875" style="24"/>
    <col min="18" max="18" width="12.90625" style="24" customWidth="1"/>
    <col min="19" max="27" width="11.54296875" style="24"/>
    <col min="28" max="28" width="5.36328125" style="24" customWidth="1"/>
    <col min="29" max="16384" width="11.54296875" style="24"/>
  </cols>
  <sheetData>
    <row r="1" spans="1:27" ht="15.6" x14ac:dyDescent="0.3">
      <c r="A1" s="26" t="s">
        <v>605</v>
      </c>
    </row>
    <row r="2" spans="1:27" ht="15.6" x14ac:dyDescent="0.3">
      <c r="A2" s="26" t="s">
        <v>583</v>
      </c>
      <c r="B2" s="26" t="s">
        <v>584</v>
      </c>
      <c r="I2" s="74" t="s">
        <v>100</v>
      </c>
      <c r="J2" s="74">
        <v>1</v>
      </c>
      <c r="K2" s="74">
        <v>2</v>
      </c>
      <c r="L2" s="74">
        <v>3</v>
      </c>
      <c r="M2" s="74">
        <v>4</v>
      </c>
      <c r="N2" s="74">
        <v>5</v>
      </c>
      <c r="O2" s="74">
        <v>6</v>
      </c>
      <c r="P2" s="74">
        <v>7</v>
      </c>
      <c r="Q2" s="74">
        <v>8</v>
      </c>
      <c r="R2" s="74">
        <v>9</v>
      </c>
      <c r="S2" s="74">
        <v>10</v>
      </c>
      <c r="T2" s="74">
        <v>11</v>
      </c>
      <c r="U2" s="74">
        <v>12</v>
      </c>
      <c r="V2" s="74">
        <v>13</v>
      </c>
      <c r="W2" s="74">
        <v>14</v>
      </c>
      <c r="X2" s="74">
        <v>15</v>
      </c>
      <c r="Y2" s="74">
        <v>16</v>
      </c>
      <c r="Z2" s="74">
        <v>17</v>
      </c>
    </row>
    <row r="3" spans="1:27" ht="15.6" x14ac:dyDescent="0.3">
      <c r="A3" s="26"/>
      <c r="B3" s="26" t="s">
        <v>604</v>
      </c>
      <c r="I3" s="74" t="s">
        <v>101</v>
      </c>
      <c r="J3" s="74" t="s">
        <v>139</v>
      </c>
      <c r="K3" s="74" t="s">
        <v>140</v>
      </c>
      <c r="L3" s="74" t="s">
        <v>141</v>
      </c>
      <c r="M3" s="74" t="s">
        <v>142</v>
      </c>
      <c r="N3" s="74" t="s">
        <v>95</v>
      </c>
      <c r="O3" s="74" t="s">
        <v>96</v>
      </c>
      <c r="P3" s="74" t="s">
        <v>97</v>
      </c>
      <c r="Q3" s="74" t="s">
        <v>98</v>
      </c>
      <c r="R3" s="74" t="s">
        <v>99</v>
      </c>
      <c r="S3" s="74" t="s">
        <v>143</v>
      </c>
      <c r="T3" s="74" t="s">
        <v>144</v>
      </c>
      <c r="U3" s="74"/>
      <c r="V3" s="74"/>
      <c r="W3" s="74"/>
      <c r="X3" s="74"/>
      <c r="Y3" s="74"/>
      <c r="Z3" s="74"/>
    </row>
    <row r="4" spans="1:27" ht="15.6" customHeight="1" x14ac:dyDescent="0.25">
      <c r="B4" s="100" t="s">
        <v>538</v>
      </c>
      <c r="C4" s="100"/>
      <c r="D4" s="71"/>
      <c r="I4" s="74" t="s">
        <v>102</v>
      </c>
      <c r="J4" s="74" t="s">
        <v>131</v>
      </c>
      <c r="K4" s="74" t="s">
        <v>135</v>
      </c>
      <c r="L4" s="74" t="s">
        <v>136</v>
      </c>
      <c r="M4" s="74" t="s">
        <v>137</v>
      </c>
      <c r="N4" s="74" t="s">
        <v>131</v>
      </c>
      <c r="O4" s="74" t="s">
        <v>135</v>
      </c>
      <c r="P4" s="74" t="s">
        <v>136</v>
      </c>
      <c r="Q4" s="74" t="s">
        <v>137</v>
      </c>
      <c r="R4" s="74" t="s">
        <v>138</v>
      </c>
      <c r="S4" s="74" t="s">
        <v>131</v>
      </c>
      <c r="T4" s="74" t="s">
        <v>135</v>
      </c>
      <c r="U4" s="74"/>
      <c r="V4" s="74"/>
      <c r="W4" s="74"/>
      <c r="X4" s="74"/>
      <c r="Y4" s="74"/>
      <c r="Z4" s="74"/>
    </row>
    <row r="5" spans="1:27" ht="15.6" x14ac:dyDescent="0.25">
      <c r="B5" s="100"/>
      <c r="C5" s="100"/>
      <c r="D5" s="71"/>
      <c r="I5" s="74" t="s">
        <v>132</v>
      </c>
      <c r="J5" s="74" t="s">
        <v>48</v>
      </c>
      <c r="K5" s="74" t="s">
        <v>48</v>
      </c>
      <c r="L5" s="74" t="s">
        <v>48</v>
      </c>
      <c r="M5" s="74" t="s">
        <v>48</v>
      </c>
      <c r="N5" s="74" t="s">
        <v>48</v>
      </c>
      <c r="O5" s="74" t="s">
        <v>48</v>
      </c>
      <c r="P5" s="74" t="s">
        <v>48</v>
      </c>
      <c r="Q5" s="74" t="s">
        <v>48</v>
      </c>
      <c r="R5" s="74" t="s">
        <v>48</v>
      </c>
      <c r="S5" s="74" t="s">
        <v>48</v>
      </c>
      <c r="T5" s="74" t="s">
        <v>48</v>
      </c>
      <c r="U5" s="74"/>
      <c r="V5" s="74"/>
      <c r="W5" s="74"/>
      <c r="X5" s="74"/>
      <c r="Y5" s="74"/>
      <c r="Z5" s="74"/>
    </row>
    <row r="6" spans="1:27" ht="15.6" x14ac:dyDescent="0.25">
      <c r="B6" s="71"/>
      <c r="C6" s="71"/>
      <c r="D6" s="71"/>
      <c r="I6" s="74" t="s">
        <v>133</v>
      </c>
      <c r="J6" s="46">
        <v>45280</v>
      </c>
      <c r="K6" s="46">
        <v>32186</v>
      </c>
      <c r="L6" s="46">
        <v>8536</v>
      </c>
      <c r="M6" s="46">
        <v>4569</v>
      </c>
      <c r="N6" s="46">
        <v>38176</v>
      </c>
      <c r="O6" s="46">
        <v>25836</v>
      </c>
      <c r="P6" s="46">
        <v>5000</v>
      </c>
      <c r="Q6" s="46">
        <v>3881</v>
      </c>
      <c r="R6" s="46">
        <v>17150</v>
      </c>
      <c r="S6" s="46">
        <v>18563</v>
      </c>
      <c r="T6" s="46">
        <v>35292</v>
      </c>
      <c r="U6" s="74"/>
      <c r="V6" s="74"/>
      <c r="W6" s="74"/>
      <c r="X6" s="74"/>
      <c r="Y6" s="74"/>
      <c r="Z6" s="74"/>
    </row>
    <row r="7" spans="1:27" ht="27.6" x14ac:dyDescent="0.25">
      <c r="B7" s="71"/>
      <c r="C7" s="71"/>
      <c r="D7" s="71"/>
      <c r="I7" s="74" t="s">
        <v>134</v>
      </c>
      <c r="J7" s="74" t="s">
        <v>145</v>
      </c>
      <c r="K7" s="74" t="s">
        <v>146</v>
      </c>
      <c r="L7" s="74" t="s">
        <v>147</v>
      </c>
      <c r="M7" s="74" t="s">
        <v>148</v>
      </c>
      <c r="N7" s="74" t="s">
        <v>149</v>
      </c>
      <c r="O7" s="74" t="s">
        <v>150</v>
      </c>
      <c r="P7" s="74" t="s">
        <v>151</v>
      </c>
      <c r="Q7" s="74" t="s">
        <v>152</v>
      </c>
      <c r="R7" s="74" t="s">
        <v>153</v>
      </c>
      <c r="S7" s="74" t="s">
        <v>154</v>
      </c>
      <c r="T7" s="74" t="s">
        <v>155</v>
      </c>
      <c r="U7" s="74"/>
      <c r="V7" s="74"/>
      <c r="W7" s="74"/>
      <c r="X7" s="74"/>
      <c r="Y7" s="74"/>
      <c r="Z7" s="74"/>
    </row>
    <row r="8" spans="1:27" ht="15.6" x14ac:dyDescent="0.25">
      <c r="B8" s="71"/>
      <c r="C8" s="71"/>
      <c r="D8" s="71"/>
      <c r="I8" s="74" t="s">
        <v>218</v>
      </c>
      <c r="J8" s="47">
        <v>44185</v>
      </c>
      <c r="K8" s="47">
        <v>44188</v>
      </c>
      <c r="L8" s="47">
        <v>44193</v>
      </c>
      <c r="M8" s="47">
        <v>44201</v>
      </c>
      <c r="N8" s="47">
        <v>44209</v>
      </c>
      <c r="O8" s="47">
        <v>44212</v>
      </c>
      <c r="P8" s="47">
        <v>44214</v>
      </c>
      <c r="Q8" s="47">
        <v>44212</v>
      </c>
      <c r="R8" s="47">
        <v>44216</v>
      </c>
      <c r="S8" s="47">
        <v>44201</v>
      </c>
      <c r="T8" s="47">
        <v>44204</v>
      </c>
      <c r="U8" s="74"/>
      <c r="V8" s="74"/>
      <c r="W8" s="74"/>
      <c r="X8" s="74"/>
      <c r="Y8" s="74"/>
      <c r="Z8" s="74"/>
    </row>
    <row r="9" spans="1:27" ht="15.6" x14ac:dyDescent="0.25">
      <c r="B9" s="71"/>
      <c r="C9" s="71"/>
      <c r="D9" s="71"/>
      <c r="I9" s="74" t="s">
        <v>156</v>
      </c>
      <c r="J9" s="74" t="s">
        <v>157</v>
      </c>
      <c r="K9" s="74" t="s">
        <v>157</v>
      </c>
      <c r="L9" s="74" t="s">
        <v>158</v>
      </c>
      <c r="M9" s="74" t="s">
        <v>158</v>
      </c>
      <c r="N9" s="74" t="s">
        <v>157</v>
      </c>
      <c r="O9" s="74" t="s">
        <v>157</v>
      </c>
      <c r="P9" s="74" t="s">
        <v>157</v>
      </c>
      <c r="Q9" s="74" t="s">
        <v>157</v>
      </c>
      <c r="R9" s="74" t="s">
        <v>157</v>
      </c>
      <c r="S9" s="74" t="s">
        <v>158</v>
      </c>
      <c r="T9" s="74" t="s">
        <v>158</v>
      </c>
      <c r="U9" s="74"/>
      <c r="V9" s="74"/>
      <c r="W9" s="74"/>
      <c r="X9" s="74"/>
      <c r="Y9" s="74"/>
      <c r="Z9" s="74"/>
    </row>
    <row r="10" spans="1:27" ht="15.6" x14ac:dyDescent="0.3">
      <c r="A10" s="1" t="s">
        <v>100</v>
      </c>
      <c r="B10" s="1" t="s">
        <v>101</v>
      </c>
      <c r="C10" s="1" t="s">
        <v>102</v>
      </c>
      <c r="D10" s="1" t="s">
        <v>103</v>
      </c>
      <c r="E10" s="1" t="s">
        <v>560</v>
      </c>
      <c r="F10" s="1" t="s">
        <v>561</v>
      </c>
      <c r="G10" s="1" t="s">
        <v>559</v>
      </c>
      <c r="H10" s="1" t="s">
        <v>528</v>
      </c>
      <c r="I10" s="1" t="s">
        <v>527</v>
      </c>
      <c r="J10" s="74"/>
      <c r="K10" s="74"/>
      <c r="L10" s="74"/>
      <c r="M10" s="74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40"/>
      <c r="AA10" s="42" t="s">
        <v>7</v>
      </c>
    </row>
    <row r="11" spans="1:27" x14ac:dyDescent="0.25">
      <c r="A11" s="14">
        <v>1</v>
      </c>
      <c r="B11" s="14" t="s">
        <v>377</v>
      </c>
      <c r="C11" s="29" t="s">
        <v>393</v>
      </c>
      <c r="D11" s="14" t="s">
        <v>427</v>
      </c>
      <c r="E11" s="31">
        <f>'P4b2 CA 15'!F42</f>
        <v>1614.9480717044546</v>
      </c>
      <c r="F11" s="31">
        <f>'P4c2 CA 08 CA PROD'!V43+'P4c2 CA 09 CA PROD'!V43+'P4c2 CA 10 CA PROD '!V43+'P4c2 CA 11 CA PROD'!V43</f>
        <v>192.78200309316077</v>
      </c>
      <c r="G11" s="31">
        <f>SUM(E11:F11)</f>
        <v>1807.7300747976153</v>
      </c>
      <c r="H11" s="63">
        <f>E11/$G$46</f>
        <v>0.18632696947961902</v>
      </c>
      <c r="I11" s="45" t="s">
        <v>603</v>
      </c>
      <c r="J11" s="45">
        <f>'P4d1 CA 15 OC'!$G11/'P4d1 CA 15 OC'!$AA11*'P4d1 CA 15 OC'!J11</f>
        <v>249.2827968099422</v>
      </c>
      <c r="K11" s="45">
        <f>'P4d1 CA 15 OC'!$G11/'P4d1 CA 15 OC'!$AA11*'P4d1 CA 15 OC'!K11</f>
        <v>195.98785404367871</v>
      </c>
      <c r="L11" s="45">
        <f>'P4d1 CA 15 OC'!$G11/'P4d1 CA 15 OC'!$AA11*'P4d1 CA 15 OC'!L11</f>
        <v>51.575751064125974</v>
      </c>
      <c r="M11" s="45">
        <f>'P4d1 CA 15 OC'!$G11/'P4d1 CA 15 OC'!$AA11*'P4d1 CA 15 OC'!M11</f>
        <v>40.830802925766399</v>
      </c>
      <c r="N11" s="45">
        <f>'P4d1 CA 15 OC'!$G11/'P4d1 CA 15 OC'!$AA11*'P4d1 CA 15 OC'!N11</f>
        <v>281.08784329948656</v>
      </c>
      <c r="O11" s="45">
        <f>'P4d1 CA 15 OC'!$G11/'P4d1 CA 15 OC'!$AA11*'P4d1 CA 15 OC'!O11</f>
        <v>201.1454291500913</v>
      </c>
      <c r="P11" s="45">
        <f>'P4d1 CA 15 OC'!$G11/'P4d1 CA 15 OC'!$AA11*'P4d1 CA 15 OC'!P11</f>
        <v>48.996963510919677</v>
      </c>
      <c r="Q11" s="45">
        <f>'P4d1 CA 15 OC'!$G11/'P4d1 CA 15 OC'!$AA11*'P4d1 CA 15 OC'!Q11</f>
        <v>41.69039877683516</v>
      </c>
      <c r="R11" s="45">
        <f>'P4d1 CA 15 OC'!$G11/'P4d1 CA 15 OC'!$AA11*'P4d1 CA 15 OC'!R11</f>
        <v>152.14846563917163</v>
      </c>
      <c r="S11" s="45">
        <f>'P4d1 CA 15 OC'!$G11/'P4d1 CA 15 OC'!$AA11*'P4d1 CA 15 OC'!S11</f>
        <v>177.07674532016586</v>
      </c>
      <c r="T11" s="45">
        <f>'P4d1 CA 15 OC'!$G11/'P4d1 CA 15 OC'!$AA11*'P4d1 CA 15 OC'!T11</f>
        <v>367.90702425743194</v>
      </c>
      <c r="U11" s="7"/>
      <c r="V11" s="7"/>
      <c r="W11" s="7"/>
      <c r="X11" s="7"/>
      <c r="Y11" s="7"/>
      <c r="Z11" s="7"/>
      <c r="AA11" s="44">
        <f t="shared" ref="AA11:AA45" si="0">SUM(J11:Z11)</f>
        <v>1807.7300747976153</v>
      </c>
    </row>
    <row r="12" spans="1:27" x14ac:dyDescent="0.25">
      <c r="A12" s="14">
        <v>2</v>
      </c>
      <c r="B12" s="14" t="s">
        <v>378</v>
      </c>
      <c r="C12" s="29" t="s">
        <v>403</v>
      </c>
      <c r="D12" s="14" t="s">
        <v>427</v>
      </c>
      <c r="E12" s="31">
        <f>'P4b2 CA 15'!G42</f>
        <v>3528.733037113192</v>
      </c>
      <c r="F12" s="31">
        <f>'P4c2 CA 08 CA PROD'!W43+'P4c2 CA 09 CA PROD'!W43+'P4c2 CA 10 CA PROD '!W43+'P4c2 CA 11 CA PROD'!W43</f>
        <v>1459.1339608646238</v>
      </c>
      <c r="G12" s="31">
        <f t="shared" ref="G12:G13" si="1">SUM(E12:F12)</f>
        <v>4987.866997977816</v>
      </c>
      <c r="H12" s="63">
        <f t="shared" ref="H12:H13" si="2">E12/$G$46</f>
        <v>0.40713267777952383</v>
      </c>
      <c r="I12" s="45" t="s">
        <v>607</v>
      </c>
      <c r="J12" s="45">
        <f>'P4d1 CA 15 OC'!$G12/'P4d1 CA 15 OC'!$AA12*'P4d1 CA 15 OC'!J12</f>
        <v>422.91225798255533</v>
      </c>
      <c r="K12" s="45">
        <f>'P4d1 CA 15 OC'!$G12/'P4d1 CA 15 OC'!$AA12*'P4d1 CA 15 OC'!K12</f>
        <v>388.48524256817331</v>
      </c>
      <c r="L12" s="45">
        <f>'P4d1 CA 15 OC'!$G12/'P4d1 CA 15 OC'!$AA12*'P4d1 CA 15 OC'!L12</f>
        <v>287.56683463777904</v>
      </c>
      <c r="M12" s="45">
        <f>'P4d1 CA 15 OC'!$G12/'P4d1 CA 15 OC'!$AA12*'P4d1 CA 15 OC'!M12</f>
        <v>321.318810534232</v>
      </c>
      <c r="N12" s="45">
        <f>'P4d1 CA 15 OC'!$G12/'P4d1 CA 15 OC'!$AA12*'P4d1 CA 15 OC'!N12</f>
        <v>455.98919436107917</v>
      </c>
      <c r="O12" s="45">
        <f>'P4d1 CA 15 OC'!$G12/'P4d1 CA 15 OC'!$AA12*'P4d1 CA 15 OC'!O12</f>
        <v>373.97189293269855</v>
      </c>
      <c r="P12" s="45">
        <f>'P4d1 CA 15 OC'!$G12/'P4d1 CA 15 OC'!$AA12*'P4d1 CA 15 OC'!P12</f>
        <v>115.43175756586906</v>
      </c>
      <c r="Q12" s="45">
        <f>'P4d1 CA 15 OC'!$G12/'P4d1 CA 15 OC'!$AA12*'P4d1 CA 15 OC'!Q12</f>
        <v>90.117775643529342</v>
      </c>
      <c r="R12" s="45">
        <f>'P4d1 CA 15 OC'!$G12/'P4d1 CA 15 OC'!$AA12*'P4d1 CA 15 OC'!R12</f>
        <v>297.69242740671496</v>
      </c>
      <c r="S12" s="45">
        <f>'P4d1 CA 15 OC'!$G12/'P4d1 CA 15 OC'!$AA12*'P4d1 CA 15 OC'!S12</f>
        <v>330.09432426730973</v>
      </c>
      <c r="T12" s="45">
        <f>'P4d1 CA 15 OC'!$G12/'P4d1 CA 15 OC'!$AA12*'P4d1 CA 15 OC'!T12</f>
        <v>1904.286480077875</v>
      </c>
      <c r="U12" s="44"/>
      <c r="V12" s="44"/>
      <c r="W12" s="44"/>
      <c r="X12" s="44"/>
      <c r="Y12" s="44"/>
      <c r="Z12" s="44"/>
      <c r="AA12" s="44">
        <f t="shared" si="0"/>
        <v>4987.866997977816</v>
      </c>
    </row>
    <row r="13" spans="1:27" x14ac:dyDescent="0.25">
      <c r="A13" s="14">
        <v>3</v>
      </c>
      <c r="B13" s="14" t="s">
        <v>379</v>
      </c>
      <c r="C13" s="29" t="s">
        <v>404</v>
      </c>
      <c r="D13" s="14" t="s">
        <v>427</v>
      </c>
      <c r="E13" s="31">
        <f>'P4b2 CA 15'!H42</f>
        <v>1508.171895896272</v>
      </c>
      <c r="F13" s="31">
        <f>'P4c2 CA 08 CA PROD'!X43+'P4c2 CA 09 CA PROD'!X43+'P4c2 CA 10 CA PROD '!X43+'P4c2 CA 11 CA PROD'!X43</f>
        <v>363.51133012101684</v>
      </c>
      <c r="G13" s="31">
        <f t="shared" si="1"/>
        <v>1871.6832260172887</v>
      </c>
      <c r="H13" s="63">
        <f t="shared" si="2"/>
        <v>0.1740075137648828</v>
      </c>
      <c r="I13" s="45" t="s">
        <v>608</v>
      </c>
      <c r="J13" s="45">
        <f>'P4d1 CA 15 OC'!$G13/'P4d1 CA 15 OC'!$AA13*'P4d1 CA 15 OC'!J13</f>
        <v>279.95261927609016</v>
      </c>
      <c r="K13" s="45">
        <f>'P4d1 CA 15 OC'!$G13/'P4d1 CA 15 OC'!$AA13*'P4d1 CA 15 OC'!K13</f>
        <v>223.96209542087215</v>
      </c>
      <c r="L13" s="45">
        <f>'P4d1 CA 15 OC'!$G13/'P4d1 CA 15 OC'!$AA13*'P4d1 CA 15 OC'!L13</f>
        <v>95.983755180373777</v>
      </c>
      <c r="M13" s="45">
        <f>'P4d1 CA 15 OC'!$G13/'P4d1 CA 15 OC'!$AA13*'P4d1 CA 15 OC'!M13</f>
        <v>79.986462650311481</v>
      </c>
      <c r="N13" s="45">
        <f>'P4d1 CA 15 OC'!$G13/'P4d1 CA 15 OC'!$AA13*'P4d1 CA 15 OC'!N13</f>
        <v>239.95938795093446</v>
      </c>
      <c r="O13" s="45">
        <f>'P4d1 CA 15 OC'!$G13/'P4d1 CA 15 OC'!$AA13*'P4d1 CA 15 OC'!O13</f>
        <v>223.96209542087215</v>
      </c>
      <c r="P13" s="45">
        <f>'P4d1 CA 15 OC'!$G13/'P4d1 CA 15 OC'!$AA13*'P4d1 CA 15 OC'!P13</f>
        <v>63.989170120249184</v>
      </c>
      <c r="Q13" s="45">
        <f>'P4d1 CA 15 OC'!$G13/'P4d1 CA 15 OC'!$AA13*'P4d1 CA 15 OC'!Q13</f>
        <v>31.994585060124592</v>
      </c>
      <c r="R13" s="45">
        <f>'P4d1 CA 15 OC'!$G13/'P4d1 CA 15 OC'!$AA13*'P4d1 CA 15 OC'!R13</f>
        <v>95.983755180373777</v>
      </c>
      <c r="S13" s="45">
        <f>'P4d1 CA 15 OC'!$G13/'P4d1 CA 15 OC'!$AA13*'P4d1 CA 15 OC'!S13</f>
        <v>119.97969397546723</v>
      </c>
      <c r="T13" s="45">
        <f>'P4d1 CA 15 OC'!$G13/'P4d1 CA 15 OC'!$AA13*'P4d1 CA 15 OC'!T13</f>
        <v>415.92960578161967</v>
      </c>
      <c r="U13" s="44"/>
      <c r="V13" s="44"/>
      <c r="W13" s="44"/>
      <c r="X13" s="44"/>
      <c r="Y13" s="44"/>
      <c r="Z13" s="44"/>
      <c r="AA13" s="44">
        <f t="shared" si="0"/>
        <v>1871.6832260172882</v>
      </c>
    </row>
    <row r="14" spans="1:27" x14ac:dyDescent="0.25">
      <c r="A14" s="14">
        <v>4</v>
      </c>
      <c r="B14" s="14"/>
      <c r="C14" s="29"/>
      <c r="D14" s="14"/>
      <c r="E14" s="31"/>
      <c r="F14" s="31"/>
      <c r="G14" s="31"/>
      <c r="H14" s="31"/>
      <c r="I14" s="45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>
        <f t="shared" si="0"/>
        <v>0</v>
      </c>
    </row>
    <row r="15" spans="1:27" x14ac:dyDescent="0.25">
      <c r="A15" s="14">
        <v>5</v>
      </c>
      <c r="B15" s="14"/>
      <c r="C15" s="29"/>
      <c r="D15" s="14"/>
      <c r="E15" s="31"/>
      <c r="F15" s="31"/>
      <c r="G15" s="31"/>
      <c r="H15" s="31"/>
      <c r="I15" s="45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5"/>
      <c r="V15" s="45"/>
      <c r="W15" s="45"/>
      <c r="X15" s="45"/>
      <c r="Y15" s="45"/>
      <c r="Z15" s="45"/>
      <c r="AA15" s="44">
        <f t="shared" si="0"/>
        <v>0</v>
      </c>
    </row>
    <row r="16" spans="1:27" x14ac:dyDescent="0.25">
      <c r="A16" s="14">
        <v>6</v>
      </c>
      <c r="B16" s="14"/>
      <c r="C16" s="29"/>
      <c r="D16" s="14"/>
      <c r="E16" s="31"/>
      <c r="F16" s="31"/>
      <c r="G16" s="31"/>
      <c r="H16" s="31"/>
      <c r="I16" s="45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5"/>
      <c r="V16" s="45"/>
      <c r="W16" s="45"/>
      <c r="X16" s="45"/>
      <c r="Y16" s="45"/>
      <c r="Z16" s="45"/>
      <c r="AA16" s="44">
        <f t="shared" si="0"/>
        <v>0</v>
      </c>
    </row>
    <row r="17" spans="1:27" x14ac:dyDescent="0.25">
      <c r="A17" s="14">
        <v>7</v>
      </c>
      <c r="B17" s="14"/>
      <c r="C17" s="7"/>
      <c r="D17" s="7"/>
      <c r="E17" s="31"/>
      <c r="F17" s="31"/>
      <c r="G17" s="31"/>
      <c r="H17" s="31"/>
      <c r="I17" s="45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>
        <f t="shared" si="0"/>
        <v>0</v>
      </c>
    </row>
    <row r="18" spans="1:27" x14ac:dyDescent="0.25">
      <c r="A18" s="14">
        <v>8</v>
      </c>
      <c r="B18" s="14"/>
      <c r="C18" s="7"/>
      <c r="D18" s="7"/>
      <c r="E18" s="31"/>
      <c r="F18" s="31"/>
      <c r="G18" s="31"/>
      <c r="H18" s="31"/>
      <c r="I18" s="45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>
        <f t="shared" si="0"/>
        <v>0</v>
      </c>
    </row>
    <row r="19" spans="1:27" x14ac:dyDescent="0.25">
      <c r="A19" s="14">
        <v>9</v>
      </c>
      <c r="B19" s="14"/>
      <c r="C19" s="7"/>
      <c r="D19" s="7"/>
      <c r="E19" s="31"/>
      <c r="F19" s="31"/>
      <c r="G19" s="31"/>
      <c r="H19" s="31"/>
      <c r="I19" s="45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5"/>
      <c r="V19" s="45"/>
      <c r="W19" s="45"/>
      <c r="X19" s="45"/>
      <c r="Y19" s="45"/>
      <c r="Z19" s="45"/>
      <c r="AA19" s="44">
        <f t="shared" si="0"/>
        <v>0</v>
      </c>
    </row>
    <row r="20" spans="1:27" x14ac:dyDescent="0.25">
      <c r="A20" s="14">
        <v>10</v>
      </c>
      <c r="B20" s="14"/>
      <c r="C20" s="7"/>
      <c r="D20" s="7"/>
      <c r="E20" s="31"/>
      <c r="F20" s="31"/>
      <c r="G20" s="31"/>
      <c r="H20" s="31"/>
      <c r="I20" s="45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>
        <f t="shared" si="0"/>
        <v>0</v>
      </c>
    </row>
    <row r="21" spans="1:27" x14ac:dyDescent="0.25">
      <c r="A21" s="14">
        <v>11</v>
      </c>
      <c r="B21" s="14"/>
      <c r="C21" s="7"/>
      <c r="D21" s="7"/>
      <c r="E21" s="31"/>
      <c r="F21" s="31"/>
      <c r="G21" s="31"/>
      <c r="H21" s="31"/>
      <c r="I21" s="45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>
        <f t="shared" si="0"/>
        <v>0</v>
      </c>
    </row>
    <row r="22" spans="1:27" x14ac:dyDescent="0.25">
      <c r="A22" s="14">
        <v>12</v>
      </c>
      <c r="B22" s="14"/>
      <c r="C22" s="7"/>
      <c r="D22" s="7"/>
      <c r="E22" s="31"/>
      <c r="F22" s="31"/>
      <c r="G22" s="31"/>
      <c r="H22" s="31"/>
      <c r="I22" s="45"/>
      <c r="J22" s="44"/>
      <c r="K22" s="44"/>
      <c r="L22" s="44"/>
      <c r="M22" s="4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44">
        <f t="shared" si="0"/>
        <v>0</v>
      </c>
    </row>
    <row r="23" spans="1:27" x14ac:dyDescent="0.25">
      <c r="A23" s="14">
        <v>13</v>
      </c>
      <c r="B23" s="14"/>
      <c r="C23" s="7"/>
      <c r="D23" s="7"/>
      <c r="E23" s="31"/>
      <c r="F23" s="31"/>
      <c r="G23" s="31"/>
      <c r="H23" s="31"/>
      <c r="I23" s="45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5"/>
      <c r="V23" s="45"/>
      <c r="W23" s="45"/>
      <c r="X23" s="45"/>
      <c r="Y23" s="45"/>
      <c r="Z23" s="45"/>
      <c r="AA23" s="44">
        <f t="shared" si="0"/>
        <v>0</v>
      </c>
    </row>
    <row r="24" spans="1:27" x14ac:dyDescent="0.25">
      <c r="A24" s="14">
        <v>14</v>
      </c>
      <c r="B24" s="14"/>
      <c r="C24" s="7"/>
      <c r="D24" s="7"/>
      <c r="E24" s="31"/>
      <c r="F24" s="31"/>
      <c r="G24" s="31"/>
      <c r="H24" s="31"/>
      <c r="I24" s="45"/>
      <c r="J24" s="44"/>
      <c r="K24" s="44"/>
      <c r="L24" s="44"/>
      <c r="M24" s="44"/>
      <c r="N24" s="44"/>
      <c r="O24" s="44"/>
      <c r="P24" s="44"/>
      <c r="Q24" s="44"/>
      <c r="R24" s="45"/>
      <c r="S24" s="45"/>
      <c r="T24" s="45"/>
      <c r="U24" s="45"/>
      <c r="V24" s="45"/>
      <c r="W24" s="45"/>
      <c r="X24" s="45"/>
      <c r="Y24" s="45"/>
      <c r="Z24" s="45"/>
      <c r="AA24" s="44">
        <f t="shared" si="0"/>
        <v>0</v>
      </c>
    </row>
    <row r="25" spans="1:27" x14ac:dyDescent="0.25">
      <c r="A25" s="14">
        <v>15</v>
      </c>
      <c r="B25" s="14"/>
      <c r="C25" s="7"/>
      <c r="D25" s="7"/>
      <c r="E25" s="31"/>
      <c r="F25" s="31"/>
      <c r="G25" s="31"/>
      <c r="H25" s="31"/>
      <c r="I25" s="45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>
        <f t="shared" si="0"/>
        <v>0</v>
      </c>
    </row>
    <row r="26" spans="1:27" x14ac:dyDescent="0.25">
      <c r="A26" s="14">
        <v>16</v>
      </c>
      <c r="B26" s="14"/>
      <c r="C26" s="7"/>
      <c r="D26" s="7"/>
      <c r="E26" s="31"/>
      <c r="F26" s="31"/>
      <c r="G26" s="31"/>
      <c r="H26" s="31"/>
      <c r="I26" s="45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5"/>
      <c r="V26" s="45"/>
      <c r="W26" s="45"/>
      <c r="X26" s="45"/>
      <c r="Y26" s="45"/>
      <c r="Z26" s="45"/>
      <c r="AA26" s="44">
        <f t="shared" si="0"/>
        <v>0</v>
      </c>
    </row>
    <row r="27" spans="1:27" x14ac:dyDescent="0.25">
      <c r="A27" s="14">
        <v>17</v>
      </c>
      <c r="B27" s="14"/>
      <c r="C27" s="7"/>
      <c r="D27" s="7"/>
      <c r="E27" s="31"/>
      <c r="F27" s="31"/>
      <c r="G27" s="31"/>
      <c r="H27" s="31"/>
      <c r="I27" s="45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>
        <f t="shared" si="0"/>
        <v>0</v>
      </c>
    </row>
    <row r="28" spans="1:27" x14ac:dyDescent="0.25">
      <c r="A28" s="14">
        <v>18</v>
      </c>
      <c r="B28" s="14"/>
      <c r="C28" s="7"/>
      <c r="D28" s="7"/>
      <c r="E28" s="31"/>
      <c r="F28" s="31"/>
      <c r="G28" s="31"/>
      <c r="H28" s="31"/>
      <c r="I28" s="45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5"/>
      <c r="V28" s="45"/>
      <c r="W28" s="45"/>
      <c r="X28" s="45"/>
      <c r="Y28" s="45"/>
      <c r="Z28" s="45"/>
      <c r="AA28" s="44">
        <f t="shared" si="0"/>
        <v>0</v>
      </c>
    </row>
    <row r="29" spans="1:27" x14ac:dyDescent="0.25">
      <c r="A29" s="14">
        <v>19</v>
      </c>
      <c r="B29" s="14"/>
      <c r="C29" s="7"/>
      <c r="D29" s="7"/>
      <c r="E29" s="31"/>
      <c r="F29" s="31"/>
      <c r="G29" s="31"/>
      <c r="H29" s="31"/>
      <c r="I29" s="45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>
        <f t="shared" si="0"/>
        <v>0</v>
      </c>
    </row>
    <row r="30" spans="1:27" x14ac:dyDescent="0.25">
      <c r="A30" s="14">
        <v>20</v>
      </c>
      <c r="B30" s="14"/>
      <c r="C30" s="7"/>
      <c r="D30" s="7"/>
      <c r="E30" s="31"/>
      <c r="F30" s="31"/>
      <c r="G30" s="31"/>
      <c r="H30" s="31"/>
      <c r="I30" s="45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>
        <f t="shared" si="0"/>
        <v>0</v>
      </c>
    </row>
    <row r="31" spans="1:27" x14ac:dyDescent="0.25">
      <c r="A31" s="14">
        <v>21</v>
      </c>
      <c r="B31" s="14"/>
      <c r="C31" s="7"/>
      <c r="D31" s="7"/>
      <c r="E31" s="31"/>
      <c r="F31" s="31"/>
      <c r="G31" s="31"/>
      <c r="H31" s="31"/>
      <c r="I31" s="45"/>
      <c r="J31" s="44"/>
      <c r="K31" s="44"/>
      <c r="L31" s="44"/>
      <c r="M31" s="44"/>
      <c r="N31" s="44"/>
      <c r="O31" s="44"/>
      <c r="P31" s="45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>
        <f t="shared" si="0"/>
        <v>0</v>
      </c>
    </row>
    <row r="32" spans="1:27" x14ac:dyDescent="0.25">
      <c r="A32" s="14">
        <v>22</v>
      </c>
      <c r="B32" s="14"/>
      <c r="C32" s="7"/>
      <c r="D32" s="7"/>
      <c r="E32" s="31"/>
      <c r="F32" s="31"/>
      <c r="G32" s="31"/>
      <c r="H32" s="31"/>
      <c r="I32" s="45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>
        <f t="shared" si="0"/>
        <v>0</v>
      </c>
    </row>
    <row r="33" spans="1:30" x14ac:dyDescent="0.25">
      <c r="A33" s="14">
        <v>23</v>
      </c>
      <c r="B33" s="14"/>
      <c r="C33" s="7"/>
      <c r="D33" s="7"/>
      <c r="E33" s="31"/>
      <c r="F33" s="31"/>
      <c r="G33" s="31"/>
      <c r="H33" s="31"/>
      <c r="I33" s="45"/>
      <c r="J33" s="44"/>
      <c r="K33" s="44"/>
      <c r="L33" s="44"/>
      <c r="M33" s="44"/>
      <c r="N33" s="44"/>
      <c r="O33" s="45"/>
      <c r="P33" s="45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>
        <f t="shared" si="0"/>
        <v>0</v>
      </c>
    </row>
    <row r="34" spans="1:30" x14ac:dyDescent="0.25">
      <c r="A34" s="14">
        <v>24</v>
      </c>
      <c r="B34" s="14"/>
      <c r="C34" s="7"/>
      <c r="D34" s="7"/>
      <c r="E34" s="31"/>
      <c r="F34" s="31"/>
      <c r="G34" s="31"/>
      <c r="H34" s="31"/>
      <c r="I34" s="45"/>
      <c r="J34" s="44"/>
      <c r="K34" s="44"/>
      <c r="L34" s="44"/>
      <c r="M34" s="44"/>
      <c r="N34" s="44"/>
      <c r="O34" s="45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>
        <f t="shared" si="0"/>
        <v>0</v>
      </c>
    </row>
    <row r="35" spans="1:30" x14ac:dyDescent="0.25">
      <c r="A35" s="14">
        <v>25</v>
      </c>
      <c r="B35" s="14"/>
      <c r="C35" s="7"/>
      <c r="D35" s="7"/>
      <c r="E35" s="31"/>
      <c r="F35" s="31"/>
      <c r="G35" s="31"/>
      <c r="H35" s="31"/>
      <c r="I35" s="45"/>
      <c r="J35" s="44"/>
      <c r="K35" s="44"/>
      <c r="L35" s="44"/>
      <c r="M35" s="44"/>
      <c r="N35" s="45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>
        <f t="shared" si="0"/>
        <v>0</v>
      </c>
    </row>
    <row r="36" spans="1:30" x14ac:dyDescent="0.25">
      <c r="A36" s="14">
        <v>26</v>
      </c>
      <c r="B36" s="14"/>
      <c r="C36" s="7"/>
      <c r="D36" s="7"/>
      <c r="E36" s="31"/>
      <c r="F36" s="31"/>
      <c r="G36" s="31"/>
      <c r="H36" s="31"/>
      <c r="I36" s="45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>
        <f t="shared" si="0"/>
        <v>0</v>
      </c>
    </row>
    <row r="37" spans="1:30" x14ac:dyDescent="0.25">
      <c r="A37" s="14">
        <v>27</v>
      </c>
      <c r="B37" s="14"/>
      <c r="C37" s="7"/>
      <c r="D37" s="7"/>
      <c r="E37" s="31"/>
      <c r="F37" s="31"/>
      <c r="G37" s="31"/>
      <c r="H37" s="31"/>
      <c r="I37" s="45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>
        <f t="shared" si="0"/>
        <v>0</v>
      </c>
    </row>
    <row r="38" spans="1:30" x14ac:dyDescent="0.25">
      <c r="A38" s="14">
        <v>28</v>
      </c>
      <c r="B38" s="14"/>
      <c r="C38" s="7"/>
      <c r="D38" s="7"/>
      <c r="E38" s="31"/>
      <c r="F38" s="31"/>
      <c r="G38" s="31"/>
      <c r="H38" s="31"/>
      <c r="I38" s="45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>
        <f t="shared" si="0"/>
        <v>0</v>
      </c>
    </row>
    <row r="39" spans="1:30" x14ac:dyDescent="0.25">
      <c r="A39" s="14">
        <v>29</v>
      </c>
      <c r="B39" s="14"/>
      <c r="C39" s="7"/>
      <c r="D39" s="7"/>
      <c r="E39" s="31"/>
      <c r="F39" s="31"/>
      <c r="G39" s="31"/>
      <c r="H39" s="31"/>
      <c r="I39" s="45"/>
      <c r="J39" s="44"/>
      <c r="K39" s="44"/>
      <c r="L39" s="44"/>
      <c r="M39" s="44"/>
      <c r="N39" s="44"/>
      <c r="O39" s="45"/>
      <c r="P39" s="44"/>
      <c r="Q39" s="45"/>
      <c r="R39" s="44"/>
      <c r="S39" s="44"/>
      <c r="T39" s="44"/>
      <c r="U39" s="44"/>
      <c r="V39" s="44"/>
      <c r="W39" s="44"/>
      <c r="X39" s="44"/>
      <c r="Y39" s="44"/>
      <c r="Z39" s="44"/>
      <c r="AA39" s="44">
        <f t="shared" si="0"/>
        <v>0</v>
      </c>
    </row>
    <row r="40" spans="1:30" x14ac:dyDescent="0.25">
      <c r="A40" s="14">
        <v>30</v>
      </c>
      <c r="B40" s="14"/>
      <c r="C40" s="7"/>
      <c r="D40" s="7"/>
      <c r="E40" s="31"/>
      <c r="F40" s="31"/>
      <c r="G40" s="31"/>
      <c r="H40" s="31"/>
      <c r="I40" s="45"/>
      <c r="J40" s="44"/>
      <c r="K40" s="44"/>
      <c r="L40" s="44"/>
      <c r="M40" s="44"/>
      <c r="N40" s="44"/>
      <c r="O40" s="45"/>
      <c r="P40" s="45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>
        <f t="shared" si="0"/>
        <v>0</v>
      </c>
    </row>
    <row r="41" spans="1:30" x14ac:dyDescent="0.25">
      <c r="A41" s="14">
        <v>31</v>
      </c>
      <c r="B41" s="14"/>
      <c r="C41" s="7"/>
      <c r="D41" s="7"/>
      <c r="E41" s="31"/>
      <c r="F41" s="31"/>
      <c r="G41" s="31"/>
      <c r="H41" s="31"/>
      <c r="I41" s="45"/>
      <c r="J41" s="44"/>
      <c r="K41" s="44"/>
      <c r="L41" s="44"/>
      <c r="M41" s="44"/>
      <c r="N41" s="45"/>
      <c r="O41" s="44"/>
      <c r="P41" s="45"/>
      <c r="Q41" s="44"/>
      <c r="R41" s="45"/>
      <c r="S41" s="45"/>
      <c r="T41" s="45"/>
      <c r="U41" s="44"/>
      <c r="V41" s="44"/>
      <c r="W41" s="44"/>
      <c r="X41" s="44"/>
      <c r="Y41" s="44"/>
      <c r="Z41" s="44"/>
      <c r="AA41" s="44">
        <f t="shared" si="0"/>
        <v>0</v>
      </c>
    </row>
    <row r="42" spans="1:30" x14ac:dyDescent="0.25">
      <c r="A42" s="14">
        <v>32</v>
      </c>
      <c r="B42" s="14"/>
      <c r="C42" s="7"/>
      <c r="D42" s="7"/>
      <c r="E42" s="31"/>
      <c r="F42" s="31"/>
      <c r="G42" s="31"/>
      <c r="H42" s="31"/>
      <c r="I42" s="45"/>
      <c r="J42" s="44"/>
      <c r="K42" s="44"/>
      <c r="L42" s="44"/>
      <c r="M42" s="44"/>
      <c r="N42" s="14"/>
      <c r="O42" s="45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>
        <f t="shared" si="0"/>
        <v>0</v>
      </c>
      <c r="AD42" s="65"/>
    </row>
    <row r="43" spans="1:30" x14ac:dyDescent="0.25">
      <c r="A43" s="14">
        <v>33</v>
      </c>
      <c r="B43" s="14"/>
      <c r="C43" s="7"/>
      <c r="D43" s="7"/>
      <c r="E43" s="31"/>
      <c r="F43" s="31"/>
      <c r="G43" s="31"/>
      <c r="H43" s="31"/>
      <c r="I43" s="45"/>
      <c r="J43" s="44"/>
      <c r="K43" s="44"/>
      <c r="L43" s="44"/>
      <c r="M43" s="44"/>
      <c r="N43" s="1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>
        <f t="shared" si="0"/>
        <v>0</v>
      </c>
    </row>
    <row r="44" spans="1:30" x14ac:dyDescent="0.25">
      <c r="A44" s="14">
        <v>34</v>
      </c>
      <c r="B44" s="14"/>
      <c r="C44" s="7"/>
      <c r="D44" s="7"/>
      <c r="E44" s="31"/>
      <c r="F44" s="31"/>
      <c r="G44" s="31"/>
      <c r="H44" s="31"/>
      <c r="I44" s="45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>
        <f t="shared" si="0"/>
        <v>0</v>
      </c>
    </row>
    <row r="45" spans="1:30" x14ac:dyDescent="0.25">
      <c r="A45" s="14">
        <v>35</v>
      </c>
      <c r="B45" s="14"/>
      <c r="C45" s="7"/>
      <c r="D45" s="7"/>
      <c r="E45" s="31"/>
      <c r="F45" s="31"/>
      <c r="G45" s="31"/>
      <c r="H45" s="31"/>
      <c r="I45" s="45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>
        <f t="shared" si="0"/>
        <v>0</v>
      </c>
    </row>
    <row r="46" spans="1:30" x14ac:dyDescent="0.25">
      <c r="E46" s="77">
        <f>SUM(E11:E45)</f>
        <v>6651.8530047139184</v>
      </c>
      <c r="F46" s="77">
        <f>SUM(F11:F45)</f>
        <v>2015.4272940788014</v>
      </c>
      <c r="G46" s="77">
        <f>SUM(G11:G45)</f>
        <v>8667.2802987927207</v>
      </c>
      <c r="H46" s="72"/>
      <c r="J46" s="77">
        <f t="shared" ref="J46:T46" si="3">SUM(J11:J45)</f>
        <v>952.14767406858778</v>
      </c>
      <c r="K46" s="77">
        <f t="shared" si="3"/>
        <v>808.43519203272422</v>
      </c>
      <c r="L46" s="77">
        <f t="shared" si="3"/>
        <v>435.12634088227878</v>
      </c>
      <c r="M46" s="77">
        <f t="shared" si="3"/>
        <v>442.13607611030989</v>
      </c>
      <c r="N46" s="77">
        <f t="shared" si="3"/>
        <v>977.03642561150025</v>
      </c>
      <c r="O46" s="77">
        <f t="shared" si="3"/>
        <v>799.07941750366206</v>
      </c>
      <c r="P46" s="77">
        <f t="shared" si="3"/>
        <v>228.41789119703793</v>
      </c>
      <c r="Q46" s="77">
        <f t="shared" si="3"/>
        <v>163.8027594804891</v>
      </c>
      <c r="R46" s="77">
        <f t="shared" si="3"/>
        <v>545.82464822626036</v>
      </c>
      <c r="S46" s="77">
        <f t="shared" si="3"/>
        <v>627.15076356294276</v>
      </c>
      <c r="T46" s="77">
        <f t="shared" si="3"/>
        <v>2688.1231101169265</v>
      </c>
      <c r="AA46" s="77">
        <f>SUM(AA11:AA45)</f>
        <v>8667.2802987927189</v>
      </c>
    </row>
  </sheetData>
  <mergeCells count="1">
    <mergeCell ref="B4:C5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513D3-9235-47A2-A581-5C25D5B60FD4}">
  <dimension ref="A1:AD46"/>
  <sheetViews>
    <sheetView zoomScale="80" zoomScaleNormal="80" workbookViewId="0">
      <pane xSplit="9" ySplit="10" topLeftCell="J11" activePane="bottomRight" state="frozen"/>
      <selection pane="topRight" activeCell="F1" sqref="F1"/>
      <selection pane="bottomLeft" activeCell="A9" sqref="A9"/>
      <selection pane="bottomRight" activeCell="H11" sqref="H11:H14"/>
    </sheetView>
  </sheetViews>
  <sheetFormatPr baseColWidth="10" defaultColWidth="11.54296875" defaultRowHeight="15" x14ac:dyDescent="0.25"/>
  <cols>
    <col min="1" max="1" width="6.08984375" style="24" customWidth="1"/>
    <col min="2" max="2" width="9.90625" style="24" customWidth="1"/>
    <col min="3" max="3" width="29.81640625" style="24" customWidth="1"/>
    <col min="4" max="4" width="7" style="24" customWidth="1"/>
    <col min="5" max="5" width="8.36328125" style="24" customWidth="1"/>
    <col min="6" max="6" width="7.6328125" style="24" customWidth="1"/>
    <col min="7" max="7" width="8.90625" style="24" customWidth="1"/>
    <col min="8" max="8" width="8.54296875" style="24" customWidth="1"/>
    <col min="9" max="9" width="17.26953125" style="24" customWidth="1"/>
    <col min="10" max="17" width="11.54296875" style="24"/>
    <col min="18" max="18" width="12.90625" style="24" customWidth="1"/>
    <col min="19" max="27" width="11.54296875" style="24"/>
    <col min="28" max="28" width="5.36328125" style="24" customWidth="1"/>
    <col min="29" max="16384" width="11.54296875" style="24"/>
  </cols>
  <sheetData>
    <row r="1" spans="1:27" ht="15.6" x14ac:dyDescent="0.3">
      <c r="A1" s="26" t="s">
        <v>557</v>
      </c>
    </row>
    <row r="2" spans="1:27" ht="15.6" x14ac:dyDescent="0.3">
      <c r="A2" s="26" t="s">
        <v>587</v>
      </c>
      <c r="B2" s="26" t="s">
        <v>588</v>
      </c>
      <c r="I2" s="74" t="s">
        <v>100</v>
      </c>
      <c r="J2" s="74">
        <v>1</v>
      </c>
      <c r="K2" s="74">
        <v>2</v>
      </c>
      <c r="L2" s="74">
        <v>3</v>
      </c>
      <c r="M2" s="74">
        <v>4</v>
      </c>
      <c r="N2" s="74">
        <v>5</v>
      </c>
      <c r="O2" s="74">
        <v>6</v>
      </c>
      <c r="P2" s="74">
        <v>7</v>
      </c>
      <c r="Q2" s="74">
        <v>8</v>
      </c>
      <c r="R2" s="74">
        <v>9</v>
      </c>
      <c r="S2" s="74">
        <v>10</v>
      </c>
      <c r="T2" s="74">
        <v>11</v>
      </c>
      <c r="U2" s="74">
        <v>12</v>
      </c>
      <c r="V2" s="74">
        <v>13</v>
      </c>
      <c r="W2" s="74">
        <v>14</v>
      </c>
      <c r="X2" s="74">
        <v>15</v>
      </c>
      <c r="Y2" s="74">
        <v>16</v>
      </c>
      <c r="Z2" s="74">
        <v>17</v>
      </c>
    </row>
    <row r="3" spans="1:27" ht="15.6" x14ac:dyDescent="0.3">
      <c r="A3" s="26"/>
      <c r="B3" s="26" t="s">
        <v>604</v>
      </c>
      <c r="I3" s="74" t="s">
        <v>101</v>
      </c>
      <c r="J3" s="74" t="s">
        <v>139</v>
      </c>
      <c r="K3" s="74" t="s">
        <v>140</v>
      </c>
      <c r="L3" s="74" t="s">
        <v>141</v>
      </c>
      <c r="M3" s="74" t="s">
        <v>142</v>
      </c>
      <c r="N3" s="74" t="s">
        <v>95</v>
      </c>
      <c r="O3" s="74" t="s">
        <v>96</v>
      </c>
      <c r="P3" s="74" t="s">
        <v>97</v>
      </c>
      <c r="Q3" s="74" t="s">
        <v>98</v>
      </c>
      <c r="R3" s="74" t="s">
        <v>99</v>
      </c>
      <c r="S3" s="74" t="s">
        <v>143</v>
      </c>
      <c r="T3" s="74" t="s">
        <v>144</v>
      </c>
      <c r="U3" s="74"/>
      <c r="V3" s="74"/>
      <c r="W3" s="74"/>
      <c r="X3" s="74"/>
      <c r="Y3" s="74"/>
      <c r="Z3" s="74"/>
    </row>
    <row r="4" spans="1:27" ht="15.6" customHeight="1" x14ac:dyDescent="0.25">
      <c r="B4" s="100" t="s">
        <v>558</v>
      </c>
      <c r="C4" s="100"/>
      <c r="D4" s="71"/>
      <c r="I4" s="74" t="s">
        <v>102</v>
      </c>
      <c r="J4" s="74" t="s">
        <v>131</v>
      </c>
      <c r="K4" s="74" t="s">
        <v>135</v>
      </c>
      <c r="L4" s="74" t="s">
        <v>136</v>
      </c>
      <c r="M4" s="74" t="s">
        <v>137</v>
      </c>
      <c r="N4" s="74" t="s">
        <v>131</v>
      </c>
      <c r="O4" s="74" t="s">
        <v>135</v>
      </c>
      <c r="P4" s="74" t="s">
        <v>136</v>
      </c>
      <c r="Q4" s="74" t="s">
        <v>137</v>
      </c>
      <c r="R4" s="74" t="s">
        <v>138</v>
      </c>
      <c r="S4" s="74" t="s">
        <v>131</v>
      </c>
      <c r="T4" s="74" t="s">
        <v>135</v>
      </c>
      <c r="U4" s="74"/>
      <c r="V4" s="74"/>
      <c r="W4" s="74"/>
      <c r="X4" s="74"/>
      <c r="Y4" s="74"/>
      <c r="Z4" s="74"/>
    </row>
    <row r="5" spans="1:27" ht="15.6" x14ac:dyDescent="0.25">
      <c r="B5" s="100"/>
      <c r="C5" s="100"/>
      <c r="D5" s="71"/>
      <c r="I5" s="74" t="s">
        <v>132</v>
      </c>
      <c r="J5" s="74" t="s">
        <v>48</v>
      </c>
      <c r="K5" s="74" t="s">
        <v>48</v>
      </c>
      <c r="L5" s="74" t="s">
        <v>48</v>
      </c>
      <c r="M5" s="74" t="s">
        <v>48</v>
      </c>
      <c r="N5" s="74" t="s">
        <v>48</v>
      </c>
      <c r="O5" s="74" t="s">
        <v>48</v>
      </c>
      <c r="P5" s="74" t="s">
        <v>48</v>
      </c>
      <c r="Q5" s="74" t="s">
        <v>48</v>
      </c>
      <c r="R5" s="74" t="s">
        <v>48</v>
      </c>
      <c r="S5" s="74" t="s">
        <v>48</v>
      </c>
      <c r="T5" s="74" t="s">
        <v>48</v>
      </c>
      <c r="U5" s="74"/>
      <c r="V5" s="74"/>
      <c r="W5" s="74"/>
      <c r="X5" s="74"/>
      <c r="Y5" s="74"/>
      <c r="Z5" s="74"/>
    </row>
    <row r="6" spans="1:27" ht="15.6" x14ac:dyDescent="0.25">
      <c r="B6" s="71"/>
      <c r="C6" s="71"/>
      <c r="D6" s="71"/>
      <c r="I6" s="74" t="s">
        <v>133</v>
      </c>
      <c r="J6" s="46">
        <v>45280</v>
      </c>
      <c r="K6" s="46">
        <v>32186</v>
      </c>
      <c r="L6" s="46">
        <v>8536</v>
      </c>
      <c r="M6" s="46">
        <v>4569</v>
      </c>
      <c r="N6" s="46">
        <v>38176</v>
      </c>
      <c r="O6" s="46">
        <v>25836</v>
      </c>
      <c r="P6" s="46">
        <v>5000</v>
      </c>
      <c r="Q6" s="46">
        <v>3881</v>
      </c>
      <c r="R6" s="46">
        <v>17150</v>
      </c>
      <c r="S6" s="46">
        <v>18563</v>
      </c>
      <c r="T6" s="46">
        <v>35292</v>
      </c>
      <c r="U6" s="74"/>
      <c r="V6" s="74"/>
      <c r="W6" s="74"/>
      <c r="X6" s="74"/>
      <c r="Y6" s="74"/>
      <c r="Z6" s="74"/>
    </row>
    <row r="7" spans="1:27" ht="27.6" x14ac:dyDescent="0.25">
      <c r="B7" s="71"/>
      <c r="C7" s="71"/>
      <c r="D7" s="71"/>
      <c r="I7" s="74" t="s">
        <v>134</v>
      </c>
      <c r="J7" s="74" t="s">
        <v>145</v>
      </c>
      <c r="K7" s="74" t="s">
        <v>146</v>
      </c>
      <c r="L7" s="74" t="s">
        <v>147</v>
      </c>
      <c r="M7" s="74" t="s">
        <v>148</v>
      </c>
      <c r="N7" s="74" t="s">
        <v>149</v>
      </c>
      <c r="O7" s="74" t="s">
        <v>150</v>
      </c>
      <c r="P7" s="74" t="s">
        <v>151</v>
      </c>
      <c r="Q7" s="74" t="s">
        <v>152</v>
      </c>
      <c r="R7" s="74" t="s">
        <v>153</v>
      </c>
      <c r="S7" s="74" t="s">
        <v>154</v>
      </c>
      <c r="T7" s="74" t="s">
        <v>155</v>
      </c>
      <c r="U7" s="74"/>
      <c r="V7" s="74"/>
      <c r="W7" s="74"/>
      <c r="X7" s="74"/>
      <c r="Y7" s="74"/>
      <c r="Z7" s="74"/>
    </row>
    <row r="8" spans="1:27" ht="15.6" x14ac:dyDescent="0.25">
      <c r="B8" s="71"/>
      <c r="C8" s="71"/>
      <c r="D8" s="71"/>
      <c r="I8" s="74" t="s">
        <v>218</v>
      </c>
      <c r="J8" s="47">
        <v>44185</v>
      </c>
      <c r="K8" s="47">
        <v>44188</v>
      </c>
      <c r="L8" s="47">
        <v>44193</v>
      </c>
      <c r="M8" s="47">
        <v>44201</v>
      </c>
      <c r="N8" s="47">
        <v>44209</v>
      </c>
      <c r="O8" s="47">
        <v>44212</v>
      </c>
      <c r="P8" s="47">
        <v>44214</v>
      </c>
      <c r="Q8" s="47">
        <v>44212</v>
      </c>
      <c r="R8" s="47">
        <v>44216</v>
      </c>
      <c r="S8" s="47">
        <v>44201</v>
      </c>
      <c r="T8" s="47">
        <v>44204</v>
      </c>
      <c r="U8" s="74"/>
      <c r="V8" s="74"/>
      <c r="W8" s="74"/>
      <c r="X8" s="74"/>
      <c r="Y8" s="74"/>
      <c r="Z8" s="74"/>
    </row>
    <row r="9" spans="1:27" ht="15.6" x14ac:dyDescent="0.25">
      <c r="B9" s="71"/>
      <c r="C9" s="71"/>
      <c r="D9" s="71"/>
      <c r="I9" s="74" t="s">
        <v>156</v>
      </c>
      <c r="J9" s="74" t="s">
        <v>157</v>
      </c>
      <c r="K9" s="74" t="s">
        <v>157</v>
      </c>
      <c r="L9" s="74" t="s">
        <v>158</v>
      </c>
      <c r="M9" s="74" t="s">
        <v>158</v>
      </c>
      <c r="N9" s="74" t="s">
        <v>157</v>
      </c>
      <c r="O9" s="74" t="s">
        <v>157</v>
      </c>
      <c r="P9" s="74" t="s">
        <v>157</v>
      </c>
      <c r="Q9" s="74" t="s">
        <v>157</v>
      </c>
      <c r="R9" s="74" t="s">
        <v>157</v>
      </c>
      <c r="S9" s="74" t="s">
        <v>158</v>
      </c>
      <c r="T9" s="74" t="s">
        <v>158</v>
      </c>
      <c r="U9" s="74"/>
      <c r="V9" s="74"/>
      <c r="W9" s="74"/>
      <c r="X9" s="74"/>
      <c r="Y9" s="74"/>
      <c r="Z9" s="74"/>
    </row>
    <row r="10" spans="1:27" ht="15.6" x14ac:dyDescent="0.3">
      <c r="A10" s="1" t="s">
        <v>100</v>
      </c>
      <c r="B10" s="1" t="s">
        <v>101</v>
      </c>
      <c r="C10" s="1" t="s">
        <v>102</v>
      </c>
      <c r="D10" s="1" t="s">
        <v>103</v>
      </c>
      <c r="E10" s="1" t="s">
        <v>560</v>
      </c>
      <c r="F10" s="1" t="s">
        <v>561</v>
      </c>
      <c r="G10" s="1" t="s">
        <v>559</v>
      </c>
      <c r="H10" s="1" t="s">
        <v>528</v>
      </c>
      <c r="I10" s="1" t="s">
        <v>527</v>
      </c>
      <c r="J10" s="74"/>
      <c r="K10" s="74"/>
      <c r="L10" s="74"/>
      <c r="M10" s="74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40"/>
      <c r="AA10" s="42" t="s">
        <v>7</v>
      </c>
    </row>
    <row r="11" spans="1:27" x14ac:dyDescent="0.25">
      <c r="A11" s="14">
        <v>1</v>
      </c>
      <c r="B11" s="14" t="s">
        <v>380</v>
      </c>
      <c r="C11" s="29" t="s">
        <v>405</v>
      </c>
      <c r="D11" s="14" t="s">
        <v>427</v>
      </c>
      <c r="E11" s="31">
        <f>'P4b2 CA 16'!F42</f>
        <v>1223.1441119342999</v>
      </c>
      <c r="F11" s="31">
        <f>'P4c2 CA 08 CA PROD'!Y43+'P4c2 CA 09 CA PROD'!Y43+'P4c2 CA 10 CA PROD '!Y43+'P4c2 CA 11 CA PROD'!Y43</f>
        <v>193.52540557928867</v>
      </c>
      <c r="G11" s="31">
        <f>SUM(E11:F11)</f>
        <v>1416.6695175135885</v>
      </c>
      <c r="H11" s="63">
        <f>E11/$G$46</f>
        <v>0.10811013213359996</v>
      </c>
      <c r="I11" s="45" t="s">
        <v>603</v>
      </c>
      <c r="J11" s="45">
        <v>580</v>
      </c>
      <c r="K11" s="44">
        <v>456</v>
      </c>
      <c r="L11" s="44">
        <v>120</v>
      </c>
      <c r="M11" s="44">
        <v>95</v>
      </c>
      <c r="N11" s="44">
        <v>654</v>
      </c>
      <c r="O11" s="44">
        <v>468</v>
      </c>
      <c r="P11" s="44">
        <v>114</v>
      </c>
      <c r="Q11" s="31">
        <v>97</v>
      </c>
      <c r="R11" s="31">
        <v>354</v>
      </c>
      <c r="S11" s="31">
        <v>412</v>
      </c>
      <c r="T11" s="31">
        <v>856</v>
      </c>
      <c r="U11" s="7"/>
      <c r="V11" s="7"/>
      <c r="W11" s="7"/>
      <c r="X11" s="7"/>
      <c r="Y11" s="7"/>
      <c r="Z11" s="7"/>
      <c r="AA11" s="44">
        <f t="shared" ref="AA11:AA45" si="0">SUM(J11:Z11)</f>
        <v>4206</v>
      </c>
    </row>
    <row r="12" spans="1:27" x14ac:dyDescent="0.25">
      <c r="A12" s="14">
        <v>2</v>
      </c>
      <c r="B12" s="14" t="s">
        <v>381</v>
      </c>
      <c r="C12" s="29" t="s">
        <v>406</v>
      </c>
      <c r="D12" s="14" t="s">
        <v>427</v>
      </c>
      <c r="E12" s="31">
        <f>'P4b2 CA 16'!G42</f>
        <v>4343.6652159001924</v>
      </c>
      <c r="F12" s="31">
        <f>'P4c2 CA 08 CA PROD'!Z43+'P4c2 CA 09 CA PROD'!Z43+'P4c2 CA 10 CA PROD '!Z43+'P4c2 CA 11 CA PROD'!Z43</f>
        <v>1080.3664376171803</v>
      </c>
      <c r="G12" s="31">
        <f t="shared" ref="G12:G14" si="1">SUM(E12:F12)</f>
        <v>5424.0316535173724</v>
      </c>
      <c r="H12" s="63">
        <f t="shared" ref="H12:H14" si="2">E12/$G$46</f>
        <v>0.38392386952054891</v>
      </c>
      <c r="I12" s="45" t="s">
        <v>607</v>
      </c>
      <c r="J12" s="44">
        <v>125.3</v>
      </c>
      <c r="K12" s="44">
        <v>115.1</v>
      </c>
      <c r="L12" s="44">
        <v>85.2</v>
      </c>
      <c r="M12" s="44">
        <v>95.2</v>
      </c>
      <c r="N12" s="44">
        <v>135.1</v>
      </c>
      <c r="O12" s="44">
        <v>110.8</v>
      </c>
      <c r="P12" s="44">
        <v>34.200000000000003</v>
      </c>
      <c r="Q12" s="44">
        <v>26.7</v>
      </c>
      <c r="R12" s="44">
        <v>88.2</v>
      </c>
      <c r="S12" s="44">
        <v>97.8</v>
      </c>
      <c r="T12" s="44">
        <v>564.20000000000005</v>
      </c>
      <c r="U12" s="44"/>
      <c r="V12" s="44"/>
      <c r="W12" s="44"/>
      <c r="X12" s="44"/>
      <c r="Y12" s="44"/>
      <c r="Z12" s="44"/>
      <c r="AA12" s="44">
        <f t="shared" si="0"/>
        <v>1477.8000000000002</v>
      </c>
    </row>
    <row r="13" spans="1:27" x14ac:dyDescent="0.25">
      <c r="A13" s="14">
        <v>3</v>
      </c>
      <c r="B13" s="14" t="s">
        <v>382</v>
      </c>
      <c r="C13" s="29" t="s">
        <v>399</v>
      </c>
      <c r="D13" s="14" t="s">
        <v>427</v>
      </c>
      <c r="E13" s="31">
        <f>'P4b2 CA 16'!H42</f>
        <v>1643.9332001308658</v>
      </c>
      <c r="F13" s="31">
        <f>'P4c2 CA 08 CA PROD'!AA43+'P4c2 CA 09 CA PROD'!AA43+'P4c2 CA 10 CA PROD '!AA43+'P4c2 CA 11 CA PROD'!AA43</f>
        <v>193.91129871105196</v>
      </c>
      <c r="G13" s="31">
        <f t="shared" si="1"/>
        <v>1837.8444988419178</v>
      </c>
      <c r="H13" s="63">
        <f t="shared" si="2"/>
        <v>0.14530244944228299</v>
      </c>
      <c r="I13" s="45" t="s">
        <v>608</v>
      </c>
      <c r="J13" s="44">
        <v>35</v>
      </c>
      <c r="K13" s="44">
        <v>28</v>
      </c>
      <c r="L13" s="44">
        <v>12</v>
      </c>
      <c r="M13" s="44">
        <v>10</v>
      </c>
      <c r="N13" s="44">
        <v>30</v>
      </c>
      <c r="O13" s="45">
        <v>28</v>
      </c>
      <c r="P13" s="44">
        <v>8</v>
      </c>
      <c r="Q13" s="45">
        <v>4</v>
      </c>
      <c r="R13" s="44">
        <v>12</v>
      </c>
      <c r="S13" s="44">
        <v>15</v>
      </c>
      <c r="T13" s="44">
        <v>52</v>
      </c>
      <c r="U13" s="44"/>
      <c r="V13" s="44"/>
      <c r="W13" s="44"/>
      <c r="X13" s="44"/>
      <c r="Y13" s="44"/>
      <c r="Z13" s="44"/>
      <c r="AA13" s="44">
        <f t="shared" si="0"/>
        <v>234</v>
      </c>
    </row>
    <row r="14" spans="1:27" x14ac:dyDescent="0.25">
      <c r="A14" s="14">
        <v>4</v>
      </c>
      <c r="B14" s="14" t="s">
        <v>383</v>
      </c>
      <c r="C14" s="29" t="s">
        <v>407</v>
      </c>
      <c r="D14" s="14" t="s">
        <v>427</v>
      </c>
      <c r="E14" s="31">
        <f>'P4b2 CA 16'!I42</f>
        <v>2277.7955579760269</v>
      </c>
      <c r="F14" s="31">
        <f>'P4c2 CA 08 CA PROD'!AB43+'P4c2 CA 09 CA PROD'!AB43+'P4c2 CA 10 CA PROD '!AB43+'P4c2 CA 11 CA PROD'!AB43</f>
        <v>357.52998657868591</v>
      </c>
      <c r="G14" s="31">
        <f t="shared" si="1"/>
        <v>2635.3255445547129</v>
      </c>
      <c r="H14" s="63">
        <f t="shared" si="2"/>
        <v>0.20132769012531745</v>
      </c>
      <c r="I14" s="45" t="s">
        <v>620</v>
      </c>
      <c r="J14" s="44">
        <v>650</v>
      </c>
      <c r="K14" s="44">
        <v>590</v>
      </c>
      <c r="L14" s="44">
        <v>36</v>
      </c>
      <c r="M14" s="44">
        <v>28</v>
      </c>
      <c r="N14" s="44">
        <v>610</v>
      </c>
      <c r="O14" s="44">
        <v>516</v>
      </c>
      <c r="P14" s="44">
        <v>32</v>
      </c>
      <c r="Q14" s="44">
        <v>16</v>
      </c>
      <c r="R14" s="44">
        <v>497</v>
      </c>
      <c r="S14" s="44">
        <v>503</v>
      </c>
      <c r="T14" s="44">
        <v>713</v>
      </c>
      <c r="U14" s="44"/>
      <c r="V14" s="44"/>
      <c r="W14" s="44"/>
      <c r="X14" s="44"/>
      <c r="Y14" s="44"/>
      <c r="Z14" s="44"/>
      <c r="AA14" s="44">
        <f t="shared" si="0"/>
        <v>4191</v>
      </c>
    </row>
    <row r="15" spans="1:27" x14ac:dyDescent="0.25">
      <c r="A15" s="14">
        <v>5</v>
      </c>
      <c r="B15" s="14"/>
      <c r="C15" s="29"/>
      <c r="D15" s="14"/>
      <c r="E15" s="31"/>
      <c r="F15" s="31"/>
      <c r="G15" s="31"/>
      <c r="H15" s="31"/>
      <c r="I15" s="45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5"/>
      <c r="V15" s="45"/>
      <c r="W15" s="45"/>
      <c r="X15" s="45"/>
      <c r="Y15" s="45"/>
      <c r="Z15" s="45"/>
      <c r="AA15" s="44">
        <f t="shared" si="0"/>
        <v>0</v>
      </c>
    </row>
    <row r="16" spans="1:27" x14ac:dyDescent="0.25">
      <c r="A16" s="14">
        <v>6</v>
      </c>
      <c r="B16" s="14"/>
      <c r="C16" s="29"/>
      <c r="D16" s="14"/>
      <c r="E16" s="31"/>
      <c r="F16" s="31"/>
      <c r="G16" s="31"/>
      <c r="H16" s="31"/>
      <c r="I16" s="45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5"/>
      <c r="V16" s="45"/>
      <c r="W16" s="45"/>
      <c r="X16" s="45"/>
      <c r="Y16" s="45"/>
      <c r="Z16" s="45"/>
      <c r="AA16" s="44">
        <f t="shared" si="0"/>
        <v>0</v>
      </c>
    </row>
    <row r="17" spans="1:27" x14ac:dyDescent="0.25">
      <c r="A17" s="14">
        <v>7</v>
      </c>
      <c r="B17" s="14"/>
      <c r="C17" s="7"/>
      <c r="D17" s="7"/>
      <c r="E17" s="31"/>
      <c r="F17" s="31"/>
      <c r="G17" s="31"/>
      <c r="H17" s="31"/>
      <c r="I17" s="45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>
        <f t="shared" si="0"/>
        <v>0</v>
      </c>
    </row>
    <row r="18" spans="1:27" x14ac:dyDescent="0.25">
      <c r="A18" s="14">
        <v>8</v>
      </c>
      <c r="B18" s="14"/>
      <c r="C18" s="7"/>
      <c r="D18" s="7"/>
      <c r="E18" s="31"/>
      <c r="F18" s="31"/>
      <c r="G18" s="31"/>
      <c r="H18" s="31"/>
      <c r="I18" s="45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>
        <f t="shared" si="0"/>
        <v>0</v>
      </c>
    </row>
    <row r="19" spans="1:27" x14ac:dyDescent="0.25">
      <c r="A19" s="14">
        <v>9</v>
      </c>
      <c r="B19" s="14"/>
      <c r="C19" s="7"/>
      <c r="D19" s="7"/>
      <c r="E19" s="31"/>
      <c r="F19" s="31"/>
      <c r="G19" s="31"/>
      <c r="H19" s="31"/>
      <c r="I19" s="45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5"/>
      <c r="V19" s="45"/>
      <c r="W19" s="45"/>
      <c r="X19" s="45"/>
      <c r="Y19" s="45"/>
      <c r="Z19" s="45"/>
      <c r="AA19" s="44">
        <f t="shared" si="0"/>
        <v>0</v>
      </c>
    </row>
    <row r="20" spans="1:27" x14ac:dyDescent="0.25">
      <c r="A20" s="14">
        <v>10</v>
      </c>
      <c r="B20" s="14"/>
      <c r="C20" s="7"/>
      <c r="D20" s="7"/>
      <c r="E20" s="31"/>
      <c r="F20" s="31"/>
      <c r="G20" s="31"/>
      <c r="H20" s="31"/>
      <c r="I20" s="45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>
        <f t="shared" si="0"/>
        <v>0</v>
      </c>
    </row>
    <row r="21" spans="1:27" x14ac:dyDescent="0.25">
      <c r="A21" s="14">
        <v>11</v>
      </c>
      <c r="B21" s="14"/>
      <c r="C21" s="7"/>
      <c r="D21" s="7"/>
      <c r="E21" s="31"/>
      <c r="F21" s="31"/>
      <c r="G21" s="31"/>
      <c r="H21" s="31"/>
      <c r="I21" s="45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>
        <f t="shared" si="0"/>
        <v>0</v>
      </c>
    </row>
    <row r="22" spans="1:27" x14ac:dyDescent="0.25">
      <c r="A22" s="14">
        <v>12</v>
      </c>
      <c r="B22" s="14"/>
      <c r="C22" s="7"/>
      <c r="D22" s="7"/>
      <c r="E22" s="31"/>
      <c r="F22" s="31"/>
      <c r="G22" s="31"/>
      <c r="H22" s="31"/>
      <c r="I22" s="45"/>
      <c r="J22" s="44"/>
      <c r="K22" s="44"/>
      <c r="L22" s="44"/>
      <c r="M22" s="4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44">
        <f t="shared" si="0"/>
        <v>0</v>
      </c>
    </row>
    <row r="23" spans="1:27" x14ac:dyDescent="0.25">
      <c r="A23" s="14">
        <v>13</v>
      </c>
      <c r="B23" s="14"/>
      <c r="C23" s="7"/>
      <c r="D23" s="7"/>
      <c r="E23" s="31"/>
      <c r="F23" s="31"/>
      <c r="G23" s="31"/>
      <c r="H23" s="31"/>
      <c r="I23" s="45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5"/>
      <c r="V23" s="45"/>
      <c r="W23" s="45"/>
      <c r="X23" s="45"/>
      <c r="Y23" s="45"/>
      <c r="Z23" s="45"/>
      <c r="AA23" s="44">
        <f t="shared" si="0"/>
        <v>0</v>
      </c>
    </row>
    <row r="24" spans="1:27" x14ac:dyDescent="0.25">
      <c r="A24" s="14">
        <v>14</v>
      </c>
      <c r="B24" s="14"/>
      <c r="C24" s="7"/>
      <c r="D24" s="7"/>
      <c r="E24" s="31"/>
      <c r="F24" s="31"/>
      <c r="G24" s="31"/>
      <c r="H24" s="31"/>
      <c r="I24" s="45"/>
      <c r="J24" s="44"/>
      <c r="K24" s="44"/>
      <c r="L24" s="44"/>
      <c r="M24" s="44"/>
      <c r="N24" s="44"/>
      <c r="O24" s="44"/>
      <c r="P24" s="44"/>
      <c r="Q24" s="44"/>
      <c r="R24" s="45"/>
      <c r="S24" s="45"/>
      <c r="T24" s="45"/>
      <c r="U24" s="45"/>
      <c r="V24" s="45"/>
      <c r="W24" s="45"/>
      <c r="X24" s="45"/>
      <c r="Y24" s="45"/>
      <c r="Z24" s="45"/>
      <c r="AA24" s="44">
        <f t="shared" si="0"/>
        <v>0</v>
      </c>
    </row>
    <row r="25" spans="1:27" x14ac:dyDescent="0.25">
      <c r="A25" s="14">
        <v>15</v>
      </c>
      <c r="B25" s="14"/>
      <c r="C25" s="7"/>
      <c r="D25" s="7"/>
      <c r="E25" s="31"/>
      <c r="F25" s="31"/>
      <c r="G25" s="31"/>
      <c r="H25" s="31"/>
      <c r="I25" s="45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>
        <f t="shared" si="0"/>
        <v>0</v>
      </c>
    </row>
    <row r="26" spans="1:27" x14ac:dyDescent="0.25">
      <c r="A26" s="14">
        <v>16</v>
      </c>
      <c r="B26" s="14"/>
      <c r="C26" s="7"/>
      <c r="D26" s="7"/>
      <c r="E26" s="31"/>
      <c r="F26" s="31"/>
      <c r="G26" s="31"/>
      <c r="H26" s="31"/>
      <c r="I26" s="45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5"/>
      <c r="V26" s="45"/>
      <c r="W26" s="45"/>
      <c r="X26" s="45"/>
      <c r="Y26" s="45"/>
      <c r="Z26" s="45"/>
      <c r="AA26" s="44">
        <f t="shared" si="0"/>
        <v>0</v>
      </c>
    </row>
    <row r="27" spans="1:27" x14ac:dyDescent="0.25">
      <c r="A27" s="14">
        <v>17</v>
      </c>
      <c r="B27" s="14"/>
      <c r="C27" s="7"/>
      <c r="D27" s="7"/>
      <c r="E27" s="31"/>
      <c r="F27" s="31"/>
      <c r="G27" s="31"/>
      <c r="H27" s="31"/>
      <c r="I27" s="45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>
        <f t="shared" si="0"/>
        <v>0</v>
      </c>
    </row>
    <row r="28" spans="1:27" x14ac:dyDescent="0.25">
      <c r="A28" s="14">
        <v>18</v>
      </c>
      <c r="B28" s="14"/>
      <c r="C28" s="7"/>
      <c r="D28" s="7"/>
      <c r="E28" s="31"/>
      <c r="F28" s="31"/>
      <c r="G28" s="31"/>
      <c r="H28" s="31"/>
      <c r="I28" s="45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5"/>
      <c r="V28" s="45"/>
      <c r="W28" s="45"/>
      <c r="X28" s="45"/>
      <c r="Y28" s="45"/>
      <c r="Z28" s="45"/>
      <c r="AA28" s="44">
        <f t="shared" si="0"/>
        <v>0</v>
      </c>
    </row>
    <row r="29" spans="1:27" x14ac:dyDescent="0.25">
      <c r="A29" s="14">
        <v>19</v>
      </c>
      <c r="B29" s="14"/>
      <c r="C29" s="7"/>
      <c r="D29" s="7"/>
      <c r="E29" s="31"/>
      <c r="F29" s="31"/>
      <c r="G29" s="31"/>
      <c r="H29" s="31"/>
      <c r="I29" s="45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>
        <f t="shared" si="0"/>
        <v>0</v>
      </c>
    </row>
    <row r="30" spans="1:27" x14ac:dyDescent="0.25">
      <c r="A30" s="14">
        <v>20</v>
      </c>
      <c r="B30" s="14"/>
      <c r="C30" s="7"/>
      <c r="D30" s="7"/>
      <c r="E30" s="31"/>
      <c r="F30" s="31"/>
      <c r="G30" s="31"/>
      <c r="H30" s="31"/>
      <c r="I30" s="45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>
        <f t="shared" si="0"/>
        <v>0</v>
      </c>
    </row>
    <row r="31" spans="1:27" x14ac:dyDescent="0.25">
      <c r="A31" s="14">
        <v>21</v>
      </c>
      <c r="B31" s="14"/>
      <c r="C31" s="7"/>
      <c r="D31" s="7"/>
      <c r="E31" s="31"/>
      <c r="F31" s="31"/>
      <c r="G31" s="31"/>
      <c r="H31" s="31"/>
      <c r="I31" s="45"/>
      <c r="J31" s="44"/>
      <c r="K31" s="44"/>
      <c r="L31" s="44"/>
      <c r="M31" s="44"/>
      <c r="N31" s="44"/>
      <c r="O31" s="44"/>
      <c r="P31" s="45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>
        <f t="shared" si="0"/>
        <v>0</v>
      </c>
    </row>
    <row r="32" spans="1:27" x14ac:dyDescent="0.25">
      <c r="A32" s="14">
        <v>22</v>
      </c>
      <c r="B32" s="14"/>
      <c r="C32" s="7"/>
      <c r="D32" s="7"/>
      <c r="E32" s="31"/>
      <c r="F32" s="31"/>
      <c r="G32" s="31"/>
      <c r="H32" s="31"/>
      <c r="I32" s="45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>
        <f t="shared" si="0"/>
        <v>0</v>
      </c>
    </row>
    <row r="33" spans="1:30" x14ac:dyDescent="0.25">
      <c r="A33" s="14">
        <v>23</v>
      </c>
      <c r="B33" s="14"/>
      <c r="C33" s="7"/>
      <c r="D33" s="7"/>
      <c r="E33" s="31"/>
      <c r="F33" s="31"/>
      <c r="G33" s="31"/>
      <c r="H33" s="31"/>
      <c r="I33" s="45"/>
      <c r="J33" s="44"/>
      <c r="K33" s="44"/>
      <c r="L33" s="44"/>
      <c r="M33" s="44"/>
      <c r="N33" s="44"/>
      <c r="O33" s="45"/>
      <c r="P33" s="45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>
        <f t="shared" si="0"/>
        <v>0</v>
      </c>
    </row>
    <row r="34" spans="1:30" x14ac:dyDescent="0.25">
      <c r="A34" s="14">
        <v>24</v>
      </c>
      <c r="B34" s="14"/>
      <c r="C34" s="7"/>
      <c r="D34" s="7"/>
      <c r="E34" s="31"/>
      <c r="F34" s="31"/>
      <c r="G34" s="31"/>
      <c r="H34" s="31"/>
      <c r="I34" s="45"/>
      <c r="J34" s="44"/>
      <c r="K34" s="44"/>
      <c r="L34" s="44"/>
      <c r="M34" s="44"/>
      <c r="N34" s="44"/>
      <c r="O34" s="45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>
        <f t="shared" si="0"/>
        <v>0</v>
      </c>
    </row>
    <row r="35" spans="1:30" x14ac:dyDescent="0.25">
      <c r="A35" s="14">
        <v>25</v>
      </c>
      <c r="B35" s="14"/>
      <c r="C35" s="7"/>
      <c r="D35" s="7"/>
      <c r="E35" s="31"/>
      <c r="F35" s="31"/>
      <c r="G35" s="31"/>
      <c r="H35" s="31"/>
      <c r="I35" s="45"/>
      <c r="J35" s="44"/>
      <c r="K35" s="44"/>
      <c r="L35" s="44"/>
      <c r="M35" s="44"/>
      <c r="N35" s="45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>
        <f t="shared" si="0"/>
        <v>0</v>
      </c>
    </row>
    <row r="36" spans="1:30" x14ac:dyDescent="0.25">
      <c r="A36" s="14">
        <v>26</v>
      </c>
      <c r="B36" s="14"/>
      <c r="C36" s="7"/>
      <c r="D36" s="7"/>
      <c r="E36" s="31"/>
      <c r="F36" s="31"/>
      <c r="G36" s="31"/>
      <c r="H36" s="31"/>
      <c r="I36" s="45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>
        <f t="shared" si="0"/>
        <v>0</v>
      </c>
    </row>
    <row r="37" spans="1:30" x14ac:dyDescent="0.25">
      <c r="A37" s="14">
        <v>27</v>
      </c>
      <c r="B37" s="14"/>
      <c r="C37" s="7"/>
      <c r="D37" s="7"/>
      <c r="E37" s="31"/>
      <c r="F37" s="31"/>
      <c r="G37" s="31"/>
      <c r="H37" s="31"/>
      <c r="I37" s="45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>
        <f t="shared" si="0"/>
        <v>0</v>
      </c>
    </row>
    <row r="38" spans="1:30" x14ac:dyDescent="0.25">
      <c r="A38" s="14">
        <v>28</v>
      </c>
      <c r="B38" s="14"/>
      <c r="C38" s="7"/>
      <c r="D38" s="7"/>
      <c r="E38" s="31"/>
      <c r="F38" s="31"/>
      <c r="G38" s="31"/>
      <c r="H38" s="31"/>
      <c r="I38" s="45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>
        <f t="shared" si="0"/>
        <v>0</v>
      </c>
    </row>
    <row r="39" spans="1:30" x14ac:dyDescent="0.25">
      <c r="A39" s="14">
        <v>29</v>
      </c>
      <c r="B39" s="14"/>
      <c r="C39" s="7"/>
      <c r="D39" s="7"/>
      <c r="E39" s="31"/>
      <c r="F39" s="31"/>
      <c r="G39" s="31"/>
      <c r="H39" s="31"/>
      <c r="I39" s="45"/>
      <c r="J39" s="44"/>
      <c r="K39" s="44"/>
      <c r="L39" s="44"/>
      <c r="M39" s="44"/>
      <c r="N39" s="44"/>
      <c r="O39" s="45"/>
      <c r="P39" s="44"/>
      <c r="Q39" s="45"/>
      <c r="R39" s="44"/>
      <c r="S39" s="44"/>
      <c r="T39" s="44"/>
      <c r="U39" s="44"/>
      <c r="V39" s="44"/>
      <c r="W39" s="44"/>
      <c r="X39" s="44"/>
      <c r="Y39" s="44"/>
      <c r="Z39" s="44"/>
      <c r="AA39" s="44">
        <f t="shared" si="0"/>
        <v>0</v>
      </c>
    </row>
    <row r="40" spans="1:30" x14ac:dyDescent="0.25">
      <c r="A40" s="14">
        <v>30</v>
      </c>
      <c r="B40" s="14"/>
      <c r="C40" s="7"/>
      <c r="D40" s="7"/>
      <c r="E40" s="31"/>
      <c r="F40" s="31"/>
      <c r="G40" s="31"/>
      <c r="H40" s="31"/>
      <c r="I40" s="45"/>
      <c r="J40" s="44"/>
      <c r="K40" s="44"/>
      <c r="L40" s="44"/>
      <c r="M40" s="44"/>
      <c r="N40" s="44"/>
      <c r="O40" s="45"/>
      <c r="P40" s="45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>
        <f t="shared" si="0"/>
        <v>0</v>
      </c>
    </row>
    <row r="41" spans="1:30" x14ac:dyDescent="0.25">
      <c r="A41" s="14">
        <v>31</v>
      </c>
      <c r="B41" s="14"/>
      <c r="C41" s="7"/>
      <c r="D41" s="7"/>
      <c r="E41" s="31"/>
      <c r="F41" s="31"/>
      <c r="G41" s="31"/>
      <c r="H41" s="31"/>
      <c r="I41" s="45"/>
      <c r="J41" s="44"/>
      <c r="K41" s="44"/>
      <c r="L41" s="44"/>
      <c r="M41" s="44"/>
      <c r="N41" s="45"/>
      <c r="O41" s="44"/>
      <c r="P41" s="45"/>
      <c r="Q41" s="44"/>
      <c r="R41" s="45"/>
      <c r="S41" s="45"/>
      <c r="T41" s="45"/>
      <c r="U41" s="44"/>
      <c r="V41" s="44"/>
      <c r="W41" s="44"/>
      <c r="X41" s="44"/>
      <c r="Y41" s="44"/>
      <c r="Z41" s="44"/>
      <c r="AA41" s="44">
        <f t="shared" si="0"/>
        <v>0</v>
      </c>
    </row>
    <row r="42" spans="1:30" x14ac:dyDescent="0.25">
      <c r="A42" s="14">
        <v>32</v>
      </c>
      <c r="B42" s="14"/>
      <c r="C42" s="7"/>
      <c r="D42" s="7"/>
      <c r="E42" s="31"/>
      <c r="F42" s="31"/>
      <c r="G42" s="31"/>
      <c r="H42" s="31"/>
      <c r="I42" s="45"/>
      <c r="J42" s="44"/>
      <c r="K42" s="44"/>
      <c r="L42" s="44"/>
      <c r="M42" s="44"/>
      <c r="N42" s="14"/>
      <c r="O42" s="45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>
        <f t="shared" si="0"/>
        <v>0</v>
      </c>
      <c r="AD42" s="65"/>
    </row>
    <row r="43" spans="1:30" x14ac:dyDescent="0.25">
      <c r="A43" s="14">
        <v>33</v>
      </c>
      <c r="B43" s="14"/>
      <c r="C43" s="7"/>
      <c r="D43" s="7"/>
      <c r="E43" s="31"/>
      <c r="F43" s="31"/>
      <c r="G43" s="31"/>
      <c r="H43" s="31"/>
      <c r="I43" s="45"/>
      <c r="J43" s="44"/>
      <c r="K43" s="44"/>
      <c r="L43" s="44"/>
      <c r="M43" s="44"/>
      <c r="N43" s="1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>
        <f t="shared" si="0"/>
        <v>0</v>
      </c>
    </row>
    <row r="44" spans="1:30" x14ac:dyDescent="0.25">
      <c r="A44" s="14">
        <v>34</v>
      </c>
      <c r="B44" s="14"/>
      <c r="C44" s="7"/>
      <c r="D44" s="7"/>
      <c r="E44" s="31"/>
      <c r="F44" s="31"/>
      <c r="G44" s="31"/>
      <c r="H44" s="31"/>
      <c r="I44" s="45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>
        <f t="shared" si="0"/>
        <v>0</v>
      </c>
    </row>
    <row r="45" spans="1:30" x14ac:dyDescent="0.25">
      <c r="A45" s="14">
        <v>35</v>
      </c>
      <c r="B45" s="14"/>
      <c r="C45" s="7"/>
      <c r="D45" s="7"/>
      <c r="E45" s="31"/>
      <c r="F45" s="31"/>
      <c r="G45" s="31"/>
      <c r="H45" s="31"/>
      <c r="I45" s="45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>
        <f t="shared" si="0"/>
        <v>0</v>
      </c>
    </row>
    <row r="46" spans="1:30" x14ac:dyDescent="0.25">
      <c r="E46" s="31">
        <f>SUM(E11:E45)</f>
        <v>9488.5380859413854</v>
      </c>
      <c r="F46" s="31">
        <f>SUM(F11:F45)</f>
        <v>1825.333128486207</v>
      </c>
      <c r="G46" s="31">
        <f>SUM(G11:G45)</f>
        <v>11313.871214427591</v>
      </c>
      <c r="H46" s="72"/>
      <c r="J46" s="31">
        <f t="shared" ref="J46:M46" si="3">SUM(J11:J45)</f>
        <v>1390.3</v>
      </c>
      <c r="K46" s="31">
        <f t="shared" si="3"/>
        <v>1189.0999999999999</v>
      </c>
      <c r="L46" s="31">
        <f t="shared" si="3"/>
        <v>253.2</v>
      </c>
      <c r="M46" s="31">
        <f t="shared" si="3"/>
        <v>228.2</v>
      </c>
      <c r="AA46" s="31">
        <f>SUM(AA11:AA45)</f>
        <v>10108.799999999999</v>
      </c>
    </row>
  </sheetData>
  <mergeCells count="1">
    <mergeCell ref="B4:C5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0A59F-DC74-424C-92AD-C7B666B8F7FC}">
  <dimension ref="A1:AD46"/>
  <sheetViews>
    <sheetView zoomScale="80" zoomScaleNormal="80" workbookViewId="0">
      <pane xSplit="9" ySplit="10" topLeftCell="J11" activePane="bottomRight" state="frozen"/>
      <selection pane="topRight" activeCell="F1" sqref="F1"/>
      <selection pane="bottomLeft" activeCell="A9" sqref="A9"/>
      <selection pane="bottomRight" activeCell="H11" sqref="H11:H14"/>
    </sheetView>
  </sheetViews>
  <sheetFormatPr baseColWidth="10" defaultColWidth="11.54296875" defaultRowHeight="15" x14ac:dyDescent="0.25"/>
  <cols>
    <col min="1" max="1" width="6.08984375" style="24" customWidth="1"/>
    <col min="2" max="2" width="9.90625" style="24" customWidth="1"/>
    <col min="3" max="3" width="29.81640625" style="24" customWidth="1"/>
    <col min="4" max="4" width="7" style="24" customWidth="1"/>
    <col min="5" max="5" width="8.36328125" style="24" customWidth="1"/>
    <col min="6" max="6" width="7.6328125" style="24" customWidth="1"/>
    <col min="7" max="7" width="8.90625" style="24" customWidth="1"/>
    <col min="8" max="8" width="8.54296875" style="24" customWidth="1"/>
    <col min="9" max="9" width="17.26953125" style="24" customWidth="1"/>
    <col min="10" max="17" width="11.54296875" style="24"/>
    <col min="18" max="18" width="12.90625" style="24" customWidth="1"/>
    <col min="19" max="27" width="11.54296875" style="24"/>
    <col min="28" max="28" width="5.36328125" style="24" customWidth="1"/>
    <col min="29" max="16384" width="11.54296875" style="24"/>
  </cols>
  <sheetData>
    <row r="1" spans="1:27" ht="15.6" x14ac:dyDescent="0.3">
      <c r="A1" s="26" t="s">
        <v>605</v>
      </c>
    </row>
    <row r="2" spans="1:27" ht="15.6" x14ac:dyDescent="0.3">
      <c r="A2" s="26" t="s">
        <v>587</v>
      </c>
      <c r="B2" s="26" t="s">
        <v>588</v>
      </c>
      <c r="I2" s="74" t="s">
        <v>100</v>
      </c>
      <c r="J2" s="74">
        <v>1</v>
      </c>
      <c r="K2" s="74">
        <v>2</v>
      </c>
      <c r="L2" s="74">
        <v>3</v>
      </c>
      <c r="M2" s="74">
        <v>4</v>
      </c>
      <c r="N2" s="74">
        <v>5</v>
      </c>
      <c r="O2" s="74">
        <v>6</v>
      </c>
      <c r="P2" s="74">
        <v>7</v>
      </c>
      <c r="Q2" s="74">
        <v>8</v>
      </c>
      <c r="R2" s="74">
        <v>9</v>
      </c>
      <c r="S2" s="74">
        <v>10</v>
      </c>
      <c r="T2" s="74">
        <v>11</v>
      </c>
      <c r="U2" s="74">
        <v>12</v>
      </c>
      <c r="V2" s="74">
        <v>13</v>
      </c>
      <c r="W2" s="74">
        <v>14</v>
      </c>
      <c r="X2" s="74">
        <v>15</v>
      </c>
      <c r="Y2" s="74">
        <v>16</v>
      </c>
      <c r="Z2" s="74">
        <v>17</v>
      </c>
    </row>
    <row r="3" spans="1:27" ht="15.6" x14ac:dyDescent="0.3">
      <c r="A3" s="26"/>
      <c r="B3" s="26" t="s">
        <v>604</v>
      </c>
      <c r="I3" s="74" t="s">
        <v>101</v>
      </c>
      <c r="J3" s="74" t="s">
        <v>139</v>
      </c>
      <c r="K3" s="74" t="s">
        <v>140</v>
      </c>
      <c r="L3" s="74" t="s">
        <v>141</v>
      </c>
      <c r="M3" s="74" t="s">
        <v>142</v>
      </c>
      <c r="N3" s="74" t="s">
        <v>95</v>
      </c>
      <c r="O3" s="74" t="s">
        <v>96</v>
      </c>
      <c r="P3" s="74" t="s">
        <v>97</v>
      </c>
      <c r="Q3" s="74" t="s">
        <v>98</v>
      </c>
      <c r="R3" s="74" t="s">
        <v>99</v>
      </c>
      <c r="S3" s="74" t="s">
        <v>143</v>
      </c>
      <c r="T3" s="74" t="s">
        <v>144</v>
      </c>
      <c r="U3" s="74"/>
      <c r="V3" s="74"/>
      <c r="W3" s="74"/>
      <c r="X3" s="74"/>
      <c r="Y3" s="74"/>
      <c r="Z3" s="74"/>
    </row>
    <row r="4" spans="1:27" ht="15.6" customHeight="1" x14ac:dyDescent="0.25">
      <c r="B4" s="100" t="s">
        <v>538</v>
      </c>
      <c r="C4" s="100"/>
      <c r="D4" s="71"/>
      <c r="I4" s="74" t="s">
        <v>102</v>
      </c>
      <c r="J4" s="74" t="s">
        <v>131</v>
      </c>
      <c r="K4" s="74" t="s">
        <v>135</v>
      </c>
      <c r="L4" s="74" t="s">
        <v>136</v>
      </c>
      <c r="M4" s="74" t="s">
        <v>137</v>
      </c>
      <c r="N4" s="74" t="s">
        <v>131</v>
      </c>
      <c r="O4" s="74" t="s">
        <v>135</v>
      </c>
      <c r="P4" s="74" t="s">
        <v>136</v>
      </c>
      <c r="Q4" s="74" t="s">
        <v>137</v>
      </c>
      <c r="R4" s="74" t="s">
        <v>138</v>
      </c>
      <c r="S4" s="74" t="s">
        <v>131</v>
      </c>
      <c r="T4" s="74" t="s">
        <v>135</v>
      </c>
      <c r="U4" s="74"/>
      <c r="V4" s="74"/>
      <c r="W4" s="74"/>
      <c r="X4" s="74"/>
      <c r="Y4" s="74"/>
      <c r="Z4" s="74"/>
    </row>
    <row r="5" spans="1:27" ht="15.6" x14ac:dyDescent="0.25">
      <c r="B5" s="100"/>
      <c r="C5" s="100"/>
      <c r="D5" s="71"/>
      <c r="I5" s="74" t="s">
        <v>132</v>
      </c>
      <c r="J5" s="74" t="s">
        <v>48</v>
      </c>
      <c r="K5" s="74" t="s">
        <v>48</v>
      </c>
      <c r="L5" s="74" t="s">
        <v>48</v>
      </c>
      <c r="M5" s="74" t="s">
        <v>48</v>
      </c>
      <c r="N5" s="74" t="s">
        <v>48</v>
      </c>
      <c r="O5" s="74" t="s">
        <v>48</v>
      </c>
      <c r="P5" s="74" t="s">
        <v>48</v>
      </c>
      <c r="Q5" s="74" t="s">
        <v>48</v>
      </c>
      <c r="R5" s="74" t="s">
        <v>48</v>
      </c>
      <c r="S5" s="74" t="s">
        <v>48</v>
      </c>
      <c r="T5" s="74" t="s">
        <v>48</v>
      </c>
      <c r="U5" s="74"/>
      <c r="V5" s="74"/>
      <c r="W5" s="74"/>
      <c r="X5" s="74"/>
      <c r="Y5" s="74"/>
      <c r="Z5" s="74"/>
    </row>
    <row r="6" spans="1:27" ht="15.6" x14ac:dyDescent="0.25">
      <c r="B6" s="71"/>
      <c r="C6" s="71"/>
      <c r="D6" s="71"/>
      <c r="I6" s="74" t="s">
        <v>133</v>
      </c>
      <c r="J6" s="46">
        <v>45280</v>
      </c>
      <c r="K6" s="46">
        <v>32186</v>
      </c>
      <c r="L6" s="46">
        <v>8536</v>
      </c>
      <c r="M6" s="46">
        <v>4569</v>
      </c>
      <c r="N6" s="46">
        <v>38176</v>
      </c>
      <c r="O6" s="46">
        <v>25836</v>
      </c>
      <c r="P6" s="46">
        <v>5000</v>
      </c>
      <c r="Q6" s="46">
        <v>3881</v>
      </c>
      <c r="R6" s="46">
        <v>17150</v>
      </c>
      <c r="S6" s="46">
        <v>18563</v>
      </c>
      <c r="T6" s="46">
        <v>35292</v>
      </c>
      <c r="U6" s="74"/>
      <c r="V6" s="74"/>
      <c r="W6" s="74"/>
      <c r="X6" s="74"/>
      <c r="Y6" s="74"/>
      <c r="Z6" s="74"/>
    </row>
    <row r="7" spans="1:27" ht="27.6" x14ac:dyDescent="0.25">
      <c r="B7" s="71"/>
      <c r="C7" s="71"/>
      <c r="D7" s="71"/>
      <c r="I7" s="74" t="s">
        <v>134</v>
      </c>
      <c r="J7" s="74" t="s">
        <v>145</v>
      </c>
      <c r="K7" s="74" t="s">
        <v>146</v>
      </c>
      <c r="L7" s="74" t="s">
        <v>147</v>
      </c>
      <c r="M7" s="74" t="s">
        <v>148</v>
      </c>
      <c r="N7" s="74" t="s">
        <v>149</v>
      </c>
      <c r="O7" s="74" t="s">
        <v>150</v>
      </c>
      <c r="P7" s="74" t="s">
        <v>151</v>
      </c>
      <c r="Q7" s="74" t="s">
        <v>152</v>
      </c>
      <c r="R7" s="74" t="s">
        <v>153</v>
      </c>
      <c r="S7" s="74" t="s">
        <v>154</v>
      </c>
      <c r="T7" s="74" t="s">
        <v>155</v>
      </c>
      <c r="U7" s="74"/>
      <c r="V7" s="74"/>
      <c r="W7" s="74"/>
      <c r="X7" s="74"/>
      <c r="Y7" s="74"/>
      <c r="Z7" s="74"/>
    </row>
    <row r="8" spans="1:27" ht="15.6" x14ac:dyDescent="0.25">
      <c r="B8" s="71"/>
      <c r="C8" s="71"/>
      <c r="D8" s="71"/>
      <c r="I8" s="74" t="s">
        <v>218</v>
      </c>
      <c r="J8" s="47">
        <v>44185</v>
      </c>
      <c r="K8" s="47">
        <v>44188</v>
      </c>
      <c r="L8" s="47">
        <v>44193</v>
      </c>
      <c r="M8" s="47">
        <v>44201</v>
      </c>
      <c r="N8" s="47">
        <v>44209</v>
      </c>
      <c r="O8" s="47">
        <v>44212</v>
      </c>
      <c r="P8" s="47">
        <v>44214</v>
      </c>
      <c r="Q8" s="47">
        <v>44212</v>
      </c>
      <c r="R8" s="47">
        <v>44216</v>
      </c>
      <c r="S8" s="47">
        <v>44201</v>
      </c>
      <c r="T8" s="47">
        <v>44204</v>
      </c>
      <c r="U8" s="74"/>
      <c r="V8" s="74"/>
      <c r="W8" s="74"/>
      <c r="X8" s="74"/>
      <c r="Y8" s="74"/>
      <c r="Z8" s="74"/>
    </row>
    <row r="9" spans="1:27" ht="15.6" x14ac:dyDescent="0.25">
      <c r="B9" s="71"/>
      <c r="C9" s="71"/>
      <c r="D9" s="71"/>
      <c r="I9" s="74" t="s">
        <v>156</v>
      </c>
      <c r="J9" s="74" t="s">
        <v>157</v>
      </c>
      <c r="K9" s="74" t="s">
        <v>157</v>
      </c>
      <c r="L9" s="74" t="s">
        <v>158</v>
      </c>
      <c r="M9" s="74" t="s">
        <v>158</v>
      </c>
      <c r="N9" s="74" t="s">
        <v>157</v>
      </c>
      <c r="O9" s="74" t="s">
        <v>157</v>
      </c>
      <c r="P9" s="74" t="s">
        <v>157</v>
      </c>
      <c r="Q9" s="74" t="s">
        <v>157</v>
      </c>
      <c r="R9" s="74" t="s">
        <v>157</v>
      </c>
      <c r="S9" s="74" t="s">
        <v>158</v>
      </c>
      <c r="T9" s="74" t="s">
        <v>158</v>
      </c>
      <c r="U9" s="74"/>
      <c r="V9" s="74"/>
      <c r="W9" s="74"/>
      <c r="X9" s="74"/>
      <c r="Y9" s="74"/>
      <c r="Z9" s="74"/>
    </row>
    <row r="10" spans="1:27" ht="15.6" x14ac:dyDescent="0.3">
      <c r="A10" s="1" t="s">
        <v>100</v>
      </c>
      <c r="B10" s="1" t="s">
        <v>101</v>
      </c>
      <c r="C10" s="1" t="s">
        <v>102</v>
      </c>
      <c r="D10" s="1" t="s">
        <v>103</v>
      </c>
      <c r="E10" s="1" t="s">
        <v>560</v>
      </c>
      <c r="F10" s="1" t="s">
        <v>561</v>
      </c>
      <c r="G10" s="1" t="s">
        <v>559</v>
      </c>
      <c r="H10" s="1" t="s">
        <v>528</v>
      </c>
      <c r="I10" s="1" t="s">
        <v>527</v>
      </c>
      <c r="J10" s="74"/>
      <c r="K10" s="74"/>
      <c r="L10" s="74"/>
      <c r="M10" s="74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40"/>
      <c r="AA10" s="42" t="s">
        <v>7</v>
      </c>
    </row>
    <row r="11" spans="1:27" x14ac:dyDescent="0.25">
      <c r="A11" s="14">
        <v>1</v>
      </c>
      <c r="B11" s="14" t="s">
        <v>380</v>
      </c>
      <c r="C11" s="29" t="s">
        <v>405</v>
      </c>
      <c r="D11" s="14" t="s">
        <v>427</v>
      </c>
      <c r="E11" s="31">
        <f>'P4b2 CA 16'!F42</f>
        <v>1223.1441119342999</v>
      </c>
      <c r="F11" s="31">
        <f>'P4c2 CA 08 CA PROD'!Y43+'P4c2 CA 09 CA PROD'!Y43+'P4c2 CA 10 CA PROD '!Y43+'P4c2 CA 11 CA PROD'!Y43</f>
        <v>193.52540557928867</v>
      </c>
      <c r="G11" s="31">
        <f>SUM(E11:F11)</f>
        <v>1416.6695175135885</v>
      </c>
      <c r="H11" s="63">
        <f>E11/$G$46</f>
        <v>0.10811013213359996</v>
      </c>
      <c r="I11" s="45" t="s">
        <v>603</v>
      </c>
      <c r="J11" s="45">
        <f>'P4d1 CA 16 OC'!$G11/'P4d1 CA 16 OC'!$AA11*'P4d1 CA 16 OC'!J11</f>
        <v>195.35623398903505</v>
      </c>
      <c r="K11" s="45">
        <f>'P4d1 CA 16 OC'!$G11/'P4d1 CA 16 OC'!$AA11*'P4d1 CA 16 OC'!K11</f>
        <v>153.59041844655169</v>
      </c>
      <c r="L11" s="45">
        <f>'P4d1 CA 16 OC'!$G11/'P4d1 CA 16 OC'!$AA11*'P4d1 CA 16 OC'!L11</f>
        <v>40.418531170145179</v>
      </c>
      <c r="M11" s="45">
        <f>'P4d1 CA 16 OC'!$G11/'P4d1 CA 16 OC'!$AA11*'P4d1 CA 16 OC'!M11</f>
        <v>31.998003843031601</v>
      </c>
      <c r="N11" s="45">
        <f>'P4d1 CA 16 OC'!$G11/'P4d1 CA 16 OC'!$AA11*'P4d1 CA 16 OC'!N11</f>
        <v>220.28099487729122</v>
      </c>
      <c r="O11" s="45">
        <f>'P4d1 CA 16 OC'!$G11/'P4d1 CA 16 OC'!$AA11*'P4d1 CA 16 OC'!O11</f>
        <v>157.63227156356621</v>
      </c>
      <c r="P11" s="45">
        <f>'P4d1 CA 16 OC'!$G11/'P4d1 CA 16 OC'!$AA11*'P4d1 CA 16 OC'!P11</f>
        <v>38.397604611637924</v>
      </c>
      <c r="Q11" s="45">
        <f>'P4d1 CA 16 OC'!$G11/'P4d1 CA 16 OC'!$AA11*'P4d1 CA 16 OC'!Q11</f>
        <v>32.671646029200687</v>
      </c>
      <c r="R11" s="45">
        <f>'P4d1 CA 16 OC'!$G11/'P4d1 CA 16 OC'!$AA11*'P4d1 CA 16 OC'!R11</f>
        <v>119.23466695192828</v>
      </c>
      <c r="S11" s="45">
        <f>'P4d1 CA 16 OC'!$G11/'P4d1 CA 16 OC'!$AA11*'P4d1 CA 16 OC'!S11</f>
        <v>138.77029035083177</v>
      </c>
      <c r="T11" s="45">
        <f>'P4d1 CA 16 OC'!$G11/'P4d1 CA 16 OC'!$AA11*'P4d1 CA 16 OC'!T11</f>
        <v>288.31885568036893</v>
      </c>
      <c r="U11" s="7"/>
      <c r="V11" s="7"/>
      <c r="W11" s="7"/>
      <c r="X11" s="7"/>
      <c r="Y11" s="7"/>
      <c r="Z11" s="7"/>
      <c r="AA11" s="44">
        <f t="shared" ref="AA11:AA45" si="0">SUM(J11:Z11)</f>
        <v>1416.6695175135885</v>
      </c>
    </row>
    <row r="12" spans="1:27" x14ac:dyDescent="0.25">
      <c r="A12" s="14">
        <v>2</v>
      </c>
      <c r="B12" s="14" t="s">
        <v>381</v>
      </c>
      <c r="C12" s="29" t="s">
        <v>406</v>
      </c>
      <c r="D12" s="14" t="s">
        <v>427</v>
      </c>
      <c r="E12" s="31">
        <f>'P4b2 CA 16'!G42</f>
        <v>4343.6652159001924</v>
      </c>
      <c r="F12" s="31">
        <f>'P4c2 CA 08 CA PROD'!Z43+'P4c2 CA 09 CA PROD'!Z43+'P4c2 CA 10 CA PROD '!Z43+'P4c2 CA 11 CA PROD'!Z43</f>
        <v>1080.3664376171803</v>
      </c>
      <c r="G12" s="31">
        <f t="shared" ref="G12:G14" si="1">SUM(E12:F12)</f>
        <v>5424.0316535173724</v>
      </c>
      <c r="H12" s="63">
        <f t="shared" ref="H12:H14" si="2">E12/$G$46</f>
        <v>0.38392386952054891</v>
      </c>
      <c r="I12" s="45" t="s">
        <v>607</v>
      </c>
      <c r="J12" s="45">
        <f>'P4d1 CA 16 OC'!$G12/'P4d1 CA 16 OC'!$AA12*'P4d1 CA 16 OC'!J12</f>
        <v>459.89387345089096</v>
      </c>
      <c r="K12" s="45">
        <f>'P4d1 CA 16 OC'!$G12/'P4d1 CA 16 OC'!$AA12*'P4d1 CA 16 OC'!K12</f>
        <v>422.45638335353192</v>
      </c>
      <c r="L12" s="45">
        <f>'P4d1 CA 16 OC'!$G12/'P4d1 CA 16 OC'!$AA12*'P4d1 CA 16 OC'!L12</f>
        <v>312.71315257794026</v>
      </c>
      <c r="M12" s="45">
        <f>'P4d1 CA 16 OC'!$G12/'P4d1 CA 16 OC'!$AA12*'P4d1 CA 16 OC'!M12</f>
        <v>349.4165742420177</v>
      </c>
      <c r="N12" s="45">
        <f>'P4d1 CA 16 OC'!$G12/'P4d1 CA 16 OC'!$AA12*'P4d1 CA 16 OC'!N12</f>
        <v>495.86322668168691</v>
      </c>
      <c r="O12" s="45">
        <f>'P4d1 CA 16 OC'!$G12/'P4d1 CA 16 OC'!$AA12*'P4d1 CA 16 OC'!O12</f>
        <v>406.6739120379786</v>
      </c>
      <c r="P12" s="45">
        <f>'P4d1 CA 16 OC'!$G12/'P4d1 CA 16 OC'!$AA12*'P4d1 CA 16 OC'!P12</f>
        <v>125.52570209114504</v>
      </c>
      <c r="Q12" s="45">
        <f>'P4d1 CA 16 OC'!$G12/'P4d1 CA 16 OC'!$AA12*'P4d1 CA 16 OC'!Q12</f>
        <v>97.998135843086899</v>
      </c>
      <c r="R12" s="45">
        <f>'P4d1 CA 16 OC'!$G12/'P4d1 CA 16 OC'!$AA12*'P4d1 CA 16 OC'!R12</f>
        <v>323.72417907716346</v>
      </c>
      <c r="S12" s="45">
        <f>'P4d1 CA 16 OC'!$G12/'P4d1 CA 16 OC'!$AA12*'P4d1 CA 16 OC'!S12</f>
        <v>358.95946387467785</v>
      </c>
      <c r="T12" s="45">
        <f>'P4d1 CA 16 OC'!$G12/'P4d1 CA 16 OC'!$AA12*'P4d1 CA 16 OC'!T12</f>
        <v>2070.8070502872524</v>
      </c>
      <c r="U12" s="44"/>
      <c r="V12" s="44"/>
      <c r="W12" s="44"/>
      <c r="X12" s="44"/>
      <c r="Y12" s="44"/>
      <c r="Z12" s="44"/>
      <c r="AA12" s="44">
        <f t="shared" si="0"/>
        <v>5424.0316535173724</v>
      </c>
    </row>
    <row r="13" spans="1:27" x14ac:dyDescent="0.25">
      <c r="A13" s="14">
        <v>3</v>
      </c>
      <c r="B13" s="14" t="s">
        <v>382</v>
      </c>
      <c r="C13" s="29" t="s">
        <v>399</v>
      </c>
      <c r="D13" s="14" t="s">
        <v>427</v>
      </c>
      <c r="E13" s="31">
        <f>'P4b2 CA 16'!H42</f>
        <v>1643.9332001308658</v>
      </c>
      <c r="F13" s="31">
        <f>'P4c2 CA 08 CA PROD'!AA43+'P4c2 CA 09 CA PROD'!AA43+'P4c2 CA 10 CA PROD '!AA43+'P4c2 CA 11 CA PROD'!AA43</f>
        <v>193.91129871105196</v>
      </c>
      <c r="G13" s="31">
        <f t="shared" si="1"/>
        <v>1837.8444988419178</v>
      </c>
      <c r="H13" s="63">
        <f t="shared" si="2"/>
        <v>0.14530244944228299</v>
      </c>
      <c r="I13" s="45" t="s">
        <v>608</v>
      </c>
      <c r="J13" s="45">
        <f>'P4d1 CA 16 OC'!$G13/'P4d1 CA 16 OC'!$AA13*'P4d1 CA 16 OC'!J13</f>
        <v>274.89127119430395</v>
      </c>
      <c r="K13" s="45">
        <f>'P4d1 CA 16 OC'!$G13/'P4d1 CA 16 OC'!$AA13*'P4d1 CA 16 OC'!K13</f>
        <v>219.91301695544317</v>
      </c>
      <c r="L13" s="45">
        <f>'P4d1 CA 16 OC'!$G13/'P4d1 CA 16 OC'!$AA13*'P4d1 CA 16 OC'!L13</f>
        <v>94.248435838047072</v>
      </c>
      <c r="M13" s="45">
        <f>'P4d1 CA 16 OC'!$G13/'P4d1 CA 16 OC'!$AA13*'P4d1 CA 16 OC'!M13</f>
        <v>78.54036319837256</v>
      </c>
      <c r="N13" s="45">
        <f>'P4d1 CA 16 OC'!$G13/'P4d1 CA 16 OC'!$AA13*'P4d1 CA 16 OC'!N13</f>
        <v>235.62108959511767</v>
      </c>
      <c r="O13" s="45">
        <f>'P4d1 CA 16 OC'!$G13/'P4d1 CA 16 OC'!$AA13*'P4d1 CA 16 OC'!O13</f>
        <v>219.91301695544317</v>
      </c>
      <c r="P13" s="45">
        <f>'P4d1 CA 16 OC'!$G13/'P4d1 CA 16 OC'!$AA13*'P4d1 CA 16 OC'!P13</f>
        <v>62.832290558698048</v>
      </c>
      <c r="Q13" s="45">
        <f>'P4d1 CA 16 OC'!$G13/'P4d1 CA 16 OC'!$AA13*'P4d1 CA 16 OC'!Q13</f>
        <v>31.416145279349024</v>
      </c>
      <c r="R13" s="45">
        <f>'P4d1 CA 16 OC'!$G13/'P4d1 CA 16 OC'!$AA13*'P4d1 CA 16 OC'!R13</f>
        <v>94.248435838047072</v>
      </c>
      <c r="S13" s="45">
        <f>'P4d1 CA 16 OC'!$G13/'P4d1 CA 16 OC'!$AA13*'P4d1 CA 16 OC'!S13</f>
        <v>117.81054479755883</v>
      </c>
      <c r="T13" s="45">
        <f>'P4d1 CA 16 OC'!$G13/'P4d1 CA 16 OC'!$AA13*'P4d1 CA 16 OC'!T13</f>
        <v>408.40988863153734</v>
      </c>
      <c r="U13" s="44"/>
      <c r="V13" s="44"/>
      <c r="W13" s="44"/>
      <c r="X13" s="44"/>
      <c r="Y13" s="44"/>
      <c r="Z13" s="44"/>
      <c r="AA13" s="44">
        <f t="shared" si="0"/>
        <v>1837.8444988419178</v>
      </c>
    </row>
    <row r="14" spans="1:27" x14ac:dyDescent="0.25">
      <c r="A14" s="14">
        <v>4</v>
      </c>
      <c r="B14" s="14" t="s">
        <v>383</v>
      </c>
      <c r="C14" s="29" t="s">
        <v>407</v>
      </c>
      <c r="D14" s="14" t="s">
        <v>427</v>
      </c>
      <c r="E14" s="31">
        <f>'P4b2 CA 16'!I42</f>
        <v>2277.7955579760269</v>
      </c>
      <c r="F14" s="31">
        <f>'P4c2 CA 08 CA PROD'!AB43+'P4c2 CA 09 CA PROD'!AB43+'P4c2 CA 10 CA PROD '!AB43+'P4c2 CA 11 CA PROD'!AB43</f>
        <v>357.52998657868591</v>
      </c>
      <c r="G14" s="31">
        <f t="shared" si="1"/>
        <v>2635.3255445547129</v>
      </c>
      <c r="H14" s="63">
        <f t="shared" si="2"/>
        <v>0.20132769012531745</v>
      </c>
      <c r="I14" s="45" t="s">
        <v>620</v>
      </c>
      <c r="J14" s="45">
        <f>'P4d1 CA 16 OC'!$G14/'P4d1 CA 16 OC'!$AA14*'P4d1 CA 16 OC'!J14</f>
        <v>408.72383773814443</v>
      </c>
      <c r="K14" s="45">
        <f>'P4d1 CA 16 OC'!$G14/'P4d1 CA 16 OC'!$AA14*'P4d1 CA 16 OC'!K14</f>
        <v>370.99548348539264</v>
      </c>
      <c r="L14" s="45">
        <f>'P4d1 CA 16 OC'!$G14/'P4d1 CA 16 OC'!$AA14*'P4d1 CA 16 OC'!L14</f>
        <v>22.637012551651075</v>
      </c>
      <c r="M14" s="45">
        <f>'P4d1 CA 16 OC'!$G14/'P4d1 CA 16 OC'!$AA14*'P4d1 CA 16 OC'!M14</f>
        <v>17.606565317950839</v>
      </c>
      <c r="N14" s="45">
        <f>'P4d1 CA 16 OC'!$G14/'P4d1 CA 16 OC'!$AA14*'P4d1 CA 16 OC'!N14</f>
        <v>383.57160156964324</v>
      </c>
      <c r="O14" s="45">
        <f>'P4d1 CA 16 OC'!$G14/'P4d1 CA 16 OC'!$AA14*'P4d1 CA 16 OC'!O14</f>
        <v>324.46384657366542</v>
      </c>
      <c r="P14" s="45">
        <f>'P4d1 CA 16 OC'!$G14/'P4d1 CA 16 OC'!$AA14*'P4d1 CA 16 OC'!P14</f>
        <v>20.121788934800957</v>
      </c>
      <c r="Q14" s="45">
        <f>'P4d1 CA 16 OC'!$G14/'P4d1 CA 16 OC'!$AA14*'P4d1 CA 16 OC'!Q14</f>
        <v>10.060894467400479</v>
      </c>
      <c r="R14" s="45">
        <f>'P4d1 CA 16 OC'!$G14/'P4d1 CA 16 OC'!$AA14*'P4d1 CA 16 OC'!R14</f>
        <v>312.51653439362735</v>
      </c>
      <c r="S14" s="45">
        <f>'P4d1 CA 16 OC'!$G14/'P4d1 CA 16 OC'!$AA14*'P4d1 CA 16 OC'!S14</f>
        <v>316.28936981890257</v>
      </c>
      <c r="T14" s="45">
        <f>'P4d1 CA 16 OC'!$G14/'P4d1 CA 16 OC'!$AA14*'P4d1 CA 16 OC'!T14</f>
        <v>448.33860970353385</v>
      </c>
      <c r="U14" s="44"/>
      <c r="V14" s="44"/>
      <c r="W14" s="44"/>
      <c r="X14" s="44"/>
      <c r="Y14" s="44"/>
      <c r="Z14" s="44"/>
      <c r="AA14" s="44">
        <f t="shared" si="0"/>
        <v>2635.3255445547129</v>
      </c>
    </row>
    <row r="15" spans="1:27" x14ac:dyDescent="0.25">
      <c r="A15" s="14">
        <v>5</v>
      </c>
      <c r="B15" s="14"/>
      <c r="C15" s="29"/>
      <c r="D15" s="14"/>
      <c r="E15" s="31"/>
      <c r="F15" s="31"/>
      <c r="G15" s="31"/>
      <c r="H15" s="31"/>
      <c r="I15" s="45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5"/>
      <c r="V15" s="45"/>
      <c r="W15" s="45"/>
      <c r="X15" s="45"/>
      <c r="Y15" s="45"/>
      <c r="Z15" s="45"/>
      <c r="AA15" s="44">
        <f t="shared" si="0"/>
        <v>0</v>
      </c>
    </row>
    <row r="16" spans="1:27" x14ac:dyDescent="0.25">
      <c r="A16" s="14">
        <v>6</v>
      </c>
      <c r="B16" s="14"/>
      <c r="C16" s="29"/>
      <c r="D16" s="14"/>
      <c r="E16" s="31"/>
      <c r="F16" s="31"/>
      <c r="G16" s="31"/>
      <c r="H16" s="31"/>
      <c r="I16" s="45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5"/>
      <c r="V16" s="45"/>
      <c r="W16" s="45"/>
      <c r="X16" s="45"/>
      <c r="Y16" s="45"/>
      <c r="Z16" s="45"/>
      <c r="AA16" s="44">
        <f t="shared" si="0"/>
        <v>0</v>
      </c>
    </row>
    <row r="17" spans="1:27" x14ac:dyDescent="0.25">
      <c r="A17" s="14">
        <v>7</v>
      </c>
      <c r="B17" s="14"/>
      <c r="C17" s="7"/>
      <c r="D17" s="7"/>
      <c r="E17" s="31"/>
      <c r="F17" s="31"/>
      <c r="G17" s="31"/>
      <c r="H17" s="31"/>
      <c r="I17" s="45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>
        <f t="shared" si="0"/>
        <v>0</v>
      </c>
    </row>
    <row r="18" spans="1:27" x14ac:dyDescent="0.25">
      <c r="A18" s="14">
        <v>8</v>
      </c>
      <c r="B18" s="14"/>
      <c r="C18" s="7"/>
      <c r="D18" s="7"/>
      <c r="E18" s="31"/>
      <c r="F18" s="31"/>
      <c r="G18" s="31"/>
      <c r="H18" s="31"/>
      <c r="I18" s="45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>
        <f t="shared" si="0"/>
        <v>0</v>
      </c>
    </row>
    <row r="19" spans="1:27" x14ac:dyDescent="0.25">
      <c r="A19" s="14">
        <v>9</v>
      </c>
      <c r="B19" s="14"/>
      <c r="C19" s="7"/>
      <c r="D19" s="7"/>
      <c r="E19" s="31"/>
      <c r="F19" s="31"/>
      <c r="G19" s="31"/>
      <c r="H19" s="31"/>
      <c r="I19" s="45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5"/>
      <c r="V19" s="45"/>
      <c r="W19" s="45"/>
      <c r="X19" s="45"/>
      <c r="Y19" s="45"/>
      <c r="Z19" s="45"/>
      <c r="AA19" s="44">
        <f t="shared" si="0"/>
        <v>0</v>
      </c>
    </row>
    <row r="20" spans="1:27" x14ac:dyDescent="0.25">
      <c r="A20" s="14">
        <v>10</v>
      </c>
      <c r="B20" s="14"/>
      <c r="C20" s="7"/>
      <c r="D20" s="7"/>
      <c r="E20" s="31"/>
      <c r="F20" s="31"/>
      <c r="G20" s="31"/>
      <c r="H20" s="31"/>
      <c r="I20" s="45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>
        <f t="shared" si="0"/>
        <v>0</v>
      </c>
    </row>
    <row r="21" spans="1:27" x14ac:dyDescent="0.25">
      <c r="A21" s="14">
        <v>11</v>
      </c>
      <c r="B21" s="14"/>
      <c r="C21" s="7"/>
      <c r="D21" s="7"/>
      <c r="E21" s="31"/>
      <c r="F21" s="31"/>
      <c r="G21" s="31"/>
      <c r="H21" s="31"/>
      <c r="I21" s="45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>
        <f t="shared" si="0"/>
        <v>0</v>
      </c>
    </row>
    <row r="22" spans="1:27" x14ac:dyDescent="0.25">
      <c r="A22" s="14">
        <v>12</v>
      </c>
      <c r="B22" s="14"/>
      <c r="C22" s="7"/>
      <c r="D22" s="7"/>
      <c r="E22" s="31"/>
      <c r="F22" s="31"/>
      <c r="G22" s="31"/>
      <c r="H22" s="31"/>
      <c r="I22" s="45"/>
      <c r="J22" s="44"/>
      <c r="K22" s="44"/>
      <c r="L22" s="44"/>
      <c r="M22" s="4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44">
        <f t="shared" si="0"/>
        <v>0</v>
      </c>
    </row>
    <row r="23" spans="1:27" x14ac:dyDescent="0.25">
      <c r="A23" s="14">
        <v>13</v>
      </c>
      <c r="B23" s="14"/>
      <c r="C23" s="7"/>
      <c r="D23" s="7"/>
      <c r="E23" s="31"/>
      <c r="F23" s="31"/>
      <c r="G23" s="31"/>
      <c r="H23" s="31"/>
      <c r="I23" s="45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5"/>
      <c r="V23" s="45"/>
      <c r="W23" s="45"/>
      <c r="X23" s="45"/>
      <c r="Y23" s="45"/>
      <c r="Z23" s="45"/>
      <c r="AA23" s="44">
        <f t="shared" si="0"/>
        <v>0</v>
      </c>
    </row>
    <row r="24" spans="1:27" x14ac:dyDescent="0.25">
      <c r="A24" s="14">
        <v>14</v>
      </c>
      <c r="B24" s="14"/>
      <c r="C24" s="7"/>
      <c r="D24" s="7"/>
      <c r="E24" s="31"/>
      <c r="F24" s="31"/>
      <c r="G24" s="31"/>
      <c r="H24" s="31"/>
      <c r="I24" s="45"/>
      <c r="J24" s="44"/>
      <c r="K24" s="44"/>
      <c r="L24" s="44"/>
      <c r="M24" s="44"/>
      <c r="N24" s="44"/>
      <c r="O24" s="44"/>
      <c r="P24" s="44"/>
      <c r="Q24" s="44"/>
      <c r="R24" s="45"/>
      <c r="S24" s="45"/>
      <c r="T24" s="45"/>
      <c r="U24" s="45"/>
      <c r="V24" s="45"/>
      <c r="W24" s="45"/>
      <c r="X24" s="45"/>
      <c r="Y24" s="45"/>
      <c r="Z24" s="45"/>
      <c r="AA24" s="44">
        <f t="shared" si="0"/>
        <v>0</v>
      </c>
    </row>
    <row r="25" spans="1:27" x14ac:dyDescent="0.25">
      <c r="A25" s="14">
        <v>15</v>
      </c>
      <c r="B25" s="14"/>
      <c r="C25" s="7"/>
      <c r="D25" s="7"/>
      <c r="E25" s="31"/>
      <c r="F25" s="31"/>
      <c r="G25" s="31"/>
      <c r="H25" s="31"/>
      <c r="I25" s="45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>
        <f t="shared" si="0"/>
        <v>0</v>
      </c>
    </row>
    <row r="26" spans="1:27" x14ac:dyDescent="0.25">
      <c r="A26" s="14">
        <v>16</v>
      </c>
      <c r="B26" s="14"/>
      <c r="C26" s="7"/>
      <c r="D26" s="7"/>
      <c r="E26" s="31"/>
      <c r="F26" s="31"/>
      <c r="G26" s="31"/>
      <c r="H26" s="31"/>
      <c r="I26" s="45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5"/>
      <c r="V26" s="45"/>
      <c r="W26" s="45"/>
      <c r="X26" s="45"/>
      <c r="Y26" s="45"/>
      <c r="Z26" s="45"/>
      <c r="AA26" s="44">
        <f t="shared" si="0"/>
        <v>0</v>
      </c>
    </row>
    <row r="27" spans="1:27" x14ac:dyDescent="0.25">
      <c r="A27" s="14">
        <v>17</v>
      </c>
      <c r="B27" s="14"/>
      <c r="C27" s="7"/>
      <c r="D27" s="7"/>
      <c r="E27" s="31"/>
      <c r="F27" s="31"/>
      <c r="G27" s="31"/>
      <c r="H27" s="31"/>
      <c r="I27" s="45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>
        <f t="shared" si="0"/>
        <v>0</v>
      </c>
    </row>
    <row r="28" spans="1:27" x14ac:dyDescent="0.25">
      <c r="A28" s="14">
        <v>18</v>
      </c>
      <c r="B28" s="14"/>
      <c r="C28" s="7"/>
      <c r="D28" s="7"/>
      <c r="E28" s="31"/>
      <c r="F28" s="31"/>
      <c r="G28" s="31"/>
      <c r="H28" s="31"/>
      <c r="I28" s="45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5"/>
      <c r="V28" s="45"/>
      <c r="W28" s="45"/>
      <c r="X28" s="45"/>
      <c r="Y28" s="45"/>
      <c r="Z28" s="45"/>
      <c r="AA28" s="44">
        <f t="shared" si="0"/>
        <v>0</v>
      </c>
    </row>
    <row r="29" spans="1:27" x14ac:dyDescent="0.25">
      <c r="A29" s="14">
        <v>19</v>
      </c>
      <c r="B29" s="14"/>
      <c r="C29" s="7"/>
      <c r="D29" s="7"/>
      <c r="E29" s="31"/>
      <c r="F29" s="31"/>
      <c r="G29" s="31"/>
      <c r="H29" s="31"/>
      <c r="I29" s="45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>
        <f t="shared" si="0"/>
        <v>0</v>
      </c>
    </row>
    <row r="30" spans="1:27" x14ac:dyDescent="0.25">
      <c r="A30" s="14">
        <v>20</v>
      </c>
      <c r="B30" s="14"/>
      <c r="C30" s="7"/>
      <c r="D30" s="7"/>
      <c r="E30" s="31"/>
      <c r="F30" s="31"/>
      <c r="G30" s="31"/>
      <c r="H30" s="31"/>
      <c r="I30" s="45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>
        <f t="shared" si="0"/>
        <v>0</v>
      </c>
    </row>
    <row r="31" spans="1:27" x14ac:dyDescent="0.25">
      <c r="A31" s="14">
        <v>21</v>
      </c>
      <c r="B31" s="14"/>
      <c r="C31" s="7"/>
      <c r="D31" s="7"/>
      <c r="E31" s="31"/>
      <c r="F31" s="31"/>
      <c r="G31" s="31"/>
      <c r="H31" s="31"/>
      <c r="I31" s="45"/>
      <c r="J31" s="44"/>
      <c r="K31" s="44"/>
      <c r="L31" s="44"/>
      <c r="M31" s="44"/>
      <c r="N31" s="44"/>
      <c r="O31" s="44"/>
      <c r="P31" s="45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>
        <f t="shared" si="0"/>
        <v>0</v>
      </c>
    </row>
    <row r="32" spans="1:27" x14ac:dyDescent="0.25">
      <c r="A32" s="14">
        <v>22</v>
      </c>
      <c r="B32" s="14"/>
      <c r="C32" s="7"/>
      <c r="D32" s="7"/>
      <c r="E32" s="31"/>
      <c r="F32" s="31"/>
      <c r="G32" s="31"/>
      <c r="H32" s="31"/>
      <c r="I32" s="45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>
        <f t="shared" si="0"/>
        <v>0</v>
      </c>
    </row>
    <row r="33" spans="1:30" x14ac:dyDescent="0.25">
      <c r="A33" s="14">
        <v>23</v>
      </c>
      <c r="B33" s="14"/>
      <c r="C33" s="7"/>
      <c r="D33" s="7"/>
      <c r="E33" s="31"/>
      <c r="F33" s="31"/>
      <c r="G33" s="31"/>
      <c r="H33" s="31"/>
      <c r="I33" s="45"/>
      <c r="J33" s="44"/>
      <c r="K33" s="44"/>
      <c r="L33" s="44"/>
      <c r="M33" s="44"/>
      <c r="N33" s="44"/>
      <c r="O33" s="45"/>
      <c r="P33" s="45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>
        <f t="shared" si="0"/>
        <v>0</v>
      </c>
    </row>
    <row r="34" spans="1:30" x14ac:dyDescent="0.25">
      <c r="A34" s="14">
        <v>24</v>
      </c>
      <c r="B34" s="14"/>
      <c r="C34" s="7"/>
      <c r="D34" s="7"/>
      <c r="E34" s="31"/>
      <c r="F34" s="31"/>
      <c r="G34" s="31"/>
      <c r="H34" s="31"/>
      <c r="I34" s="45"/>
      <c r="J34" s="44"/>
      <c r="K34" s="44"/>
      <c r="L34" s="44"/>
      <c r="M34" s="44"/>
      <c r="N34" s="44"/>
      <c r="O34" s="45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>
        <f t="shared" si="0"/>
        <v>0</v>
      </c>
    </row>
    <row r="35" spans="1:30" x14ac:dyDescent="0.25">
      <c r="A35" s="14">
        <v>25</v>
      </c>
      <c r="B35" s="14"/>
      <c r="C35" s="7"/>
      <c r="D35" s="7"/>
      <c r="E35" s="31"/>
      <c r="F35" s="31"/>
      <c r="G35" s="31"/>
      <c r="H35" s="31"/>
      <c r="I35" s="45"/>
      <c r="J35" s="44"/>
      <c r="K35" s="44"/>
      <c r="L35" s="44"/>
      <c r="M35" s="44"/>
      <c r="N35" s="45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>
        <f t="shared" si="0"/>
        <v>0</v>
      </c>
    </row>
    <row r="36" spans="1:30" x14ac:dyDescent="0.25">
      <c r="A36" s="14">
        <v>26</v>
      </c>
      <c r="B36" s="14"/>
      <c r="C36" s="7"/>
      <c r="D36" s="7"/>
      <c r="E36" s="31"/>
      <c r="F36" s="31"/>
      <c r="G36" s="31"/>
      <c r="H36" s="31"/>
      <c r="I36" s="45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>
        <f t="shared" si="0"/>
        <v>0</v>
      </c>
    </row>
    <row r="37" spans="1:30" x14ac:dyDescent="0.25">
      <c r="A37" s="14">
        <v>27</v>
      </c>
      <c r="B37" s="14"/>
      <c r="C37" s="7"/>
      <c r="D37" s="7"/>
      <c r="E37" s="31"/>
      <c r="F37" s="31"/>
      <c r="G37" s="31"/>
      <c r="H37" s="31"/>
      <c r="I37" s="45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>
        <f t="shared" si="0"/>
        <v>0</v>
      </c>
    </row>
    <row r="38" spans="1:30" x14ac:dyDescent="0.25">
      <c r="A38" s="14">
        <v>28</v>
      </c>
      <c r="B38" s="14"/>
      <c r="C38" s="7"/>
      <c r="D38" s="7"/>
      <c r="E38" s="31"/>
      <c r="F38" s="31"/>
      <c r="G38" s="31"/>
      <c r="H38" s="31"/>
      <c r="I38" s="45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>
        <f t="shared" si="0"/>
        <v>0</v>
      </c>
    </row>
    <row r="39" spans="1:30" x14ac:dyDescent="0.25">
      <c r="A39" s="14">
        <v>29</v>
      </c>
      <c r="B39" s="14"/>
      <c r="C39" s="7"/>
      <c r="D39" s="7"/>
      <c r="E39" s="31"/>
      <c r="F39" s="31"/>
      <c r="G39" s="31"/>
      <c r="H39" s="31"/>
      <c r="I39" s="45"/>
      <c r="J39" s="44"/>
      <c r="K39" s="44"/>
      <c r="L39" s="44"/>
      <c r="M39" s="44"/>
      <c r="N39" s="44"/>
      <c r="O39" s="45"/>
      <c r="P39" s="44"/>
      <c r="Q39" s="45"/>
      <c r="R39" s="44"/>
      <c r="S39" s="44"/>
      <c r="T39" s="44"/>
      <c r="U39" s="44"/>
      <c r="V39" s="44"/>
      <c r="W39" s="44"/>
      <c r="X39" s="44"/>
      <c r="Y39" s="44"/>
      <c r="Z39" s="44"/>
      <c r="AA39" s="44">
        <f t="shared" si="0"/>
        <v>0</v>
      </c>
    </row>
    <row r="40" spans="1:30" x14ac:dyDescent="0.25">
      <c r="A40" s="14">
        <v>30</v>
      </c>
      <c r="B40" s="14"/>
      <c r="C40" s="7"/>
      <c r="D40" s="7"/>
      <c r="E40" s="31"/>
      <c r="F40" s="31"/>
      <c r="G40" s="31"/>
      <c r="H40" s="31"/>
      <c r="I40" s="45"/>
      <c r="J40" s="44"/>
      <c r="K40" s="44"/>
      <c r="L40" s="44"/>
      <c r="M40" s="44"/>
      <c r="N40" s="44"/>
      <c r="O40" s="45"/>
      <c r="P40" s="45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>
        <f t="shared" si="0"/>
        <v>0</v>
      </c>
    </row>
    <row r="41" spans="1:30" x14ac:dyDescent="0.25">
      <c r="A41" s="14">
        <v>31</v>
      </c>
      <c r="B41" s="14"/>
      <c r="C41" s="7"/>
      <c r="D41" s="7"/>
      <c r="E41" s="31"/>
      <c r="F41" s="31"/>
      <c r="G41" s="31"/>
      <c r="H41" s="31"/>
      <c r="I41" s="45"/>
      <c r="J41" s="44"/>
      <c r="K41" s="44"/>
      <c r="L41" s="44"/>
      <c r="M41" s="44"/>
      <c r="N41" s="45"/>
      <c r="O41" s="44"/>
      <c r="P41" s="45"/>
      <c r="Q41" s="44"/>
      <c r="R41" s="45"/>
      <c r="S41" s="45"/>
      <c r="T41" s="45"/>
      <c r="U41" s="44"/>
      <c r="V41" s="44"/>
      <c r="W41" s="44"/>
      <c r="X41" s="44"/>
      <c r="Y41" s="44"/>
      <c r="Z41" s="44"/>
      <c r="AA41" s="44">
        <f t="shared" si="0"/>
        <v>0</v>
      </c>
    </row>
    <row r="42" spans="1:30" x14ac:dyDescent="0.25">
      <c r="A42" s="14">
        <v>32</v>
      </c>
      <c r="B42" s="14"/>
      <c r="C42" s="7"/>
      <c r="D42" s="7"/>
      <c r="E42" s="31"/>
      <c r="F42" s="31"/>
      <c r="G42" s="31"/>
      <c r="H42" s="31"/>
      <c r="I42" s="45"/>
      <c r="J42" s="44"/>
      <c r="K42" s="44"/>
      <c r="L42" s="44"/>
      <c r="M42" s="44"/>
      <c r="N42" s="14"/>
      <c r="O42" s="45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>
        <f t="shared" si="0"/>
        <v>0</v>
      </c>
      <c r="AD42" s="65"/>
    </row>
    <row r="43" spans="1:30" x14ac:dyDescent="0.25">
      <c r="A43" s="14">
        <v>33</v>
      </c>
      <c r="B43" s="14"/>
      <c r="C43" s="7"/>
      <c r="D43" s="7"/>
      <c r="E43" s="31"/>
      <c r="F43" s="31"/>
      <c r="G43" s="31"/>
      <c r="H43" s="31"/>
      <c r="I43" s="45"/>
      <c r="J43" s="44"/>
      <c r="K43" s="44"/>
      <c r="L43" s="44"/>
      <c r="M43" s="44"/>
      <c r="N43" s="1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>
        <f t="shared" si="0"/>
        <v>0</v>
      </c>
    </row>
    <row r="44" spans="1:30" x14ac:dyDescent="0.25">
      <c r="A44" s="14">
        <v>34</v>
      </c>
      <c r="B44" s="14"/>
      <c r="C44" s="7"/>
      <c r="D44" s="7"/>
      <c r="E44" s="31"/>
      <c r="F44" s="31"/>
      <c r="G44" s="31"/>
      <c r="H44" s="31"/>
      <c r="I44" s="45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>
        <f t="shared" si="0"/>
        <v>0</v>
      </c>
    </row>
    <row r="45" spans="1:30" x14ac:dyDescent="0.25">
      <c r="A45" s="14">
        <v>35</v>
      </c>
      <c r="B45" s="14"/>
      <c r="C45" s="7"/>
      <c r="D45" s="7"/>
      <c r="E45" s="31"/>
      <c r="F45" s="31"/>
      <c r="G45" s="31"/>
      <c r="H45" s="31"/>
      <c r="I45" s="45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>
        <f t="shared" si="0"/>
        <v>0</v>
      </c>
    </row>
    <row r="46" spans="1:30" x14ac:dyDescent="0.25">
      <c r="E46" s="77">
        <f>SUM(E11:E45)</f>
        <v>9488.5380859413854</v>
      </c>
      <c r="F46" s="77">
        <f>SUM(F11:F45)</f>
        <v>1825.333128486207</v>
      </c>
      <c r="G46" s="77">
        <f>SUM(G11:G45)</f>
        <v>11313.871214427591</v>
      </c>
      <c r="H46" s="72"/>
      <c r="J46" s="77">
        <f t="shared" ref="J46:T46" si="3">SUM(J11:J45)</f>
        <v>1338.8652163723746</v>
      </c>
      <c r="K46" s="77">
        <f t="shared" si="3"/>
        <v>1166.9553022409193</v>
      </c>
      <c r="L46" s="77">
        <f t="shared" si="3"/>
        <v>470.01713213778362</v>
      </c>
      <c r="M46" s="77">
        <f t="shared" si="3"/>
        <v>477.56150660137268</v>
      </c>
      <c r="N46" s="77">
        <f t="shared" si="3"/>
        <v>1335.336912723739</v>
      </c>
      <c r="O46" s="77">
        <f t="shared" si="3"/>
        <v>1108.6830471306534</v>
      </c>
      <c r="P46" s="77">
        <f t="shared" si="3"/>
        <v>246.87738619628195</v>
      </c>
      <c r="Q46" s="77">
        <f t="shared" si="3"/>
        <v>172.1468216190371</v>
      </c>
      <c r="R46" s="77">
        <f t="shared" si="3"/>
        <v>849.72381626076617</v>
      </c>
      <c r="S46" s="77">
        <f t="shared" si="3"/>
        <v>931.82966884197094</v>
      </c>
      <c r="T46" s="77">
        <f t="shared" si="3"/>
        <v>3215.8744043026927</v>
      </c>
      <c r="AA46" s="77">
        <f>SUM(AA11:AA45)</f>
        <v>11313.871214427591</v>
      </c>
    </row>
  </sheetData>
  <mergeCells count="1">
    <mergeCell ref="B4:C5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95F47-7A28-4852-B12B-F3CB99292759}">
  <dimension ref="A1:AD46"/>
  <sheetViews>
    <sheetView zoomScale="80" zoomScaleNormal="80" workbookViewId="0">
      <pane xSplit="9" ySplit="10" topLeftCell="J11" activePane="bottomRight" state="frozen"/>
      <selection pane="topRight" activeCell="F1" sqref="F1"/>
      <selection pane="bottomLeft" activeCell="A9" sqref="A9"/>
      <selection pane="bottomRight" activeCell="H14" sqref="H14"/>
    </sheetView>
  </sheetViews>
  <sheetFormatPr baseColWidth="10" defaultColWidth="11.54296875" defaultRowHeight="15" x14ac:dyDescent="0.25"/>
  <cols>
    <col min="1" max="1" width="6.08984375" style="24" customWidth="1"/>
    <col min="2" max="2" width="9.90625" style="24" customWidth="1"/>
    <col min="3" max="3" width="29.81640625" style="24" customWidth="1"/>
    <col min="4" max="4" width="7" style="24" customWidth="1"/>
    <col min="5" max="5" width="8.36328125" style="24" customWidth="1"/>
    <col min="6" max="6" width="7.6328125" style="24" customWidth="1"/>
    <col min="7" max="7" width="8.90625" style="24" customWidth="1"/>
    <col min="8" max="8" width="8.54296875" style="24" customWidth="1"/>
    <col min="9" max="9" width="17.26953125" style="24" customWidth="1"/>
    <col min="10" max="17" width="11.54296875" style="24"/>
    <col min="18" max="18" width="12.90625" style="24" customWidth="1"/>
    <col min="19" max="27" width="11.54296875" style="24"/>
    <col min="28" max="28" width="5.36328125" style="24" customWidth="1"/>
    <col min="29" max="16384" width="11.54296875" style="24"/>
  </cols>
  <sheetData>
    <row r="1" spans="1:27" ht="15.6" x14ac:dyDescent="0.3">
      <c r="A1" s="26" t="s">
        <v>557</v>
      </c>
    </row>
    <row r="2" spans="1:27" ht="15.6" x14ac:dyDescent="0.3">
      <c r="A2" s="26" t="s">
        <v>589</v>
      </c>
      <c r="B2" s="26" t="s">
        <v>590</v>
      </c>
      <c r="I2" s="74" t="s">
        <v>100</v>
      </c>
      <c r="J2" s="74">
        <v>1</v>
      </c>
      <c r="K2" s="74">
        <v>2</v>
      </c>
      <c r="L2" s="74">
        <v>3</v>
      </c>
      <c r="M2" s="74">
        <v>4</v>
      </c>
      <c r="N2" s="74">
        <v>5</v>
      </c>
      <c r="O2" s="74">
        <v>6</v>
      </c>
      <c r="P2" s="74">
        <v>7</v>
      </c>
      <c r="Q2" s="74">
        <v>8</v>
      </c>
      <c r="R2" s="74">
        <v>9</v>
      </c>
      <c r="S2" s="74">
        <v>10</v>
      </c>
      <c r="T2" s="74">
        <v>11</v>
      </c>
      <c r="U2" s="74">
        <v>12</v>
      </c>
      <c r="V2" s="74">
        <v>13</v>
      </c>
      <c r="W2" s="74">
        <v>14</v>
      </c>
      <c r="X2" s="74">
        <v>15</v>
      </c>
      <c r="Y2" s="74">
        <v>16</v>
      </c>
      <c r="Z2" s="74">
        <v>17</v>
      </c>
    </row>
    <row r="3" spans="1:27" ht="15.6" x14ac:dyDescent="0.3">
      <c r="A3" s="26"/>
      <c r="B3" s="26" t="s">
        <v>604</v>
      </c>
      <c r="I3" s="74" t="s">
        <v>101</v>
      </c>
      <c r="J3" s="74" t="s">
        <v>139</v>
      </c>
      <c r="K3" s="74" t="s">
        <v>140</v>
      </c>
      <c r="L3" s="74" t="s">
        <v>141</v>
      </c>
      <c r="M3" s="74" t="s">
        <v>142</v>
      </c>
      <c r="N3" s="74" t="s">
        <v>95</v>
      </c>
      <c r="O3" s="74" t="s">
        <v>96</v>
      </c>
      <c r="P3" s="74" t="s">
        <v>97</v>
      </c>
      <c r="Q3" s="74" t="s">
        <v>98</v>
      </c>
      <c r="R3" s="74" t="s">
        <v>99</v>
      </c>
      <c r="S3" s="74" t="s">
        <v>143</v>
      </c>
      <c r="T3" s="74" t="s">
        <v>144</v>
      </c>
      <c r="U3" s="74"/>
      <c r="V3" s="74"/>
      <c r="W3" s="74"/>
      <c r="X3" s="74"/>
      <c r="Y3" s="74"/>
      <c r="Z3" s="74"/>
    </row>
    <row r="4" spans="1:27" ht="15.6" customHeight="1" x14ac:dyDescent="0.25">
      <c r="B4" s="100" t="s">
        <v>558</v>
      </c>
      <c r="C4" s="100"/>
      <c r="D4" s="71"/>
      <c r="I4" s="74" t="s">
        <v>102</v>
      </c>
      <c r="J4" s="74" t="s">
        <v>131</v>
      </c>
      <c r="K4" s="74" t="s">
        <v>135</v>
      </c>
      <c r="L4" s="74" t="s">
        <v>136</v>
      </c>
      <c r="M4" s="74" t="s">
        <v>137</v>
      </c>
      <c r="N4" s="74" t="s">
        <v>131</v>
      </c>
      <c r="O4" s="74" t="s">
        <v>135</v>
      </c>
      <c r="P4" s="74" t="s">
        <v>136</v>
      </c>
      <c r="Q4" s="74" t="s">
        <v>137</v>
      </c>
      <c r="R4" s="74" t="s">
        <v>138</v>
      </c>
      <c r="S4" s="74" t="s">
        <v>131</v>
      </c>
      <c r="T4" s="74" t="s">
        <v>135</v>
      </c>
      <c r="U4" s="74"/>
      <c r="V4" s="74"/>
      <c r="W4" s="74"/>
      <c r="X4" s="74"/>
      <c r="Y4" s="74"/>
      <c r="Z4" s="74"/>
    </row>
    <row r="5" spans="1:27" ht="15.6" x14ac:dyDescent="0.25">
      <c r="B5" s="100"/>
      <c r="C5" s="100"/>
      <c r="D5" s="71"/>
      <c r="I5" s="74" t="s">
        <v>132</v>
      </c>
      <c r="J5" s="74" t="s">
        <v>48</v>
      </c>
      <c r="K5" s="74" t="s">
        <v>48</v>
      </c>
      <c r="L5" s="74" t="s">
        <v>48</v>
      </c>
      <c r="M5" s="74" t="s">
        <v>48</v>
      </c>
      <c r="N5" s="74" t="s">
        <v>48</v>
      </c>
      <c r="O5" s="74" t="s">
        <v>48</v>
      </c>
      <c r="P5" s="74" t="s">
        <v>48</v>
      </c>
      <c r="Q5" s="74" t="s">
        <v>48</v>
      </c>
      <c r="R5" s="74" t="s">
        <v>48</v>
      </c>
      <c r="S5" s="74" t="s">
        <v>48</v>
      </c>
      <c r="T5" s="74" t="s">
        <v>48</v>
      </c>
      <c r="U5" s="74"/>
      <c r="V5" s="74"/>
      <c r="W5" s="74"/>
      <c r="X5" s="74"/>
      <c r="Y5" s="74"/>
      <c r="Z5" s="74"/>
    </row>
    <row r="6" spans="1:27" ht="15.6" x14ac:dyDescent="0.25">
      <c r="B6" s="71"/>
      <c r="C6" s="71"/>
      <c r="D6" s="71"/>
      <c r="I6" s="74" t="s">
        <v>133</v>
      </c>
      <c r="J6" s="46">
        <v>45280</v>
      </c>
      <c r="K6" s="46">
        <v>32186</v>
      </c>
      <c r="L6" s="46">
        <v>8536</v>
      </c>
      <c r="M6" s="46">
        <v>4569</v>
      </c>
      <c r="N6" s="46">
        <v>38176</v>
      </c>
      <c r="O6" s="46">
        <v>25836</v>
      </c>
      <c r="P6" s="46">
        <v>5000</v>
      </c>
      <c r="Q6" s="46">
        <v>3881</v>
      </c>
      <c r="R6" s="46">
        <v>17150</v>
      </c>
      <c r="S6" s="46">
        <v>18563</v>
      </c>
      <c r="T6" s="46">
        <v>35292</v>
      </c>
      <c r="U6" s="74"/>
      <c r="V6" s="74"/>
      <c r="W6" s="74"/>
      <c r="X6" s="74"/>
      <c r="Y6" s="74"/>
      <c r="Z6" s="74"/>
    </row>
    <row r="7" spans="1:27" ht="27.6" x14ac:dyDescent="0.25">
      <c r="B7" s="71"/>
      <c r="C7" s="71"/>
      <c r="D7" s="71"/>
      <c r="I7" s="74" t="s">
        <v>134</v>
      </c>
      <c r="J7" s="74" t="s">
        <v>145</v>
      </c>
      <c r="K7" s="74" t="s">
        <v>146</v>
      </c>
      <c r="L7" s="74" t="s">
        <v>147</v>
      </c>
      <c r="M7" s="74" t="s">
        <v>148</v>
      </c>
      <c r="N7" s="74" t="s">
        <v>149</v>
      </c>
      <c r="O7" s="74" t="s">
        <v>150</v>
      </c>
      <c r="P7" s="74" t="s">
        <v>151</v>
      </c>
      <c r="Q7" s="74" t="s">
        <v>152</v>
      </c>
      <c r="R7" s="74" t="s">
        <v>153</v>
      </c>
      <c r="S7" s="74" t="s">
        <v>154</v>
      </c>
      <c r="T7" s="74" t="s">
        <v>155</v>
      </c>
      <c r="U7" s="74"/>
      <c r="V7" s="74"/>
      <c r="W7" s="74"/>
      <c r="X7" s="74"/>
      <c r="Y7" s="74"/>
      <c r="Z7" s="74"/>
    </row>
    <row r="8" spans="1:27" ht="15.6" x14ac:dyDescent="0.25">
      <c r="B8" s="71"/>
      <c r="C8" s="71"/>
      <c r="D8" s="71"/>
      <c r="I8" s="74" t="s">
        <v>218</v>
      </c>
      <c r="J8" s="47">
        <v>44185</v>
      </c>
      <c r="K8" s="47">
        <v>44188</v>
      </c>
      <c r="L8" s="47">
        <v>44193</v>
      </c>
      <c r="M8" s="47">
        <v>44201</v>
      </c>
      <c r="N8" s="47">
        <v>44209</v>
      </c>
      <c r="O8" s="47">
        <v>44212</v>
      </c>
      <c r="P8" s="47">
        <v>44214</v>
      </c>
      <c r="Q8" s="47">
        <v>44212</v>
      </c>
      <c r="R8" s="47">
        <v>44216</v>
      </c>
      <c r="S8" s="47">
        <v>44201</v>
      </c>
      <c r="T8" s="47">
        <v>44204</v>
      </c>
      <c r="U8" s="74"/>
      <c r="V8" s="74"/>
      <c r="W8" s="74"/>
      <c r="X8" s="74"/>
      <c r="Y8" s="74"/>
      <c r="Z8" s="74"/>
    </row>
    <row r="9" spans="1:27" ht="15.6" x14ac:dyDescent="0.25">
      <c r="B9" s="71"/>
      <c r="C9" s="71"/>
      <c r="D9" s="71"/>
      <c r="I9" s="74" t="s">
        <v>156</v>
      </c>
      <c r="J9" s="74" t="s">
        <v>157</v>
      </c>
      <c r="K9" s="74" t="s">
        <v>157</v>
      </c>
      <c r="L9" s="74" t="s">
        <v>158</v>
      </c>
      <c r="M9" s="74" t="s">
        <v>158</v>
      </c>
      <c r="N9" s="74" t="s">
        <v>157</v>
      </c>
      <c r="O9" s="74" t="s">
        <v>157</v>
      </c>
      <c r="P9" s="74" t="s">
        <v>157</v>
      </c>
      <c r="Q9" s="74" t="s">
        <v>157</v>
      </c>
      <c r="R9" s="74" t="s">
        <v>157</v>
      </c>
      <c r="S9" s="74" t="s">
        <v>158</v>
      </c>
      <c r="T9" s="74" t="s">
        <v>158</v>
      </c>
      <c r="U9" s="74"/>
      <c r="V9" s="74"/>
      <c r="W9" s="74"/>
      <c r="X9" s="74"/>
      <c r="Y9" s="74"/>
      <c r="Z9" s="74"/>
    </row>
    <row r="10" spans="1:27" ht="15.6" x14ac:dyDescent="0.3">
      <c r="A10" s="1" t="s">
        <v>100</v>
      </c>
      <c r="B10" s="1" t="s">
        <v>101</v>
      </c>
      <c r="C10" s="1" t="s">
        <v>102</v>
      </c>
      <c r="D10" s="1" t="s">
        <v>103</v>
      </c>
      <c r="E10" s="1" t="s">
        <v>560</v>
      </c>
      <c r="F10" s="1" t="s">
        <v>561</v>
      </c>
      <c r="G10" s="1" t="s">
        <v>559</v>
      </c>
      <c r="H10" s="1" t="s">
        <v>528</v>
      </c>
      <c r="I10" s="1" t="s">
        <v>527</v>
      </c>
      <c r="J10" s="74"/>
      <c r="K10" s="74"/>
      <c r="L10" s="74"/>
      <c r="M10" s="74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40"/>
      <c r="AA10" s="42" t="s">
        <v>7</v>
      </c>
    </row>
    <row r="11" spans="1:27" x14ac:dyDescent="0.25">
      <c r="A11" s="14">
        <v>1</v>
      </c>
      <c r="B11" s="14" t="s">
        <v>384</v>
      </c>
      <c r="C11" s="29" t="s">
        <v>393</v>
      </c>
      <c r="D11" s="14" t="s">
        <v>427</v>
      </c>
      <c r="E11" s="31">
        <f>'P4b2 CA 17'!F42</f>
        <v>1284.4761435820351</v>
      </c>
      <c r="F11" s="31">
        <f>'P4c2 CA 08 CA PROD'!AC43+'P4c2 CA 09 CA PROD'!AC43+'P4c2 CA 10 CA PROD '!AC43+'P4c2 CA 11 CA PROD'!AC43</f>
        <v>318.74772683647541</v>
      </c>
      <c r="G11" s="31">
        <f>SUM(E11:F11)</f>
        <v>1603.2238704185106</v>
      </c>
      <c r="H11" s="63">
        <f>E11/$G$46</f>
        <v>0.11735358742158944</v>
      </c>
      <c r="I11" s="45" t="s">
        <v>603</v>
      </c>
      <c r="J11" s="45">
        <v>580</v>
      </c>
      <c r="K11" s="44">
        <v>456</v>
      </c>
      <c r="L11" s="44">
        <v>120</v>
      </c>
      <c r="M11" s="44">
        <v>95</v>
      </c>
      <c r="N11" s="44">
        <v>654</v>
      </c>
      <c r="O11" s="44">
        <v>468</v>
      </c>
      <c r="P11" s="44">
        <v>114</v>
      </c>
      <c r="Q11" s="31">
        <v>97</v>
      </c>
      <c r="R11" s="31">
        <v>354</v>
      </c>
      <c r="S11" s="31">
        <v>412</v>
      </c>
      <c r="T11" s="31">
        <v>856</v>
      </c>
      <c r="U11" s="7"/>
      <c r="V11" s="7"/>
      <c r="W11" s="7"/>
      <c r="X11" s="7"/>
      <c r="Y11" s="7"/>
      <c r="Z11" s="7"/>
      <c r="AA11" s="44">
        <f t="shared" ref="AA11:AA45" si="0">SUM(J11:Z11)</f>
        <v>4206</v>
      </c>
    </row>
    <row r="12" spans="1:27" x14ac:dyDescent="0.25">
      <c r="A12" s="14">
        <v>2</v>
      </c>
      <c r="B12" s="14" t="s">
        <v>385</v>
      </c>
      <c r="C12" s="29" t="s">
        <v>408</v>
      </c>
      <c r="D12" s="14" t="s">
        <v>427</v>
      </c>
      <c r="E12" s="31">
        <f>'P4b2 CA 17'!G42</f>
        <v>775.03949853691461</v>
      </c>
      <c r="F12" s="31">
        <f>'P4c2 CA 08 CA PROD'!AD43+'P4c2 CA 09 CA PROD'!AD43+'P4c2 CA 10 CA PROD '!AD43+'P4c2 CA 11 CA PROD'!AD43</f>
        <v>106.51681192378936</v>
      </c>
      <c r="G12" s="31">
        <f t="shared" ref="G12:G14" si="1">SUM(E12:F12)</f>
        <v>881.55631046070403</v>
      </c>
      <c r="H12" s="83">
        <f t="shared" ref="H12:H14" si="2">E12/$G$46</f>
        <v>7.0809929792150908E-2</v>
      </c>
      <c r="I12" s="45" t="s">
        <v>607</v>
      </c>
      <c r="J12" s="44">
        <v>125.3</v>
      </c>
      <c r="K12" s="44">
        <v>115.1</v>
      </c>
      <c r="L12" s="44">
        <v>85.2</v>
      </c>
      <c r="M12" s="44">
        <v>95.2</v>
      </c>
      <c r="N12" s="44">
        <v>135.1</v>
      </c>
      <c r="O12" s="44">
        <v>110.8</v>
      </c>
      <c r="P12" s="44">
        <v>34.200000000000003</v>
      </c>
      <c r="Q12" s="44">
        <v>26.7</v>
      </c>
      <c r="R12" s="44">
        <v>88.2</v>
      </c>
      <c r="S12" s="44">
        <v>97.8</v>
      </c>
      <c r="T12" s="44">
        <v>564.20000000000005</v>
      </c>
      <c r="U12" s="44"/>
      <c r="V12" s="44"/>
      <c r="W12" s="44"/>
      <c r="X12" s="44"/>
      <c r="Y12" s="44"/>
      <c r="Z12" s="44"/>
      <c r="AA12" s="44">
        <f t="shared" si="0"/>
        <v>1477.8000000000002</v>
      </c>
    </row>
    <row r="13" spans="1:27" x14ac:dyDescent="0.25">
      <c r="A13" s="14">
        <v>3</v>
      </c>
      <c r="B13" s="14" t="s">
        <v>386</v>
      </c>
      <c r="C13" s="29" t="s">
        <v>409</v>
      </c>
      <c r="D13" s="14" t="s">
        <v>427</v>
      </c>
      <c r="E13" s="31">
        <f>'P4b2 CA 17'!H42</f>
        <v>4162.858353165162</v>
      </c>
      <c r="F13" s="31">
        <f>'P4c2 CA 08 CA PROD'!AE43+'P4c2 CA 09 CA PROD'!AE43+'P4c2 CA 10 CA PROD '!AE43+'P4c2 CA 11 CA PROD'!AE43</f>
        <v>1483.1065889182598</v>
      </c>
      <c r="G13" s="31">
        <f t="shared" si="1"/>
        <v>5645.9649420834221</v>
      </c>
      <c r="H13" s="63">
        <f t="shared" si="2"/>
        <v>0.38033120670462739</v>
      </c>
      <c r="I13" s="45" t="s">
        <v>621</v>
      </c>
      <c r="J13" s="44">
        <v>410</v>
      </c>
      <c r="K13" s="44">
        <v>225</v>
      </c>
      <c r="L13" s="44">
        <v>68</v>
      </c>
      <c r="M13" s="44">
        <v>41</v>
      </c>
      <c r="N13" s="44">
        <v>316</v>
      </c>
      <c r="O13" s="45">
        <v>295</v>
      </c>
      <c r="P13" s="44">
        <v>61</v>
      </c>
      <c r="Q13" s="45">
        <v>42</v>
      </c>
      <c r="R13" s="44">
        <v>185</v>
      </c>
      <c r="S13" s="44">
        <v>225</v>
      </c>
      <c r="T13" s="44">
        <v>496</v>
      </c>
      <c r="U13" s="44"/>
      <c r="V13" s="44"/>
      <c r="W13" s="44"/>
      <c r="X13" s="44"/>
      <c r="Y13" s="44"/>
      <c r="Z13" s="44"/>
      <c r="AA13" s="44">
        <f t="shared" si="0"/>
        <v>2364</v>
      </c>
    </row>
    <row r="14" spans="1:27" x14ac:dyDescent="0.25">
      <c r="A14" s="14">
        <v>4</v>
      </c>
      <c r="B14" s="14" t="s">
        <v>387</v>
      </c>
      <c r="C14" s="29" t="s">
        <v>410</v>
      </c>
      <c r="D14" s="14" t="s">
        <v>427</v>
      </c>
      <c r="E14" s="31">
        <f>'P4b2 CA 17'!I42</f>
        <v>772.24889846702558</v>
      </c>
      <c r="F14" s="31">
        <f>'P4c2 CA 08 CA PROD'!AF43+'P4c2 CA 09 CA PROD'!AF43+'P4c2 CA 10 CA PROD '!AF43+'P4c2 CA 11 CA PROD'!AF43</f>
        <v>170.37181767349142</v>
      </c>
      <c r="G14" s="31">
        <f t="shared" si="1"/>
        <v>942.62071614051706</v>
      </c>
      <c r="H14" s="83">
        <f t="shared" si="2"/>
        <v>7.0554972212053577E-2</v>
      </c>
      <c r="I14" s="45" t="s">
        <v>608</v>
      </c>
      <c r="J14" s="44">
        <v>35</v>
      </c>
      <c r="K14" s="44">
        <v>28</v>
      </c>
      <c r="L14" s="44">
        <v>12</v>
      </c>
      <c r="M14" s="44">
        <v>10</v>
      </c>
      <c r="N14" s="44">
        <v>30</v>
      </c>
      <c r="O14" s="45">
        <v>28</v>
      </c>
      <c r="P14" s="44">
        <v>8</v>
      </c>
      <c r="Q14" s="45">
        <v>4</v>
      </c>
      <c r="R14" s="44">
        <v>12</v>
      </c>
      <c r="S14" s="44">
        <v>15</v>
      </c>
      <c r="T14" s="44">
        <v>52</v>
      </c>
      <c r="U14" s="44"/>
      <c r="V14" s="44"/>
      <c r="W14" s="44"/>
      <c r="X14" s="44"/>
      <c r="Y14" s="44"/>
      <c r="Z14" s="44"/>
      <c r="AA14" s="44">
        <f t="shared" si="0"/>
        <v>234</v>
      </c>
    </row>
    <row r="15" spans="1:27" x14ac:dyDescent="0.25">
      <c r="A15" s="14">
        <v>5</v>
      </c>
      <c r="B15" s="14" t="s">
        <v>388</v>
      </c>
      <c r="C15" s="29" t="s">
        <v>411</v>
      </c>
      <c r="D15" s="14" t="s">
        <v>427</v>
      </c>
      <c r="E15" s="31">
        <f>'P4b2 CA 17'!J42</f>
        <v>1516.770006014106</v>
      </c>
      <c r="F15" s="31">
        <f>'P4c2 CA 08 CA PROD'!AG43+'P4c2 CA 09 CA PROD'!AG43+'P4c2 CA 10 CA PROD '!AG43+'P4c2 CA 11 CA PROD'!AG43</f>
        <v>355.2146277881061</v>
      </c>
      <c r="G15" s="31">
        <f t="shared" ref="G15" si="3">SUM(E15:F15)</f>
        <v>1871.9846338022121</v>
      </c>
      <c r="H15" s="63">
        <f t="shared" ref="H15" si="4">E15/$G$46</f>
        <v>0.13857665040226805</v>
      </c>
      <c r="I15" s="45" t="s">
        <v>620</v>
      </c>
      <c r="J15" s="44">
        <v>650</v>
      </c>
      <c r="K15" s="44">
        <v>590</v>
      </c>
      <c r="L15" s="44">
        <v>36</v>
      </c>
      <c r="M15" s="44">
        <v>28</v>
      </c>
      <c r="N15" s="44">
        <v>610</v>
      </c>
      <c r="O15" s="44">
        <v>516</v>
      </c>
      <c r="P15" s="44">
        <v>32</v>
      </c>
      <c r="Q15" s="44">
        <v>16</v>
      </c>
      <c r="R15" s="44">
        <v>497</v>
      </c>
      <c r="S15" s="44">
        <v>503</v>
      </c>
      <c r="T15" s="44">
        <v>713</v>
      </c>
      <c r="U15" s="45"/>
      <c r="V15" s="45"/>
      <c r="W15" s="45"/>
      <c r="X15" s="45"/>
      <c r="Y15" s="45"/>
      <c r="Z15" s="45"/>
      <c r="AA15" s="44">
        <f t="shared" si="0"/>
        <v>4191</v>
      </c>
    </row>
    <row r="16" spans="1:27" x14ac:dyDescent="0.25">
      <c r="A16" s="14">
        <v>6</v>
      </c>
      <c r="B16" s="14"/>
      <c r="C16" s="29"/>
      <c r="D16" s="14"/>
      <c r="E16" s="31"/>
      <c r="F16" s="31"/>
      <c r="G16" s="31"/>
      <c r="H16" s="31"/>
      <c r="I16" s="45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5"/>
      <c r="V16" s="45"/>
      <c r="W16" s="45"/>
      <c r="X16" s="45"/>
      <c r="Y16" s="45"/>
      <c r="Z16" s="45"/>
      <c r="AA16" s="44">
        <f t="shared" si="0"/>
        <v>0</v>
      </c>
    </row>
    <row r="17" spans="1:27" x14ac:dyDescent="0.25">
      <c r="A17" s="14">
        <v>7</v>
      </c>
      <c r="B17" s="14"/>
      <c r="C17" s="7"/>
      <c r="D17" s="7"/>
      <c r="E17" s="31"/>
      <c r="F17" s="31"/>
      <c r="G17" s="31"/>
      <c r="H17" s="31"/>
      <c r="I17" s="45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>
        <f t="shared" si="0"/>
        <v>0</v>
      </c>
    </row>
    <row r="18" spans="1:27" x14ac:dyDescent="0.25">
      <c r="A18" s="14">
        <v>8</v>
      </c>
      <c r="B18" s="14"/>
      <c r="C18" s="7"/>
      <c r="D18" s="7"/>
      <c r="E18" s="31"/>
      <c r="F18" s="31"/>
      <c r="G18" s="31"/>
      <c r="H18" s="31"/>
      <c r="I18" s="45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>
        <f t="shared" si="0"/>
        <v>0</v>
      </c>
    </row>
    <row r="19" spans="1:27" x14ac:dyDescent="0.25">
      <c r="A19" s="14">
        <v>9</v>
      </c>
      <c r="B19" s="14"/>
      <c r="C19" s="7"/>
      <c r="D19" s="7"/>
      <c r="E19" s="31"/>
      <c r="F19" s="31"/>
      <c r="G19" s="31"/>
      <c r="H19" s="31"/>
      <c r="I19" s="45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5"/>
      <c r="V19" s="45"/>
      <c r="W19" s="45"/>
      <c r="X19" s="45"/>
      <c r="Y19" s="45"/>
      <c r="Z19" s="45"/>
      <c r="AA19" s="44">
        <f t="shared" si="0"/>
        <v>0</v>
      </c>
    </row>
    <row r="20" spans="1:27" x14ac:dyDescent="0.25">
      <c r="A20" s="14">
        <v>10</v>
      </c>
      <c r="B20" s="14"/>
      <c r="C20" s="7"/>
      <c r="D20" s="7"/>
      <c r="E20" s="31"/>
      <c r="F20" s="31"/>
      <c r="G20" s="31"/>
      <c r="H20" s="31"/>
      <c r="I20" s="45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>
        <f t="shared" si="0"/>
        <v>0</v>
      </c>
    </row>
    <row r="21" spans="1:27" x14ac:dyDescent="0.25">
      <c r="A21" s="14">
        <v>11</v>
      </c>
      <c r="B21" s="14"/>
      <c r="C21" s="7"/>
      <c r="D21" s="7"/>
      <c r="E21" s="31"/>
      <c r="F21" s="31"/>
      <c r="G21" s="31"/>
      <c r="H21" s="31"/>
      <c r="I21" s="45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>
        <f t="shared" si="0"/>
        <v>0</v>
      </c>
    </row>
    <row r="22" spans="1:27" x14ac:dyDescent="0.25">
      <c r="A22" s="14">
        <v>12</v>
      </c>
      <c r="B22" s="14"/>
      <c r="C22" s="7"/>
      <c r="D22" s="7"/>
      <c r="E22" s="31"/>
      <c r="F22" s="31"/>
      <c r="G22" s="31"/>
      <c r="H22" s="31"/>
      <c r="I22" s="45"/>
      <c r="J22" s="44"/>
      <c r="K22" s="44"/>
      <c r="L22" s="44"/>
      <c r="M22" s="4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44">
        <f t="shared" si="0"/>
        <v>0</v>
      </c>
    </row>
    <row r="23" spans="1:27" x14ac:dyDescent="0.25">
      <c r="A23" s="14">
        <v>13</v>
      </c>
      <c r="B23" s="14"/>
      <c r="C23" s="7"/>
      <c r="D23" s="7"/>
      <c r="E23" s="31"/>
      <c r="F23" s="31"/>
      <c r="G23" s="31"/>
      <c r="H23" s="31"/>
      <c r="I23" s="45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5"/>
      <c r="V23" s="45"/>
      <c r="W23" s="45"/>
      <c r="X23" s="45"/>
      <c r="Y23" s="45"/>
      <c r="Z23" s="45"/>
      <c r="AA23" s="44">
        <f t="shared" si="0"/>
        <v>0</v>
      </c>
    </row>
    <row r="24" spans="1:27" x14ac:dyDescent="0.25">
      <c r="A24" s="14">
        <v>14</v>
      </c>
      <c r="B24" s="14"/>
      <c r="C24" s="7"/>
      <c r="D24" s="7"/>
      <c r="E24" s="31"/>
      <c r="F24" s="31"/>
      <c r="G24" s="31"/>
      <c r="H24" s="31"/>
      <c r="I24" s="45"/>
      <c r="J24" s="44"/>
      <c r="K24" s="44"/>
      <c r="L24" s="44"/>
      <c r="M24" s="44"/>
      <c r="N24" s="44"/>
      <c r="O24" s="44"/>
      <c r="P24" s="44"/>
      <c r="Q24" s="44"/>
      <c r="R24" s="45"/>
      <c r="S24" s="45"/>
      <c r="T24" s="45"/>
      <c r="U24" s="45"/>
      <c r="V24" s="45"/>
      <c r="W24" s="45"/>
      <c r="X24" s="45"/>
      <c r="Y24" s="45"/>
      <c r="Z24" s="45"/>
      <c r="AA24" s="44">
        <f t="shared" si="0"/>
        <v>0</v>
      </c>
    </row>
    <row r="25" spans="1:27" x14ac:dyDescent="0.25">
      <c r="A25" s="14">
        <v>15</v>
      </c>
      <c r="B25" s="14"/>
      <c r="C25" s="7"/>
      <c r="D25" s="7"/>
      <c r="E25" s="31"/>
      <c r="F25" s="31"/>
      <c r="G25" s="31"/>
      <c r="H25" s="31"/>
      <c r="I25" s="45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>
        <f t="shared" si="0"/>
        <v>0</v>
      </c>
    </row>
    <row r="26" spans="1:27" x14ac:dyDescent="0.25">
      <c r="A26" s="14">
        <v>16</v>
      </c>
      <c r="B26" s="14"/>
      <c r="C26" s="7"/>
      <c r="D26" s="7"/>
      <c r="E26" s="31"/>
      <c r="F26" s="31"/>
      <c r="G26" s="31"/>
      <c r="H26" s="31"/>
      <c r="I26" s="45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5"/>
      <c r="V26" s="45"/>
      <c r="W26" s="45"/>
      <c r="X26" s="45"/>
      <c r="Y26" s="45"/>
      <c r="Z26" s="45"/>
      <c r="AA26" s="44">
        <f t="shared" si="0"/>
        <v>0</v>
      </c>
    </row>
    <row r="27" spans="1:27" x14ac:dyDescent="0.25">
      <c r="A27" s="14">
        <v>17</v>
      </c>
      <c r="B27" s="14"/>
      <c r="C27" s="7"/>
      <c r="D27" s="7"/>
      <c r="E27" s="31"/>
      <c r="F27" s="31"/>
      <c r="G27" s="31"/>
      <c r="H27" s="31"/>
      <c r="I27" s="45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>
        <f t="shared" si="0"/>
        <v>0</v>
      </c>
    </row>
    <row r="28" spans="1:27" x14ac:dyDescent="0.25">
      <c r="A28" s="14">
        <v>18</v>
      </c>
      <c r="B28" s="14"/>
      <c r="C28" s="7"/>
      <c r="D28" s="7"/>
      <c r="E28" s="31"/>
      <c r="F28" s="31"/>
      <c r="G28" s="31"/>
      <c r="H28" s="31"/>
      <c r="I28" s="45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5"/>
      <c r="V28" s="45"/>
      <c r="W28" s="45"/>
      <c r="X28" s="45"/>
      <c r="Y28" s="45"/>
      <c r="Z28" s="45"/>
      <c r="AA28" s="44">
        <f t="shared" si="0"/>
        <v>0</v>
      </c>
    </row>
    <row r="29" spans="1:27" x14ac:dyDescent="0.25">
      <c r="A29" s="14">
        <v>19</v>
      </c>
      <c r="B29" s="14"/>
      <c r="C29" s="7"/>
      <c r="D29" s="7"/>
      <c r="E29" s="31"/>
      <c r="F29" s="31"/>
      <c r="G29" s="31"/>
      <c r="H29" s="31"/>
      <c r="I29" s="45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>
        <f t="shared" si="0"/>
        <v>0</v>
      </c>
    </row>
    <row r="30" spans="1:27" x14ac:dyDescent="0.25">
      <c r="A30" s="14">
        <v>20</v>
      </c>
      <c r="B30" s="14"/>
      <c r="C30" s="7"/>
      <c r="D30" s="7"/>
      <c r="E30" s="31"/>
      <c r="F30" s="31"/>
      <c r="G30" s="31"/>
      <c r="H30" s="31"/>
      <c r="I30" s="45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>
        <f t="shared" si="0"/>
        <v>0</v>
      </c>
    </row>
    <row r="31" spans="1:27" x14ac:dyDescent="0.25">
      <c r="A31" s="14">
        <v>21</v>
      </c>
      <c r="B31" s="14"/>
      <c r="C31" s="7"/>
      <c r="D31" s="7"/>
      <c r="E31" s="31"/>
      <c r="F31" s="31"/>
      <c r="G31" s="31"/>
      <c r="H31" s="31"/>
      <c r="I31" s="45"/>
      <c r="J31" s="44"/>
      <c r="K31" s="44"/>
      <c r="L31" s="44"/>
      <c r="M31" s="44"/>
      <c r="N31" s="44"/>
      <c r="O31" s="44"/>
      <c r="P31" s="45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>
        <f t="shared" si="0"/>
        <v>0</v>
      </c>
    </row>
    <row r="32" spans="1:27" x14ac:dyDescent="0.25">
      <c r="A32" s="14">
        <v>22</v>
      </c>
      <c r="B32" s="14"/>
      <c r="C32" s="7"/>
      <c r="D32" s="7"/>
      <c r="E32" s="31"/>
      <c r="F32" s="31"/>
      <c r="G32" s="31"/>
      <c r="H32" s="31"/>
      <c r="I32" s="45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>
        <f t="shared" si="0"/>
        <v>0</v>
      </c>
    </row>
    <row r="33" spans="1:30" x14ac:dyDescent="0.25">
      <c r="A33" s="14">
        <v>23</v>
      </c>
      <c r="B33" s="14"/>
      <c r="C33" s="7"/>
      <c r="D33" s="7"/>
      <c r="E33" s="31"/>
      <c r="F33" s="31"/>
      <c r="G33" s="31"/>
      <c r="H33" s="31"/>
      <c r="I33" s="45"/>
      <c r="J33" s="44"/>
      <c r="K33" s="44"/>
      <c r="L33" s="44"/>
      <c r="M33" s="44"/>
      <c r="N33" s="44"/>
      <c r="O33" s="45"/>
      <c r="P33" s="45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>
        <f t="shared" si="0"/>
        <v>0</v>
      </c>
    </row>
    <row r="34" spans="1:30" x14ac:dyDescent="0.25">
      <c r="A34" s="14">
        <v>24</v>
      </c>
      <c r="B34" s="14"/>
      <c r="C34" s="7"/>
      <c r="D34" s="7"/>
      <c r="E34" s="31"/>
      <c r="F34" s="31"/>
      <c r="G34" s="31"/>
      <c r="H34" s="31"/>
      <c r="I34" s="45"/>
      <c r="J34" s="44"/>
      <c r="K34" s="44"/>
      <c r="L34" s="44"/>
      <c r="M34" s="44"/>
      <c r="N34" s="44"/>
      <c r="O34" s="45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>
        <f t="shared" si="0"/>
        <v>0</v>
      </c>
    </row>
    <row r="35" spans="1:30" x14ac:dyDescent="0.25">
      <c r="A35" s="14">
        <v>25</v>
      </c>
      <c r="B35" s="14"/>
      <c r="C35" s="7"/>
      <c r="D35" s="7"/>
      <c r="E35" s="31"/>
      <c r="F35" s="31"/>
      <c r="G35" s="31"/>
      <c r="H35" s="31"/>
      <c r="I35" s="45"/>
      <c r="J35" s="44"/>
      <c r="K35" s="44"/>
      <c r="L35" s="44"/>
      <c r="M35" s="44"/>
      <c r="N35" s="45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>
        <f t="shared" si="0"/>
        <v>0</v>
      </c>
    </row>
    <row r="36" spans="1:30" x14ac:dyDescent="0.25">
      <c r="A36" s="14">
        <v>26</v>
      </c>
      <c r="B36" s="14"/>
      <c r="C36" s="7"/>
      <c r="D36" s="7"/>
      <c r="E36" s="31"/>
      <c r="F36" s="31"/>
      <c r="G36" s="31"/>
      <c r="H36" s="31"/>
      <c r="I36" s="45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>
        <f t="shared" si="0"/>
        <v>0</v>
      </c>
    </row>
    <row r="37" spans="1:30" x14ac:dyDescent="0.25">
      <c r="A37" s="14">
        <v>27</v>
      </c>
      <c r="B37" s="14"/>
      <c r="C37" s="7"/>
      <c r="D37" s="7"/>
      <c r="E37" s="31"/>
      <c r="F37" s="31"/>
      <c r="G37" s="31"/>
      <c r="H37" s="31"/>
      <c r="I37" s="45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>
        <f t="shared" si="0"/>
        <v>0</v>
      </c>
    </row>
    <row r="38" spans="1:30" x14ac:dyDescent="0.25">
      <c r="A38" s="14">
        <v>28</v>
      </c>
      <c r="B38" s="14"/>
      <c r="C38" s="7"/>
      <c r="D38" s="7"/>
      <c r="E38" s="31"/>
      <c r="F38" s="31"/>
      <c r="G38" s="31"/>
      <c r="H38" s="31"/>
      <c r="I38" s="45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>
        <f t="shared" si="0"/>
        <v>0</v>
      </c>
    </row>
    <row r="39" spans="1:30" x14ac:dyDescent="0.25">
      <c r="A39" s="14">
        <v>29</v>
      </c>
      <c r="B39" s="14"/>
      <c r="C39" s="7"/>
      <c r="D39" s="7"/>
      <c r="E39" s="31"/>
      <c r="F39" s="31"/>
      <c r="G39" s="31"/>
      <c r="H39" s="31"/>
      <c r="I39" s="45"/>
      <c r="J39" s="44"/>
      <c r="K39" s="44"/>
      <c r="L39" s="44"/>
      <c r="M39" s="44"/>
      <c r="N39" s="44"/>
      <c r="O39" s="45"/>
      <c r="P39" s="44"/>
      <c r="Q39" s="45"/>
      <c r="R39" s="44"/>
      <c r="S39" s="44"/>
      <c r="T39" s="44"/>
      <c r="U39" s="44"/>
      <c r="V39" s="44"/>
      <c r="W39" s="44"/>
      <c r="X39" s="44"/>
      <c r="Y39" s="44"/>
      <c r="Z39" s="44"/>
      <c r="AA39" s="44">
        <f t="shared" si="0"/>
        <v>0</v>
      </c>
    </row>
    <row r="40" spans="1:30" x14ac:dyDescent="0.25">
      <c r="A40" s="14">
        <v>30</v>
      </c>
      <c r="B40" s="14"/>
      <c r="C40" s="7"/>
      <c r="D40" s="7"/>
      <c r="E40" s="31"/>
      <c r="F40" s="31"/>
      <c r="G40" s="31"/>
      <c r="H40" s="31"/>
      <c r="I40" s="45"/>
      <c r="J40" s="44"/>
      <c r="K40" s="44"/>
      <c r="L40" s="44"/>
      <c r="M40" s="44"/>
      <c r="N40" s="44"/>
      <c r="O40" s="45"/>
      <c r="P40" s="45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>
        <f t="shared" si="0"/>
        <v>0</v>
      </c>
    </row>
    <row r="41" spans="1:30" x14ac:dyDescent="0.25">
      <c r="A41" s="14">
        <v>31</v>
      </c>
      <c r="B41" s="14"/>
      <c r="C41" s="7"/>
      <c r="D41" s="7"/>
      <c r="E41" s="31"/>
      <c r="F41" s="31"/>
      <c r="G41" s="31"/>
      <c r="H41" s="31"/>
      <c r="I41" s="45"/>
      <c r="J41" s="44"/>
      <c r="K41" s="44"/>
      <c r="L41" s="44"/>
      <c r="M41" s="44"/>
      <c r="N41" s="45"/>
      <c r="O41" s="44"/>
      <c r="P41" s="45"/>
      <c r="Q41" s="44"/>
      <c r="R41" s="45"/>
      <c r="S41" s="45"/>
      <c r="T41" s="45"/>
      <c r="U41" s="44"/>
      <c r="V41" s="44"/>
      <c r="W41" s="44"/>
      <c r="X41" s="44"/>
      <c r="Y41" s="44"/>
      <c r="Z41" s="44"/>
      <c r="AA41" s="44">
        <f t="shared" si="0"/>
        <v>0</v>
      </c>
    </row>
    <row r="42" spans="1:30" x14ac:dyDescent="0.25">
      <c r="A42" s="14">
        <v>32</v>
      </c>
      <c r="B42" s="14"/>
      <c r="C42" s="7"/>
      <c r="D42" s="7"/>
      <c r="E42" s="31"/>
      <c r="F42" s="31"/>
      <c r="G42" s="31"/>
      <c r="H42" s="31"/>
      <c r="I42" s="45"/>
      <c r="J42" s="44"/>
      <c r="K42" s="44"/>
      <c r="L42" s="44"/>
      <c r="M42" s="44"/>
      <c r="N42" s="14"/>
      <c r="O42" s="45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>
        <f t="shared" si="0"/>
        <v>0</v>
      </c>
      <c r="AD42" s="65"/>
    </row>
    <row r="43" spans="1:30" x14ac:dyDescent="0.25">
      <c r="A43" s="14">
        <v>33</v>
      </c>
      <c r="B43" s="14"/>
      <c r="C43" s="7"/>
      <c r="D43" s="7"/>
      <c r="E43" s="31"/>
      <c r="F43" s="31"/>
      <c r="G43" s="31"/>
      <c r="H43" s="31"/>
      <c r="I43" s="45"/>
      <c r="J43" s="44"/>
      <c r="K43" s="44"/>
      <c r="L43" s="44"/>
      <c r="M43" s="44"/>
      <c r="N43" s="1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>
        <f t="shared" si="0"/>
        <v>0</v>
      </c>
    </row>
    <row r="44" spans="1:30" x14ac:dyDescent="0.25">
      <c r="A44" s="14">
        <v>34</v>
      </c>
      <c r="B44" s="14"/>
      <c r="C44" s="7"/>
      <c r="D44" s="7"/>
      <c r="E44" s="31"/>
      <c r="F44" s="31"/>
      <c r="G44" s="31"/>
      <c r="H44" s="31"/>
      <c r="I44" s="45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>
        <f t="shared" si="0"/>
        <v>0</v>
      </c>
    </row>
    <row r="45" spans="1:30" x14ac:dyDescent="0.25">
      <c r="A45" s="14">
        <v>35</v>
      </c>
      <c r="B45" s="14"/>
      <c r="C45" s="7"/>
      <c r="D45" s="7"/>
      <c r="E45" s="31"/>
      <c r="F45" s="31"/>
      <c r="G45" s="31"/>
      <c r="H45" s="31"/>
      <c r="I45" s="45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>
        <f t="shared" si="0"/>
        <v>0</v>
      </c>
    </row>
    <row r="46" spans="1:30" x14ac:dyDescent="0.25">
      <c r="E46" s="31">
        <f>SUM(E11:E45)</f>
        <v>8511.3928997652438</v>
      </c>
      <c r="F46" s="31">
        <f>SUM(F11:F45)</f>
        <v>2433.9575731401219</v>
      </c>
      <c r="G46" s="31">
        <f>SUM(G11:G45)</f>
        <v>10945.350472905366</v>
      </c>
      <c r="H46" s="72"/>
      <c r="J46" s="31">
        <f t="shared" ref="J46:M46" si="5">SUM(J11:J45)</f>
        <v>1800.3</v>
      </c>
      <c r="K46" s="31">
        <f t="shared" si="5"/>
        <v>1414.1</v>
      </c>
      <c r="L46" s="31">
        <f t="shared" si="5"/>
        <v>321.2</v>
      </c>
      <c r="M46" s="31">
        <f t="shared" si="5"/>
        <v>269.2</v>
      </c>
      <c r="AA46" s="31">
        <f>SUM(AA11:AA45)</f>
        <v>12472.8</v>
      </c>
    </row>
  </sheetData>
  <mergeCells count="1">
    <mergeCell ref="B4:C5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AD33B-9F10-421A-926E-1E2587E6C5A1}">
  <dimension ref="A1:AD46"/>
  <sheetViews>
    <sheetView zoomScale="80" zoomScaleNormal="80" workbookViewId="0">
      <pane xSplit="9" ySplit="10" topLeftCell="J11" activePane="bottomRight" state="frozen"/>
      <selection pane="topRight" activeCell="F1" sqref="F1"/>
      <selection pane="bottomLeft" activeCell="A9" sqref="A9"/>
      <selection pane="bottomRight" activeCell="J11" sqref="J11"/>
    </sheetView>
  </sheetViews>
  <sheetFormatPr baseColWidth="10" defaultColWidth="11.54296875" defaultRowHeight="15" x14ac:dyDescent="0.25"/>
  <cols>
    <col min="1" max="1" width="6.08984375" style="24" customWidth="1"/>
    <col min="2" max="2" width="9.90625" style="24" customWidth="1"/>
    <col min="3" max="3" width="29.81640625" style="24" customWidth="1"/>
    <col min="4" max="4" width="7" style="24" customWidth="1"/>
    <col min="5" max="5" width="8.36328125" style="24" customWidth="1"/>
    <col min="6" max="6" width="7.6328125" style="24" customWidth="1"/>
    <col min="7" max="7" width="8.90625" style="24" customWidth="1"/>
    <col min="8" max="8" width="8.54296875" style="24" customWidth="1"/>
    <col min="9" max="9" width="17.26953125" style="24" customWidth="1"/>
    <col min="10" max="17" width="11.54296875" style="24"/>
    <col min="18" max="18" width="12.90625" style="24" customWidth="1"/>
    <col min="19" max="27" width="11.54296875" style="24"/>
    <col min="28" max="28" width="5.36328125" style="24" customWidth="1"/>
    <col min="29" max="16384" width="11.54296875" style="24"/>
  </cols>
  <sheetData>
    <row r="1" spans="1:27" ht="15.6" x14ac:dyDescent="0.3">
      <c r="A1" s="26" t="s">
        <v>605</v>
      </c>
    </row>
    <row r="2" spans="1:27" ht="15.6" x14ac:dyDescent="0.3">
      <c r="A2" s="26" t="s">
        <v>589</v>
      </c>
      <c r="B2" s="26" t="s">
        <v>590</v>
      </c>
      <c r="I2" s="74" t="s">
        <v>100</v>
      </c>
      <c r="J2" s="74">
        <v>1</v>
      </c>
      <c r="K2" s="74">
        <v>2</v>
      </c>
      <c r="L2" s="74">
        <v>3</v>
      </c>
      <c r="M2" s="74">
        <v>4</v>
      </c>
      <c r="N2" s="74">
        <v>5</v>
      </c>
      <c r="O2" s="74">
        <v>6</v>
      </c>
      <c r="P2" s="74">
        <v>7</v>
      </c>
      <c r="Q2" s="74">
        <v>8</v>
      </c>
      <c r="R2" s="74">
        <v>9</v>
      </c>
      <c r="S2" s="74">
        <v>10</v>
      </c>
      <c r="T2" s="74">
        <v>11</v>
      </c>
      <c r="U2" s="74">
        <v>12</v>
      </c>
      <c r="V2" s="74">
        <v>13</v>
      </c>
      <c r="W2" s="74">
        <v>14</v>
      </c>
      <c r="X2" s="74">
        <v>15</v>
      </c>
      <c r="Y2" s="74">
        <v>16</v>
      </c>
      <c r="Z2" s="74">
        <v>17</v>
      </c>
    </row>
    <row r="3" spans="1:27" ht="15.6" x14ac:dyDescent="0.3">
      <c r="A3" s="26"/>
      <c r="B3" s="26" t="s">
        <v>604</v>
      </c>
      <c r="I3" s="74" t="s">
        <v>101</v>
      </c>
      <c r="J3" s="74" t="s">
        <v>139</v>
      </c>
      <c r="K3" s="74" t="s">
        <v>140</v>
      </c>
      <c r="L3" s="74" t="s">
        <v>141</v>
      </c>
      <c r="M3" s="74" t="s">
        <v>142</v>
      </c>
      <c r="N3" s="74" t="s">
        <v>95</v>
      </c>
      <c r="O3" s="74" t="s">
        <v>96</v>
      </c>
      <c r="P3" s="74" t="s">
        <v>97</v>
      </c>
      <c r="Q3" s="74" t="s">
        <v>98</v>
      </c>
      <c r="R3" s="74" t="s">
        <v>99</v>
      </c>
      <c r="S3" s="74" t="s">
        <v>143</v>
      </c>
      <c r="T3" s="74" t="s">
        <v>144</v>
      </c>
      <c r="U3" s="74"/>
      <c r="V3" s="74"/>
      <c r="W3" s="74"/>
      <c r="X3" s="74"/>
      <c r="Y3" s="74"/>
      <c r="Z3" s="74"/>
    </row>
    <row r="4" spans="1:27" ht="15.6" customHeight="1" x14ac:dyDescent="0.25">
      <c r="B4" s="100" t="s">
        <v>538</v>
      </c>
      <c r="C4" s="100"/>
      <c r="D4" s="71"/>
      <c r="I4" s="74" t="s">
        <v>102</v>
      </c>
      <c r="J4" s="74" t="s">
        <v>131</v>
      </c>
      <c r="K4" s="74" t="s">
        <v>135</v>
      </c>
      <c r="L4" s="74" t="s">
        <v>136</v>
      </c>
      <c r="M4" s="74" t="s">
        <v>137</v>
      </c>
      <c r="N4" s="74" t="s">
        <v>131</v>
      </c>
      <c r="O4" s="74" t="s">
        <v>135</v>
      </c>
      <c r="P4" s="74" t="s">
        <v>136</v>
      </c>
      <c r="Q4" s="74" t="s">
        <v>137</v>
      </c>
      <c r="R4" s="74" t="s">
        <v>138</v>
      </c>
      <c r="S4" s="74" t="s">
        <v>131</v>
      </c>
      <c r="T4" s="74" t="s">
        <v>135</v>
      </c>
      <c r="U4" s="74"/>
      <c r="V4" s="74"/>
      <c r="W4" s="74"/>
      <c r="X4" s="74"/>
      <c r="Y4" s="74"/>
      <c r="Z4" s="74"/>
    </row>
    <row r="5" spans="1:27" ht="15.6" x14ac:dyDescent="0.25">
      <c r="B5" s="100"/>
      <c r="C5" s="100"/>
      <c r="D5" s="71"/>
      <c r="I5" s="74" t="s">
        <v>132</v>
      </c>
      <c r="J5" s="74" t="s">
        <v>48</v>
      </c>
      <c r="K5" s="74" t="s">
        <v>48</v>
      </c>
      <c r="L5" s="74" t="s">
        <v>48</v>
      </c>
      <c r="M5" s="74" t="s">
        <v>48</v>
      </c>
      <c r="N5" s="74" t="s">
        <v>48</v>
      </c>
      <c r="O5" s="74" t="s">
        <v>48</v>
      </c>
      <c r="P5" s="74" t="s">
        <v>48</v>
      </c>
      <c r="Q5" s="74" t="s">
        <v>48</v>
      </c>
      <c r="R5" s="74" t="s">
        <v>48</v>
      </c>
      <c r="S5" s="74" t="s">
        <v>48</v>
      </c>
      <c r="T5" s="74" t="s">
        <v>48</v>
      </c>
      <c r="U5" s="74"/>
      <c r="V5" s="74"/>
      <c r="W5" s="74"/>
      <c r="X5" s="74"/>
      <c r="Y5" s="74"/>
      <c r="Z5" s="74"/>
    </row>
    <row r="6" spans="1:27" ht="15.6" x14ac:dyDescent="0.25">
      <c r="B6" s="71"/>
      <c r="C6" s="71"/>
      <c r="D6" s="71"/>
      <c r="I6" s="74" t="s">
        <v>133</v>
      </c>
      <c r="J6" s="46">
        <v>45280</v>
      </c>
      <c r="K6" s="46">
        <v>32186</v>
      </c>
      <c r="L6" s="46">
        <v>8536</v>
      </c>
      <c r="M6" s="46">
        <v>4569</v>
      </c>
      <c r="N6" s="46">
        <v>38176</v>
      </c>
      <c r="O6" s="46">
        <v>25836</v>
      </c>
      <c r="P6" s="46">
        <v>5000</v>
      </c>
      <c r="Q6" s="46">
        <v>3881</v>
      </c>
      <c r="R6" s="46">
        <v>17150</v>
      </c>
      <c r="S6" s="46">
        <v>18563</v>
      </c>
      <c r="T6" s="46">
        <v>35292</v>
      </c>
      <c r="U6" s="74"/>
      <c r="V6" s="74"/>
      <c r="W6" s="74"/>
      <c r="X6" s="74"/>
      <c r="Y6" s="74"/>
      <c r="Z6" s="74"/>
    </row>
    <row r="7" spans="1:27" ht="27.6" x14ac:dyDescent="0.25">
      <c r="B7" s="71"/>
      <c r="C7" s="71"/>
      <c r="D7" s="71"/>
      <c r="I7" s="74" t="s">
        <v>134</v>
      </c>
      <c r="J7" s="74" t="s">
        <v>145</v>
      </c>
      <c r="K7" s="74" t="s">
        <v>146</v>
      </c>
      <c r="L7" s="74" t="s">
        <v>147</v>
      </c>
      <c r="M7" s="74" t="s">
        <v>148</v>
      </c>
      <c r="N7" s="74" t="s">
        <v>149</v>
      </c>
      <c r="O7" s="74" t="s">
        <v>150</v>
      </c>
      <c r="P7" s="74" t="s">
        <v>151</v>
      </c>
      <c r="Q7" s="74" t="s">
        <v>152</v>
      </c>
      <c r="R7" s="74" t="s">
        <v>153</v>
      </c>
      <c r="S7" s="74" t="s">
        <v>154</v>
      </c>
      <c r="T7" s="74" t="s">
        <v>155</v>
      </c>
      <c r="U7" s="74"/>
      <c r="V7" s="74"/>
      <c r="W7" s="74"/>
      <c r="X7" s="74"/>
      <c r="Y7" s="74"/>
      <c r="Z7" s="74"/>
    </row>
    <row r="8" spans="1:27" ht="15.6" x14ac:dyDescent="0.25">
      <c r="B8" s="71"/>
      <c r="C8" s="71"/>
      <c r="D8" s="71"/>
      <c r="I8" s="74" t="s">
        <v>218</v>
      </c>
      <c r="J8" s="47">
        <v>44185</v>
      </c>
      <c r="K8" s="47">
        <v>44188</v>
      </c>
      <c r="L8" s="47">
        <v>44193</v>
      </c>
      <c r="M8" s="47">
        <v>44201</v>
      </c>
      <c r="N8" s="47">
        <v>44209</v>
      </c>
      <c r="O8" s="47">
        <v>44212</v>
      </c>
      <c r="P8" s="47">
        <v>44214</v>
      </c>
      <c r="Q8" s="47">
        <v>44212</v>
      </c>
      <c r="R8" s="47">
        <v>44216</v>
      </c>
      <c r="S8" s="47">
        <v>44201</v>
      </c>
      <c r="T8" s="47">
        <v>44204</v>
      </c>
      <c r="U8" s="74"/>
      <c r="V8" s="74"/>
      <c r="W8" s="74"/>
      <c r="X8" s="74"/>
      <c r="Y8" s="74"/>
      <c r="Z8" s="74"/>
    </row>
    <row r="9" spans="1:27" ht="15.6" x14ac:dyDescent="0.25">
      <c r="B9" s="71"/>
      <c r="C9" s="71"/>
      <c r="D9" s="71"/>
      <c r="I9" s="74" t="s">
        <v>156</v>
      </c>
      <c r="J9" s="74" t="s">
        <v>157</v>
      </c>
      <c r="K9" s="74" t="s">
        <v>157</v>
      </c>
      <c r="L9" s="74" t="s">
        <v>158</v>
      </c>
      <c r="M9" s="74" t="s">
        <v>158</v>
      </c>
      <c r="N9" s="74" t="s">
        <v>157</v>
      </c>
      <c r="O9" s="74" t="s">
        <v>157</v>
      </c>
      <c r="P9" s="74" t="s">
        <v>157</v>
      </c>
      <c r="Q9" s="74" t="s">
        <v>157</v>
      </c>
      <c r="R9" s="74" t="s">
        <v>157</v>
      </c>
      <c r="S9" s="74" t="s">
        <v>158</v>
      </c>
      <c r="T9" s="74" t="s">
        <v>158</v>
      </c>
      <c r="U9" s="74"/>
      <c r="V9" s="74"/>
      <c r="W9" s="74"/>
      <c r="X9" s="74"/>
      <c r="Y9" s="74"/>
      <c r="Z9" s="74"/>
    </row>
    <row r="10" spans="1:27" ht="15.6" x14ac:dyDescent="0.3">
      <c r="A10" s="1" t="s">
        <v>100</v>
      </c>
      <c r="B10" s="1" t="s">
        <v>101</v>
      </c>
      <c r="C10" s="1" t="s">
        <v>102</v>
      </c>
      <c r="D10" s="1" t="s">
        <v>103</v>
      </c>
      <c r="E10" s="1" t="s">
        <v>560</v>
      </c>
      <c r="F10" s="1" t="s">
        <v>561</v>
      </c>
      <c r="G10" s="1" t="s">
        <v>559</v>
      </c>
      <c r="H10" s="1" t="s">
        <v>528</v>
      </c>
      <c r="I10" s="1" t="s">
        <v>527</v>
      </c>
      <c r="J10" s="74"/>
      <c r="K10" s="74"/>
      <c r="L10" s="74"/>
      <c r="M10" s="74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40"/>
      <c r="AA10" s="42" t="s">
        <v>7</v>
      </c>
    </row>
    <row r="11" spans="1:27" x14ac:dyDescent="0.25">
      <c r="A11" s="14">
        <v>1</v>
      </c>
      <c r="B11" s="14" t="s">
        <v>384</v>
      </c>
      <c r="C11" s="29" t="s">
        <v>393</v>
      </c>
      <c r="D11" s="14" t="s">
        <v>427</v>
      </c>
      <c r="E11" s="31">
        <f>'P4b2 CA 17'!F42</f>
        <v>1284.4761435820351</v>
      </c>
      <c r="F11" s="31">
        <f>'P4c2 CA 08 CA PROD'!AC43+'P4c2 CA 09 CA PROD'!AC43+'P4c2 CA 10 CA PROD '!AC43+'P4c2 CA 11 CA PROD'!AC43</f>
        <v>318.74772683647541</v>
      </c>
      <c r="G11" s="31">
        <f>SUM(E11:F11)</f>
        <v>1603.2238704185106</v>
      </c>
      <c r="H11" s="63">
        <f>E11/$G$46</f>
        <v>0.11735358742158944</v>
      </c>
      <c r="I11" s="45" t="s">
        <v>603</v>
      </c>
      <c r="J11" s="45">
        <f>'P4d1 CA 17 OC'!$G11/'P4d1 CA 17 OC'!$AA11*'P4d1 CA 17 OC'!J11</f>
        <v>221.08175103250977</v>
      </c>
      <c r="K11" s="45">
        <f>'P4d1 CA 17 OC'!$G11/'P4d1 CA 17 OC'!$AA11*'P4d1 CA 17 OC'!K11</f>
        <v>173.81599736349045</v>
      </c>
      <c r="L11" s="45">
        <f>'P4d1 CA 17 OC'!$G11/'P4d1 CA 17 OC'!$AA11*'P4d1 CA 17 OC'!L11</f>
        <v>45.741051937760645</v>
      </c>
      <c r="M11" s="45">
        <f>'P4d1 CA 17 OC'!$G11/'P4d1 CA 17 OC'!$AA11*'P4d1 CA 17 OC'!M11</f>
        <v>36.21166611739384</v>
      </c>
      <c r="N11" s="45">
        <f>'P4d1 CA 17 OC'!$G11/'P4d1 CA 17 OC'!$AA11*'P4d1 CA 17 OC'!N11</f>
        <v>249.28873306079552</v>
      </c>
      <c r="O11" s="45">
        <f>'P4d1 CA 17 OC'!$G11/'P4d1 CA 17 OC'!$AA11*'P4d1 CA 17 OC'!O11</f>
        <v>178.39010255726652</v>
      </c>
      <c r="P11" s="45">
        <f>'P4d1 CA 17 OC'!$G11/'P4d1 CA 17 OC'!$AA11*'P4d1 CA 17 OC'!P11</f>
        <v>43.453999340872613</v>
      </c>
      <c r="Q11" s="45">
        <f>'P4d1 CA 17 OC'!$G11/'P4d1 CA 17 OC'!$AA11*'P4d1 CA 17 OC'!Q11</f>
        <v>36.974016983023191</v>
      </c>
      <c r="R11" s="45">
        <f>'P4d1 CA 17 OC'!$G11/'P4d1 CA 17 OC'!$AA11*'P4d1 CA 17 OC'!R11</f>
        <v>134.93610321639389</v>
      </c>
      <c r="S11" s="45">
        <f>'P4d1 CA 17 OC'!$G11/'P4d1 CA 17 OC'!$AA11*'P4d1 CA 17 OC'!S11</f>
        <v>157.04427831964489</v>
      </c>
      <c r="T11" s="45">
        <f>'P4d1 CA 17 OC'!$G11/'P4d1 CA 17 OC'!$AA11*'P4d1 CA 17 OC'!T11</f>
        <v>326.28617048935928</v>
      </c>
      <c r="U11" s="7"/>
      <c r="V11" s="7"/>
      <c r="W11" s="7"/>
      <c r="X11" s="7"/>
      <c r="Y11" s="7"/>
      <c r="Z11" s="7"/>
      <c r="AA11" s="44">
        <f t="shared" ref="AA11:AA45" si="0">SUM(J11:Z11)</f>
        <v>1603.2238704185106</v>
      </c>
    </row>
    <row r="12" spans="1:27" x14ac:dyDescent="0.25">
      <c r="A12" s="14">
        <v>2</v>
      </c>
      <c r="B12" s="14" t="s">
        <v>385</v>
      </c>
      <c r="C12" s="29" t="s">
        <v>408</v>
      </c>
      <c r="D12" s="14" t="s">
        <v>427</v>
      </c>
      <c r="E12" s="31">
        <f>'P4b2 CA 17'!G42</f>
        <v>775.03949853691461</v>
      </c>
      <c r="F12" s="31">
        <f>'P4c2 CA 08 CA PROD'!AD43+'P4c2 CA 09 CA PROD'!AD43+'P4c2 CA 10 CA PROD '!AD43+'P4c2 CA 11 CA PROD'!AD43</f>
        <v>106.51681192378936</v>
      </c>
      <c r="G12" s="31">
        <f t="shared" ref="G12:G15" si="1">SUM(E12:F12)</f>
        <v>881.55631046070403</v>
      </c>
      <c r="H12" s="83">
        <f t="shared" ref="H12:H15" si="2">E12/$G$46</f>
        <v>7.0809929792150908E-2</v>
      </c>
      <c r="I12" s="45" t="s">
        <v>607</v>
      </c>
      <c r="J12" s="45">
        <f>'P4d1 CA 17 OC'!$G12/'P4d1 CA 17 OC'!$AA12*'P4d1 CA 17 OC'!J12</f>
        <v>74.745571593399788</v>
      </c>
      <c r="K12" s="45">
        <f>'P4d1 CA 17 OC'!$G12/'P4d1 CA 17 OC'!$AA12*'P4d1 CA 17 OC'!K12</f>
        <v>68.66093607661864</v>
      </c>
      <c r="L12" s="45">
        <f>'P4d1 CA 17 OC'!$G12/'P4d1 CA 17 OC'!$AA12*'P4d1 CA 17 OC'!L12</f>
        <v>50.82460255193665</v>
      </c>
      <c r="M12" s="45">
        <f>'P4d1 CA 17 OC'!$G12/'P4d1 CA 17 OC'!$AA12*'P4d1 CA 17 OC'!M12</f>
        <v>56.789931489957382</v>
      </c>
      <c r="N12" s="45">
        <f>'P4d1 CA 17 OC'!$G12/'P4d1 CA 17 OC'!$AA12*'P4d1 CA 17 OC'!N12</f>
        <v>80.591593952660105</v>
      </c>
      <c r="O12" s="45">
        <f>'P4d1 CA 17 OC'!$G12/'P4d1 CA 17 OC'!$AA12*'P4d1 CA 17 OC'!O12</f>
        <v>66.095844633269721</v>
      </c>
      <c r="P12" s="45">
        <f>'P4d1 CA 17 OC'!$G12/'P4d1 CA 17 OC'!$AA12*'P4d1 CA 17 OC'!P12</f>
        <v>20.401424968030909</v>
      </c>
      <c r="Q12" s="45">
        <f>'P4d1 CA 17 OC'!$G12/'P4d1 CA 17 OC'!$AA12*'P4d1 CA 17 OC'!Q12</f>
        <v>15.927428264515356</v>
      </c>
      <c r="R12" s="45">
        <f>'P4d1 CA 17 OC'!$G12/'P4d1 CA 17 OC'!$AA12*'P4d1 CA 17 OC'!R12</f>
        <v>52.614201233342868</v>
      </c>
      <c r="S12" s="45">
        <f>'P4d1 CA 17 OC'!$G12/'P4d1 CA 17 OC'!$AA12*'P4d1 CA 17 OC'!S12</f>
        <v>58.34091701384277</v>
      </c>
      <c r="T12" s="45">
        <f>'P4d1 CA 17 OC'!$G12/'P4d1 CA 17 OC'!$AA12*'P4d1 CA 17 OC'!T12</f>
        <v>336.56385868312981</v>
      </c>
      <c r="U12" s="44"/>
      <c r="V12" s="44"/>
      <c r="W12" s="44"/>
      <c r="X12" s="44"/>
      <c r="Y12" s="44"/>
      <c r="Z12" s="44"/>
      <c r="AA12" s="44">
        <f t="shared" si="0"/>
        <v>881.55631046070403</v>
      </c>
    </row>
    <row r="13" spans="1:27" x14ac:dyDescent="0.25">
      <c r="A13" s="14">
        <v>3</v>
      </c>
      <c r="B13" s="14" t="s">
        <v>386</v>
      </c>
      <c r="C13" s="29" t="s">
        <v>409</v>
      </c>
      <c r="D13" s="14" t="s">
        <v>427</v>
      </c>
      <c r="E13" s="31">
        <f>'P4b2 CA 17'!H42</f>
        <v>4162.858353165162</v>
      </c>
      <c r="F13" s="31">
        <f>'P4c2 CA 08 CA PROD'!AE43+'P4c2 CA 09 CA PROD'!AE43+'P4c2 CA 10 CA PROD '!AE43+'P4c2 CA 11 CA PROD'!AE43</f>
        <v>1483.1065889182598</v>
      </c>
      <c r="G13" s="31">
        <f t="shared" si="1"/>
        <v>5645.9649420834221</v>
      </c>
      <c r="H13" s="63">
        <f t="shared" si="2"/>
        <v>0.38033120670462739</v>
      </c>
      <c r="I13" s="45" t="s">
        <v>621</v>
      </c>
      <c r="J13" s="45">
        <f>'P4d1 CA 17 OC'!$G13/'P4d1 CA 17 OC'!$AA13*'P4d1 CA 17 OC'!J13</f>
        <v>979.20711770482376</v>
      </c>
      <c r="K13" s="45">
        <f>'P4d1 CA 17 OC'!$G13/'P4d1 CA 17 OC'!$AA13*'P4d1 CA 17 OC'!K13</f>
        <v>537.36975971606182</v>
      </c>
      <c r="L13" s="45">
        <f>'P4d1 CA 17 OC'!$G13/'P4d1 CA 17 OC'!$AA13*'P4d1 CA 17 OC'!L13</f>
        <v>162.4050829364098</v>
      </c>
      <c r="M13" s="45">
        <f>'P4d1 CA 17 OC'!$G13/'P4d1 CA 17 OC'!$AA13*'P4d1 CA 17 OC'!M13</f>
        <v>97.92071177048237</v>
      </c>
      <c r="N13" s="45">
        <f>'P4d1 CA 17 OC'!$G13/'P4d1 CA 17 OC'!$AA13*'P4d1 CA 17 OC'!N13</f>
        <v>754.70597364566902</v>
      </c>
      <c r="O13" s="45">
        <f>'P4d1 CA 17 OC'!$G13/'P4d1 CA 17 OC'!$AA13*'P4d1 CA 17 OC'!O13</f>
        <v>704.55146273883656</v>
      </c>
      <c r="P13" s="45">
        <f>'P4d1 CA 17 OC'!$G13/'P4d1 CA 17 OC'!$AA13*'P4d1 CA 17 OC'!P13</f>
        <v>145.68691263413231</v>
      </c>
      <c r="Q13" s="45">
        <f>'P4d1 CA 17 OC'!$G13/'P4d1 CA 17 OC'!$AA13*'P4d1 CA 17 OC'!Q13</f>
        <v>100.30902181366487</v>
      </c>
      <c r="R13" s="45">
        <f>'P4d1 CA 17 OC'!$G13/'P4d1 CA 17 OC'!$AA13*'P4d1 CA 17 OC'!R13</f>
        <v>441.83735798876194</v>
      </c>
      <c r="S13" s="45">
        <f>'P4d1 CA 17 OC'!$G13/'P4d1 CA 17 OC'!$AA13*'P4d1 CA 17 OC'!S13</f>
        <v>537.36975971606182</v>
      </c>
      <c r="T13" s="45">
        <f>'P4d1 CA 17 OC'!$G13/'P4d1 CA 17 OC'!$AA13*'P4d1 CA 17 OC'!T13</f>
        <v>1184.6017814185184</v>
      </c>
      <c r="U13" s="44"/>
      <c r="V13" s="44"/>
      <c r="W13" s="44"/>
      <c r="X13" s="44"/>
      <c r="Y13" s="44"/>
      <c r="Z13" s="44"/>
      <c r="AA13" s="44">
        <f t="shared" si="0"/>
        <v>5645.964942083423</v>
      </c>
    </row>
    <row r="14" spans="1:27" x14ac:dyDescent="0.25">
      <c r="A14" s="14">
        <v>4</v>
      </c>
      <c r="B14" s="14" t="s">
        <v>387</v>
      </c>
      <c r="C14" s="29" t="s">
        <v>410</v>
      </c>
      <c r="D14" s="14" t="s">
        <v>427</v>
      </c>
      <c r="E14" s="31">
        <f>'P4b2 CA 17'!I42</f>
        <v>772.24889846702558</v>
      </c>
      <c r="F14" s="31">
        <f>'P4c2 CA 08 CA PROD'!AF43+'P4c2 CA 09 CA PROD'!AF43+'P4c2 CA 10 CA PROD '!AF43+'P4c2 CA 11 CA PROD'!AF43</f>
        <v>170.37181767349142</v>
      </c>
      <c r="G14" s="31">
        <f t="shared" si="1"/>
        <v>942.62071614051706</v>
      </c>
      <c r="H14" s="83">
        <f t="shared" si="2"/>
        <v>7.0554972212053577E-2</v>
      </c>
      <c r="I14" s="45" t="s">
        <v>608</v>
      </c>
      <c r="J14" s="45">
        <f>'P4d1 CA 17 OC'!$G14/'P4d1 CA 17 OC'!$AA14*'P4d1 CA 17 OC'!J14</f>
        <v>140.99027805520552</v>
      </c>
      <c r="K14" s="45">
        <f>'P4d1 CA 17 OC'!$G14/'P4d1 CA 17 OC'!$AA14*'P4d1 CA 17 OC'!K14</f>
        <v>112.79222244416442</v>
      </c>
      <c r="L14" s="45">
        <f>'P4d1 CA 17 OC'!$G14/'P4d1 CA 17 OC'!$AA14*'P4d1 CA 17 OC'!L14</f>
        <v>48.339523904641894</v>
      </c>
      <c r="M14" s="45">
        <f>'P4d1 CA 17 OC'!$G14/'P4d1 CA 17 OC'!$AA14*'P4d1 CA 17 OC'!M14</f>
        <v>40.282936587201583</v>
      </c>
      <c r="N14" s="45">
        <f>'P4d1 CA 17 OC'!$G14/'P4d1 CA 17 OC'!$AA14*'P4d1 CA 17 OC'!N14</f>
        <v>120.84880976160474</v>
      </c>
      <c r="O14" s="45">
        <f>'P4d1 CA 17 OC'!$G14/'P4d1 CA 17 OC'!$AA14*'P4d1 CA 17 OC'!O14</f>
        <v>112.79222244416442</v>
      </c>
      <c r="P14" s="45">
        <f>'P4d1 CA 17 OC'!$G14/'P4d1 CA 17 OC'!$AA14*'P4d1 CA 17 OC'!P14</f>
        <v>32.226349269761265</v>
      </c>
      <c r="Q14" s="45">
        <f>'P4d1 CA 17 OC'!$G14/'P4d1 CA 17 OC'!$AA14*'P4d1 CA 17 OC'!Q14</f>
        <v>16.113174634880632</v>
      </c>
      <c r="R14" s="45">
        <f>'P4d1 CA 17 OC'!$G14/'P4d1 CA 17 OC'!$AA14*'P4d1 CA 17 OC'!R14</f>
        <v>48.339523904641894</v>
      </c>
      <c r="S14" s="45">
        <f>'P4d1 CA 17 OC'!$G14/'P4d1 CA 17 OC'!$AA14*'P4d1 CA 17 OC'!S14</f>
        <v>60.424404880802371</v>
      </c>
      <c r="T14" s="45">
        <f>'P4d1 CA 17 OC'!$G14/'P4d1 CA 17 OC'!$AA14*'P4d1 CA 17 OC'!T14</f>
        <v>209.47127025344821</v>
      </c>
      <c r="U14" s="44"/>
      <c r="V14" s="44"/>
      <c r="W14" s="44"/>
      <c r="X14" s="44"/>
      <c r="Y14" s="44"/>
      <c r="Z14" s="44"/>
      <c r="AA14" s="44">
        <f t="shared" si="0"/>
        <v>942.62071614051683</v>
      </c>
    </row>
    <row r="15" spans="1:27" x14ac:dyDescent="0.25">
      <c r="A15" s="14">
        <v>5</v>
      </c>
      <c r="B15" s="14" t="s">
        <v>388</v>
      </c>
      <c r="C15" s="29" t="s">
        <v>411</v>
      </c>
      <c r="D15" s="14" t="s">
        <v>427</v>
      </c>
      <c r="E15" s="31">
        <f>'P4b2 CA 17'!J42</f>
        <v>1516.770006014106</v>
      </c>
      <c r="F15" s="31">
        <f>'P4c2 CA 08 CA PROD'!AG43+'P4c2 CA 09 CA PROD'!AG43+'P4c2 CA 10 CA PROD '!AG43+'P4c2 CA 11 CA PROD'!AG43</f>
        <v>355.2146277881061</v>
      </c>
      <c r="G15" s="31">
        <f t="shared" si="1"/>
        <v>1871.9846338022121</v>
      </c>
      <c r="H15" s="63">
        <f t="shared" si="2"/>
        <v>0.13857665040226805</v>
      </c>
      <c r="I15" s="45" t="s">
        <v>620</v>
      </c>
      <c r="J15" s="45">
        <f>'P4d1 CA 17 OC'!$G15/'P4d1 CA 17 OC'!$AA15*'P4d1 CA 17 OC'!J15</f>
        <v>290.33405200941013</v>
      </c>
      <c r="K15" s="45">
        <f>'P4d1 CA 17 OC'!$G15/'P4d1 CA 17 OC'!$AA15*'P4d1 CA 17 OC'!K15</f>
        <v>263.53398567007997</v>
      </c>
      <c r="L15" s="45">
        <f>'P4d1 CA 17 OC'!$G15/'P4d1 CA 17 OC'!$AA15*'P4d1 CA 17 OC'!L15</f>
        <v>16.080039803598098</v>
      </c>
      <c r="M15" s="45">
        <f>'P4d1 CA 17 OC'!$G15/'P4d1 CA 17 OC'!$AA15*'P4d1 CA 17 OC'!M15</f>
        <v>12.506697625020744</v>
      </c>
      <c r="N15" s="45">
        <f>'P4d1 CA 17 OC'!$G15/'P4d1 CA 17 OC'!$AA15*'P4d1 CA 17 OC'!N15</f>
        <v>272.46734111652336</v>
      </c>
      <c r="O15" s="45">
        <f>'P4d1 CA 17 OC'!$G15/'P4d1 CA 17 OC'!$AA15*'P4d1 CA 17 OC'!O15</f>
        <v>230.48057051823943</v>
      </c>
      <c r="P15" s="45">
        <f>'P4d1 CA 17 OC'!$G15/'P4d1 CA 17 OC'!$AA15*'P4d1 CA 17 OC'!P15</f>
        <v>14.293368714309421</v>
      </c>
      <c r="Q15" s="45">
        <f>'P4d1 CA 17 OC'!$G15/'P4d1 CA 17 OC'!$AA15*'P4d1 CA 17 OC'!Q15</f>
        <v>7.1466843571547107</v>
      </c>
      <c r="R15" s="45">
        <f>'P4d1 CA 17 OC'!$G15/'P4d1 CA 17 OC'!$AA15*'P4d1 CA 17 OC'!R15</f>
        <v>221.99388284411819</v>
      </c>
      <c r="S15" s="45">
        <f>'P4d1 CA 17 OC'!$G15/'P4d1 CA 17 OC'!$AA15*'P4d1 CA 17 OC'!S15</f>
        <v>224.67388947805122</v>
      </c>
      <c r="T15" s="45">
        <f>'P4d1 CA 17 OC'!$G15/'P4d1 CA 17 OC'!$AA15*'P4d1 CA 17 OC'!T15</f>
        <v>318.47412166570678</v>
      </c>
      <c r="U15" s="45"/>
      <c r="V15" s="45"/>
      <c r="W15" s="45"/>
      <c r="X15" s="45"/>
      <c r="Y15" s="45"/>
      <c r="Z15" s="45"/>
      <c r="AA15" s="44">
        <f t="shared" si="0"/>
        <v>1871.9846338022121</v>
      </c>
    </row>
    <row r="16" spans="1:27" x14ac:dyDescent="0.25">
      <c r="A16" s="14">
        <v>6</v>
      </c>
      <c r="B16" s="14"/>
      <c r="C16" s="29"/>
      <c r="D16" s="14"/>
      <c r="E16" s="31"/>
      <c r="F16" s="31"/>
      <c r="G16" s="31"/>
      <c r="H16" s="31"/>
      <c r="I16" s="45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5"/>
      <c r="V16" s="45"/>
      <c r="W16" s="45"/>
      <c r="X16" s="45"/>
      <c r="Y16" s="45"/>
      <c r="Z16" s="45"/>
      <c r="AA16" s="44">
        <f t="shared" si="0"/>
        <v>0</v>
      </c>
    </row>
    <row r="17" spans="1:27" x14ac:dyDescent="0.25">
      <c r="A17" s="14">
        <v>7</v>
      </c>
      <c r="B17" s="14"/>
      <c r="C17" s="7"/>
      <c r="D17" s="7"/>
      <c r="E17" s="31"/>
      <c r="F17" s="31"/>
      <c r="G17" s="31"/>
      <c r="H17" s="31"/>
      <c r="I17" s="45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>
        <f t="shared" si="0"/>
        <v>0</v>
      </c>
    </row>
    <row r="18" spans="1:27" x14ac:dyDescent="0.25">
      <c r="A18" s="14">
        <v>8</v>
      </c>
      <c r="B18" s="14"/>
      <c r="C18" s="7"/>
      <c r="D18" s="7"/>
      <c r="E18" s="31"/>
      <c r="F18" s="31"/>
      <c r="G18" s="31"/>
      <c r="H18" s="31"/>
      <c r="I18" s="45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>
        <f t="shared" si="0"/>
        <v>0</v>
      </c>
    </row>
    <row r="19" spans="1:27" x14ac:dyDescent="0.25">
      <c r="A19" s="14">
        <v>9</v>
      </c>
      <c r="B19" s="14"/>
      <c r="C19" s="7"/>
      <c r="D19" s="7"/>
      <c r="E19" s="31"/>
      <c r="F19" s="31"/>
      <c r="G19" s="31"/>
      <c r="H19" s="31"/>
      <c r="I19" s="45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5"/>
      <c r="V19" s="45"/>
      <c r="W19" s="45"/>
      <c r="X19" s="45"/>
      <c r="Y19" s="45"/>
      <c r="Z19" s="45"/>
      <c r="AA19" s="44">
        <f t="shared" si="0"/>
        <v>0</v>
      </c>
    </row>
    <row r="20" spans="1:27" x14ac:dyDescent="0.25">
      <c r="A20" s="14">
        <v>10</v>
      </c>
      <c r="B20" s="14"/>
      <c r="C20" s="7"/>
      <c r="D20" s="7"/>
      <c r="E20" s="31"/>
      <c r="F20" s="31"/>
      <c r="G20" s="31"/>
      <c r="H20" s="31"/>
      <c r="I20" s="45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>
        <f t="shared" si="0"/>
        <v>0</v>
      </c>
    </row>
    <row r="21" spans="1:27" x14ac:dyDescent="0.25">
      <c r="A21" s="14">
        <v>11</v>
      </c>
      <c r="B21" s="14"/>
      <c r="C21" s="7"/>
      <c r="D21" s="7"/>
      <c r="E21" s="31"/>
      <c r="F21" s="31"/>
      <c r="G21" s="31"/>
      <c r="H21" s="31"/>
      <c r="I21" s="45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>
        <f t="shared" si="0"/>
        <v>0</v>
      </c>
    </row>
    <row r="22" spans="1:27" x14ac:dyDescent="0.25">
      <c r="A22" s="14">
        <v>12</v>
      </c>
      <c r="B22" s="14"/>
      <c r="C22" s="7"/>
      <c r="D22" s="7"/>
      <c r="E22" s="31"/>
      <c r="F22" s="31"/>
      <c r="G22" s="31"/>
      <c r="H22" s="31"/>
      <c r="I22" s="45"/>
      <c r="J22" s="44"/>
      <c r="K22" s="44"/>
      <c r="L22" s="44"/>
      <c r="M22" s="4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44">
        <f t="shared" si="0"/>
        <v>0</v>
      </c>
    </row>
    <row r="23" spans="1:27" x14ac:dyDescent="0.25">
      <c r="A23" s="14">
        <v>13</v>
      </c>
      <c r="B23" s="14"/>
      <c r="C23" s="7"/>
      <c r="D23" s="7"/>
      <c r="E23" s="31"/>
      <c r="F23" s="31"/>
      <c r="G23" s="31"/>
      <c r="H23" s="31"/>
      <c r="I23" s="45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5"/>
      <c r="V23" s="45"/>
      <c r="W23" s="45"/>
      <c r="X23" s="45"/>
      <c r="Y23" s="45"/>
      <c r="Z23" s="45"/>
      <c r="AA23" s="44">
        <f t="shared" si="0"/>
        <v>0</v>
      </c>
    </row>
    <row r="24" spans="1:27" x14ac:dyDescent="0.25">
      <c r="A24" s="14">
        <v>14</v>
      </c>
      <c r="B24" s="14"/>
      <c r="C24" s="7"/>
      <c r="D24" s="7"/>
      <c r="E24" s="31"/>
      <c r="F24" s="31"/>
      <c r="G24" s="31"/>
      <c r="H24" s="31"/>
      <c r="I24" s="45"/>
      <c r="J24" s="44"/>
      <c r="K24" s="44"/>
      <c r="L24" s="44"/>
      <c r="M24" s="44"/>
      <c r="N24" s="44"/>
      <c r="O24" s="44"/>
      <c r="P24" s="44"/>
      <c r="Q24" s="44"/>
      <c r="R24" s="45"/>
      <c r="S24" s="45"/>
      <c r="T24" s="45"/>
      <c r="U24" s="45"/>
      <c r="V24" s="45"/>
      <c r="W24" s="45"/>
      <c r="X24" s="45"/>
      <c r="Y24" s="45"/>
      <c r="Z24" s="45"/>
      <c r="AA24" s="44">
        <f t="shared" si="0"/>
        <v>0</v>
      </c>
    </row>
    <row r="25" spans="1:27" x14ac:dyDescent="0.25">
      <c r="A25" s="14">
        <v>15</v>
      </c>
      <c r="B25" s="14"/>
      <c r="C25" s="7"/>
      <c r="D25" s="7"/>
      <c r="E25" s="31"/>
      <c r="F25" s="31"/>
      <c r="G25" s="31"/>
      <c r="H25" s="31"/>
      <c r="I25" s="45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>
        <f t="shared" si="0"/>
        <v>0</v>
      </c>
    </row>
    <row r="26" spans="1:27" x14ac:dyDescent="0.25">
      <c r="A26" s="14">
        <v>16</v>
      </c>
      <c r="B26" s="14"/>
      <c r="C26" s="7"/>
      <c r="D26" s="7"/>
      <c r="E26" s="31"/>
      <c r="F26" s="31"/>
      <c r="G26" s="31"/>
      <c r="H26" s="31"/>
      <c r="I26" s="45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5"/>
      <c r="V26" s="45"/>
      <c r="W26" s="45"/>
      <c r="X26" s="45"/>
      <c r="Y26" s="45"/>
      <c r="Z26" s="45"/>
      <c r="AA26" s="44">
        <f t="shared" si="0"/>
        <v>0</v>
      </c>
    </row>
    <row r="27" spans="1:27" x14ac:dyDescent="0.25">
      <c r="A27" s="14">
        <v>17</v>
      </c>
      <c r="B27" s="14"/>
      <c r="C27" s="7"/>
      <c r="D27" s="7"/>
      <c r="E27" s="31"/>
      <c r="F27" s="31"/>
      <c r="G27" s="31"/>
      <c r="H27" s="31"/>
      <c r="I27" s="45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>
        <f t="shared" si="0"/>
        <v>0</v>
      </c>
    </row>
    <row r="28" spans="1:27" x14ac:dyDescent="0.25">
      <c r="A28" s="14">
        <v>18</v>
      </c>
      <c r="B28" s="14"/>
      <c r="C28" s="7"/>
      <c r="D28" s="7"/>
      <c r="E28" s="31"/>
      <c r="F28" s="31"/>
      <c r="G28" s="31"/>
      <c r="H28" s="31"/>
      <c r="I28" s="45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5"/>
      <c r="V28" s="45"/>
      <c r="W28" s="45"/>
      <c r="X28" s="45"/>
      <c r="Y28" s="45"/>
      <c r="Z28" s="45"/>
      <c r="AA28" s="44">
        <f t="shared" si="0"/>
        <v>0</v>
      </c>
    </row>
    <row r="29" spans="1:27" x14ac:dyDescent="0.25">
      <c r="A29" s="14">
        <v>19</v>
      </c>
      <c r="B29" s="14"/>
      <c r="C29" s="7"/>
      <c r="D29" s="7"/>
      <c r="E29" s="31"/>
      <c r="F29" s="31"/>
      <c r="G29" s="31"/>
      <c r="H29" s="31"/>
      <c r="I29" s="45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>
        <f t="shared" si="0"/>
        <v>0</v>
      </c>
    </row>
    <row r="30" spans="1:27" x14ac:dyDescent="0.25">
      <c r="A30" s="14">
        <v>20</v>
      </c>
      <c r="B30" s="14"/>
      <c r="C30" s="7"/>
      <c r="D30" s="7"/>
      <c r="E30" s="31"/>
      <c r="F30" s="31"/>
      <c r="G30" s="31"/>
      <c r="H30" s="31"/>
      <c r="I30" s="45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>
        <f t="shared" si="0"/>
        <v>0</v>
      </c>
    </row>
    <row r="31" spans="1:27" x14ac:dyDescent="0.25">
      <c r="A31" s="14">
        <v>21</v>
      </c>
      <c r="B31" s="14"/>
      <c r="C31" s="7"/>
      <c r="D31" s="7"/>
      <c r="E31" s="31"/>
      <c r="F31" s="31"/>
      <c r="G31" s="31"/>
      <c r="H31" s="31"/>
      <c r="I31" s="45"/>
      <c r="J31" s="44"/>
      <c r="K31" s="44"/>
      <c r="L31" s="44"/>
      <c r="M31" s="44"/>
      <c r="N31" s="44"/>
      <c r="O31" s="44"/>
      <c r="P31" s="45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>
        <f t="shared" si="0"/>
        <v>0</v>
      </c>
    </row>
    <row r="32" spans="1:27" x14ac:dyDescent="0.25">
      <c r="A32" s="14">
        <v>22</v>
      </c>
      <c r="B32" s="14"/>
      <c r="C32" s="7"/>
      <c r="D32" s="7"/>
      <c r="E32" s="31"/>
      <c r="F32" s="31"/>
      <c r="G32" s="31"/>
      <c r="H32" s="31"/>
      <c r="I32" s="45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>
        <f t="shared" si="0"/>
        <v>0</v>
      </c>
    </row>
    <row r="33" spans="1:30" x14ac:dyDescent="0.25">
      <c r="A33" s="14">
        <v>23</v>
      </c>
      <c r="B33" s="14"/>
      <c r="C33" s="7"/>
      <c r="D33" s="7"/>
      <c r="E33" s="31"/>
      <c r="F33" s="31"/>
      <c r="G33" s="31"/>
      <c r="H33" s="31"/>
      <c r="I33" s="45"/>
      <c r="J33" s="44"/>
      <c r="K33" s="44"/>
      <c r="L33" s="44"/>
      <c r="M33" s="44"/>
      <c r="N33" s="44"/>
      <c r="O33" s="45"/>
      <c r="P33" s="45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>
        <f t="shared" si="0"/>
        <v>0</v>
      </c>
    </row>
    <row r="34" spans="1:30" x14ac:dyDescent="0.25">
      <c r="A34" s="14">
        <v>24</v>
      </c>
      <c r="B34" s="14"/>
      <c r="C34" s="7"/>
      <c r="D34" s="7"/>
      <c r="E34" s="31"/>
      <c r="F34" s="31"/>
      <c r="G34" s="31"/>
      <c r="H34" s="31"/>
      <c r="I34" s="45"/>
      <c r="J34" s="44"/>
      <c r="K34" s="44"/>
      <c r="L34" s="44"/>
      <c r="M34" s="44"/>
      <c r="N34" s="44"/>
      <c r="O34" s="45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>
        <f t="shared" si="0"/>
        <v>0</v>
      </c>
    </row>
    <row r="35" spans="1:30" x14ac:dyDescent="0.25">
      <c r="A35" s="14">
        <v>25</v>
      </c>
      <c r="B35" s="14"/>
      <c r="C35" s="7"/>
      <c r="D35" s="7"/>
      <c r="E35" s="31"/>
      <c r="F35" s="31"/>
      <c r="G35" s="31"/>
      <c r="H35" s="31"/>
      <c r="I35" s="45"/>
      <c r="J35" s="44"/>
      <c r="K35" s="44"/>
      <c r="L35" s="44"/>
      <c r="M35" s="44"/>
      <c r="N35" s="45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>
        <f t="shared" si="0"/>
        <v>0</v>
      </c>
    </row>
    <row r="36" spans="1:30" x14ac:dyDescent="0.25">
      <c r="A36" s="14">
        <v>26</v>
      </c>
      <c r="B36" s="14"/>
      <c r="C36" s="7"/>
      <c r="D36" s="7"/>
      <c r="E36" s="31"/>
      <c r="F36" s="31"/>
      <c r="G36" s="31"/>
      <c r="H36" s="31"/>
      <c r="I36" s="45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>
        <f t="shared" si="0"/>
        <v>0</v>
      </c>
    </row>
    <row r="37" spans="1:30" x14ac:dyDescent="0.25">
      <c r="A37" s="14">
        <v>27</v>
      </c>
      <c r="B37" s="14"/>
      <c r="C37" s="7"/>
      <c r="D37" s="7"/>
      <c r="E37" s="31"/>
      <c r="F37" s="31"/>
      <c r="G37" s="31"/>
      <c r="H37" s="31"/>
      <c r="I37" s="45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>
        <f t="shared" si="0"/>
        <v>0</v>
      </c>
    </row>
    <row r="38" spans="1:30" x14ac:dyDescent="0.25">
      <c r="A38" s="14">
        <v>28</v>
      </c>
      <c r="B38" s="14"/>
      <c r="C38" s="7"/>
      <c r="D38" s="7"/>
      <c r="E38" s="31"/>
      <c r="F38" s="31"/>
      <c r="G38" s="31"/>
      <c r="H38" s="31"/>
      <c r="I38" s="45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>
        <f t="shared" si="0"/>
        <v>0</v>
      </c>
    </row>
    <row r="39" spans="1:30" x14ac:dyDescent="0.25">
      <c r="A39" s="14">
        <v>29</v>
      </c>
      <c r="B39" s="14"/>
      <c r="C39" s="7"/>
      <c r="D39" s="7"/>
      <c r="E39" s="31"/>
      <c r="F39" s="31"/>
      <c r="G39" s="31"/>
      <c r="H39" s="31"/>
      <c r="I39" s="45"/>
      <c r="J39" s="44"/>
      <c r="K39" s="44"/>
      <c r="L39" s="44"/>
      <c r="M39" s="44"/>
      <c r="N39" s="44"/>
      <c r="O39" s="45"/>
      <c r="P39" s="44"/>
      <c r="Q39" s="45"/>
      <c r="R39" s="44"/>
      <c r="S39" s="44"/>
      <c r="T39" s="44"/>
      <c r="U39" s="44"/>
      <c r="V39" s="44"/>
      <c r="W39" s="44"/>
      <c r="X39" s="44"/>
      <c r="Y39" s="44"/>
      <c r="Z39" s="44"/>
      <c r="AA39" s="44">
        <f t="shared" si="0"/>
        <v>0</v>
      </c>
    </row>
    <row r="40" spans="1:30" x14ac:dyDescent="0.25">
      <c r="A40" s="14">
        <v>30</v>
      </c>
      <c r="B40" s="14"/>
      <c r="C40" s="7"/>
      <c r="D40" s="7"/>
      <c r="E40" s="31"/>
      <c r="F40" s="31"/>
      <c r="G40" s="31"/>
      <c r="H40" s="31"/>
      <c r="I40" s="45"/>
      <c r="J40" s="44"/>
      <c r="K40" s="44"/>
      <c r="L40" s="44"/>
      <c r="M40" s="44"/>
      <c r="N40" s="44"/>
      <c r="O40" s="45"/>
      <c r="P40" s="45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>
        <f t="shared" si="0"/>
        <v>0</v>
      </c>
    </row>
    <row r="41" spans="1:30" x14ac:dyDescent="0.25">
      <c r="A41" s="14">
        <v>31</v>
      </c>
      <c r="B41" s="14"/>
      <c r="C41" s="7"/>
      <c r="D41" s="7"/>
      <c r="E41" s="31"/>
      <c r="F41" s="31"/>
      <c r="G41" s="31"/>
      <c r="H41" s="31"/>
      <c r="I41" s="45"/>
      <c r="J41" s="44"/>
      <c r="K41" s="44"/>
      <c r="L41" s="44"/>
      <c r="M41" s="44"/>
      <c r="N41" s="45"/>
      <c r="O41" s="44"/>
      <c r="P41" s="45"/>
      <c r="Q41" s="44"/>
      <c r="R41" s="45"/>
      <c r="S41" s="45"/>
      <c r="T41" s="45"/>
      <c r="U41" s="44"/>
      <c r="V41" s="44"/>
      <c r="W41" s="44"/>
      <c r="X41" s="44"/>
      <c r="Y41" s="44"/>
      <c r="Z41" s="44"/>
      <c r="AA41" s="44">
        <f t="shared" si="0"/>
        <v>0</v>
      </c>
    </row>
    <row r="42" spans="1:30" x14ac:dyDescent="0.25">
      <c r="A42" s="14">
        <v>32</v>
      </c>
      <c r="B42" s="14"/>
      <c r="C42" s="7"/>
      <c r="D42" s="7"/>
      <c r="E42" s="31"/>
      <c r="F42" s="31"/>
      <c r="G42" s="31"/>
      <c r="H42" s="31"/>
      <c r="I42" s="45"/>
      <c r="J42" s="44"/>
      <c r="K42" s="44"/>
      <c r="L42" s="44"/>
      <c r="M42" s="44"/>
      <c r="N42" s="14"/>
      <c r="O42" s="45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>
        <f t="shared" si="0"/>
        <v>0</v>
      </c>
      <c r="AD42" s="65"/>
    </row>
    <row r="43" spans="1:30" x14ac:dyDescent="0.25">
      <c r="A43" s="14">
        <v>33</v>
      </c>
      <c r="B43" s="14"/>
      <c r="C43" s="7"/>
      <c r="D43" s="7"/>
      <c r="E43" s="31"/>
      <c r="F43" s="31"/>
      <c r="G43" s="31"/>
      <c r="H43" s="31"/>
      <c r="I43" s="45"/>
      <c r="J43" s="44"/>
      <c r="K43" s="44"/>
      <c r="L43" s="44"/>
      <c r="M43" s="44"/>
      <c r="N43" s="1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>
        <f t="shared" si="0"/>
        <v>0</v>
      </c>
    </row>
    <row r="44" spans="1:30" x14ac:dyDescent="0.25">
      <c r="A44" s="14">
        <v>34</v>
      </c>
      <c r="B44" s="14"/>
      <c r="C44" s="7"/>
      <c r="D44" s="7"/>
      <c r="E44" s="31"/>
      <c r="F44" s="31"/>
      <c r="G44" s="31"/>
      <c r="H44" s="31"/>
      <c r="I44" s="45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>
        <f t="shared" si="0"/>
        <v>0</v>
      </c>
    </row>
    <row r="45" spans="1:30" x14ac:dyDescent="0.25">
      <c r="A45" s="14">
        <v>35</v>
      </c>
      <c r="B45" s="14"/>
      <c r="C45" s="7"/>
      <c r="D45" s="7"/>
      <c r="E45" s="31"/>
      <c r="F45" s="31"/>
      <c r="G45" s="31"/>
      <c r="H45" s="31"/>
      <c r="I45" s="45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>
        <f t="shared" si="0"/>
        <v>0</v>
      </c>
    </row>
    <row r="46" spans="1:30" x14ac:dyDescent="0.25">
      <c r="E46" s="77">
        <f>SUM(E11:E45)</f>
        <v>8511.3928997652438</v>
      </c>
      <c r="F46" s="77">
        <f>SUM(F11:F45)</f>
        <v>2433.9575731401219</v>
      </c>
      <c r="G46" s="77">
        <f>SUM(G11:G45)</f>
        <v>10945.350472905366</v>
      </c>
      <c r="H46" s="72"/>
      <c r="J46" s="77">
        <f t="shared" ref="J46:T46" si="3">SUM(J11:J45)</f>
        <v>1706.358770395349</v>
      </c>
      <c r="K46" s="77">
        <f t="shared" si="3"/>
        <v>1156.1729012704152</v>
      </c>
      <c r="L46" s="77">
        <f t="shared" si="3"/>
        <v>323.39030113434711</v>
      </c>
      <c r="M46" s="77">
        <f t="shared" si="3"/>
        <v>243.71194359005591</v>
      </c>
      <c r="N46" s="77">
        <f t="shared" si="3"/>
        <v>1477.9024515372528</v>
      </c>
      <c r="O46" s="77">
        <f t="shared" si="3"/>
        <v>1292.3102028917767</v>
      </c>
      <c r="P46" s="77">
        <f t="shared" si="3"/>
        <v>256.06205492710649</v>
      </c>
      <c r="Q46" s="77">
        <f t="shared" si="3"/>
        <v>176.47032605323875</v>
      </c>
      <c r="R46" s="77">
        <f t="shared" si="3"/>
        <v>899.72106918725865</v>
      </c>
      <c r="S46" s="77">
        <f t="shared" si="3"/>
        <v>1037.8532494084031</v>
      </c>
      <c r="T46" s="77">
        <f t="shared" si="3"/>
        <v>2375.3972025101621</v>
      </c>
      <c r="AA46" s="77">
        <f>SUM(AA11:AA45)</f>
        <v>10945.350472905367</v>
      </c>
    </row>
  </sheetData>
  <mergeCells count="1">
    <mergeCell ref="B4:C5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B2D77-F8B6-49FB-8048-AECCD95CCB43}">
  <dimension ref="A1:AB46"/>
  <sheetViews>
    <sheetView zoomScale="80" zoomScaleNormal="80" workbookViewId="0">
      <pane xSplit="7" ySplit="10" topLeftCell="H11" activePane="bottomRight" state="frozen"/>
      <selection pane="topRight" activeCell="F1" sqref="F1"/>
      <selection pane="bottomLeft" activeCell="A9" sqref="A9"/>
      <selection pane="bottomRight" activeCell="A2" sqref="A2"/>
    </sheetView>
  </sheetViews>
  <sheetFormatPr baseColWidth="10" defaultColWidth="11.54296875" defaultRowHeight="15" x14ac:dyDescent="0.25"/>
  <cols>
    <col min="1" max="1" width="6.08984375" style="24" customWidth="1"/>
    <col min="2" max="2" width="9.90625" style="24" customWidth="1"/>
    <col min="3" max="3" width="29.81640625" style="24" customWidth="1"/>
    <col min="4" max="4" width="7" style="24" customWidth="1"/>
    <col min="5" max="5" width="8.90625" style="24" customWidth="1"/>
    <col min="6" max="6" width="8.54296875" style="24" customWidth="1"/>
    <col min="7" max="7" width="15.90625" style="24" customWidth="1"/>
    <col min="8" max="15" width="11.54296875" style="24"/>
    <col min="16" max="16" width="12.90625" style="24" customWidth="1"/>
    <col min="17" max="25" width="11.54296875" style="24"/>
    <col min="26" max="26" width="5.36328125" style="24" customWidth="1"/>
    <col min="27" max="16384" width="11.54296875" style="24"/>
  </cols>
  <sheetData>
    <row r="1" spans="1:25" ht="15.6" x14ac:dyDescent="0.3">
      <c r="A1" s="26" t="s">
        <v>625</v>
      </c>
    </row>
    <row r="2" spans="1:25" ht="15.6" x14ac:dyDescent="0.3">
      <c r="A2" s="26" t="s">
        <v>533</v>
      </c>
      <c r="B2" s="26" t="s">
        <v>534</v>
      </c>
      <c r="G2" s="89" t="s">
        <v>100</v>
      </c>
      <c r="H2" s="89">
        <v>1</v>
      </c>
      <c r="I2" s="89">
        <v>2</v>
      </c>
      <c r="J2" s="89">
        <v>3</v>
      </c>
      <c r="K2" s="89">
        <v>4</v>
      </c>
      <c r="L2" s="89">
        <v>5</v>
      </c>
      <c r="M2" s="89">
        <v>6</v>
      </c>
      <c r="N2" s="89">
        <v>7</v>
      </c>
      <c r="O2" s="89">
        <v>8</v>
      </c>
      <c r="P2" s="89">
        <v>9</v>
      </c>
      <c r="Q2" s="89">
        <v>10</v>
      </c>
      <c r="R2" s="89">
        <v>11</v>
      </c>
      <c r="S2" s="89">
        <v>12</v>
      </c>
      <c r="T2" s="89">
        <v>13</v>
      </c>
      <c r="U2" s="89">
        <v>14</v>
      </c>
      <c r="V2" s="89">
        <v>15</v>
      </c>
      <c r="W2" s="89">
        <v>16</v>
      </c>
      <c r="X2" s="89">
        <v>17</v>
      </c>
    </row>
    <row r="3" spans="1:25" ht="15.6" x14ac:dyDescent="0.3">
      <c r="A3" s="26"/>
      <c r="B3" s="26" t="s">
        <v>604</v>
      </c>
      <c r="G3" s="89" t="s">
        <v>101</v>
      </c>
      <c r="H3" s="89" t="s">
        <v>139</v>
      </c>
      <c r="I3" s="89" t="s">
        <v>140</v>
      </c>
      <c r="J3" s="89" t="s">
        <v>141</v>
      </c>
      <c r="K3" s="89" t="s">
        <v>142</v>
      </c>
      <c r="L3" s="89" t="s">
        <v>95</v>
      </c>
      <c r="M3" s="89" t="s">
        <v>96</v>
      </c>
      <c r="N3" s="89" t="s">
        <v>97</v>
      </c>
      <c r="O3" s="89" t="s">
        <v>98</v>
      </c>
      <c r="P3" s="89" t="s">
        <v>99</v>
      </c>
      <c r="Q3" s="89" t="s">
        <v>143</v>
      </c>
      <c r="R3" s="89" t="s">
        <v>144</v>
      </c>
      <c r="S3" s="89"/>
      <c r="T3" s="89"/>
      <c r="U3" s="89"/>
      <c r="V3" s="89"/>
      <c r="W3" s="89"/>
      <c r="X3" s="89"/>
    </row>
    <row r="4" spans="1:25" ht="15.6" customHeight="1" x14ac:dyDescent="0.25">
      <c r="B4" s="100" t="s">
        <v>558</v>
      </c>
      <c r="C4" s="100"/>
      <c r="D4" s="71"/>
      <c r="G4" s="89" t="s">
        <v>102</v>
      </c>
      <c r="H4" s="89" t="s">
        <v>131</v>
      </c>
      <c r="I4" s="89" t="s">
        <v>135</v>
      </c>
      <c r="J4" s="89" t="s">
        <v>136</v>
      </c>
      <c r="K4" s="89" t="s">
        <v>137</v>
      </c>
      <c r="L4" s="89" t="s">
        <v>131</v>
      </c>
      <c r="M4" s="89" t="s">
        <v>135</v>
      </c>
      <c r="N4" s="89" t="s">
        <v>136</v>
      </c>
      <c r="O4" s="89" t="s">
        <v>137</v>
      </c>
      <c r="P4" s="89" t="s">
        <v>138</v>
      </c>
      <c r="Q4" s="89" t="s">
        <v>131</v>
      </c>
      <c r="R4" s="89" t="s">
        <v>135</v>
      </c>
      <c r="S4" s="89"/>
      <c r="T4" s="89"/>
      <c r="U4" s="89"/>
      <c r="V4" s="89"/>
      <c r="W4" s="89"/>
      <c r="X4" s="89"/>
    </row>
    <row r="5" spans="1:25" ht="15.6" x14ac:dyDescent="0.25">
      <c r="B5" s="100"/>
      <c r="C5" s="100"/>
      <c r="D5" s="71"/>
      <c r="G5" s="89" t="s">
        <v>132</v>
      </c>
      <c r="H5" s="89" t="s">
        <v>48</v>
      </c>
      <c r="I5" s="89" t="s">
        <v>48</v>
      </c>
      <c r="J5" s="89" t="s">
        <v>48</v>
      </c>
      <c r="K5" s="89" t="s">
        <v>48</v>
      </c>
      <c r="L5" s="89" t="s">
        <v>48</v>
      </c>
      <c r="M5" s="89" t="s">
        <v>48</v>
      </c>
      <c r="N5" s="89" t="s">
        <v>48</v>
      </c>
      <c r="O5" s="89" t="s">
        <v>48</v>
      </c>
      <c r="P5" s="89" t="s">
        <v>48</v>
      </c>
      <c r="Q5" s="89" t="s">
        <v>48</v>
      </c>
      <c r="R5" s="89" t="s">
        <v>48</v>
      </c>
      <c r="S5" s="89"/>
      <c r="T5" s="89"/>
      <c r="U5" s="89"/>
      <c r="V5" s="89"/>
      <c r="W5" s="89"/>
      <c r="X5" s="89"/>
    </row>
    <row r="6" spans="1:25" ht="15.6" x14ac:dyDescent="0.25">
      <c r="B6" s="71"/>
      <c r="C6" s="71"/>
      <c r="D6" s="71"/>
      <c r="G6" s="89" t="s">
        <v>133</v>
      </c>
      <c r="H6" s="46">
        <v>45280</v>
      </c>
      <c r="I6" s="46">
        <v>32186</v>
      </c>
      <c r="J6" s="46">
        <v>8536</v>
      </c>
      <c r="K6" s="46">
        <v>4569</v>
      </c>
      <c r="L6" s="46">
        <v>38176</v>
      </c>
      <c r="M6" s="46">
        <v>25836</v>
      </c>
      <c r="N6" s="46">
        <v>5000</v>
      </c>
      <c r="O6" s="46">
        <v>3881</v>
      </c>
      <c r="P6" s="46">
        <v>17150</v>
      </c>
      <c r="Q6" s="46">
        <v>18563</v>
      </c>
      <c r="R6" s="46">
        <v>35292</v>
      </c>
      <c r="S6" s="89"/>
      <c r="T6" s="89"/>
      <c r="U6" s="89"/>
      <c r="V6" s="89"/>
      <c r="W6" s="89"/>
      <c r="X6" s="89"/>
    </row>
    <row r="7" spans="1:25" ht="27.6" x14ac:dyDescent="0.25">
      <c r="B7" s="71"/>
      <c r="C7" s="71"/>
      <c r="D7" s="71"/>
      <c r="G7" s="89" t="s">
        <v>134</v>
      </c>
      <c r="H7" s="89" t="s">
        <v>145</v>
      </c>
      <c r="I7" s="89" t="s">
        <v>146</v>
      </c>
      <c r="J7" s="89" t="s">
        <v>147</v>
      </c>
      <c r="K7" s="89" t="s">
        <v>148</v>
      </c>
      <c r="L7" s="89" t="s">
        <v>149</v>
      </c>
      <c r="M7" s="89" t="s">
        <v>150</v>
      </c>
      <c r="N7" s="89" t="s">
        <v>151</v>
      </c>
      <c r="O7" s="89" t="s">
        <v>152</v>
      </c>
      <c r="P7" s="89" t="s">
        <v>153</v>
      </c>
      <c r="Q7" s="89" t="s">
        <v>154</v>
      </c>
      <c r="R7" s="89" t="s">
        <v>155</v>
      </c>
      <c r="S7" s="89"/>
      <c r="T7" s="89"/>
      <c r="U7" s="89"/>
      <c r="V7" s="89"/>
      <c r="W7" s="89"/>
      <c r="X7" s="89"/>
    </row>
    <row r="8" spans="1:25" ht="15.6" x14ac:dyDescent="0.25">
      <c r="B8" s="71"/>
      <c r="C8" s="71"/>
      <c r="D8" s="71"/>
      <c r="G8" s="89" t="s">
        <v>218</v>
      </c>
      <c r="H8" s="47">
        <v>44185</v>
      </c>
      <c r="I8" s="47">
        <v>44188</v>
      </c>
      <c r="J8" s="47">
        <v>44193</v>
      </c>
      <c r="K8" s="47">
        <v>44201</v>
      </c>
      <c r="L8" s="47">
        <v>44209</v>
      </c>
      <c r="M8" s="47">
        <v>44212</v>
      </c>
      <c r="N8" s="47">
        <v>44214</v>
      </c>
      <c r="O8" s="47">
        <v>44212</v>
      </c>
      <c r="P8" s="47">
        <v>44216</v>
      </c>
      <c r="Q8" s="47">
        <v>44201</v>
      </c>
      <c r="R8" s="47">
        <v>44204</v>
      </c>
      <c r="S8" s="89"/>
      <c r="T8" s="89"/>
      <c r="U8" s="89"/>
      <c r="V8" s="89"/>
      <c r="W8" s="89"/>
      <c r="X8" s="89"/>
    </row>
    <row r="9" spans="1:25" ht="15.6" x14ac:dyDescent="0.25">
      <c r="B9" s="71"/>
      <c r="C9" s="71"/>
      <c r="D9" s="71"/>
      <c r="G9" s="89" t="s">
        <v>156</v>
      </c>
      <c r="H9" s="89" t="s">
        <v>157</v>
      </c>
      <c r="I9" s="89" t="s">
        <v>157</v>
      </c>
      <c r="J9" s="89" t="s">
        <v>158</v>
      </c>
      <c r="K9" s="89" t="s">
        <v>158</v>
      </c>
      <c r="L9" s="89" t="s">
        <v>157</v>
      </c>
      <c r="M9" s="89" t="s">
        <v>157</v>
      </c>
      <c r="N9" s="89" t="s">
        <v>157</v>
      </c>
      <c r="O9" s="89" t="s">
        <v>157</v>
      </c>
      <c r="P9" s="89" t="s">
        <v>157</v>
      </c>
      <c r="Q9" s="89" t="s">
        <v>158</v>
      </c>
      <c r="R9" s="89" t="s">
        <v>158</v>
      </c>
      <c r="S9" s="89"/>
      <c r="T9" s="89"/>
      <c r="U9" s="89"/>
      <c r="V9" s="89"/>
      <c r="W9" s="89"/>
      <c r="X9" s="89"/>
    </row>
    <row r="10" spans="1:25" ht="15.6" x14ac:dyDescent="0.3">
      <c r="A10" s="1" t="s">
        <v>100</v>
      </c>
      <c r="B10" s="1" t="s">
        <v>101</v>
      </c>
      <c r="C10" s="1" t="s">
        <v>102</v>
      </c>
      <c r="D10" s="1" t="s">
        <v>103</v>
      </c>
      <c r="E10" s="1" t="s">
        <v>559</v>
      </c>
      <c r="F10" s="1" t="s">
        <v>528</v>
      </c>
      <c r="G10" s="1" t="s">
        <v>527</v>
      </c>
      <c r="H10" s="89"/>
      <c r="I10" s="89"/>
      <c r="J10" s="89"/>
      <c r="K10" s="8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40"/>
      <c r="Y10" s="42" t="s">
        <v>7</v>
      </c>
    </row>
    <row r="11" spans="1:25" x14ac:dyDescent="0.25">
      <c r="A11" s="14">
        <v>1</v>
      </c>
      <c r="B11" s="14" t="s">
        <v>430</v>
      </c>
      <c r="C11" s="29" t="s">
        <v>451</v>
      </c>
      <c r="D11" s="14" t="s">
        <v>427</v>
      </c>
      <c r="E11" s="31">
        <f>'P4b2 CA 01'!F42</f>
        <v>3721.8543518659153</v>
      </c>
      <c r="F11" s="63">
        <f>E11/$E$46</f>
        <v>0.43979174383870595</v>
      </c>
      <c r="G11" s="45" t="s">
        <v>624</v>
      </c>
      <c r="H11" s="45">
        <v>65.8</v>
      </c>
      <c r="I11" s="44">
        <v>45.2</v>
      </c>
      <c r="J11" s="44">
        <v>8.6999999999999993</v>
      </c>
      <c r="K11" s="44">
        <v>5.0999999999999996</v>
      </c>
      <c r="L11" s="44">
        <v>32.6</v>
      </c>
      <c r="M11" s="44">
        <v>25.8</v>
      </c>
      <c r="N11" s="44">
        <v>5.8</v>
      </c>
      <c r="O11" s="31">
        <v>2.8</v>
      </c>
      <c r="P11" s="31">
        <v>18.2</v>
      </c>
      <c r="Q11" s="31">
        <v>5.8</v>
      </c>
      <c r="R11" s="31">
        <v>10.199999999999999</v>
      </c>
      <c r="S11" s="7"/>
      <c r="T11" s="7"/>
      <c r="U11" s="7"/>
      <c r="V11" s="7"/>
      <c r="W11" s="7"/>
      <c r="X11" s="7"/>
      <c r="Y11" s="44">
        <f t="shared" ref="Y11:Y45" si="0">SUM(H11:X11)</f>
        <v>226.00000000000003</v>
      </c>
    </row>
    <row r="12" spans="1:25" x14ac:dyDescent="0.25">
      <c r="A12" s="14">
        <v>2</v>
      </c>
      <c r="B12" s="14" t="s">
        <v>431</v>
      </c>
      <c r="C12" s="29" t="s">
        <v>452</v>
      </c>
      <c r="D12" s="14" t="s">
        <v>427</v>
      </c>
      <c r="E12" s="31">
        <f>'P4b2 CA 01'!G42</f>
        <v>2003.2555203589159</v>
      </c>
      <c r="F12" s="63">
        <f>E12/$E$46</f>
        <v>0.23671405578014451</v>
      </c>
      <c r="G12" s="45" t="s">
        <v>624</v>
      </c>
      <c r="H12" s="45">
        <v>65.8</v>
      </c>
      <c r="I12" s="44">
        <v>45.2</v>
      </c>
      <c r="J12" s="44">
        <v>8.6999999999999993</v>
      </c>
      <c r="K12" s="44">
        <v>5.0999999999999996</v>
      </c>
      <c r="L12" s="44">
        <v>32.6</v>
      </c>
      <c r="M12" s="44">
        <v>25.8</v>
      </c>
      <c r="N12" s="44">
        <v>5.8</v>
      </c>
      <c r="O12" s="31">
        <v>2.8</v>
      </c>
      <c r="P12" s="31">
        <v>18.2</v>
      </c>
      <c r="Q12" s="31">
        <v>5.8</v>
      </c>
      <c r="R12" s="31">
        <v>10.199999999999999</v>
      </c>
      <c r="S12" s="44"/>
      <c r="T12" s="44"/>
      <c r="U12" s="44"/>
      <c r="V12" s="44"/>
      <c r="W12" s="44"/>
      <c r="X12" s="44"/>
      <c r="Y12" s="44">
        <f t="shared" si="0"/>
        <v>226.00000000000003</v>
      </c>
    </row>
    <row r="13" spans="1:25" x14ac:dyDescent="0.25">
      <c r="A13" s="14">
        <v>3</v>
      </c>
      <c r="B13" s="14" t="s">
        <v>432</v>
      </c>
      <c r="C13" s="29" t="s">
        <v>453</v>
      </c>
      <c r="D13" s="14" t="s">
        <v>427</v>
      </c>
      <c r="E13" s="31">
        <f>'P4b2 CA 01'!H42</f>
        <v>2737.6555252786502</v>
      </c>
      <c r="F13" s="63">
        <f>E13/$E$46</f>
        <v>0.32349420038114962</v>
      </c>
      <c r="G13" s="45" t="s">
        <v>624</v>
      </c>
      <c r="H13" s="45">
        <v>65.8</v>
      </c>
      <c r="I13" s="44">
        <v>45.2</v>
      </c>
      <c r="J13" s="44">
        <v>8.6999999999999993</v>
      </c>
      <c r="K13" s="44">
        <v>5.0999999999999996</v>
      </c>
      <c r="L13" s="44">
        <v>32.6</v>
      </c>
      <c r="M13" s="44">
        <v>25.8</v>
      </c>
      <c r="N13" s="44">
        <v>5.8</v>
      </c>
      <c r="O13" s="31">
        <v>2.8</v>
      </c>
      <c r="P13" s="31">
        <v>18.2</v>
      </c>
      <c r="Q13" s="31">
        <v>5.8</v>
      </c>
      <c r="R13" s="31">
        <v>10.199999999999999</v>
      </c>
      <c r="S13" s="44"/>
      <c r="T13" s="44"/>
      <c r="U13" s="44"/>
      <c r="V13" s="44"/>
      <c r="W13" s="44"/>
      <c r="X13" s="44"/>
      <c r="Y13" s="44">
        <f t="shared" si="0"/>
        <v>226.00000000000003</v>
      </c>
    </row>
    <row r="14" spans="1:25" x14ac:dyDescent="0.25">
      <c r="A14" s="14">
        <v>4</v>
      </c>
      <c r="B14" s="14"/>
      <c r="C14" s="29"/>
      <c r="D14" s="14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44">
        <f t="shared" si="0"/>
        <v>0</v>
      </c>
    </row>
    <row r="15" spans="1:25" x14ac:dyDescent="0.25">
      <c r="A15" s="14">
        <v>5</v>
      </c>
      <c r="B15" s="14"/>
      <c r="C15" s="7"/>
      <c r="D15" s="7"/>
      <c r="E15" s="31"/>
      <c r="F15" s="31"/>
      <c r="G15" s="45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5"/>
      <c r="T15" s="45"/>
      <c r="U15" s="45"/>
      <c r="V15" s="45"/>
      <c r="W15" s="45"/>
      <c r="X15" s="45"/>
      <c r="Y15" s="44">
        <f t="shared" si="0"/>
        <v>0</v>
      </c>
    </row>
    <row r="16" spans="1:25" x14ac:dyDescent="0.25">
      <c r="A16" s="14">
        <v>6</v>
      </c>
      <c r="B16" s="14"/>
      <c r="C16" s="7"/>
      <c r="D16" s="7"/>
      <c r="E16" s="31"/>
      <c r="F16" s="31"/>
      <c r="G16" s="45"/>
      <c r="H16" s="44"/>
      <c r="I16" s="44"/>
      <c r="J16" s="44"/>
      <c r="K16" s="44"/>
      <c r="L16" s="44"/>
      <c r="M16" s="44"/>
      <c r="N16" s="44"/>
      <c r="O16" s="44"/>
      <c r="P16" s="45"/>
      <c r="Q16" s="45"/>
      <c r="R16" s="45"/>
      <c r="S16" s="45"/>
      <c r="T16" s="45"/>
      <c r="U16" s="45"/>
      <c r="V16" s="45"/>
      <c r="W16" s="45"/>
      <c r="X16" s="45"/>
      <c r="Y16" s="44">
        <f t="shared" si="0"/>
        <v>0</v>
      </c>
    </row>
    <row r="17" spans="1:25" x14ac:dyDescent="0.25">
      <c r="A17" s="14">
        <v>7</v>
      </c>
      <c r="B17" s="14"/>
      <c r="C17" s="7"/>
      <c r="D17" s="7"/>
      <c r="E17" s="31"/>
      <c r="F17" s="31"/>
      <c r="G17" s="45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>
        <f t="shared" si="0"/>
        <v>0</v>
      </c>
    </row>
    <row r="18" spans="1:25" x14ac:dyDescent="0.25">
      <c r="A18" s="14">
        <v>8</v>
      </c>
      <c r="B18" s="14"/>
      <c r="C18" s="7"/>
      <c r="D18" s="7"/>
      <c r="E18" s="31"/>
      <c r="F18" s="31"/>
      <c r="G18" s="45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>
        <f t="shared" si="0"/>
        <v>0</v>
      </c>
    </row>
    <row r="19" spans="1:25" x14ac:dyDescent="0.25">
      <c r="A19" s="14">
        <v>9</v>
      </c>
      <c r="B19" s="14"/>
      <c r="C19" s="7"/>
      <c r="D19" s="7"/>
      <c r="E19" s="31"/>
      <c r="F19" s="31"/>
      <c r="G19" s="45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5"/>
      <c r="T19" s="45"/>
      <c r="U19" s="45"/>
      <c r="V19" s="45"/>
      <c r="W19" s="45"/>
      <c r="X19" s="45"/>
      <c r="Y19" s="44">
        <f t="shared" si="0"/>
        <v>0</v>
      </c>
    </row>
    <row r="20" spans="1:25" x14ac:dyDescent="0.25">
      <c r="A20" s="14">
        <v>10</v>
      </c>
      <c r="B20" s="14"/>
      <c r="C20" s="7"/>
      <c r="D20" s="7"/>
      <c r="E20" s="31"/>
      <c r="F20" s="31"/>
      <c r="G20" s="45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>
        <f t="shared" si="0"/>
        <v>0</v>
      </c>
    </row>
    <row r="21" spans="1:25" x14ac:dyDescent="0.25">
      <c r="A21" s="14">
        <v>11</v>
      </c>
      <c r="B21" s="14"/>
      <c r="C21" s="7"/>
      <c r="D21" s="7"/>
      <c r="E21" s="31"/>
      <c r="F21" s="31"/>
      <c r="G21" s="45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>
        <f t="shared" si="0"/>
        <v>0</v>
      </c>
    </row>
    <row r="22" spans="1:25" x14ac:dyDescent="0.25">
      <c r="A22" s="14">
        <v>12</v>
      </c>
      <c r="B22" s="14"/>
      <c r="C22" s="7"/>
      <c r="D22" s="7"/>
      <c r="E22" s="31"/>
      <c r="F22" s="31"/>
      <c r="G22" s="45"/>
      <c r="H22" s="44"/>
      <c r="I22" s="44"/>
      <c r="J22" s="44"/>
      <c r="K22" s="4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44">
        <f t="shared" si="0"/>
        <v>0</v>
      </c>
    </row>
    <row r="23" spans="1:25" x14ac:dyDescent="0.25">
      <c r="A23" s="14">
        <v>13</v>
      </c>
      <c r="B23" s="14"/>
      <c r="C23" s="7"/>
      <c r="D23" s="7"/>
      <c r="E23" s="31"/>
      <c r="F23" s="31"/>
      <c r="G23" s="45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5"/>
      <c r="T23" s="45"/>
      <c r="U23" s="45"/>
      <c r="V23" s="45"/>
      <c r="W23" s="45"/>
      <c r="X23" s="45"/>
      <c r="Y23" s="44">
        <f t="shared" si="0"/>
        <v>0</v>
      </c>
    </row>
    <row r="24" spans="1:25" x14ac:dyDescent="0.25">
      <c r="A24" s="14">
        <v>14</v>
      </c>
      <c r="B24" s="14"/>
      <c r="C24" s="7"/>
      <c r="D24" s="7"/>
      <c r="E24" s="31"/>
      <c r="F24" s="31"/>
      <c r="G24" s="45"/>
      <c r="H24" s="44"/>
      <c r="I24" s="44"/>
      <c r="J24" s="44"/>
      <c r="K24" s="44"/>
      <c r="L24" s="44"/>
      <c r="M24" s="44"/>
      <c r="N24" s="44"/>
      <c r="O24" s="44"/>
      <c r="P24" s="45"/>
      <c r="Q24" s="45"/>
      <c r="R24" s="45"/>
      <c r="S24" s="45"/>
      <c r="T24" s="45"/>
      <c r="U24" s="45"/>
      <c r="V24" s="45"/>
      <c r="W24" s="45"/>
      <c r="X24" s="45"/>
      <c r="Y24" s="44">
        <f t="shared" si="0"/>
        <v>0</v>
      </c>
    </row>
    <row r="25" spans="1:25" x14ac:dyDescent="0.25">
      <c r="A25" s="14">
        <v>15</v>
      </c>
      <c r="B25" s="14"/>
      <c r="C25" s="7"/>
      <c r="D25" s="7"/>
      <c r="E25" s="31"/>
      <c r="F25" s="31"/>
      <c r="G25" s="45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>
        <f t="shared" si="0"/>
        <v>0</v>
      </c>
    </row>
    <row r="26" spans="1:25" x14ac:dyDescent="0.25">
      <c r="A26" s="14">
        <v>16</v>
      </c>
      <c r="B26" s="14"/>
      <c r="C26" s="7"/>
      <c r="D26" s="7"/>
      <c r="E26" s="31"/>
      <c r="F26" s="31"/>
      <c r="G26" s="45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5"/>
      <c r="T26" s="45"/>
      <c r="U26" s="45"/>
      <c r="V26" s="45"/>
      <c r="W26" s="45"/>
      <c r="X26" s="45"/>
      <c r="Y26" s="44">
        <f t="shared" si="0"/>
        <v>0</v>
      </c>
    </row>
    <row r="27" spans="1:25" x14ac:dyDescent="0.25">
      <c r="A27" s="14">
        <v>17</v>
      </c>
      <c r="B27" s="14"/>
      <c r="C27" s="7"/>
      <c r="D27" s="7"/>
      <c r="E27" s="31"/>
      <c r="F27" s="31"/>
      <c r="G27" s="45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>
        <f t="shared" si="0"/>
        <v>0</v>
      </c>
    </row>
    <row r="28" spans="1:25" x14ac:dyDescent="0.25">
      <c r="A28" s="14">
        <v>18</v>
      </c>
      <c r="B28" s="14"/>
      <c r="C28" s="7"/>
      <c r="D28" s="7"/>
      <c r="E28" s="31"/>
      <c r="F28" s="31"/>
      <c r="G28" s="45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5"/>
      <c r="T28" s="45"/>
      <c r="U28" s="45"/>
      <c r="V28" s="45"/>
      <c r="W28" s="45"/>
      <c r="X28" s="45"/>
      <c r="Y28" s="44">
        <f t="shared" si="0"/>
        <v>0</v>
      </c>
    </row>
    <row r="29" spans="1:25" x14ac:dyDescent="0.25">
      <c r="A29" s="14">
        <v>19</v>
      </c>
      <c r="B29" s="14"/>
      <c r="C29" s="7"/>
      <c r="D29" s="7"/>
      <c r="E29" s="31"/>
      <c r="F29" s="31"/>
      <c r="G29" s="45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>
        <f t="shared" si="0"/>
        <v>0</v>
      </c>
    </row>
    <row r="30" spans="1:25" x14ac:dyDescent="0.25">
      <c r="A30" s="14">
        <v>20</v>
      </c>
      <c r="B30" s="14"/>
      <c r="C30" s="7"/>
      <c r="D30" s="7"/>
      <c r="E30" s="31"/>
      <c r="F30" s="31"/>
      <c r="G30" s="45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>
        <f t="shared" si="0"/>
        <v>0</v>
      </c>
    </row>
    <row r="31" spans="1:25" x14ac:dyDescent="0.25">
      <c r="A31" s="14">
        <v>21</v>
      </c>
      <c r="B31" s="14"/>
      <c r="C31" s="7"/>
      <c r="D31" s="7"/>
      <c r="E31" s="31"/>
      <c r="F31" s="31"/>
      <c r="G31" s="45"/>
      <c r="H31" s="44"/>
      <c r="I31" s="44"/>
      <c r="J31" s="44"/>
      <c r="K31" s="44"/>
      <c r="L31" s="44"/>
      <c r="M31" s="44"/>
      <c r="N31" s="45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>
        <f t="shared" si="0"/>
        <v>0</v>
      </c>
    </row>
    <row r="32" spans="1:25" x14ac:dyDescent="0.25">
      <c r="A32" s="14">
        <v>22</v>
      </c>
      <c r="B32" s="14"/>
      <c r="C32" s="7"/>
      <c r="D32" s="7"/>
      <c r="E32" s="31"/>
      <c r="F32" s="31"/>
      <c r="G32" s="45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>
        <f t="shared" si="0"/>
        <v>0</v>
      </c>
    </row>
    <row r="33" spans="1:28" x14ac:dyDescent="0.25">
      <c r="A33" s="14">
        <v>23</v>
      </c>
      <c r="B33" s="14"/>
      <c r="C33" s="7"/>
      <c r="D33" s="7"/>
      <c r="E33" s="31"/>
      <c r="F33" s="31"/>
      <c r="G33" s="45"/>
      <c r="H33" s="44"/>
      <c r="I33" s="44"/>
      <c r="J33" s="44"/>
      <c r="K33" s="44"/>
      <c r="L33" s="44"/>
      <c r="M33" s="45"/>
      <c r="N33" s="45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>
        <f t="shared" si="0"/>
        <v>0</v>
      </c>
    </row>
    <row r="34" spans="1:28" x14ac:dyDescent="0.25">
      <c r="A34" s="14">
        <v>24</v>
      </c>
      <c r="B34" s="14"/>
      <c r="C34" s="7"/>
      <c r="D34" s="7"/>
      <c r="E34" s="31"/>
      <c r="F34" s="31"/>
      <c r="G34" s="45"/>
      <c r="H34" s="44"/>
      <c r="I34" s="44"/>
      <c r="J34" s="44"/>
      <c r="K34" s="44"/>
      <c r="L34" s="44"/>
      <c r="M34" s="45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>
        <f t="shared" si="0"/>
        <v>0</v>
      </c>
    </row>
    <row r="35" spans="1:28" x14ac:dyDescent="0.25">
      <c r="A35" s="14">
        <v>25</v>
      </c>
      <c r="B35" s="14"/>
      <c r="C35" s="7"/>
      <c r="D35" s="7"/>
      <c r="E35" s="31"/>
      <c r="F35" s="31"/>
      <c r="G35" s="45"/>
      <c r="H35" s="44"/>
      <c r="I35" s="44"/>
      <c r="J35" s="44"/>
      <c r="K35" s="44"/>
      <c r="L35" s="45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>
        <f t="shared" si="0"/>
        <v>0</v>
      </c>
    </row>
    <row r="36" spans="1:28" x14ac:dyDescent="0.25">
      <c r="A36" s="14">
        <v>26</v>
      </c>
      <c r="B36" s="14"/>
      <c r="C36" s="7"/>
      <c r="D36" s="7"/>
      <c r="E36" s="31"/>
      <c r="F36" s="31"/>
      <c r="G36" s="45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>
        <f t="shared" si="0"/>
        <v>0</v>
      </c>
    </row>
    <row r="37" spans="1:28" x14ac:dyDescent="0.25">
      <c r="A37" s="14">
        <v>27</v>
      </c>
      <c r="B37" s="14"/>
      <c r="C37" s="7"/>
      <c r="D37" s="7"/>
      <c r="E37" s="31"/>
      <c r="F37" s="31"/>
      <c r="G37" s="45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>
        <f t="shared" si="0"/>
        <v>0</v>
      </c>
    </row>
    <row r="38" spans="1:28" x14ac:dyDescent="0.25">
      <c r="A38" s="14">
        <v>28</v>
      </c>
      <c r="B38" s="14"/>
      <c r="C38" s="7"/>
      <c r="D38" s="7"/>
      <c r="E38" s="31"/>
      <c r="F38" s="31"/>
      <c r="G38" s="45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>
        <f t="shared" si="0"/>
        <v>0</v>
      </c>
    </row>
    <row r="39" spans="1:28" x14ac:dyDescent="0.25">
      <c r="A39" s="14">
        <v>29</v>
      </c>
      <c r="B39" s="14"/>
      <c r="C39" s="7"/>
      <c r="D39" s="7"/>
      <c r="E39" s="31"/>
      <c r="F39" s="31"/>
      <c r="G39" s="45"/>
      <c r="H39" s="44"/>
      <c r="I39" s="44"/>
      <c r="J39" s="44"/>
      <c r="K39" s="44"/>
      <c r="L39" s="44"/>
      <c r="M39" s="45"/>
      <c r="N39" s="44"/>
      <c r="O39" s="45"/>
      <c r="P39" s="44"/>
      <c r="Q39" s="44"/>
      <c r="R39" s="44"/>
      <c r="S39" s="44"/>
      <c r="T39" s="44"/>
      <c r="U39" s="44"/>
      <c r="V39" s="44"/>
      <c r="W39" s="44"/>
      <c r="X39" s="44"/>
      <c r="Y39" s="44">
        <f t="shared" si="0"/>
        <v>0</v>
      </c>
    </row>
    <row r="40" spans="1:28" x14ac:dyDescent="0.25">
      <c r="A40" s="14">
        <v>30</v>
      </c>
      <c r="B40" s="14"/>
      <c r="C40" s="7"/>
      <c r="D40" s="7"/>
      <c r="E40" s="31"/>
      <c r="F40" s="31"/>
      <c r="G40" s="45"/>
      <c r="H40" s="44"/>
      <c r="I40" s="44"/>
      <c r="J40" s="44"/>
      <c r="K40" s="44"/>
      <c r="L40" s="44"/>
      <c r="M40" s="45"/>
      <c r="N40" s="45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>
        <f t="shared" si="0"/>
        <v>0</v>
      </c>
    </row>
    <row r="41" spans="1:28" x14ac:dyDescent="0.25">
      <c r="A41" s="14">
        <v>31</v>
      </c>
      <c r="B41" s="14"/>
      <c r="C41" s="7"/>
      <c r="D41" s="7"/>
      <c r="E41" s="31"/>
      <c r="F41" s="31"/>
      <c r="G41" s="45"/>
      <c r="H41" s="44"/>
      <c r="I41" s="44"/>
      <c r="J41" s="44"/>
      <c r="K41" s="44"/>
      <c r="L41" s="45"/>
      <c r="M41" s="44"/>
      <c r="N41" s="45"/>
      <c r="O41" s="44"/>
      <c r="P41" s="45"/>
      <c r="Q41" s="45"/>
      <c r="R41" s="45"/>
      <c r="S41" s="44"/>
      <c r="T41" s="44"/>
      <c r="U41" s="44"/>
      <c r="V41" s="44"/>
      <c r="W41" s="44"/>
      <c r="X41" s="44"/>
      <c r="Y41" s="44">
        <f t="shared" si="0"/>
        <v>0</v>
      </c>
    </row>
    <row r="42" spans="1:28" x14ac:dyDescent="0.25">
      <c r="A42" s="14">
        <v>32</v>
      </c>
      <c r="B42" s="14"/>
      <c r="C42" s="7"/>
      <c r="D42" s="7"/>
      <c r="E42" s="31"/>
      <c r="F42" s="31"/>
      <c r="G42" s="45"/>
      <c r="H42" s="44"/>
      <c r="I42" s="44"/>
      <c r="J42" s="44"/>
      <c r="K42" s="44"/>
      <c r="L42" s="14"/>
      <c r="M42" s="45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>
        <f t="shared" si="0"/>
        <v>0</v>
      </c>
      <c r="AB42" s="65"/>
    </row>
    <row r="43" spans="1:28" x14ac:dyDescent="0.25">
      <c r="A43" s="14">
        <v>33</v>
      </c>
      <c r="B43" s="14"/>
      <c r="C43" s="7"/>
      <c r="D43" s="7"/>
      <c r="E43" s="31"/>
      <c r="F43" s="31"/>
      <c r="G43" s="45"/>
      <c r="H43" s="44"/>
      <c r="I43" s="44"/>
      <c r="J43" s="44"/>
      <c r="K43" s="44"/>
      <c r="L43" s="1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>
        <f t="shared" si="0"/>
        <v>0</v>
      </c>
    </row>
    <row r="44" spans="1:28" x14ac:dyDescent="0.25">
      <c r="A44" s="14">
        <v>34</v>
      </c>
      <c r="B44" s="14"/>
      <c r="C44" s="7"/>
      <c r="D44" s="7"/>
      <c r="E44" s="31"/>
      <c r="F44" s="31"/>
      <c r="G44" s="45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>
        <f t="shared" si="0"/>
        <v>0</v>
      </c>
    </row>
    <row r="45" spans="1:28" x14ac:dyDescent="0.25">
      <c r="A45" s="14">
        <v>35</v>
      </c>
      <c r="B45" s="14"/>
      <c r="C45" s="7"/>
      <c r="D45" s="7"/>
      <c r="E45" s="31"/>
      <c r="F45" s="31"/>
      <c r="G45" s="45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>
        <f t="shared" si="0"/>
        <v>0</v>
      </c>
    </row>
    <row r="46" spans="1:28" x14ac:dyDescent="0.25">
      <c r="E46" s="31">
        <f>SUM(E11:E45)</f>
        <v>8462.7653975034809</v>
      </c>
      <c r="F46" s="72"/>
      <c r="H46" s="31">
        <f t="shared" ref="H46:K46" si="1">SUM(H11:H45)</f>
        <v>197.39999999999998</v>
      </c>
      <c r="I46" s="31">
        <f t="shared" si="1"/>
        <v>135.60000000000002</v>
      </c>
      <c r="J46" s="31">
        <f t="shared" si="1"/>
        <v>26.099999999999998</v>
      </c>
      <c r="K46" s="31">
        <f t="shared" si="1"/>
        <v>15.299999999999999</v>
      </c>
      <c r="Y46" s="31">
        <f>SUM(Y11:Y45)</f>
        <v>678.00000000000011</v>
      </c>
    </row>
  </sheetData>
  <mergeCells count="1">
    <mergeCell ref="B4:C5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2879B-A1ED-4678-B174-8FD892461923}">
  <dimension ref="A1:AB46"/>
  <sheetViews>
    <sheetView zoomScale="80" zoomScaleNormal="80" workbookViewId="0">
      <pane xSplit="7" ySplit="10" topLeftCell="H11" activePane="bottomRight" state="frozen"/>
      <selection pane="topRight" activeCell="F1" sqref="F1"/>
      <selection pane="bottomLeft" activeCell="A9" sqref="A9"/>
      <selection pane="bottomRight" activeCell="A4" sqref="A4"/>
    </sheetView>
  </sheetViews>
  <sheetFormatPr baseColWidth="10" defaultColWidth="11.54296875" defaultRowHeight="15" x14ac:dyDescent="0.25"/>
  <cols>
    <col min="1" max="1" width="6.08984375" style="24" customWidth="1"/>
    <col min="2" max="2" width="9.90625" style="24" customWidth="1"/>
    <col min="3" max="3" width="29.81640625" style="24" customWidth="1"/>
    <col min="4" max="4" width="7" style="24" customWidth="1"/>
    <col min="5" max="5" width="8.90625" style="24" customWidth="1"/>
    <col min="6" max="6" width="8.54296875" style="24" customWidth="1"/>
    <col min="7" max="7" width="15.90625" style="24" customWidth="1"/>
    <col min="8" max="15" width="11.54296875" style="24"/>
    <col min="16" max="16" width="12.90625" style="24" customWidth="1"/>
    <col min="17" max="25" width="11.54296875" style="24"/>
    <col min="26" max="26" width="5.36328125" style="24" customWidth="1"/>
    <col min="27" max="16384" width="11.54296875" style="24"/>
  </cols>
  <sheetData>
    <row r="1" spans="1:25" ht="15.6" x14ac:dyDescent="0.3">
      <c r="A1" s="26" t="s">
        <v>627</v>
      </c>
    </row>
    <row r="2" spans="1:25" ht="15.6" x14ac:dyDescent="0.3">
      <c r="A2" s="26" t="s">
        <v>533</v>
      </c>
      <c r="B2" s="26" t="s">
        <v>534</v>
      </c>
      <c r="G2" s="89" t="s">
        <v>100</v>
      </c>
      <c r="H2" s="89">
        <v>1</v>
      </c>
      <c r="I2" s="89">
        <v>2</v>
      </c>
      <c r="J2" s="89">
        <v>3</v>
      </c>
      <c r="K2" s="89">
        <v>4</v>
      </c>
      <c r="L2" s="89">
        <v>5</v>
      </c>
      <c r="M2" s="89">
        <v>6</v>
      </c>
      <c r="N2" s="89">
        <v>7</v>
      </c>
      <c r="O2" s="89">
        <v>8</v>
      </c>
      <c r="P2" s="89">
        <v>9</v>
      </c>
      <c r="Q2" s="89">
        <v>10</v>
      </c>
      <c r="R2" s="89">
        <v>11</v>
      </c>
      <c r="S2" s="89">
        <v>12</v>
      </c>
      <c r="T2" s="89">
        <v>13</v>
      </c>
      <c r="U2" s="89">
        <v>14</v>
      </c>
      <c r="V2" s="89">
        <v>15</v>
      </c>
      <c r="W2" s="89">
        <v>16</v>
      </c>
      <c r="X2" s="89">
        <v>17</v>
      </c>
    </row>
    <row r="3" spans="1:25" ht="15.6" x14ac:dyDescent="0.3">
      <c r="A3" s="26"/>
      <c r="B3" s="26" t="s">
        <v>604</v>
      </c>
      <c r="G3" s="89" t="s">
        <v>101</v>
      </c>
      <c r="H3" s="89" t="s">
        <v>139</v>
      </c>
      <c r="I3" s="89" t="s">
        <v>140</v>
      </c>
      <c r="J3" s="89" t="s">
        <v>141</v>
      </c>
      <c r="K3" s="89" t="s">
        <v>142</v>
      </c>
      <c r="L3" s="89" t="s">
        <v>95</v>
      </c>
      <c r="M3" s="89" t="s">
        <v>96</v>
      </c>
      <c r="N3" s="89" t="s">
        <v>97</v>
      </c>
      <c r="O3" s="89" t="s">
        <v>98</v>
      </c>
      <c r="P3" s="89" t="s">
        <v>99</v>
      </c>
      <c r="Q3" s="89" t="s">
        <v>143</v>
      </c>
      <c r="R3" s="89" t="s">
        <v>144</v>
      </c>
      <c r="S3" s="89"/>
      <c r="T3" s="89"/>
      <c r="U3" s="89"/>
      <c r="V3" s="89"/>
      <c r="W3" s="89"/>
      <c r="X3" s="89"/>
    </row>
    <row r="4" spans="1:25" ht="15.6" customHeight="1" x14ac:dyDescent="0.25">
      <c r="B4" s="100" t="s">
        <v>538</v>
      </c>
      <c r="C4" s="100"/>
      <c r="D4" s="71"/>
      <c r="G4" s="89" t="s">
        <v>102</v>
      </c>
      <c r="H4" s="89" t="s">
        <v>131</v>
      </c>
      <c r="I4" s="89" t="s">
        <v>135</v>
      </c>
      <c r="J4" s="89" t="s">
        <v>136</v>
      </c>
      <c r="K4" s="89" t="s">
        <v>137</v>
      </c>
      <c r="L4" s="89" t="s">
        <v>131</v>
      </c>
      <c r="M4" s="89" t="s">
        <v>135</v>
      </c>
      <c r="N4" s="89" t="s">
        <v>136</v>
      </c>
      <c r="O4" s="89" t="s">
        <v>137</v>
      </c>
      <c r="P4" s="89" t="s">
        <v>138</v>
      </c>
      <c r="Q4" s="89" t="s">
        <v>131</v>
      </c>
      <c r="R4" s="89" t="s">
        <v>135</v>
      </c>
      <c r="S4" s="89"/>
      <c r="T4" s="89"/>
      <c r="U4" s="89"/>
      <c r="V4" s="89"/>
      <c r="W4" s="89"/>
      <c r="X4" s="89"/>
    </row>
    <row r="5" spans="1:25" ht="15.6" x14ac:dyDescent="0.25">
      <c r="B5" s="100"/>
      <c r="C5" s="100"/>
      <c r="D5" s="71"/>
      <c r="G5" s="89" t="s">
        <v>132</v>
      </c>
      <c r="H5" s="89" t="s">
        <v>48</v>
      </c>
      <c r="I5" s="89" t="s">
        <v>48</v>
      </c>
      <c r="J5" s="89" t="s">
        <v>48</v>
      </c>
      <c r="K5" s="89" t="s">
        <v>48</v>
      </c>
      <c r="L5" s="89" t="s">
        <v>48</v>
      </c>
      <c r="M5" s="89" t="s">
        <v>48</v>
      </c>
      <c r="N5" s="89" t="s">
        <v>48</v>
      </c>
      <c r="O5" s="89" t="s">
        <v>48</v>
      </c>
      <c r="P5" s="89" t="s">
        <v>48</v>
      </c>
      <c r="Q5" s="89" t="s">
        <v>48</v>
      </c>
      <c r="R5" s="89" t="s">
        <v>48</v>
      </c>
      <c r="S5" s="89"/>
      <c r="T5" s="89"/>
      <c r="U5" s="89"/>
      <c r="V5" s="89"/>
      <c r="W5" s="89"/>
      <c r="X5" s="89"/>
    </row>
    <row r="6" spans="1:25" ht="15.6" x14ac:dyDescent="0.25">
      <c r="B6" s="71"/>
      <c r="C6" s="71"/>
      <c r="D6" s="71"/>
      <c r="G6" s="89" t="s">
        <v>133</v>
      </c>
      <c r="H6" s="46">
        <v>45280</v>
      </c>
      <c r="I6" s="46">
        <v>32186</v>
      </c>
      <c r="J6" s="46">
        <v>8536</v>
      </c>
      <c r="K6" s="46">
        <v>4569</v>
      </c>
      <c r="L6" s="46">
        <v>38176</v>
      </c>
      <c r="M6" s="46">
        <v>25836</v>
      </c>
      <c r="N6" s="46">
        <v>5000</v>
      </c>
      <c r="O6" s="46">
        <v>3881</v>
      </c>
      <c r="P6" s="46">
        <v>17150</v>
      </c>
      <c r="Q6" s="46">
        <v>18563</v>
      </c>
      <c r="R6" s="46">
        <v>35292</v>
      </c>
      <c r="S6" s="89"/>
      <c r="T6" s="89"/>
      <c r="U6" s="89"/>
      <c r="V6" s="89"/>
      <c r="W6" s="89"/>
      <c r="X6" s="89"/>
    </row>
    <row r="7" spans="1:25" ht="27.6" x14ac:dyDescent="0.25">
      <c r="B7" s="71"/>
      <c r="C7" s="71"/>
      <c r="D7" s="71"/>
      <c r="G7" s="89" t="s">
        <v>134</v>
      </c>
      <c r="H7" s="89" t="s">
        <v>145</v>
      </c>
      <c r="I7" s="89" t="s">
        <v>146</v>
      </c>
      <c r="J7" s="89" t="s">
        <v>147</v>
      </c>
      <c r="K7" s="89" t="s">
        <v>148</v>
      </c>
      <c r="L7" s="89" t="s">
        <v>149</v>
      </c>
      <c r="M7" s="89" t="s">
        <v>150</v>
      </c>
      <c r="N7" s="89" t="s">
        <v>151</v>
      </c>
      <c r="O7" s="89" t="s">
        <v>152</v>
      </c>
      <c r="P7" s="89" t="s">
        <v>153</v>
      </c>
      <c r="Q7" s="89" t="s">
        <v>154</v>
      </c>
      <c r="R7" s="89" t="s">
        <v>155</v>
      </c>
      <c r="S7" s="89"/>
      <c r="T7" s="89"/>
      <c r="U7" s="89"/>
      <c r="V7" s="89"/>
      <c r="W7" s="89"/>
      <c r="X7" s="89"/>
    </row>
    <row r="8" spans="1:25" ht="15.6" x14ac:dyDescent="0.25">
      <c r="B8" s="71"/>
      <c r="C8" s="71"/>
      <c r="D8" s="71"/>
      <c r="G8" s="89" t="s">
        <v>218</v>
      </c>
      <c r="H8" s="47">
        <v>44185</v>
      </c>
      <c r="I8" s="47">
        <v>44188</v>
      </c>
      <c r="J8" s="47">
        <v>44193</v>
      </c>
      <c r="K8" s="47">
        <v>44201</v>
      </c>
      <c r="L8" s="47">
        <v>44209</v>
      </c>
      <c r="M8" s="47">
        <v>44212</v>
      </c>
      <c r="N8" s="47">
        <v>44214</v>
      </c>
      <c r="O8" s="47">
        <v>44212</v>
      </c>
      <c r="P8" s="47">
        <v>44216</v>
      </c>
      <c r="Q8" s="47">
        <v>44201</v>
      </c>
      <c r="R8" s="47">
        <v>44204</v>
      </c>
      <c r="S8" s="89"/>
      <c r="T8" s="89"/>
      <c r="U8" s="89"/>
      <c r="V8" s="89"/>
      <c r="W8" s="89"/>
      <c r="X8" s="89"/>
    </row>
    <row r="9" spans="1:25" ht="15.6" x14ac:dyDescent="0.25">
      <c r="B9" s="71"/>
      <c r="C9" s="71"/>
      <c r="D9" s="71"/>
      <c r="G9" s="89" t="s">
        <v>156</v>
      </c>
      <c r="H9" s="89" t="s">
        <v>157</v>
      </c>
      <c r="I9" s="89" t="s">
        <v>157</v>
      </c>
      <c r="J9" s="89" t="s">
        <v>158</v>
      </c>
      <c r="K9" s="89" t="s">
        <v>158</v>
      </c>
      <c r="L9" s="89" t="s">
        <v>157</v>
      </c>
      <c r="M9" s="89" t="s">
        <v>157</v>
      </c>
      <c r="N9" s="89" t="s">
        <v>157</v>
      </c>
      <c r="O9" s="89" t="s">
        <v>157</v>
      </c>
      <c r="P9" s="89" t="s">
        <v>157</v>
      </c>
      <c r="Q9" s="89" t="s">
        <v>158</v>
      </c>
      <c r="R9" s="89" t="s">
        <v>158</v>
      </c>
      <c r="S9" s="89"/>
      <c r="T9" s="89"/>
      <c r="U9" s="89"/>
      <c r="V9" s="89"/>
      <c r="W9" s="89"/>
      <c r="X9" s="89"/>
    </row>
    <row r="10" spans="1:25" ht="15.6" x14ac:dyDescent="0.3">
      <c r="A10" s="1" t="s">
        <v>100</v>
      </c>
      <c r="B10" s="1" t="s">
        <v>101</v>
      </c>
      <c r="C10" s="1" t="s">
        <v>102</v>
      </c>
      <c r="D10" s="1" t="s">
        <v>103</v>
      </c>
      <c r="E10" s="1" t="s">
        <v>559</v>
      </c>
      <c r="F10" s="1" t="s">
        <v>528</v>
      </c>
      <c r="G10" s="1" t="s">
        <v>527</v>
      </c>
      <c r="H10" s="89"/>
      <c r="I10" s="89"/>
      <c r="J10" s="89"/>
      <c r="K10" s="8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40"/>
      <c r="Y10" s="42" t="s">
        <v>7</v>
      </c>
    </row>
    <row r="11" spans="1:25" x14ac:dyDescent="0.25">
      <c r="A11" s="14">
        <v>1</v>
      </c>
      <c r="B11" s="14" t="s">
        <v>430</v>
      </c>
      <c r="C11" s="29" t="s">
        <v>451</v>
      </c>
      <c r="D11" s="14" t="s">
        <v>427</v>
      </c>
      <c r="E11" s="31">
        <f>'P4b2 CA 01'!F42</f>
        <v>3721.8543518659153</v>
      </c>
      <c r="F11" s="63">
        <f>E11/$E$46</f>
        <v>0.43979174383870595</v>
      </c>
      <c r="G11" s="45" t="s">
        <v>624</v>
      </c>
      <c r="H11" s="45">
        <f>'P5a1 CA 01 OC'!$E11/'P5a1 CA 01 OC'!$Y11*'P5a1 CA 01 OC'!H11</f>
        <v>1083.6195413839698</v>
      </c>
      <c r="I11" s="45">
        <f>'P5a1 CA 01 OC'!$E11/'P5a1 CA 01 OC'!$Y11*'P5a1 CA 01 OC'!I11</f>
        <v>744.37087037318304</v>
      </c>
      <c r="J11" s="45">
        <f>'P5a1 CA 01 OC'!$E11/'P5a1 CA 01 OC'!$Y11*'P5a1 CA 01 OC'!J11</f>
        <v>143.27492416474979</v>
      </c>
      <c r="K11" s="45">
        <f>'P5a1 CA 01 OC'!$E11/'P5a1 CA 01 OC'!$Y11*'P5a1 CA 01 OC'!K11</f>
        <v>83.988748648301609</v>
      </c>
      <c r="L11" s="45">
        <f>'P5a1 CA 01 OC'!$E11/'P5a1 CA 01 OC'!$Y11*'P5a1 CA 01 OC'!L11</f>
        <v>536.86925606561431</v>
      </c>
      <c r="M11" s="45">
        <f>'P5a1 CA 01 OC'!$E11/'P5a1 CA 01 OC'!$Y11*'P5a1 CA 01 OC'!M11</f>
        <v>424.88425786787877</v>
      </c>
      <c r="N11" s="45">
        <f>'P5a1 CA 01 OC'!$E11/'P5a1 CA 01 OC'!$Y11*'P5a1 CA 01 OC'!N11</f>
        <v>95.516616109833208</v>
      </c>
      <c r="O11" s="45">
        <f>'P5a1 CA 01 OC'!$E11/'P5a1 CA 01 OC'!$Y11*'P5a1 CA 01 OC'!O11</f>
        <v>46.111469846126376</v>
      </c>
      <c r="P11" s="45">
        <f>'P5a1 CA 01 OC'!$E11/'P5a1 CA 01 OC'!$Y11*'P5a1 CA 01 OC'!P11</f>
        <v>299.72455399982147</v>
      </c>
      <c r="Q11" s="45">
        <f>'P5a1 CA 01 OC'!$E11/'P5a1 CA 01 OC'!$Y11*'P5a1 CA 01 OC'!Q11</f>
        <v>95.516616109833208</v>
      </c>
      <c r="R11" s="45">
        <f>'P5a1 CA 01 OC'!$E11/'P5a1 CA 01 OC'!$Y11*'P5a1 CA 01 OC'!R11</f>
        <v>167.97749729660322</v>
      </c>
      <c r="S11" s="7"/>
      <c r="T11" s="7"/>
      <c r="U11" s="7"/>
      <c r="V11" s="7"/>
      <c r="W11" s="7"/>
      <c r="X11" s="7"/>
      <c r="Y11" s="44">
        <f t="shared" ref="Y11:Y45" si="0">SUM(H11:X11)</f>
        <v>3721.8543518659153</v>
      </c>
    </row>
    <row r="12" spans="1:25" x14ac:dyDescent="0.25">
      <c r="A12" s="14">
        <v>2</v>
      </c>
      <c r="B12" s="14" t="s">
        <v>431</v>
      </c>
      <c r="C12" s="29" t="s">
        <v>452</v>
      </c>
      <c r="D12" s="14" t="s">
        <v>427</v>
      </c>
      <c r="E12" s="31">
        <f>'P4b2 CA 01'!G42</f>
        <v>2003.2555203589159</v>
      </c>
      <c r="F12" s="63">
        <f>E12/$E$46</f>
        <v>0.23671405578014451</v>
      </c>
      <c r="G12" s="45" t="s">
        <v>624</v>
      </c>
      <c r="H12" s="45">
        <f>'P5a1 CA 01 OC'!$E12/'P5a1 CA 01 OC'!$Y12*'P5a1 CA 01 OC'!H12</f>
        <v>583.24873114874629</v>
      </c>
      <c r="I12" s="45">
        <f>'P5a1 CA 01 OC'!$E12/'P5a1 CA 01 OC'!$Y12*'P5a1 CA 01 OC'!I12</f>
        <v>400.65110407178321</v>
      </c>
      <c r="J12" s="45">
        <f>'P5a1 CA 01 OC'!$E12/'P5a1 CA 01 OC'!$Y12*'P5a1 CA 01 OC'!J12</f>
        <v>77.116473571338787</v>
      </c>
      <c r="K12" s="45">
        <f>'P5a1 CA 01 OC'!$E12/'P5a1 CA 01 OC'!$Y12*'P5a1 CA 01 OC'!K12</f>
        <v>45.206208645267566</v>
      </c>
      <c r="L12" s="45">
        <f>'P5a1 CA 01 OC'!$E12/'P5a1 CA 01 OC'!$Y12*'P5a1 CA 01 OC'!L12</f>
        <v>288.96517683053389</v>
      </c>
      <c r="M12" s="45">
        <f>'P5a1 CA 01 OC'!$E12/'P5a1 CA 01 OC'!$Y12*'P5a1 CA 01 OC'!M12</f>
        <v>228.69023197017711</v>
      </c>
      <c r="N12" s="45">
        <f>'P5a1 CA 01 OC'!$E12/'P5a1 CA 01 OC'!$Y12*'P5a1 CA 01 OC'!N12</f>
        <v>51.410982380892527</v>
      </c>
      <c r="O12" s="45">
        <f>'P5a1 CA 01 OC'!$E12/'P5a1 CA 01 OC'!$Y12*'P5a1 CA 01 OC'!O12</f>
        <v>24.819094942499841</v>
      </c>
      <c r="P12" s="45">
        <f>'P5a1 CA 01 OC'!$E12/'P5a1 CA 01 OC'!$Y12*'P5a1 CA 01 OC'!P12</f>
        <v>161.32411712624895</v>
      </c>
      <c r="Q12" s="45">
        <f>'P5a1 CA 01 OC'!$E12/'P5a1 CA 01 OC'!$Y12*'P5a1 CA 01 OC'!Q12</f>
        <v>51.410982380892527</v>
      </c>
      <c r="R12" s="45">
        <f>'P5a1 CA 01 OC'!$E12/'P5a1 CA 01 OC'!$Y12*'P5a1 CA 01 OC'!R12</f>
        <v>90.412417290535132</v>
      </c>
      <c r="S12" s="44"/>
      <c r="T12" s="44"/>
      <c r="U12" s="44"/>
      <c r="V12" s="44"/>
      <c r="W12" s="44"/>
      <c r="X12" s="44"/>
      <c r="Y12" s="44">
        <f t="shared" si="0"/>
        <v>2003.2555203589156</v>
      </c>
    </row>
    <row r="13" spans="1:25" x14ac:dyDescent="0.25">
      <c r="A13" s="14">
        <v>3</v>
      </c>
      <c r="B13" s="14" t="s">
        <v>432</v>
      </c>
      <c r="C13" s="29" t="s">
        <v>453</v>
      </c>
      <c r="D13" s="14" t="s">
        <v>427</v>
      </c>
      <c r="E13" s="31">
        <f>'P4b2 CA 01'!H42</f>
        <v>2737.6555252786502</v>
      </c>
      <c r="F13" s="63">
        <f>E13/$E$46</f>
        <v>0.32349420038114962</v>
      </c>
      <c r="G13" s="45" t="s">
        <v>624</v>
      </c>
      <c r="H13" s="45">
        <f>'P5a1 CA 01 OC'!$E13/'P5a1 CA 01 OC'!$Y13*'P5a1 CA 01 OC'!H13</f>
        <v>797.0696175368812</v>
      </c>
      <c r="I13" s="45">
        <f>'P5a1 CA 01 OC'!$E13/'P5a1 CA 01 OC'!$Y13*'P5a1 CA 01 OC'!I13</f>
        <v>547.53110505573</v>
      </c>
      <c r="J13" s="45">
        <f>'P5a1 CA 01 OC'!$E13/'P5a1 CA 01 OC'!$Y13*'P5a1 CA 01 OC'!J13</f>
        <v>105.38762420320465</v>
      </c>
      <c r="K13" s="45">
        <f>'P5a1 CA 01 OC'!$E13/'P5a1 CA 01 OC'!$Y13*'P5a1 CA 01 OC'!K13</f>
        <v>61.778952119119964</v>
      </c>
      <c r="L13" s="45">
        <f>'P5a1 CA 01 OC'!$E13/'P5a1 CA 01 OC'!$Y13*'P5a1 CA 01 OC'!L13</f>
        <v>394.90075276143358</v>
      </c>
      <c r="M13" s="45">
        <f>'P5a1 CA 01 OC'!$E13/'P5a1 CA 01 OC'!$Y13*'P5a1 CA 01 OC'!M13</f>
        <v>312.52881660260692</v>
      </c>
      <c r="N13" s="45">
        <f>'P5a1 CA 01 OC'!$E13/'P5a1 CA 01 OC'!$Y13*'P5a1 CA 01 OC'!N13</f>
        <v>70.258416135469773</v>
      </c>
      <c r="O13" s="45">
        <f>'P5a1 CA 01 OC'!$E13/'P5a1 CA 01 OC'!$Y13*'P5a1 CA 01 OC'!O13</f>
        <v>33.917856065399199</v>
      </c>
      <c r="P13" s="45">
        <f>'P5a1 CA 01 OC'!$E13/'P5a1 CA 01 OC'!$Y13*'P5a1 CA 01 OC'!P13</f>
        <v>220.4660644250948</v>
      </c>
      <c r="Q13" s="45">
        <f>'P5a1 CA 01 OC'!$E13/'P5a1 CA 01 OC'!$Y13*'P5a1 CA 01 OC'!Q13</f>
        <v>70.258416135469773</v>
      </c>
      <c r="R13" s="45">
        <f>'P5a1 CA 01 OC'!$E13/'P5a1 CA 01 OC'!$Y13*'P5a1 CA 01 OC'!R13</f>
        <v>123.55790423823993</v>
      </c>
      <c r="S13" s="44"/>
      <c r="T13" s="44"/>
      <c r="U13" s="44"/>
      <c r="V13" s="44"/>
      <c r="W13" s="44"/>
      <c r="X13" s="44"/>
      <c r="Y13" s="44">
        <f t="shared" si="0"/>
        <v>2737.6555252786502</v>
      </c>
    </row>
    <row r="14" spans="1:25" x14ac:dyDescent="0.25">
      <c r="A14" s="14">
        <v>4</v>
      </c>
      <c r="B14" s="14"/>
      <c r="C14" s="29"/>
      <c r="D14" s="14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44">
        <f t="shared" si="0"/>
        <v>0</v>
      </c>
    </row>
    <row r="15" spans="1:25" x14ac:dyDescent="0.25">
      <c r="A15" s="14">
        <v>5</v>
      </c>
      <c r="B15" s="14"/>
      <c r="C15" s="7"/>
      <c r="D15" s="7"/>
      <c r="E15" s="31"/>
      <c r="F15" s="31"/>
      <c r="G15" s="45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5"/>
      <c r="T15" s="45"/>
      <c r="U15" s="45"/>
      <c r="V15" s="45"/>
      <c r="W15" s="45"/>
      <c r="X15" s="45"/>
      <c r="Y15" s="44">
        <f t="shared" si="0"/>
        <v>0</v>
      </c>
    </row>
    <row r="16" spans="1:25" x14ac:dyDescent="0.25">
      <c r="A16" s="14">
        <v>6</v>
      </c>
      <c r="B16" s="14"/>
      <c r="C16" s="7"/>
      <c r="D16" s="7"/>
      <c r="E16" s="31"/>
      <c r="F16" s="31"/>
      <c r="G16" s="45"/>
      <c r="H16" s="44"/>
      <c r="I16" s="44"/>
      <c r="J16" s="44"/>
      <c r="K16" s="44"/>
      <c r="L16" s="44"/>
      <c r="M16" s="44"/>
      <c r="N16" s="44"/>
      <c r="O16" s="44"/>
      <c r="P16" s="45"/>
      <c r="Q16" s="45"/>
      <c r="R16" s="45"/>
      <c r="S16" s="45"/>
      <c r="T16" s="45"/>
      <c r="U16" s="45"/>
      <c r="V16" s="45"/>
      <c r="W16" s="45"/>
      <c r="X16" s="45"/>
      <c r="Y16" s="44">
        <f t="shared" si="0"/>
        <v>0</v>
      </c>
    </row>
    <row r="17" spans="1:25" x14ac:dyDescent="0.25">
      <c r="A17" s="14">
        <v>7</v>
      </c>
      <c r="B17" s="14"/>
      <c r="C17" s="7"/>
      <c r="D17" s="7"/>
      <c r="E17" s="31"/>
      <c r="F17" s="31"/>
      <c r="G17" s="45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>
        <f t="shared" si="0"/>
        <v>0</v>
      </c>
    </row>
    <row r="18" spans="1:25" x14ac:dyDescent="0.25">
      <c r="A18" s="14">
        <v>8</v>
      </c>
      <c r="B18" s="14"/>
      <c r="C18" s="7"/>
      <c r="D18" s="7"/>
      <c r="E18" s="31"/>
      <c r="F18" s="31"/>
      <c r="G18" s="45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>
        <f t="shared" si="0"/>
        <v>0</v>
      </c>
    </row>
    <row r="19" spans="1:25" x14ac:dyDescent="0.25">
      <c r="A19" s="14">
        <v>9</v>
      </c>
      <c r="B19" s="14"/>
      <c r="C19" s="7"/>
      <c r="D19" s="7"/>
      <c r="E19" s="31"/>
      <c r="F19" s="31"/>
      <c r="G19" s="45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5"/>
      <c r="T19" s="45"/>
      <c r="U19" s="45"/>
      <c r="V19" s="45"/>
      <c r="W19" s="45"/>
      <c r="X19" s="45"/>
      <c r="Y19" s="44">
        <f t="shared" si="0"/>
        <v>0</v>
      </c>
    </row>
    <row r="20" spans="1:25" x14ac:dyDescent="0.25">
      <c r="A20" s="14">
        <v>10</v>
      </c>
      <c r="B20" s="14"/>
      <c r="C20" s="7"/>
      <c r="D20" s="7"/>
      <c r="E20" s="31"/>
      <c r="F20" s="31"/>
      <c r="G20" s="45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>
        <f t="shared" si="0"/>
        <v>0</v>
      </c>
    </row>
    <row r="21" spans="1:25" x14ac:dyDescent="0.25">
      <c r="A21" s="14">
        <v>11</v>
      </c>
      <c r="B21" s="14"/>
      <c r="C21" s="7"/>
      <c r="D21" s="7"/>
      <c r="E21" s="31"/>
      <c r="F21" s="31"/>
      <c r="G21" s="45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>
        <f t="shared" si="0"/>
        <v>0</v>
      </c>
    </row>
    <row r="22" spans="1:25" x14ac:dyDescent="0.25">
      <c r="A22" s="14">
        <v>12</v>
      </c>
      <c r="B22" s="14"/>
      <c r="C22" s="7"/>
      <c r="D22" s="7"/>
      <c r="E22" s="31"/>
      <c r="F22" s="31"/>
      <c r="G22" s="45"/>
      <c r="H22" s="44"/>
      <c r="I22" s="44"/>
      <c r="J22" s="44"/>
      <c r="K22" s="4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44">
        <f t="shared" si="0"/>
        <v>0</v>
      </c>
    </row>
    <row r="23" spans="1:25" x14ac:dyDescent="0.25">
      <c r="A23" s="14">
        <v>13</v>
      </c>
      <c r="B23" s="14"/>
      <c r="C23" s="7"/>
      <c r="D23" s="7"/>
      <c r="E23" s="31"/>
      <c r="F23" s="31"/>
      <c r="G23" s="45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5"/>
      <c r="T23" s="45"/>
      <c r="U23" s="45"/>
      <c r="V23" s="45"/>
      <c r="W23" s="45"/>
      <c r="X23" s="45"/>
      <c r="Y23" s="44">
        <f t="shared" si="0"/>
        <v>0</v>
      </c>
    </row>
    <row r="24" spans="1:25" x14ac:dyDescent="0.25">
      <c r="A24" s="14">
        <v>14</v>
      </c>
      <c r="B24" s="14"/>
      <c r="C24" s="7"/>
      <c r="D24" s="7"/>
      <c r="E24" s="31"/>
      <c r="F24" s="31"/>
      <c r="G24" s="45"/>
      <c r="H24" s="44"/>
      <c r="I24" s="44"/>
      <c r="J24" s="44"/>
      <c r="K24" s="44"/>
      <c r="L24" s="44"/>
      <c r="M24" s="44"/>
      <c r="N24" s="44"/>
      <c r="O24" s="44"/>
      <c r="P24" s="45"/>
      <c r="Q24" s="45"/>
      <c r="R24" s="45"/>
      <c r="S24" s="45"/>
      <c r="T24" s="45"/>
      <c r="U24" s="45"/>
      <c r="V24" s="45"/>
      <c r="W24" s="45"/>
      <c r="X24" s="45"/>
      <c r="Y24" s="44">
        <f t="shared" si="0"/>
        <v>0</v>
      </c>
    </row>
    <row r="25" spans="1:25" x14ac:dyDescent="0.25">
      <c r="A25" s="14">
        <v>15</v>
      </c>
      <c r="B25" s="14"/>
      <c r="C25" s="7"/>
      <c r="D25" s="7"/>
      <c r="E25" s="31"/>
      <c r="F25" s="31"/>
      <c r="G25" s="45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>
        <f t="shared" si="0"/>
        <v>0</v>
      </c>
    </row>
    <row r="26" spans="1:25" x14ac:dyDescent="0.25">
      <c r="A26" s="14">
        <v>16</v>
      </c>
      <c r="B26" s="14"/>
      <c r="C26" s="7"/>
      <c r="D26" s="7"/>
      <c r="E26" s="31"/>
      <c r="F26" s="31"/>
      <c r="G26" s="45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5"/>
      <c r="T26" s="45"/>
      <c r="U26" s="45"/>
      <c r="V26" s="45"/>
      <c r="W26" s="45"/>
      <c r="X26" s="45"/>
      <c r="Y26" s="44">
        <f t="shared" si="0"/>
        <v>0</v>
      </c>
    </row>
    <row r="27" spans="1:25" x14ac:dyDescent="0.25">
      <c r="A27" s="14">
        <v>17</v>
      </c>
      <c r="B27" s="14"/>
      <c r="C27" s="7"/>
      <c r="D27" s="7"/>
      <c r="E27" s="31"/>
      <c r="F27" s="31"/>
      <c r="G27" s="45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>
        <f t="shared" si="0"/>
        <v>0</v>
      </c>
    </row>
    <row r="28" spans="1:25" x14ac:dyDescent="0.25">
      <c r="A28" s="14">
        <v>18</v>
      </c>
      <c r="B28" s="14"/>
      <c r="C28" s="7"/>
      <c r="D28" s="7"/>
      <c r="E28" s="31"/>
      <c r="F28" s="31"/>
      <c r="G28" s="45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5"/>
      <c r="T28" s="45"/>
      <c r="U28" s="45"/>
      <c r="V28" s="45"/>
      <c r="W28" s="45"/>
      <c r="X28" s="45"/>
      <c r="Y28" s="44">
        <f t="shared" si="0"/>
        <v>0</v>
      </c>
    </row>
    <row r="29" spans="1:25" x14ac:dyDescent="0.25">
      <c r="A29" s="14">
        <v>19</v>
      </c>
      <c r="B29" s="14"/>
      <c r="C29" s="7"/>
      <c r="D29" s="7"/>
      <c r="E29" s="31"/>
      <c r="F29" s="31"/>
      <c r="G29" s="45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>
        <f t="shared" si="0"/>
        <v>0</v>
      </c>
    </row>
    <row r="30" spans="1:25" x14ac:dyDescent="0.25">
      <c r="A30" s="14">
        <v>20</v>
      </c>
      <c r="B30" s="14"/>
      <c r="C30" s="7"/>
      <c r="D30" s="7"/>
      <c r="E30" s="31"/>
      <c r="F30" s="31"/>
      <c r="G30" s="45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>
        <f t="shared" si="0"/>
        <v>0</v>
      </c>
    </row>
    <row r="31" spans="1:25" x14ac:dyDescent="0.25">
      <c r="A31" s="14">
        <v>21</v>
      </c>
      <c r="B31" s="14"/>
      <c r="C31" s="7"/>
      <c r="D31" s="7"/>
      <c r="E31" s="31"/>
      <c r="F31" s="31"/>
      <c r="G31" s="45"/>
      <c r="H31" s="44"/>
      <c r="I31" s="44"/>
      <c r="J31" s="44"/>
      <c r="K31" s="44"/>
      <c r="L31" s="44"/>
      <c r="M31" s="44"/>
      <c r="N31" s="45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>
        <f t="shared" si="0"/>
        <v>0</v>
      </c>
    </row>
    <row r="32" spans="1:25" x14ac:dyDescent="0.25">
      <c r="A32" s="14">
        <v>22</v>
      </c>
      <c r="B32" s="14"/>
      <c r="C32" s="7"/>
      <c r="D32" s="7"/>
      <c r="E32" s="31"/>
      <c r="F32" s="31"/>
      <c r="G32" s="45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>
        <f t="shared" si="0"/>
        <v>0</v>
      </c>
    </row>
    <row r="33" spans="1:28" x14ac:dyDescent="0.25">
      <c r="A33" s="14">
        <v>23</v>
      </c>
      <c r="B33" s="14"/>
      <c r="C33" s="7"/>
      <c r="D33" s="7"/>
      <c r="E33" s="31"/>
      <c r="F33" s="31"/>
      <c r="G33" s="45"/>
      <c r="H33" s="44"/>
      <c r="I33" s="44"/>
      <c r="J33" s="44"/>
      <c r="K33" s="44"/>
      <c r="L33" s="44"/>
      <c r="M33" s="45"/>
      <c r="N33" s="45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>
        <f t="shared" si="0"/>
        <v>0</v>
      </c>
    </row>
    <row r="34" spans="1:28" x14ac:dyDescent="0.25">
      <c r="A34" s="14">
        <v>24</v>
      </c>
      <c r="B34" s="14"/>
      <c r="C34" s="7"/>
      <c r="D34" s="7"/>
      <c r="E34" s="31"/>
      <c r="F34" s="31"/>
      <c r="G34" s="45"/>
      <c r="H34" s="44"/>
      <c r="I34" s="44"/>
      <c r="J34" s="44"/>
      <c r="K34" s="44"/>
      <c r="L34" s="44"/>
      <c r="M34" s="45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>
        <f t="shared" si="0"/>
        <v>0</v>
      </c>
    </row>
    <row r="35" spans="1:28" x14ac:dyDescent="0.25">
      <c r="A35" s="14">
        <v>25</v>
      </c>
      <c r="B35" s="14"/>
      <c r="C35" s="7"/>
      <c r="D35" s="7"/>
      <c r="E35" s="31"/>
      <c r="F35" s="31"/>
      <c r="G35" s="45"/>
      <c r="H35" s="44"/>
      <c r="I35" s="44"/>
      <c r="J35" s="44"/>
      <c r="K35" s="44"/>
      <c r="L35" s="45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>
        <f t="shared" si="0"/>
        <v>0</v>
      </c>
    </row>
    <row r="36" spans="1:28" x14ac:dyDescent="0.25">
      <c r="A36" s="14">
        <v>26</v>
      </c>
      <c r="B36" s="14"/>
      <c r="C36" s="7"/>
      <c r="D36" s="7"/>
      <c r="E36" s="31"/>
      <c r="F36" s="31"/>
      <c r="G36" s="45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>
        <f t="shared" si="0"/>
        <v>0</v>
      </c>
    </row>
    <row r="37" spans="1:28" x14ac:dyDescent="0.25">
      <c r="A37" s="14">
        <v>27</v>
      </c>
      <c r="B37" s="14"/>
      <c r="C37" s="7"/>
      <c r="D37" s="7"/>
      <c r="E37" s="31"/>
      <c r="F37" s="31"/>
      <c r="G37" s="45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>
        <f t="shared" si="0"/>
        <v>0</v>
      </c>
    </row>
    <row r="38" spans="1:28" x14ac:dyDescent="0.25">
      <c r="A38" s="14">
        <v>28</v>
      </c>
      <c r="B38" s="14"/>
      <c r="C38" s="7"/>
      <c r="D38" s="7"/>
      <c r="E38" s="31"/>
      <c r="F38" s="31"/>
      <c r="G38" s="45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>
        <f t="shared" si="0"/>
        <v>0</v>
      </c>
    </row>
    <row r="39" spans="1:28" x14ac:dyDescent="0.25">
      <c r="A39" s="14">
        <v>29</v>
      </c>
      <c r="B39" s="14"/>
      <c r="C39" s="7"/>
      <c r="D39" s="7"/>
      <c r="E39" s="31"/>
      <c r="F39" s="31"/>
      <c r="G39" s="45"/>
      <c r="H39" s="44"/>
      <c r="I39" s="44"/>
      <c r="J39" s="44"/>
      <c r="K39" s="44"/>
      <c r="L39" s="44"/>
      <c r="M39" s="45"/>
      <c r="N39" s="44"/>
      <c r="O39" s="45"/>
      <c r="P39" s="44"/>
      <c r="Q39" s="44"/>
      <c r="R39" s="44"/>
      <c r="S39" s="44"/>
      <c r="T39" s="44"/>
      <c r="U39" s="44"/>
      <c r="V39" s="44"/>
      <c r="W39" s="44"/>
      <c r="X39" s="44"/>
      <c r="Y39" s="44">
        <f t="shared" si="0"/>
        <v>0</v>
      </c>
    </row>
    <row r="40" spans="1:28" x14ac:dyDescent="0.25">
      <c r="A40" s="14">
        <v>30</v>
      </c>
      <c r="B40" s="14"/>
      <c r="C40" s="7"/>
      <c r="D40" s="7"/>
      <c r="E40" s="31"/>
      <c r="F40" s="31"/>
      <c r="G40" s="45"/>
      <c r="H40" s="44"/>
      <c r="I40" s="44"/>
      <c r="J40" s="44"/>
      <c r="K40" s="44"/>
      <c r="L40" s="44"/>
      <c r="M40" s="45"/>
      <c r="N40" s="45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>
        <f t="shared" si="0"/>
        <v>0</v>
      </c>
    </row>
    <row r="41" spans="1:28" x14ac:dyDescent="0.25">
      <c r="A41" s="14">
        <v>31</v>
      </c>
      <c r="B41" s="14"/>
      <c r="C41" s="7"/>
      <c r="D41" s="7"/>
      <c r="E41" s="31"/>
      <c r="F41" s="31"/>
      <c r="G41" s="45"/>
      <c r="H41" s="44"/>
      <c r="I41" s="44"/>
      <c r="J41" s="44"/>
      <c r="K41" s="44"/>
      <c r="L41" s="45"/>
      <c r="M41" s="44"/>
      <c r="N41" s="45"/>
      <c r="O41" s="44"/>
      <c r="P41" s="45"/>
      <c r="Q41" s="45"/>
      <c r="R41" s="45"/>
      <c r="S41" s="44"/>
      <c r="T41" s="44"/>
      <c r="U41" s="44"/>
      <c r="V41" s="44"/>
      <c r="W41" s="44"/>
      <c r="X41" s="44"/>
      <c r="Y41" s="44">
        <f t="shared" si="0"/>
        <v>0</v>
      </c>
    </row>
    <row r="42" spans="1:28" x14ac:dyDescent="0.25">
      <c r="A42" s="14">
        <v>32</v>
      </c>
      <c r="B42" s="14"/>
      <c r="C42" s="7"/>
      <c r="D42" s="7"/>
      <c r="E42" s="31"/>
      <c r="F42" s="31"/>
      <c r="G42" s="45"/>
      <c r="H42" s="44"/>
      <c r="I42" s="44"/>
      <c r="J42" s="44"/>
      <c r="K42" s="44"/>
      <c r="L42" s="14"/>
      <c r="M42" s="45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>
        <f t="shared" si="0"/>
        <v>0</v>
      </c>
      <c r="AB42" s="65"/>
    </row>
    <row r="43" spans="1:28" x14ac:dyDescent="0.25">
      <c r="A43" s="14">
        <v>33</v>
      </c>
      <c r="B43" s="14"/>
      <c r="C43" s="7"/>
      <c r="D43" s="7"/>
      <c r="E43" s="31"/>
      <c r="F43" s="31"/>
      <c r="G43" s="45"/>
      <c r="H43" s="44"/>
      <c r="I43" s="44"/>
      <c r="J43" s="44"/>
      <c r="K43" s="44"/>
      <c r="L43" s="1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>
        <f t="shared" si="0"/>
        <v>0</v>
      </c>
    </row>
    <row r="44" spans="1:28" x14ac:dyDescent="0.25">
      <c r="A44" s="14">
        <v>34</v>
      </c>
      <c r="B44" s="14"/>
      <c r="C44" s="7"/>
      <c r="D44" s="7"/>
      <c r="E44" s="31"/>
      <c r="F44" s="31"/>
      <c r="G44" s="45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>
        <f t="shared" si="0"/>
        <v>0</v>
      </c>
    </row>
    <row r="45" spans="1:28" x14ac:dyDescent="0.25">
      <c r="A45" s="14">
        <v>35</v>
      </c>
      <c r="B45" s="14"/>
      <c r="C45" s="7"/>
      <c r="D45" s="7"/>
      <c r="E45" s="31"/>
      <c r="F45" s="31"/>
      <c r="G45" s="45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>
        <f t="shared" si="0"/>
        <v>0</v>
      </c>
    </row>
    <row r="46" spans="1:28" x14ac:dyDescent="0.25">
      <c r="E46" s="77">
        <f>SUM(E11:E45)</f>
        <v>8462.7653975034809</v>
      </c>
      <c r="F46" s="72"/>
      <c r="H46" s="77">
        <f t="shared" ref="H46:R46" si="1">SUM(H11:H45)</f>
        <v>2463.9378900695974</v>
      </c>
      <c r="I46" s="77">
        <f t="shared" si="1"/>
        <v>1692.5530795006962</v>
      </c>
      <c r="J46" s="77">
        <f t="shared" si="1"/>
        <v>325.77902193929322</v>
      </c>
      <c r="K46" s="77">
        <f t="shared" si="1"/>
        <v>190.97390941268915</v>
      </c>
      <c r="L46" s="77">
        <f t="shared" si="1"/>
        <v>1220.7351856575817</v>
      </c>
      <c r="M46" s="77">
        <f t="shared" si="1"/>
        <v>966.10330644066289</v>
      </c>
      <c r="N46" s="77">
        <f t="shared" si="1"/>
        <v>217.18601462619552</v>
      </c>
      <c r="O46" s="77">
        <f t="shared" si="1"/>
        <v>104.84842085402542</v>
      </c>
      <c r="P46" s="77">
        <f t="shared" si="1"/>
        <v>681.51473555116524</v>
      </c>
      <c r="Q46" s="77">
        <f t="shared" si="1"/>
        <v>217.18601462619552</v>
      </c>
      <c r="R46" s="77">
        <f t="shared" si="1"/>
        <v>381.94781882537831</v>
      </c>
      <c r="Y46" s="77">
        <f t="shared" ref="Y46" si="2">SUM(Y11:Y45)</f>
        <v>8462.7653975034809</v>
      </c>
    </row>
  </sheetData>
  <mergeCells count="1">
    <mergeCell ref="B4:C5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11912-E4B3-4F0B-A93E-5424AF9EBCE4}">
  <dimension ref="A1:AB46"/>
  <sheetViews>
    <sheetView zoomScale="80" zoomScaleNormal="80" workbookViewId="0">
      <pane xSplit="7" ySplit="10" topLeftCell="H11" activePane="bottomRight" state="frozen"/>
      <selection pane="topRight" activeCell="F1" sqref="F1"/>
      <selection pane="bottomLeft" activeCell="A9" sqref="A9"/>
      <selection pane="bottomRight" activeCell="H14" sqref="H14"/>
    </sheetView>
  </sheetViews>
  <sheetFormatPr baseColWidth="10" defaultColWidth="11.54296875" defaultRowHeight="15" x14ac:dyDescent="0.25"/>
  <cols>
    <col min="1" max="1" width="6.08984375" style="24" customWidth="1"/>
    <col min="2" max="2" width="9.90625" style="24" customWidth="1"/>
    <col min="3" max="3" width="29.81640625" style="24" customWidth="1"/>
    <col min="4" max="4" width="7" style="24" customWidth="1"/>
    <col min="5" max="5" width="8.90625" style="24" customWidth="1"/>
    <col min="6" max="6" width="8.54296875" style="24" customWidth="1"/>
    <col min="7" max="7" width="15.90625" style="24" customWidth="1"/>
    <col min="8" max="15" width="11.54296875" style="24"/>
    <col min="16" max="16" width="12.90625" style="24" customWidth="1"/>
    <col min="17" max="25" width="11.54296875" style="24"/>
    <col min="26" max="26" width="5.36328125" style="24" customWidth="1"/>
    <col min="27" max="16384" width="11.54296875" style="24"/>
  </cols>
  <sheetData>
    <row r="1" spans="1:25" ht="15.6" x14ac:dyDescent="0.3">
      <c r="A1" s="26" t="s">
        <v>625</v>
      </c>
    </row>
    <row r="2" spans="1:25" ht="15.6" x14ac:dyDescent="0.3">
      <c r="A2" s="26" t="s">
        <v>536</v>
      </c>
      <c r="B2" s="26" t="s">
        <v>628</v>
      </c>
      <c r="G2" s="89" t="s">
        <v>100</v>
      </c>
      <c r="H2" s="89">
        <v>1</v>
      </c>
      <c r="I2" s="89">
        <v>2</v>
      </c>
      <c r="J2" s="89">
        <v>3</v>
      </c>
      <c r="K2" s="89">
        <v>4</v>
      </c>
      <c r="L2" s="89">
        <v>5</v>
      </c>
      <c r="M2" s="89">
        <v>6</v>
      </c>
      <c r="N2" s="89">
        <v>7</v>
      </c>
      <c r="O2" s="89">
        <v>8</v>
      </c>
      <c r="P2" s="89">
        <v>9</v>
      </c>
      <c r="Q2" s="89">
        <v>10</v>
      </c>
      <c r="R2" s="89">
        <v>11</v>
      </c>
      <c r="S2" s="89">
        <v>12</v>
      </c>
      <c r="T2" s="89">
        <v>13</v>
      </c>
      <c r="U2" s="89">
        <v>14</v>
      </c>
      <c r="V2" s="89">
        <v>15</v>
      </c>
      <c r="W2" s="89">
        <v>16</v>
      </c>
      <c r="X2" s="89">
        <v>17</v>
      </c>
    </row>
    <row r="3" spans="1:25" ht="15.6" x14ac:dyDescent="0.3">
      <c r="A3" s="26"/>
      <c r="B3" s="26" t="s">
        <v>604</v>
      </c>
      <c r="G3" s="89" t="s">
        <v>101</v>
      </c>
      <c r="H3" s="89" t="s">
        <v>139</v>
      </c>
      <c r="I3" s="89" t="s">
        <v>140</v>
      </c>
      <c r="J3" s="89" t="s">
        <v>141</v>
      </c>
      <c r="K3" s="89" t="s">
        <v>142</v>
      </c>
      <c r="L3" s="89" t="s">
        <v>95</v>
      </c>
      <c r="M3" s="89" t="s">
        <v>96</v>
      </c>
      <c r="N3" s="89" t="s">
        <v>97</v>
      </c>
      <c r="O3" s="89" t="s">
        <v>98</v>
      </c>
      <c r="P3" s="89" t="s">
        <v>99</v>
      </c>
      <c r="Q3" s="89" t="s">
        <v>143</v>
      </c>
      <c r="R3" s="89" t="s">
        <v>144</v>
      </c>
      <c r="S3" s="89"/>
      <c r="T3" s="89"/>
      <c r="U3" s="89"/>
      <c r="V3" s="89"/>
      <c r="W3" s="89"/>
      <c r="X3" s="89"/>
    </row>
    <row r="4" spans="1:25" ht="15.6" customHeight="1" x14ac:dyDescent="0.25">
      <c r="B4" s="100" t="s">
        <v>558</v>
      </c>
      <c r="C4" s="100"/>
      <c r="D4" s="71"/>
      <c r="G4" s="89" t="s">
        <v>102</v>
      </c>
      <c r="H4" s="89" t="s">
        <v>131</v>
      </c>
      <c r="I4" s="89" t="s">
        <v>135</v>
      </c>
      <c r="J4" s="89" t="s">
        <v>136</v>
      </c>
      <c r="K4" s="89" t="s">
        <v>137</v>
      </c>
      <c r="L4" s="89" t="s">
        <v>131</v>
      </c>
      <c r="M4" s="89" t="s">
        <v>135</v>
      </c>
      <c r="N4" s="89" t="s">
        <v>136</v>
      </c>
      <c r="O4" s="89" t="s">
        <v>137</v>
      </c>
      <c r="P4" s="89" t="s">
        <v>138</v>
      </c>
      <c r="Q4" s="89" t="s">
        <v>131</v>
      </c>
      <c r="R4" s="89" t="s">
        <v>135</v>
      </c>
      <c r="S4" s="89"/>
      <c r="T4" s="89"/>
      <c r="U4" s="89"/>
      <c r="V4" s="89"/>
      <c r="W4" s="89"/>
      <c r="X4" s="89"/>
    </row>
    <row r="5" spans="1:25" ht="15.6" x14ac:dyDescent="0.25">
      <c r="B5" s="100"/>
      <c r="C5" s="100"/>
      <c r="D5" s="71"/>
      <c r="G5" s="89" t="s">
        <v>132</v>
      </c>
      <c r="H5" s="89" t="s">
        <v>48</v>
      </c>
      <c r="I5" s="89" t="s">
        <v>48</v>
      </c>
      <c r="J5" s="89" t="s">
        <v>48</v>
      </c>
      <c r="K5" s="89" t="s">
        <v>48</v>
      </c>
      <c r="L5" s="89" t="s">
        <v>48</v>
      </c>
      <c r="M5" s="89" t="s">
        <v>48</v>
      </c>
      <c r="N5" s="89" t="s">
        <v>48</v>
      </c>
      <c r="O5" s="89" t="s">
        <v>48</v>
      </c>
      <c r="P5" s="89" t="s">
        <v>48</v>
      </c>
      <c r="Q5" s="89" t="s">
        <v>48</v>
      </c>
      <c r="R5" s="89" t="s">
        <v>48</v>
      </c>
      <c r="S5" s="89"/>
      <c r="T5" s="89"/>
      <c r="U5" s="89"/>
      <c r="V5" s="89"/>
      <c r="W5" s="89"/>
      <c r="X5" s="89"/>
    </row>
    <row r="6" spans="1:25" ht="15.6" x14ac:dyDescent="0.25">
      <c r="B6" s="71"/>
      <c r="C6" s="71"/>
      <c r="D6" s="71"/>
      <c r="G6" s="89" t="s">
        <v>133</v>
      </c>
      <c r="H6" s="46">
        <v>45280</v>
      </c>
      <c r="I6" s="46">
        <v>32186</v>
      </c>
      <c r="J6" s="46">
        <v>8536</v>
      </c>
      <c r="K6" s="46">
        <v>4569</v>
      </c>
      <c r="L6" s="46">
        <v>38176</v>
      </c>
      <c r="M6" s="46">
        <v>25836</v>
      </c>
      <c r="N6" s="46">
        <v>5000</v>
      </c>
      <c r="O6" s="46">
        <v>3881</v>
      </c>
      <c r="P6" s="46">
        <v>17150</v>
      </c>
      <c r="Q6" s="46">
        <v>18563</v>
      </c>
      <c r="R6" s="46">
        <v>35292</v>
      </c>
      <c r="S6" s="89"/>
      <c r="T6" s="89"/>
      <c r="U6" s="89"/>
      <c r="V6" s="89"/>
      <c r="W6" s="89"/>
      <c r="X6" s="89"/>
    </row>
    <row r="7" spans="1:25" ht="27.6" x14ac:dyDescent="0.25">
      <c r="B7" s="71"/>
      <c r="C7" s="71"/>
      <c r="D7" s="71"/>
      <c r="G7" s="89" t="s">
        <v>134</v>
      </c>
      <c r="H7" s="89" t="s">
        <v>145</v>
      </c>
      <c r="I7" s="89" t="s">
        <v>146</v>
      </c>
      <c r="J7" s="89" t="s">
        <v>147</v>
      </c>
      <c r="K7" s="89" t="s">
        <v>148</v>
      </c>
      <c r="L7" s="89" t="s">
        <v>149</v>
      </c>
      <c r="M7" s="89" t="s">
        <v>150</v>
      </c>
      <c r="N7" s="89" t="s">
        <v>151</v>
      </c>
      <c r="O7" s="89" t="s">
        <v>152</v>
      </c>
      <c r="P7" s="89" t="s">
        <v>153</v>
      </c>
      <c r="Q7" s="89" t="s">
        <v>154</v>
      </c>
      <c r="R7" s="89" t="s">
        <v>155</v>
      </c>
      <c r="S7" s="89"/>
      <c r="T7" s="89"/>
      <c r="U7" s="89"/>
      <c r="V7" s="89"/>
      <c r="W7" s="89"/>
      <c r="X7" s="89"/>
    </row>
    <row r="8" spans="1:25" ht="15.6" x14ac:dyDescent="0.25">
      <c r="B8" s="71"/>
      <c r="C8" s="71"/>
      <c r="D8" s="71"/>
      <c r="G8" s="89" t="s">
        <v>218</v>
      </c>
      <c r="H8" s="47">
        <v>44185</v>
      </c>
      <c r="I8" s="47">
        <v>44188</v>
      </c>
      <c r="J8" s="47">
        <v>44193</v>
      </c>
      <c r="K8" s="47">
        <v>44201</v>
      </c>
      <c r="L8" s="47">
        <v>44209</v>
      </c>
      <c r="M8" s="47">
        <v>44212</v>
      </c>
      <c r="N8" s="47">
        <v>44214</v>
      </c>
      <c r="O8" s="47">
        <v>44212</v>
      </c>
      <c r="P8" s="47">
        <v>44216</v>
      </c>
      <c r="Q8" s="47">
        <v>44201</v>
      </c>
      <c r="R8" s="47">
        <v>44204</v>
      </c>
      <c r="S8" s="89"/>
      <c r="T8" s="89"/>
      <c r="U8" s="89"/>
      <c r="V8" s="89"/>
      <c r="W8" s="89"/>
      <c r="X8" s="89"/>
    </row>
    <row r="9" spans="1:25" ht="15.6" x14ac:dyDescent="0.25">
      <c r="B9" s="71"/>
      <c r="C9" s="71"/>
      <c r="D9" s="71"/>
      <c r="G9" s="89" t="s">
        <v>156</v>
      </c>
      <c r="H9" s="89" t="s">
        <v>157</v>
      </c>
      <c r="I9" s="89" t="s">
        <v>157</v>
      </c>
      <c r="J9" s="89" t="s">
        <v>158</v>
      </c>
      <c r="K9" s="89" t="s">
        <v>158</v>
      </c>
      <c r="L9" s="89" t="s">
        <v>157</v>
      </c>
      <c r="M9" s="89" t="s">
        <v>157</v>
      </c>
      <c r="N9" s="89" t="s">
        <v>157</v>
      </c>
      <c r="O9" s="89" t="s">
        <v>157</v>
      </c>
      <c r="P9" s="89" t="s">
        <v>157</v>
      </c>
      <c r="Q9" s="89" t="s">
        <v>158</v>
      </c>
      <c r="R9" s="89" t="s">
        <v>158</v>
      </c>
      <c r="S9" s="89"/>
      <c r="T9" s="89"/>
      <c r="U9" s="89"/>
      <c r="V9" s="89"/>
      <c r="W9" s="89"/>
      <c r="X9" s="89"/>
    </row>
    <row r="10" spans="1:25" ht="15.6" x14ac:dyDescent="0.3">
      <c r="A10" s="1" t="s">
        <v>100</v>
      </c>
      <c r="B10" s="1" t="s">
        <v>101</v>
      </c>
      <c r="C10" s="1" t="s">
        <v>102</v>
      </c>
      <c r="D10" s="1" t="s">
        <v>103</v>
      </c>
      <c r="E10" s="1" t="s">
        <v>559</v>
      </c>
      <c r="F10" s="1" t="s">
        <v>528</v>
      </c>
      <c r="G10" s="1" t="s">
        <v>527</v>
      </c>
      <c r="H10" s="89"/>
      <c r="I10" s="89"/>
      <c r="J10" s="89"/>
      <c r="K10" s="8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40"/>
      <c r="Y10" s="42" t="s">
        <v>7</v>
      </c>
    </row>
    <row r="11" spans="1:25" x14ac:dyDescent="0.25">
      <c r="A11" s="14">
        <v>1</v>
      </c>
      <c r="B11" s="14" t="s">
        <v>433</v>
      </c>
      <c r="C11" s="29" t="s">
        <v>459</v>
      </c>
      <c r="D11" s="14" t="s">
        <v>427</v>
      </c>
      <c r="E11" s="31">
        <f>'P4b2 CA 02'!F42</f>
        <v>2641.3912466012521</v>
      </c>
      <c r="F11" s="63">
        <f>E11/$E$46</f>
        <v>0.43060013927482965</v>
      </c>
      <c r="G11" s="45" t="s">
        <v>624</v>
      </c>
      <c r="H11" s="45">
        <v>45.8</v>
      </c>
      <c r="I11" s="44">
        <v>50.3</v>
      </c>
      <c r="J11" s="44">
        <v>10.1</v>
      </c>
      <c r="K11" s="44">
        <v>6.4</v>
      </c>
      <c r="L11" s="44">
        <v>30.8</v>
      </c>
      <c r="M11" s="44">
        <v>18.600000000000001</v>
      </c>
      <c r="N11" s="44">
        <v>9.4</v>
      </c>
      <c r="O11" s="31">
        <v>3.6</v>
      </c>
      <c r="P11" s="31">
        <v>20.100000000000001</v>
      </c>
      <c r="Q11" s="31">
        <v>6.4</v>
      </c>
      <c r="R11" s="31">
        <v>15.6</v>
      </c>
      <c r="S11" s="7"/>
      <c r="T11" s="7"/>
      <c r="U11" s="7"/>
      <c r="V11" s="7"/>
      <c r="W11" s="7"/>
      <c r="X11" s="7"/>
      <c r="Y11" s="44">
        <f t="shared" ref="Y11:Y45" si="0">SUM(H11:X11)</f>
        <v>217.1</v>
      </c>
    </row>
    <row r="12" spans="1:25" x14ac:dyDescent="0.25">
      <c r="A12" s="14">
        <v>2</v>
      </c>
      <c r="B12" s="14" t="s">
        <v>434</v>
      </c>
      <c r="C12" s="29" t="s">
        <v>460</v>
      </c>
      <c r="D12" s="14" t="s">
        <v>427</v>
      </c>
      <c r="E12" s="31">
        <f>'P4b2 CA 02'!G42</f>
        <v>1904.3816021098228</v>
      </c>
      <c r="F12" s="63">
        <f>E12/$E$46</f>
        <v>0.31045267684447098</v>
      </c>
      <c r="G12" s="45" t="s">
        <v>624</v>
      </c>
      <c r="H12" s="45">
        <v>45.8</v>
      </c>
      <c r="I12" s="44">
        <v>50.3</v>
      </c>
      <c r="J12" s="44">
        <v>10.1</v>
      </c>
      <c r="K12" s="44">
        <v>6.4</v>
      </c>
      <c r="L12" s="44">
        <v>30.8</v>
      </c>
      <c r="M12" s="44">
        <v>18.600000000000001</v>
      </c>
      <c r="N12" s="44">
        <v>9.4</v>
      </c>
      <c r="O12" s="31">
        <v>3.6</v>
      </c>
      <c r="P12" s="31">
        <v>20.100000000000001</v>
      </c>
      <c r="Q12" s="31">
        <v>6.4</v>
      </c>
      <c r="R12" s="31">
        <v>15.6</v>
      </c>
      <c r="S12" s="44"/>
      <c r="T12" s="44"/>
      <c r="U12" s="44"/>
      <c r="V12" s="44"/>
      <c r="W12" s="44"/>
      <c r="X12" s="44"/>
      <c r="Y12" s="44">
        <f t="shared" si="0"/>
        <v>217.1</v>
      </c>
    </row>
    <row r="13" spans="1:25" x14ac:dyDescent="0.25">
      <c r="A13" s="14">
        <v>3</v>
      </c>
      <c r="B13" s="14" t="s">
        <v>435</v>
      </c>
      <c r="C13" s="29" t="s">
        <v>461</v>
      </c>
      <c r="D13" s="14" t="s">
        <v>427</v>
      </c>
      <c r="E13" s="31">
        <f>'P4b2 CA 02'!H42</f>
        <v>1588.4361439975635</v>
      </c>
      <c r="F13" s="63">
        <f>E13/$E$46</f>
        <v>0.25894718388069937</v>
      </c>
      <c r="G13" s="45" t="s">
        <v>624</v>
      </c>
      <c r="H13" s="45">
        <v>45.8</v>
      </c>
      <c r="I13" s="44">
        <v>50.3</v>
      </c>
      <c r="J13" s="44">
        <v>10.1</v>
      </c>
      <c r="K13" s="44">
        <v>6.4</v>
      </c>
      <c r="L13" s="44">
        <v>30.8</v>
      </c>
      <c r="M13" s="44">
        <v>18.600000000000001</v>
      </c>
      <c r="N13" s="44">
        <v>9.4</v>
      </c>
      <c r="O13" s="31">
        <v>3.6</v>
      </c>
      <c r="P13" s="31">
        <v>20.100000000000001</v>
      </c>
      <c r="Q13" s="31">
        <v>6.4</v>
      </c>
      <c r="R13" s="31">
        <v>15.6</v>
      </c>
      <c r="S13" s="44"/>
      <c r="T13" s="44"/>
      <c r="U13" s="44"/>
      <c r="V13" s="44"/>
      <c r="W13" s="44"/>
      <c r="X13" s="44"/>
      <c r="Y13" s="44">
        <f t="shared" si="0"/>
        <v>217.1</v>
      </c>
    </row>
    <row r="14" spans="1:25" x14ac:dyDescent="0.25">
      <c r="A14" s="14">
        <v>4</v>
      </c>
      <c r="B14" s="14"/>
      <c r="C14" s="29"/>
      <c r="D14" s="14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44">
        <f t="shared" si="0"/>
        <v>0</v>
      </c>
    </row>
    <row r="15" spans="1:25" x14ac:dyDescent="0.25">
      <c r="A15" s="14">
        <v>5</v>
      </c>
      <c r="B15" s="14"/>
      <c r="C15" s="7"/>
      <c r="D15" s="7"/>
      <c r="E15" s="31"/>
      <c r="F15" s="31"/>
      <c r="G15" s="45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5"/>
      <c r="T15" s="45"/>
      <c r="U15" s="45"/>
      <c r="V15" s="45"/>
      <c r="W15" s="45"/>
      <c r="X15" s="45"/>
      <c r="Y15" s="44">
        <f t="shared" si="0"/>
        <v>0</v>
      </c>
    </row>
    <row r="16" spans="1:25" x14ac:dyDescent="0.25">
      <c r="A16" s="14">
        <v>6</v>
      </c>
      <c r="B16" s="14"/>
      <c r="C16" s="7"/>
      <c r="D16" s="7"/>
      <c r="E16" s="31"/>
      <c r="F16" s="31"/>
      <c r="G16" s="45"/>
      <c r="H16" s="44"/>
      <c r="I16" s="44"/>
      <c r="J16" s="44"/>
      <c r="K16" s="44"/>
      <c r="L16" s="44"/>
      <c r="M16" s="44"/>
      <c r="N16" s="44"/>
      <c r="O16" s="44"/>
      <c r="P16" s="45"/>
      <c r="Q16" s="45"/>
      <c r="R16" s="45"/>
      <c r="S16" s="45"/>
      <c r="T16" s="45"/>
      <c r="U16" s="45"/>
      <c r="V16" s="45"/>
      <c r="W16" s="45"/>
      <c r="X16" s="45"/>
      <c r="Y16" s="44">
        <f t="shared" si="0"/>
        <v>0</v>
      </c>
    </row>
    <row r="17" spans="1:25" x14ac:dyDescent="0.25">
      <c r="A17" s="14">
        <v>7</v>
      </c>
      <c r="B17" s="14"/>
      <c r="C17" s="7"/>
      <c r="D17" s="7"/>
      <c r="E17" s="31"/>
      <c r="F17" s="31"/>
      <c r="G17" s="45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>
        <f t="shared" si="0"/>
        <v>0</v>
      </c>
    </row>
    <row r="18" spans="1:25" x14ac:dyDescent="0.25">
      <c r="A18" s="14">
        <v>8</v>
      </c>
      <c r="B18" s="14"/>
      <c r="C18" s="7"/>
      <c r="D18" s="7"/>
      <c r="E18" s="31"/>
      <c r="F18" s="31"/>
      <c r="G18" s="45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>
        <f t="shared" si="0"/>
        <v>0</v>
      </c>
    </row>
    <row r="19" spans="1:25" x14ac:dyDescent="0.25">
      <c r="A19" s="14">
        <v>9</v>
      </c>
      <c r="B19" s="14"/>
      <c r="C19" s="7"/>
      <c r="D19" s="7"/>
      <c r="E19" s="31"/>
      <c r="F19" s="31"/>
      <c r="G19" s="45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5"/>
      <c r="T19" s="45"/>
      <c r="U19" s="45"/>
      <c r="V19" s="45"/>
      <c r="W19" s="45"/>
      <c r="X19" s="45"/>
      <c r="Y19" s="44">
        <f t="shared" si="0"/>
        <v>0</v>
      </c>
    </row>
    <row r="20" spans="1:25" x14ac:dyDescent="0.25">
      <c r="A20" s="14">
        <v>10</v>
      </c>
      <c r="B20" s="14"/>
      <c r="C20" s="7"/>
      <c r="D20" s="7"/>
      <c r="E20" s="31"/>
      <c r="F20" s="31"/>
      <c r="G20" s="45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>
        <f t="shared" si="0"/>
        <v>0</v>
      </c>
    </row>
    <row r="21" spans="1:25" x14ac:dyDescent="0.25">
      <c r="A21" s="14">
        <v>11</v>
      </c>
      <c r="B21" s="14"/>
      <c r="C21" s="7"/>
      <c r="D21" s="7"/>
      <c r="E21" s="31"/>
      <c r="F21" s="31"/>
      <c r="G21" s="45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>
        <f t="shared" si="0"/>
        <v>0</v>
      </c>
    </row>
    <row r="22" spans="1:25" x14ac:dyDescent="0.25">
      <c r="A22" s="14">
        <v>12</v>
      </c>
      <c r="B22" s="14"/>
      <c r="C22" s="7"/>
      <c r="D22" s="7"/>
      <c r="E22" s="31"/>
      <c r="F22" s="31"/>
      <c r="G22" s="45"/>
      <c r="H22" s="44"/>
      <c r="I22" s="44"/>
      <c r="J22" s="44"/>
      <c r="K22" s="4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44">
        <f t="shared" si="0"/>
        <v>0</v>
      </c>
    </row>
    <row r="23" spans="1:25" x14ac:dyDescent="0.25">
      <c r="A23" s="14">
        <v>13</v>
      </c>
      <c r="B23" s="14"/>
      <c r="C23" s="7"/>
      <c r="D23" s="7"/>
      <c r="E23" s="31"/>
      <c r="F23" s="31"/>
      <c r="G23" s="45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5"/>
      <c r="T23" s="45"/>
      <c r="U23" s="45"/>
      <c r="V23" s="45"/>
      <c r="W23" s="45"/>
      <c r="X23" s="45"/>
      <c r="Y23" s="44">
        <f t="shared" si="0"/>
        <v>0</v>
      </c>
    </row>
    <row r="24" spans="1:25" x14ac:dyDescent="0.25">
      <c r="A24" s="14">
        <v>14</v>
      </c>
      <c r="B24" s="14"/>
      <c r="C24" s="7"/>
      <c r="D24" s="7"/>
      <c r="E24" s="31"/>
      <c r="F24" s="31"/>
      <c r="G24" s="45"/>
      <c r="H24" s="44"/>
      <c r="I24" s="44"/>
      <c r="J24" s="44"/>
      <c r="K24" s="44"/>
      <c r="L24" s="44"/>
      <c r="M24" s="44"/>
      <c r="N24" s="44"/>
      <c r="O24" s="44"/>
      <c r="P24" s="45"/>
      <c r="Q24" s="45"/>
      <c r="R24" s="45"/>
      <c r="S24" s="45"/>
      <c r="T24" s="45"/>
      <c r="U24" s="45"/>
      <c r="V24" s="45"/>
      <c r="W24" s="45"/>
      <c r="X24" s="45"/>
      <c r="Y24" s="44">
        <f t="shared" si="0"/>
        <v>0</v>
      </c>
    </row>
    <row r="25" spans="1:25" x14ac:dyDescent="0.25">
      <c r="A25" s="14">
        <v>15</v>
      </c>
      <c r="B25" s="14"/>
      <c r="C25" s="7"/>
      <c r="D25" s="7"/>
      <c r="E25" s="31"/>
      <c r="F25" s="31"/>
      <c r="G25" s="45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>
        <f t="shared" si="0"/>
        <v>0</v>
      </c>
    </row>
    <row r="26" spans="1:25" x14ac:dyDescent="0.25">
      <c r="A26" s="14">
        <v>16</v>
      </c>
      <c r="B26" s="14"/>
      <c r="C26" s="7"/>
      <c r="D26" s="7"/>
      <c r="E26" s="31"/>
      <c r="F26" s="31"/>
      <c r="G26" s="45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5"/>
      <c r="T26" s="45"/>
      <c r="U26" s="45"/>
      <c r="V26" s="45"/>
      <c r="W26" s="45"/>
      <c r="X26" s="45"/>
      <c r="Y26" s="44">
        <f t="shared" si="0"/>
        <v>0</v>
      </c>
    </row>
    <row r="27" spans="1:25" x14ac:dyDescent="0.25">
      <c r="A27" s="14">
        <v>17</v>
      </c>
      <c r="B27" s="14"/>
      <c r="C27" s="7"/>
      <c r="D27" s="7"/>
      <c r="E27" s="31"/>
      <c r="F27" s="31"/>
      <c r="G27" s="45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>
        <f t="shared" si="0"/>
        <v>0</v>
      </c>
    </row>
    <row r="28" spans="1:25" x14ac:dyDescent="0.25">
      <c r="A28" s="14">
        <v>18</v>
      </c>
      <c r="B28" s="14"/>
      <c r="C28" s="7"/>
      <c r="D28" s="7"/>
      <c r="E28" s="31"/>
      <c r="F28" s="31"/>
      <c r="G28" s="45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5"/>
      <c r="T28" s="45"/>
      <c r="U28" s="45"/>
      <c r="V28" s="45"/>
      <c r="W28" s="45"/>
      <c r="X28" s="45"/>
      <c r="Y28" s="44">
        <f t="shared" si="0"/>
        <v>0</v>
      </c>
    </row>
    <row r="29" spans="1:25" x14ac:dyDescent="0.25">
      <c r="A29" s="14">
        <v>19</v>
      </c>
      <c r="B29" s="14"/>
      <c r="C29" s="7"/>
      <c r="D29" s="7"/>
      <c r="E29" s="31"/>
      <c r="F29" s="31"/>
      <c r="G29" s="45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>
        <f t="shared" si="0"/>
        <v>0</v>
      </c>
    </row>
    <row r="30" spans="1:25" x14ac:dyDescent="0.25">
      <c r="A30" s="14">
        <v>20</v>
      </c>
      <c r="B30" s="14"/>
      <c r="C30" s="7"/>
      <c r="D30" s="7"/>
      <c r="E30" s="31"/>
      <c r="F30" s="31"/>
      <c r="G30" s="45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>
        <f t="shared" si="0"/>
        <v>0</v>
      </c>
    </row>
    <row r="31" spans="1:25" x14ac:dyDescent="0.25">
      <c r="A31" s="14">
        <v>21</v>
      </c>
      <c r="B31" s="14"/>
      <c r="C31" s="7"/>
      <c r="D31" s="7"/>
      <c r="E31" s="31"/>
      <c r="F31" s="31"/>
      <c r="G31" s="45"/>
      <c r="H31" s="44"/>
      <c r="I31" s="44"/>
      <c r="J31" s="44"/>
      <c r="K31" s="44"/>
      <c r="L31" s="44"/>
      <c r="M31" s="44"/>
      <c r="N31" s="45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>
        <f t="shared" si="0"/>
        <v>0</v>
      </c>
    </row>
    <row r="32" spans="1:25" x14ac:dyDescent="0.25">
      <c r="A32" s="14">
        <v>22</v>
      </c>
      <c r="B32" s="14"/>
      <c r="C32" s="7"/>
      <c r="D32" s="7"/>
      <c r="E32" s="31"/>
      <c r="F32" s="31"/>
      <c r="G32" s="45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>
        <f t="shared" si="0"/>
        <v>0</v>
      </c>
    </row>
    <row r="33" spans="1:28" x14ac:dyDescent="0.25">
      <c r="A33" s="14">
        <v>23</v>
      </c>
      <c r="B33" s="14"/>
      <c r="C33" s="7"/>
      <c r="D33" s="7"/>
      <c r="E33" s="31"/>
      <c r="F33" s="31"/>
      <c r="G33" s="45"/>
      <c r="H33" s="44"/>
      <c r="I33" s="44"/>
      <c r="J33" s="44"/>
      <c r="K33" s="44"/>
      <c r="L33" s="44"/>
      <c r="M33" s="45"/>
      <c r="N33" s="45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>
        <f t="shared" si="0"/>
        <v>0</v>
      </c>
    </row>
    <row r="34" spans="1:28" x14ac:dyDescent="0.25">
      <c r="A34" s="14">
        <v>24</v>
      </c>
      <c r="B34" s="14"/>
      <c r="C34" s="7"/>
      <c r="D34" s="7"/>
      <c r="E34" s="31"/>
      <c r="F34" s="31"/>
      <c r="G34" s="45"/>
      <c r="H34" s="44"/>
      <c r="I34" s="44"/>
      <c r="J34" s="44"/>
      <c r="K34" s="44"/>
      <c r="L34" s="44"/>
      <c r="M34" s="45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>
        <f t="shared" si="0"/>
        <v>0</v>
      </c>
    </row>
    <row r="35" spans="1:28" x14ac:dyDescent="0.25">
      <c r="A35" s="14">
        <v>25</v>
      </c>
      <c r="B35" s="14"/>
      <c r="C35" s="7"/>
      <c r="D35" s="7"/>
      <c r="E35" s="31"/>
      <c r="F35" s="31"/>
      <c r="G35" s="45"/>
      <c r="H35" s="44"/>
      <c r="I35" s="44"/>
      <c r="J35" s="44"/>
      <c r="K35" s="44"/>
      <c r="L35" s="45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>
        <f t="shared" si="0"/>
        <v>0</v>
      </c>
    </row>
    <row r="36" spans="1:28" x14ac:dyDescent="0.25">
      <c r="A36" s="14">
        <v>26</v>
      </c>
      <c r="B36" s="14"/>
      <c r="C36" s="7"/>
      <c r="D36" s="7"/>
      <c r="E36" s="31"/>
      <c r="F36" s="31"/>
      <c r="G36" s="45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>
        <f t="shared" si="0"/>
        <v>0</v>
      </c>
    </row>
    <row r="37" spans="1:28" x14ac:dyDescent="0.25">
      <c r="A37" s="14">
        <v>27</v>
      </c>
      <c r="B37" s="14"/>
      <c r="C37" s="7"/>
      <c r="D37" s="7"/>
      <c r="E37" s="31"/>
      <c r="F37" s="31"/>
      <c r="G37" s="45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>
        <f t="shared" si="0"/>
        <v>0</v>
      </c>
    </row>
    <row r="38" spans="1:28" x14ac:dyDescent="0.25">
      <c r="A38" s="14">
        <v>28</v>
      </c>
      <c r="B38" s="14"/>
      <c r="C38" s="7"/>
      <c r="D38" s="7"/>
      <c r="E38" s="31"/>
      <c r="F38" s="31"/>
      <c r="G38" s="45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>
        <f t="shared" si="0"/>
        <v>0</v>
      </c>
    </row>
    <row r="39" spans="1:28" x14ac:dyDescent="0.25">
      <c r="A39" s="14">
        <v>29</v>
      </c>
      <c r="B39" s="14"/>
      <c r="C39" s="7"/>
      <c r="D39" s="7"/>
      <c r="E39" s="31"/>
      <c r="F39" s="31"/>
      <c r="G39" s="45"/>
      <c r="H39" s="44"/>
      <c r="I39" s="44"/>
      <c r="J39" s="44"/>
      <c r="K39" s="44"/>
      <c r="L39" s="44"/>
      <c r="M39" s="45"/>
      <c r="N39" s="44"/>
      <c r="O39" s="45"/>
      <c r="P39" s="44"/>
      <c r="Q39" s="44"/>
      <c r="R39" s="44"/>
      <c r="S39" s="44"/>
      <c r="T39" s="44"/>
      <c r="U39" s="44"/>
      <c r="V39" s="44"/>
      <c r="W39" s="44"/>
      <c r="X39" s="44"/>
      <c r="Y39" s="44">
        <f t="shared" si="0"/>
        <v>0</v>
      </c>
    </row>
    <row r="40" spans="1:28" x14ac:dyDescent="0.25">
      <c r="A40" s="14">
        <v>30</v>
      </c>
      <c r="B40" s="14"/>
      <c r="C40" s="7"/>
      <c r="D40" s="7"/>
      <c r="E40" s="31"/>
      <c r="F40" s="31"/>
      <c r="G40" s="45"/>
      <c r="H40" s="44"/>
      <c r="I40" s="44"/>
      <c r="J40" s="44"/>
      <c r="K40" s="44"/>
      <c r="L40" s="44"/>
      <c r="M40" s="45"/>
      <c r="N40" s="45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>
        <f t="shared" si="0"/>
        <v>0</v>
      </c>
    </row>
    <row r="41" spans="1:28" x14ac:dyDescent="0.25">
      <c r="A41" s="14">
        <v>31</v>
      </c>
      <c r="B41" s="14"/>
      <c r="C41" s="7"/>
      <c r="D41" s="7"/>
      <c r="E41" s="31"/>
      <c r="F41" s="31"/>
      <c r="G41" s="45"/>
      <c r="H41" s="44"/>
      <c r="I41" s="44"/>
      <c r="J41" s="44"/>
      <c r="K41" s="44"/>
      <c r="L41" s="45"/>
      <c r="M41" s="44"/>
      <c r="N41" s="45"/>
      <c r="O41" s="44"/>
      <c r="P41" s="45"/>
      <c r="Q41" s="45"/>
      <c r="R41" s="45"/>
      <c r="S41" s="44"/>
      <c r="T41" s="44"/>
      <c r="U41" s="44"/>
      <c r="V41" s="44"/>
      <c r="W41" s="44"/>
      <c r="X41" s="44"/>
      <c r="Y41" s="44">
        <f t="shared" si="0"/>
        <v>0</v>
      </c>
    </row>
    <row r="42" spans="1:28" x14ac:dyDescent="0.25">
      <c r="A42" s="14">
        <v>32</v>
      </c>
      <c r="B42" s="14"/>
      <c r="C42" s="7"/>
      <c r="D42" s="7"/>
      <c r="E42" s="31"/>
      <c r="F42" s="31"/>
      <c r="G42" s="45"/>
      <c r="H42" s="44"/>
      <c r="I42" s="44"/>
      <c r="J42" s="44"/>
      <c r="K42" s="44"/>
      <c r="L42" s="14"/>
      <c r="M42" s="45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>
        <f t="shared" si="0"/>
        <v>0</v>
      </c>
      <c r="AB42" s="65"/>
    </row>
    <row r="43" spans="1:28" x14ac:dyDescent="0.25">
      <c r="A43" s="14">
        <v>33</v>
      </c>
      <c r="B43" s="14"/>
      <c r="C43" s="7"/>
      <c r="D43" s="7"/>
      <c r="E43" s="31"/>
      <c r="F43" s="31"/>
      <c r="G43" s="45"/>
      <c r="H43" s="44"/>
      <c r="I43" s="44"/>
      <c r="J43" s="44"/>
      <c r="K43" s="44"/>
      <c r="L43" s="1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>
        <f t="shared" si="0"/>
        <v>0</v>
      </c>
    </row>
    <row r="44" spans="1:28" x14ac:dyDescent="0.25">
      <c r="A44" s="14">
        <v>34</v>
      </c>
      <c r="B44" s="14"/>
      <c r="C44" s="7"/>
      <c r="D44" s="7"/>
      <c r="E44" s="31"/>
      <c r="F44" s="31"/>
      <c r="G44" s="45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>
        <f t="shared" si="0"/>
        <v>0</v>
      </c>
    </row>
    <row r="45" spans="1:28" x14ac:dyDescent="0.25">
      <c r="A45" s="14">
        <v>35</v>
      </c>
      <c r="B45" s="14"/>
      <c r="C45" s="7"/>
      <c r="D45" s="7"/>
      <c r="E45" s="31"/>
      <c r="F45" s="31"/>
      <c r="G45" s="45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>
        <f t="shared" si="0"/>
        <v>0</v>
      </c>
    </row>
    <row r="46" spans="1:28" x14ac:dyDescent="0.25">
      <c r="E46" s="31">
        <f>SUM(E11:E45)</f>
        <v>6134.2089927086381</v>
      </c>
      <c r="F46" s="72"/>
      <c r="H46" s="31">
        <f t="shared" ref="H46:K46" si="1">SUM(H11:H45)</f>
        <v>137.39999999999998</v>
      </c>
      <c r="I46" s="31">
        <f t="shared" si="1"/>
        <v>150.89999999999998</v>
      </c>
      <c r="J46" s="31">
        <f t="shared" si="1"/>
        <v>30.299999999999997</v>
      </c>
      <c r="K46" s="31">
        <f t="shared" si="1"/>
        <v>19.200000000000003</v>
      </c>
      <c r="Y46" s="31">
        <f>SUM(Y11:Y45)</f>
        <v>651.29999999999995</v>
      </c>
    </row>
  </sheetData>
  <mergeCells count="1">
    <mergeCell ref="B4:C5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C7E46-50B8-421F-8E5B-BC36289A43BC}">
  <dimension ref="A1:AB46"/>
  <sheetViews>
    <sheetView zoomScale="80" zoomScaleNormal="80" workbookViewId="0">
      <pane xSplit="7" ySplit="10" topLeftCell="H11" activePane="bottomRight" state="frozen"/>
      <selection pane="topRight" activeCell="F1" sqref="F1"/>
      <selection pane="bottomLeft" activeCell="A9" sqref="A9"/>
      <selection pane="bottomRight" activeCell="B11" sqref="B11:C13"/>
    </sheetView>
  </sheetViews>
  <sheetFormatPr baseColWidth="10" defaultColWidth="11.54296875" defaultRowHeight="15" x14ac:dyDescent="0.25"/>
  <cols>
    <col min="1" max="1" width="6.08984375" style="24" customWidth="1"/>
    <col min="2" max="2" width="9.90625" style="24" customWidth="1"/>
    <col min="3" max="3" width="29.81640625" style="24" customWidth="1"/>
    <col min="4" max="4" width="7" style="24" customWidth="1"/>
    <col min="5" max="5" width="8.90625" style="24" customWidth="1"/>
    <col min="6" max="6" width="8.54296875" style="24" customWidth="1"/>
    <col min="7" max="7" width="15.90625" style="24" customWidth="1"/>
    <col min="8" max="15" width="11.54296875" style="24"/>
    <col min="16" max="16" width="12.90625" style="24" customWidth="1"/>
    <col min="17" max="25" width="11.54296875" style="24"/>
    <col min="26" max="26" width="5.36328125" style="24" customWidth="1"/>
    <col min="27" max="16384" width="11.54296875" style="24"/>
  </cols>
  <sheetData>
    <row r="1" spans="1:25" ht="15.6" x14ac:dyDescent="0.3">
      <c r="A1" s="26" t="s">
        <v>627</v>
      </c>
    </row>
    <row r="2" spans="1:25" ht="15.6" x14ac:dyDescent="0.3">
      <c r="A2" s="26" t="s">
        <v>536</v>
      </c>
      <c r="B2" s="26" t="s">
        <v>628</v>
      </c>
      <c r="G2" s="89" t="s">
        <v>100</v>
      </c>
      <c r="H2" s="89">
        <v>1</v>
      </c>
      <c r="I2" s="89">
        <v>2</v>
      </c>
      <c r="J2" s="89">
        <v>3</v>
      </c>
      <c r="K2" s="89">
        <v>4</v>
      </c>
      <c r="L2" s="89">
        <v>5</v>
      </c>
      <c r="M2" s="89">
        <v>6</v>
      </c>
      <c r="N2" s="89">
        <v>7</v>
      </c>
      <c r="O2" s="89">
        <v>8</v>
      </c>
      <c r="P2" s="89">
        <v>9</v>
      </c>
      <c r="Q2" s="89">
        <v>10</v>
      </c>
      <c r="R2" s="89">
        <v>11</v>
      </c>
      <c r="S2" s="89">
        <v>12</v>
      </c>
      <c r="T2" s="89">
        <v>13</v>
      </c>
      <c r="U2" s="89">
        <v>14</v>
      </c>
      <c r="V2" s="89">
        <v>15</v>
      </c>
      <c r="W2" s="89">
        <v>16</v>
      </c>
      <c r="X2" s="89">
        <v>17</v>
      </c>
    </row>
    <row r="3" spans="1:25" ht="15.6" x14ac:dyDescent="0.3">
      <c r="A3" s="26"/>
      <c r="B3" s="26" t="s">
        <v>604</v>
      </c>
      <c r="G3" s="89" t="s">
        <v>101</v>
      </c>
      <c r="H3" s="89" t="s">
        <v>139</v>
      </c>
      <c r="I3" s="89" t="s">
        <v>140</v>
      </c>
      <c r="J3" s="89" t="s">
        <v>141</v>
      </c>
      <c r="K3" s="89" t="s">
        <v>142</v>
      </c>
      <c r="L3" s="89" t="s">
        <v>95</v>
      </c>
      <c r="M3" s="89" t="s">
        <v>96</v>
      </c>
      <c r="N3" s="89" t="s">
        <v>97</v>
      </c>
      <c r="O3" s="89" t="s">
        <v>98</v>
      </c>
      <c r="P3" s="89" t="s">
        <v>99</v>
      </c>
      <c r="Q3" s="89" t="s">
        <v>143</v>
      </c>
      <c r="R3" s="89" t="s">
        <v>144</v>
      </c>
      <c r="S3" s="89"/>
      <c r="T3" s="89"/>
      <c r="U3" s="89"/>
      <c r="V3" s="89"/>
      <c r="W3" s="89"/>
      <c r="X3" s="89"/>
    </row>
    <row r="4" spans="1:25" ht="15.6" customHeight="1" x14ac:dyDescent="0.25">
      <c r="B4" s="100" t="s">
        <v>538</v>
      </c>
      <c r="C4" s="100"/>
      <c r="D4" s="71"/>
      <c r="G4" s="89" t="s">
        <v>102</v>
      </c>
      <c r="H4" s="89" t="s">
        <v>131</v>
      </c>
      <c r="I4" s="89" t="s">
        <v>135</v>
      </c>
      <c r="J4" s="89" t="s">
        <v>136</v>
      </c>
      <c r="K4" s="89" t="s">
        <v>137</v>
      </c>
      <c r="L4" s="89" t="s">
        <v>131</v>
      </c>
      <c r="M4" s="89" t="s">
        <v>135</v>
      </c>
      <c r="N4" s="89" t="s">
        <v>136</v>
      </c>
      <c r="O4" s="89" t="s">
        <v>137</v>
      </c>
      <c r="P4" s="89" t="s">
        <v>138</v>
      </c>
      <c r="Q4" s="89" t="s">
        <v>131</v>
      </c>
      <c r="R4" s="89" t="s">
        <v>135</v>
      </c>
      <c r="S4" s="89"/>
      <c r="T4" s="89"/>
      <c r="U4" s="89"/>
      <c r="V4" s="89"/>
      <c r="W4" s="89"/>
      <c r="X4" s="89"/>
    </row>
    <row r="5" spans="1:25" ht="15.6" x14ac:dyDescent="0.25">
      <c r="B5" s="100"/>
      <c r="C5" s="100"/>
      <c r="D5" s="71"/>
      <c r="G5" s="89" t="s">
        <v>132</v>
      </c>
      <c r="H5" s="89" t="s">
        <v>48</v>
      </c>
      <c r="I5" s="89" t="s">
        <v>48</v>
      </c>
      <c r="J5" s="89" t="s">
        <v>48</v>
      </c>
      <c r="K5" s="89" t="s">
        <v>48</v>
      </c>
      <c r="L5" s="89" t="s">
        <v>48</v>
      </c>
      <c r="M5" s="89" t="s">
        <v>48</v>
      </c>
      <c r="N5" s="89" t="s">
        <v>48</v>
      </c>
      <c r="O5" s="89" t="s">
        <v>48</v>
      </c>
      <c r="P5" s="89" t="s">
        <v>48</v>
      </c>
      <c r="Q5" s="89" t="s">
        <v>48</v>
      </c>
      <c r="R5" s="89" t="s">
        <v>48</v>
      </c>
      <c r="S5" s="89"/>
      <c r="T5" s="89"/>
      <c r="U5" s="89"/>
      <c r="V5" s="89"/>
      <c r="W5" s="89"/>
      <c r="X5" s="89"/>
    </row>
    <row r="6" spans="1:25" ht="15.6" x14ac:dyDescent="0.25">
      <c r="B6" s="71"/>
      <c r="C6" s="71"/>
      <c r="D6" s="71"/>
      <c r="G6" s="89" t="s">
        <v>133</v>
      </c>
      <c r="H6" s="46">
        <v>45280</v>
      </c>
      <c r="I6" s="46">
        <v>32186</v>
      </c>
      <c r="J6" s="46">
        <v>8536</v>
      </c>
      <c r="K6" s="46">
        <v>4569</v>
      </c>
      <c r="L6" s="46">
        <v>38176</v>
      </c>
      <c r="M6" s="46">
        <v>25836</v>
      </c>
      <c r="N6" s="46">
        <v>5000</v>
      </c>
      <c r="O6" s="46">
        <v>3881</v>
      </c>
      <c r="P6" s="46">
        <v>17150</v>
      </c>
      <c r="Q6" s="46">
        <v>18563</v>
      </c>
      <c r="R6" s="46">
        <v>35292</v>
      </c>
      <c r="S6" s="89"/>
      <c r="T6" s="89"/>
      <c r="U6" s="89"/>
      <c r="V6" s="89"/>
      <c r="W6" s="89"/>
      <c r="X6" s="89"/>
    </row>
    <row r="7" spans="1:25" ht="27.6" x14ac:dyDescent="0.25">
      <c r="B7" s="71"/>
      <c r="C7" s="71"/>
      <c r="D7" s="71"/>
      <c r="G7" s="89" t="s">
        <v>134</v>
      </c>
      <c r="H7" s="89" t="s">
        <v>145</v>
      </c>
      <c r="I7" s="89" t="s">
        <v>146</v>
      </c>
      <c r="J7" s="89" t="s">
        <v>147</v>
      </c>
      <c r="K7" s="89" t="s">
        <v>148</v>
      </c>
      <c r="L7" s="89" t="s">
        <v>149</v>
      </c>
      <c r="M7" s="89" t="s">
        <v>150</v>
      </c>
      <c r="N7" s="89" t="s">
        <v>151</v>
      </c>
      <c r="O7" s="89" t="s">
        <v>152</v>
      </c>
      <c r="P7" s="89" t="s">
        <v>153</v>
      </c>
      <c r="Q7" s="89" t="s">
        <v>154</v>
      </c>
      <c r="R7" s="89" t="s">
        <v>155</v>
      </c>
      <c r="S7" s="89"/>
      <c r="T7" s="89"/>
      <c r="U7" s="89"/>
      <c r="V7" s="89"/>
      <c r="W7" s="89"/>
      <c r="X7" s="89"/>
    </row>
    <row r="8" spans="1:25" ht="15.6" x14ac:dyDescent="0.25">
      <c r="B8" s="71"/>
      <c r="C8" s="71"/>
      <c r="D8" s="71"/>
      <c r="G8" s="89" t="s">
        <v>218</v>
      </c>
      <c r="H8" s="47">
        <v>44185</v>
      </c>
      <c r="I8" s="47">
        <v>44188</v>
      </c>
      <c r="J8" s="47">
        <v>44193</v>
      </c>
      <c r="K8" s="47">
        <v>44201</v>
      </c>
      <c r="L8" s="47">
        <v>44209</v>
      </c>
      <c r="M8" s="47">
        <v>44212</v>
      </c>
      <c r="N8" s="47">
        <v>44214</v>
      </c>
      <c r="O8" s="47">
        <v>44212</v>
      </c>
      <c r="P8" s="47">
        <v>44216</v>
      </c>
      <c r="Q8" s="47">
        <v>44201</v>
      </c>
      <c r="R8" s="47">
        <v>44204</v>
      </c>
      <c r="S8" s="89"/>
      <c r="T8" s="89"/>
      <c r="U8" s="89"/>
      <c r="V8" s="89"/>
      <c r="W8" s="89"/>
      <c r="X8" s="89"/>
    </row>
    <row r="9" spans="1:25" ht="15.6" x14ac:dyDescent="0.25">
      <c r="B9" s="71"/>
      <c r="C9" s="71"/>
      <c r="D9" s="71"/>
      <c r="G9" s="89" t="s">
        <v>156</v>
      </c>
      <c r="H9" s="89" t="s">
        <v>157</v>
      </c>
      <c r="I9" s="89" t="s">
        <v>157</v>
      </c>
      <c r="J9" s="89" t="s">
        <v>158</v>
      </c>
      <c r="K9" s="89" t="s">
        <v>158</v>
      </c>
      <c r="L9" s="89" t="s">
        <v>157</v>
      </c>
      <c r="M9" s="89" t="s">
        <v>157</v>
      </c>
      <c r="N9" s="89" t="s">
        <v>157</v>
      </c>
      <c r="O9" s="89" t="s">
        <v>157</v>
      </c>
      <c r="P9" s="89" t="s">
        <v>157</v>
      </c>
      <c r="Q9" s="89" t="s">
        <v>158</v>
      </c>
      <c r="R9" s="89" t="s">
        <v>158</v>
      </c>
      <c r="S9" s="89"/>
      <c r="T9" s="89"/>
      <c r="U9" s="89"/>
      <c r="V9" s="89"/>
      <c r="W9" s="89"/>
      <c r="X9" s="89"/>
    </row>
    <row r="10" spans="1:25" ht="15.6" x14ac:dyDescent="0.3">
      <c r="A10" s="1" t="s">
        <v>100</v>
      </c>
      <c r="B10" s="1" t="s">
        <v>101</v>
      </c>
      <c r="C10" s="1" t="s">
        <v>102</v>
      </c>
      <c r="D10" s="1" t="s">
        <v>103</v>
      </c>
      <c r="E10" s="1" t="s">
        <v>559</v>
      </c>
      <c r="F10" s="1" t="s">
        <v>528</v>
      </c>
      <c r="G10" s="1" t="s">
        <v>527</v>
      </c>
      <c r="H10" s="89"/>
      <c r="I10" s="89"/>
      <c r="J10" s="89"/>
      <c r="K10" s="8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40"/>
      <c r="Y10" s="42" t="s">
        <v>7</v>
      </c>
    </row>
    <row r="11" spans="1:25" x14ac:dyDescent="0.25">
      <c r="A11" s="14">
        <v>1</v>
      </c>
      <c r="B11" s="14" t="s">
        <v>433</v>
      </c>
      <c r="C11" s="29" t="s">
        <v>459</v>
      </c>
      <c r="D11" s="14" t="s">
        <v>427</v>
      </c>
      <c r="E11" s="31">
        <f>'P4b2 CA 02'!F42</f>
        <v>2641.3912466012521</v>
      </c>
      <c r="F11" s="63">
        <f>E11/$E$46</f>
        <v>0.43060013927482965</v>
      </c>
      <c r="G11" s="45" t="s">
        <v>624</v>
      </c>
      <c r="H11" s="45">
        <f>'P5a1 CA 02 OC'!$E11/'P5a1 CA 02 OC'!$Y11*'P5a1 CA 02 OC'!H11</f>
        <v>557.23500273762022</v>
      </c>
      <c r="I11" s="45">
        <f>'P5a1 CA 02 OC'!$E11/'P5a1 CA 02 OC'!$Y11*'P5a1 CA 02 OC'!I11</f>
        <v>611.98516676205884</v>
      </c>
      <c r="J11" s="45">
        <f>'P5a1 CA 02 OC'!$E11/'P5a1 CA 02 OC'!$Y11*'P5a1 CA 02 OC'!J11</f>
        <v>122.88370147707346</v>
      </c>
      <c r="K11" s="45">
        <f>'P5a1 CA 02 OC'!$E11/'P5a1 CA 02 OC'!$Y11*'P5a1 CA 02 OC'!K11</f>
        <v>77.86689994586834</v>
      </c>
      <c r="L11" s="45">
        <f>'P5a1 CA 02 OC'!$E11/'P5a1 CA 02 OC'!$Y11*'P5a1 CA 02 OC'!L11</f>
        <v>374.73445598949132</v>
      </c>
      <c r="M11" s="45">
        <f>'P5a1 CA 02 OC'!$E11/'P5a1 CA 02 OC'!$Y11*'P5a1 CA 02 OC'!M11</f>
        <v>226.30067796767986</v>
      </c>
      <c r="N11" s="45">
        <f>'P5a1 CA 02 OC'!$E11/'P5a1 CA 02 OC'!$Y11*'P5a1 CA 02 OC'!N11</f>
        <v>114.36700929549411</v>
      </c>
      <c r="O11" s="45">
        <f>'P5a1 CA 02 OC'!$E11/'P5a1 CA 02 OC'!$Y11*'P5a1 CA 02 OC'!O11</f>
        <v>43.800131219550934</v>
      </c>
      <c r="P11" s="45">
        <f>'P5a1 CA 02 OC'!$E11/'P5a1 CA 02 OC'!$Y11*'P5a1 CA 02 OC'!P11</f>
        <v>244.55073264249273</v>
      </c>
      <c r="Q11" s="45">
        <f>'P5a1 CA 02 OC'!$E11/'P5a1 CA 02 OC'!$Y11*'P5a1 CA 02 OC'!Q11</f>
        <v>77.86689994586834</v>
      </c>
      <c r="R11" s="45">
        <f>'P5a1 CA 02 OC'!$E11/'P5a1 CA 02 OC'!$Y11*'P5a1 CA 02 OC'!R11</f>
        <v>189.80056861805406</v>
      </c>
      <c r="S11" s="7"/>
      <c r="T11" s="7"/>
      <c r="U11" s="7"/>
      <c r="V11" s="7"/>
      <c r="W11" s="7"/>
      <c r="X11" s="7"/>
      <c r="Y11" s="44">
        <f t="shared" ref="Y11:Y45" si="0">SUM(H11:X11)</f>
        <v>2641.3912466012521</v>
      </c>
    </row>
    <row r="12" spans="1:25" x14ac:dyDescent="0.25">
      <c r="A12" s="14">
        <v>2</v>
      </c>
      <c r="B12" s="14" t="s">
        <v>434</v>
      </c>
      <c r="C12" s="29" t="s">
        <v>460</v>
      </c>
      <c r="D12" s="14" t="s">
        <v>427</v>
      </c>
      <c r="E12" s="31">
        <f>'P4b2 CA 02'!G42</f>
        <v>1904.3816021098228</v>
      </c>
      <c r="F12" s="63">
        <f>E12/$E$46</f>
        <v>0.31045267684447098</v>
      </c>
      <c r="G12" s="45" t="s">
        <v>624</v>
      </c>
      <c r="H12" s="45">
        <f>'P5a1 CA 02 OC'!$E12/'P5a1 CA 02 OC'!$Y12*'P5a1 CA 02 OC'!H12</f>
        <v>401.75346557636976</v>
      </c>
      <c r="I12" s="45">
        <f>'P5a1 CA 02 OC'!$E12/'P5a1 CA 02 OC'!$Y12*'P5a1 CA 02 OC'!I12</f>
        <v>441.22705935570741</v>
      </c>
      <c r="J12" s="45">
        <f>'P5a1 CA 02 OC'!$E12/'P5a1 CA 02 OC'!$Y12*'P5a1 CA 02 OC'!J12</f>
        <v>88.596288260291161</v>
      </c>
      <c r="K12" s="45">
        <f>'P5a1 CA 02 OC'!$E12/'P5a1 CA 02 OC'!$Y12*'P5a1 CA 02 OC'!K12</f>
        <v>56.140222263946875</v>
      </c>
      <c r="L12" s="45">
        <f>'P5a1 CA 02 OC'!$E12/'P5a1 CA 02 OC'!$Y12*'P5a1 CA 02 OC'!L12</f>
        <v>270.17481964524433</v>
      </c>
      <c r="M12" s="45">
        <f>'P5a1 CA 02 OC'!$E12/'P5a1 CA 02 OC'!$Y12*'P5a1 CA 02 OC'!M12</f>
        <v>163.15752095459561</v>
      </c>
      <c r="N12" s="45">
        <f>'P5a1 CA 02 OC'!$E12/'P5a1 CA 02 OC'!$Y12*'P5a1 CA 02 OC'!N12</f>
        <v>82.455951450171966</v>
      </c>
      <c r="O12" s="45">
        <f>'P5a1 CA 02 OC'!$E12/'P5a1 CA 02 OC'!$Y12*'P5a1 CA 02 OC'!O12</f>
        <v>31.578875023470118</v>
      </c>
      <c r="P12" s="45">
        <f>'P5a1 CA 02 OC'!$E12/'P5a1 CA 02 OC'!$Y12*'P5a1 CA 02 OC'!P12</f>
        <v>176.31538554770816</v>
      </c>
      <c r="Q12" s="45">
        <f>'P5a1 CA 02 OC'!$E12/'P5a1 CA 02 OC'!$Y12*'P5a1 CA 02 OC'!Q12</f>
        <v>56.140222263946875</v>
      </c>
      <c r="R12" s="45">
        <f>'P5a1 CA 02 OC'!$E12/'P5a1 CA 02 OC'!$Y12*'P5a1 CA 02 OC'!R12</f>
        <v>136.84179176837051</v>
      </c>
      <c r="S12" s="44"/>
      <c r="T12" s="44"/>
      <c r="U12" s="44"/>
      <c r="V12" s="44"/>
      <c r="W12" s="44"/>
      <c r="X12" s="44"/>
      <c r="Y12" s="44">
        <f t="shared" si="0"/>
        <v>1904.381602109823</v>
      </c>
    </row>
    <row r="13" spans="1:25" x14ac:dyDescent="0.25">
      <c r="A13" s="14">
        <v>3</v>
      </c>
      <c r="B13" s="14" t="s">
        <v>435</v>
      </c>
      <c r="C13" s="29" t="s">
        <v>461</v>
      </c>
      <c r="D13" s="14" t="s">
        <v>427</v>
      </c>
      <c r="E13" s="31">
        <f>'P4b2 CA 02'!H42</f>
        <v>1588.4361439975635</v>
      </c>
      <c r="F13" s="63">
        <f>E13/$E$46</f>
        <v>0.25894718388069937</v>
      </c>
      <c r="G13" s="45" t="s">
        <v>624</v>
      </c>
      <c r="H13" s="45">
        <f>'P5a1 CA 02 OC'!$E13/'P5a1 CA 02 OC'!$Y13*'P5a1 CA 02 OC'!H13</f>
        <v>335.10076183826999</v>
      </c>
      <c r="I13" s="45">
        <f>'P5a1 CA 02 OC'!$E13/'P5a1 CA 02 OC'!$Y13*'P5a1 CA 02 OC'!I13</f>
        <v>368.02550918045807</v>
      </c>
      <c r="J13" s="45">
        <f>'P5a1 CA 02 OC'!$E13/'P5a1 CA 02 OC'!$Y13*'P5a1 CA 02 OC'!J13</f>
        <v>73.897766256911069</v>
      </c>
      <c r="K13" s="45">
        <f>'P5a1 CA 02 OC'!$E13/'P5a1 CA 02 OC'!$Y13*'P5a1 CA 02 OC'!K13</f>
        <v>46.826307331111963</v>
      </c>
      <c r="L13" s="45">
        <f>'P5a1 CA 02 OC'!$E13/'P5a1 CA 02 OC'!$Y13*'P5a1 CA 02 OC'!L13</f>
        <v>225.35160403097632</v>
      </c>
      <c r="M13" s="45">
        <f>'P5a1 CA 02 OC'!$E13/'P5a1 CA 02 OC'!$Y13*'P5a1 CA 02 OC'!M13</f>
        <v>136.08895568104415</v>
      </c>
      <c r="N13" s="45">
        <f>'P5a1 CA 02 OC'!$E13/'P5a1 CA 02 OC'!$Y13*'P5a1 CA 02 OC'!N13</f>
        <v>68.7761388925707</v>
      </c>
      <c r="O13" s="45">
        <f>'P5a1 CA 02 OC'!$E13/'P5a1 CA 02 OC'!$Y13*'P5a1 CA 02 OC'!O13</f>
        <v>26.339797873750481</v>
      </c>
      <c r="P13" s="45">
        <f>'P5a1 CA 02 OC'!$E13/'P5a1 CA 02 OC'!$Y13*'P5a1 CA 02 OC'!P13</f>
        <v>147.06387146177352</v>
      </c>
      <c r="Q13" s="45">
        <f>'P5a1 CA 02 OC'!$E13/'P5a1 CA 02 OC'!$Y13*'P5a1 CA 02 OC'!Q13</f>
        <v>46.826307331111963</v>
      </c>
      <c r="R13" s="45">
        <f>'P5a1 CA 02 OC'!$E13/'P5a1 CA 02 OC'!$Y13*'P5a1 CA 02 OC'!R13</f>
        <v>114.1391241195854</v>
      </c>
      <c r="S13" s="44"/>
      <c r="T13" s="44"/>
      <c r="U13" s="44"/>
      <c r="V13" s="44"/>
      <c r="W13" s="44"/>
      <c r="X13" s="44"/>
      <c r="Y13" s="44">
        <f t="shared" si="0"/>
        <v>1588.4361439975637</v>
      </c>
    </row>
    <row r="14" spans="1:25" x14ac:dyDescent="0.25">
      <c r="A14" s="14">
        <v>4</v>
      </c>
      <c r="B14" s="14"/>
      <c r="C14" s="29"/>
      <c r="D14" s="14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44">
        <f t="shared" si="0"/>
        <v>0</v>
      </c>
    </row>
    <row r="15" spans="1:25" x14ac:dyDescent="0.25">
      <c r="A15" s="14">
        <v>5</v>
      </c>
      <c r="B15" s="14"/>
      <c r="C15" s="7"/>
      <c r="D15" s="7"/>
      <c r="E15" s="31"/>
      <c r="F15" s="31"/>
      <c r="G15" s="45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5"/>
      <c r="T15" s="45"/>
      <c r="U15" s="45"/>
      <c r="V15" s="45"/>
      <c r="W15" s="45"/>
      <c r="X15" s="45"/>
      <c r="Y15" s="44">
        <f t="shared" si="0"/>
        <v>0</v>
      </c>
    </row>
    <row r="16" spans="1:25" x14ac:dyDescent="0.25">
      <c r="A16" s="14">
        <v>6</v>
      </c>
      <c r="B16" s="14"/>
      <c r="C16" s="7"/>
      <c r="D16" s="7"/>
      <c r="E16" s="31"/>
      <c r="F16" s="31"/>
      <c r="G16" s="45"/>
      <c r="H16" s="44"/>
      <c r="I16" s="44"/>
      <c r="J16" s="44"/>
      <c r="K16" s="44"/>
      <c r="L16" s="44"/>
      <c r="M16" s="44"/>
      <c r="N16" s="44"/>
      <c r="O16" s="44"/>
      <c r="P16" s="45"/>
      <c r="Q16" s="45"/>
      <c r="R16" s="45"/>
      <c r="S16" s="45"/>
      <c r="T16" s="45"/>
      <c r="U16" s="45"/>
      <c r="V16" s="45"/>
      <c r="W16" s="45"/>
      <c r="X16" s="45"/>
      <c r="Y16" s="44">
        <f t="shared" si="0"/>
        <v>0</v>
      </c>
    </row>
    <row r="17" spans="1:25" x14ac:dyDescent="0.25">
      <c r="A17" s="14">
        <v>7</v>
      </c>
      <c r="B17" s="14"/>
      <c r="C17" s="7"/>
      <c r="D17" s="7"/>
      <c r="E17" s="31"/>
      <c r="F17" s="31"/>
      <c r="G17" s="45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>
        <f t="shared" si="0"/>
        <v>0</v>
      </c>
    </row>
    <row r="18" spans="1:25" x14ac:dyDescent="0.25">
      <c r="A18" s="14">
        <v>8</v>
      </c>
      <c r="B18" s="14"/>
      <c r="C18" s="7"/>
      <c r="D18" s="7"/>
      <c r="E18" s="31"/>
      <c r="F18" s="31"/>
      <c r="G18" s="45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>
        <f t="shared" si="0"/>
        <v>0</v>
      </c>
    </row>
    <row r="19" spans="1:25" x14ac:dyDescent="0.25">
      <c r="A19" s="14">
        <v>9</v>
      </c>
      <c r="B19" s="14"/>
      <c r="C19" s="7"/>
      <c r="D19" s="7"/>
      <c r="E19" s="31"/>
      <c r="F19" s="31"/>
      <c r="G19" s="45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5"/>
      <c r="T19" s="45"/>
      <c r="U19" s="45"/>
      <c r="V19" s="45"/>
      <c r="W19" s="45"/>
      <c r="X19" s="45"/>
      <c r="Y19" s="44">
        <f t="shared" si="0"/>
        <v>0</v>
      </c>
    </row>
    <row r="20" spans="1:25" x14ac:dyDescent="0.25">
      <c r="A20" s="14">
        <v>10</v>
      </c>
      <c r="B20" s="14"/>
      <c r="C20" s="7"/>
      <c r="D20" s="7"/>
      <c r="E20" s="31"/>
      <c r="F20" s="31"/>
      <c r="G20" s="45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>
        <f t="shared" si="0"/>
        <v>0</v>
      </c>
    </row>
    <row r="21" spans="1:25" x14ac:dyDescent="0.25">
      <c r="A21" s="14">
        <v>11</v>
      </c>
      <c r="B21" s="14"/>
      <c r="C21" s="7"/>
      <c r="D21" s="7"/>
      <c r="E21" s="31"/>
      <c r="F21" s="31"/>
      <c r="G21" s="45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>
        <f t="shared" si="0"/>
        <v>0</v>
      </c>
    </row>
    <row r="22" spans="1:25" x14ac:dyDescent="0.25">
      <c r="A22" s="14">
        <v>12</v>
      </c>
      <c r="B22" s="14"/>
      <c r="C22" s="7"/>
      <c r="D22" s="7"/>
      <c r="E22" s="31"/>
      <c r="F22" s="31"/>
      <c r="G22" s="45"/>
      <c r="H22" s="44"/>
      <c r="I22" s="44"/>
      <c r="J22" s="44"/>
      <c r="K22" s="4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44">
        <f t="shared" si="0"/>
        <v>0</v>
      </c>
    </row>
    <row r="23" spans="1:25" x14ac:dyDescent="0.25">
      <c r="A23" s="14">
        <v>13</v>
      </c>
      <c r="B23" s="14"/>
      <c r="C23" s="7"/>
      <c r="D23" s="7"/>
      <c r="E23" s="31"/>
      <c r="F23" s="31"/>
      <c r="G23" s="45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5"/>
      <c r="T23" s="45"/>
      <c r="U23" s="45"/>
      <c r="V23" s="45"/>
      <c r="W23" s="45"/>
      <c r="X23" s="45"/>
      <c r="Y23" s="44">
        <f t="shared" si="0"/>
        <v>0</v>
      </c>
    </row>
    <row r="24" spans="1:25" x14ac:dyDescent="0.25">
      <c r="A24" s="14">
        <v>14</v>
      </c>
      <c r="B24" s="14"/>
      <c r="C24" s="7"/>
      <c r="D24" s="7"/>
      <c r="E24" s="31"/>
      <c r="F24" s="31"/>
      <c r="G24" s="45"/>
      <c r="H24" s="44"/>
      <c r="I24" s="44"/>
      <c r="J24" s="44"/>
      <c r="K24" s="44"/>
      <c r="L24" s="44"/>
      <c r="M24" s="44"/>
      <c r="N24" s="44"/>
      <c r="O24" s="44"/>
      <c r="P24" s="45"/>
      <c r="Q24" s="45"/>
      <c r="R24" s="45"/>
      <c r="S24" s="45"/>
      <c r="T24" s="45"/>
      <c r="U24" s="45"/>
      <c r="V24" s="45"/>
      <c r="W24" s="45"/>
      <c r="X24" s="45"/>
      <c r="Y24" s="44">
        <f t="shared" si="0"/>
        <v>0</v>
      </c>
    </row>
    <row r="25" spans="1:25" x14ac:dyDescent="0.25">
      <c r="A25" s="14">
        <v>15</v>
      </c>
      <c r="B25" s="14"/>
      <c r="C25" s="7"/>
      <c r="D25" s="7"/>
      <c r="E25" s="31"/>
      <c r="F25" s="31"/>
      <c r="G25" s="45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>
        <f t="shared" si="0"/>
        <v>0</v>
      </c>
    </row>
    <row r="26" spans="1:25" x14ac:dyDescent="0.25">
      <c r="A26" s="14">
        <v>16</v>
      </c>
      <c r="B26" s="14"/>
      <c r="C26" s="7"/>
      <c r="D26" s="7"/>
      <c r="E26" s="31"/>
      <c r="F26" s="31"/>
      <c r="G26" s="45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5"/>
      <c r="T26" s="45"/>
      <c r="U26" s="45"/>
      <c r="V26" s="45"/>
      <c r="W26" s="45"/>
      <c r="X26" s="45"/>
      <c r="Y26" s="44">
        <f t="shared" si="0"/>
        <v>0</v>
      </c>
    </row>
    <row r="27" spans="1:25" x14ac:dyDescent="0.25">
      <c r="A27" s="14">
        <v>17</v>
      </c>
      <c r="B27" s="14"/>
      <c r="C27" s="7"/>
      <c r="D27" s="7"/>
      <c r="E27" s="31"/>
      <c r="F27" s="31"/>
      <c r="G27" s="45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>
        <f t="shared" si="0"/>
        <v>0</v>
      </c>
    </row>
    <row r="28" spans="1:25" x14ac:dyDescent="0.25">
      <c r="A28" s="14">
        <v>18</v>
      </c>
      <c r="B28" s="14"/>
      <c r="C28" s="7"/>
      <c r="D28" s="7"/>
      <c r="E28" s="31"/>
      <c r="F28" s="31"/>
      <c r="G28" s="45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5"/>
      <c r="T28" s="45"/>
      <c r="U28" s="45"/>
      <c r="V28" s="45"/>
      <c r="W28" s="45"/>
      <c r="X28" s="45"/>
      <c r="Y28" s="44">
        <f t="shared" si="0"/>
        <v>0</v>
      </c>
    </row>
    <row r="29" spans="1:25" x14ac:dyDescent="0.25">
      <c r="A29" s="14">
        <v>19</v>
      </c>
      <c r="B29" s="14"/>
      <c r="C29" s="7"/>
      <c r="D29" s="7"/>
      <c r="E29" s="31"/>
      <c r="F29" s="31"/>
      <c r="G29" s="45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>
        <f t="shared" si="0"/>
        <v>0</v>
      </c>
    </row>
    <row r="30" spans="1:25" x14ac:dyDescent="0.25">
      <c r="A30" s="14">
        <v>20</v>
      </c>
      <c r="B30" s="14"/>
      <c r="C30" s="7"/>
      <c r="D30" s="7"/>
      <c r="E30" s="31"/>
      <c r="F30" s="31"/>
      <c r="G30" s="45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>
        <f t="shared" si="0"/>
        <v>0</v>
      </c>
    </row>
    <row r="31" spans="1:25" x14ac:dyDescent="0.25">
      <c r="A31" s="14">
        <v>21</v>
      </c>
      <c r="B31" s="14"/>
      <c r="C31" s="7"/>
      <c r="D31" s="7"/>
      <c r="E31" s="31"/>
      <c r="F31" s="31"/>
      <c r="G31" s="45"/>
      <c r="H31" s="44"/>
      <c r="I31" s="44"/>
      <c r="J31" s="44"/>
      <c r="K31" s="44"/>
      <c r="L31" s="44"/>
      <c r="M31" s="44"/>
      <c r="N31" s="45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>
        <f t="shared" si="0"/>
        <v>0</v>
      </c>
    </row>
    <row r="32" spans="1:25" x14ac:dyDescent="0.25">
      <c r="A32" s="14">
        <v>22</v>
      </c>
      <c r="B32" s="14"/>
      <c r="C32" s="7"/>
      <c r="D32" s="7"/>
      <c r="E32" s="31"/>
      <c r="F32" s="31"/>
      <c r="G32" s="45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>
        <f t="shared" si="0"/>
        <v>0</v>
      </c>
    </row>
    <row r="33" spans="1:28" x14ac:dyDescent="0.25">
      <c r="A33" s="14">
        <v>23</v>
      </c>
      <c r="B33" s="14"/>
      <c r="C33" s="7"/>
      <c r="D33" s="7"/>
      <c r="E33" s="31"/>
      <c r="F33" s="31"/>
      <c r="G33" s="45"/>
      <c r="H33" s="44"/>
      <c r="I33" s="44"/>
      <c r="J33" s="44"/>
      <c r="K33" s="44"/>
      <c r="L33" s="44"/>
      <c r="M33" s="45"/>
      <c r="N33" s="45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>
        <f t="shared" si="0"/>
        <v>0</v>
      </c>
    </row>
    <row r="34" spans="1:28" x14ac:dyDescent="0.25">
      <c r="A34" s="14">
        <v>24</v>
      </c>
      <c r="B34" s="14"/>
      <c r="C34" s="7"/>
      <c r="D34" s="7"/>
      <c r="E34" s="31"/>
      <c r="F34" s="31"/>
      <c r="G34" s="45"/>
      <c r="H34" s="44"/>
      <c r="I34" s="44"/>
      <c r="J34" s="44"/>
      <c r="K34" s="44"/>
      <c r="L34" s="44"/>
      <c r="M34" s="45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>
        <f t="shared" si="0"/>
        <v>0</v>
      </c>
    </row>
    <row r="35" spans="1:28" x14ac:dyDescent="0.25">
      <c r="A35" s="14">
        <v>25</v>
      </c>
      <c r="B35" s="14"/>
      <c r="C35" s="7"/>
      <c r="D35" s="7"/>
      <c r="E35" s="31"/>
      <c r="F35" s="31"/>
      <c r="G35" s="45"/>
      <c r="H35" s="44"/>
      <c r="I35" s="44"/>
      <c r="J35" s="44"/>
      <c r="K35" s="44"/>
      <c r="L35" s="45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>
        <f t="shared" si="0"/>
        <v>0</v>
      </c>
    </row>
    <row r="36" spans="1:28" x14ac:dyDescent="0.25">
      <c r="A36" s="14">
        <v>26</v>
      </c>
      <c r="B36" s="14"/>
      <c r="C36" s="7"/>
      <c r="D36" s="7"/>
      <c r="E36" s="31"/>
      <c r="F36" s="31"/>
      <c r="G36" s="45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>
        <f t="shared" si="0"/>
        <v>0</v>
      </c>
    </row>
    <row r="37" spans="1:28" x14ac:dyDescent="0.25">
      <c r="A37" s="14">
        <v>27</v>
      </c>
      <c r="B37" s="14"/>
      <c r="C37" s="7"/>
      <c r="D37" s="7"/>
      <c r="E37" s="31"/>
      <c r="F37" s="31"/>
      <c r="G37" s="45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>
        <f t="shared" si="0"/>
        <v>0</v>
      </c>
    </row>
    <row r="38" spans="1:28" x14ac:dyDescent="0.25">
      <c r="A38" s="14">
        <v>28</v>
      </c>
      <c r="B38" s="14"/>
      <c r="C38" s="7"/>
      <c r="D38" s="7"/>
      <c r="E38" s="31"/>
      <c r="F38" s="31"/>
      <c r="G38" s="45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>
        <f t="shared" si="0"/>
        <v>0</v>
      </c>
    </row>
    <row r="39" spans="1:28" x14ac:dyDescent="0.25">
      <c r="A39" s="14">
        <v>29</v>
      </c>
      <c r="B39" s="14"/>
      <c r="C39" s="7"/>
      <c r="D39" s="7"/>
      <c r="E39" s="31"/>
      <c r="F39" s="31"/>
      <c r="G39" s="45"/>
      <c r="H39" s="44"/>
      <c r="I39" s="44"/>
      <c r="J39" s="44"/>
      <c r="K39" s="44"/>
      <c r="L39" s="44"/>
      <c r="M39" s="45"/>
      <c r="N39" s="44"/>
      <c r="O39" s="45"/>
      <c r="P39" s="44"/>
      <c r="Q39" s="44"/>
      <c r="R39" s="44"/>
      <c r="S39" s="44"/>
      <c r="T39" s="44"/>
      <c r="U39" s="44"/>
      <c r="V39" s="44"/>
      <c r="W39" s="44"/>
      <c r="X39" s="44"/>
      <c r="Y39" s="44">
        <f t="shared" si="0"/>
        <v>0</v>
      </c>
    </row>
    <row r="40" spans="1:28" x14ac:dyDescent="0.25">
      <c r="A40" s="14">
        <v>30</v>
      </c>
      <c r="B40" s="14"/>
      <c r="C40" s="7"/>
      <c r="D40" s="7"/>
      <c r="E40" s="31"/>
      <c r="F40" s="31"/>
      <c r="G40" s="45"/>
      <c r="H40" s="44"/>
      <c r="I40" s="44"/>
      <c r="J40" s="44"/>
      <c r="K40" s="44"/>
      <c r="L40" s="44"/>
      <c r="M40" s="45"/>
      <c r="N40" s="45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>
        <f t="shared" si="0"/>
        <v>0</v>
      </c>
    </row>
    <row r="41" spans="1:28" x14ac:dyDescent="0.25">
      <c r="A41" s="14">
        <v>31</v>
      </c>
      <c r="B41" s="14"/>
      <c r="C41" s="7"/>
      <c r="D41" s="7"/>
      <c r="E41" s="31"/>
      <c r="F41" s="31"/>
      <c r="G41" s="45"/>
      <c r="H41" s="44"/>
      <c r="I41" s="44"/>
      <c r="J41" s="44"/>
      <c r="K41" s="44"/>
      <c r="L41" s="45"/>
      <c r="M41" s="44"/>
      <c r="N41" s="45"/>
      <c r="O41" s="44"/>
      <c r="P41" s="45"/>
      <c r="Q41" s="45"/>
      <c r="R41" s="45"/>
      <c r="S41" s="44"/>
      <c r="T41" s="44"/>
      <c r="U41" s="44"/>
      <c r="V41" s="44"/>
      <c r="W41" s="44"/>
      <c r="X41" s="44"/>
      <c r="Y41" s="44">
        <f t="shared" si="0"/>
        <v>0</v>
      </c>
    </row>
    <row r="42" spans="1:28" x14ac:dyDescent="0.25">
      <c r="A42" s="14">
        <v>32</v>
      </c>
      <c r="B42" s="14"/>
      <c r="C42" s="7"/>
      <c r="D42" s="7"/>
      <c r="E42" s="31"/>
      <c r="F42" s="31"/>
      <c r="G42" s="45"/>
      <c r="H42" s="44"/>
      <c r="I42" s="44"/>
      <c r="J42" s="44"/>
      <c r="K42" s="44"/>
      <c r="L42" s="14"/>
      <c r="M42" s="45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>
        <f t="shared" si="0"/>
        <v>0</v>
      </c>
      <c r="AB42" s="65"/>
    </row>
    <row r="43" spans="1:28" x14ac:dyDescent="0.25">
      <c r="A43" s="14">
        <v>33</v>
      </c>
      <c r="B43" s="14"/>
      <c r="C43" s="7"/>
      <c r="D43" s="7"/>
      <c r="E43" s="31"/>
      <c r="F43" s="31"/>
      <c r="G43" s="45"/>
      <c r="H43" s="44"/>
      <c r="I43" s="44"/>
      <c r="J43" s="44"/>
      <c r="K43" s="44"/>
      <c r="L43" s="1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>
        <f t="shared" si="0"/>
        <v>0</v>
      </c>
    </row>
    <row r="44" spans="1:28" x14ac:dyDescent="0.25">
      <c r="A44" s="14">
        <v>34</v>
      </c>
      <c r="B44" s="14"/>
      <c r="C44" s="7"/>
      <c r="D44" s="7"/>
      <c r="E44" s="31"/>
      <c r="F44" s="31"/>
      <c r="G44" s="45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>
        <f t="shared" si="0"/>
        <v>0</v>
      </c>
    </row>
    <row r="45" spans="1:28" x14ac:dyDescent="0.25">
      <c r="A45" s="14">
        <v>35</v>
      </c>
      <c r="B45" s="14"/>
      <c r="C45" s="7"/>
      <c r="D45" s="7"/>
      <c r="E45" s="31"/>
      <c r="F45" s="31"/>
      <c r="G45" s="45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>
        <f t="shared" si="0"/>
        <v>0</v>
      </c>
    </row>
    <row r="46" spans="1:28" x14ac:dyDescent="0.25">
      <c r="E46" s="77">
        <f>SUM(E11:E45)</f>
        <v>6134.2089927086381</v>
      </c>
      <c r="F46" s="72"/>
      <c r="H46" s="77">
        <f t="shared" ref="H46:R46" si="1">SUM(H11:H45)</f>
        <v>1294.0892301522599</v>
      </c>
      <c r="I46" s="77">
        <f t="shared" si="1"/>
        <v>1421.2377352982244</v>
      </c>
      <c r="J46" s="77">
        <f t="shared" si="1"/>
        <v>285.37775599427573</v>
      </c>
      <c r="K46" s="77">
        <f t="shared" si="1"/>
        <v>180.83342954092717</v>
      </c>
      <c r="L46" s="77">
        <f t="shared" si="1"/>
        <v>870.26087966571197</v>
      </c>
      <c r="M46" s="77">
        <f t="shared" si="1"/>
        <v>525.54715460331965</v>
      </c>
      <c r="N46" s="77">
        <f t="shared" si="1"/>
        <v>265.59909963823679</v>
      </c>
      <c r="O46" s="77">
        <f t="shared" si="1"/>
        <v>101.71880411677154</v>
      </c>
      <c r="P46" s="77">
        <f t="shared" si="1"/>
        <v>567.92998965197444</v>
      </c>
      <c r="Q46" s="77">
        <f t="shared" si="1"/>
        <v>180.83342954092717</v>
      </c>
      <c r="R46" s="77">
        <f t="shared" si="1"/>
        <v>440.78148450600997</v>
      </c>
      <c r="Y46" s="77">
        <f t="shared" ref="Y46" si="2">SUM(Y11:Y45)</f>
        <v>6134.208992708639</v>
      </c>
    </row>
  </sheetData>
  <mergeCells count="1">
    <mergeCell ref="B4:C5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FC864-B397-46F2-AFE1-D7BACF5AA944}">
  <dimension ref="A1:AB46"/>
  <sheetViews>
    <sheetView zoomScale="80" zoomScaleNormal="80" workbookViewId="0">
      <pane xSplit="7" ySplit="10" topLeftCell="H11" activePane="bottomRight" state="frozen"/>
      <selection pane="topRight" activeCell="F1" sqref="F1"/>
      <selection pane="bottomLeft" activeCell="A9" sqref="A9"/>
      <selection pane="bottomRight" activeCell="H15" sqref="H15"/>
    </sheetView>
  </sheetViews>
  <sheetFormatPr baseColWidth="10" defaultColWidth="11.54296875" defaultRowHeight="15" x14ac:dyDescent="0.25"/>
  <cols>
    <col min="1" max="1" width="6.08984375" style="24" customWidth="1"/>
    <col min="2" max="2" width="9.90625" style="24" customWidth="1"/>
    <col min="3" max="3" width="29.81640625" style="24" customWidth="1"/>
    <col min="4" max="4" width="7" style="24" customWidth="1"/>
    <col min="5" max="5" width="8.90625" style="24" customWidth="1"/>
    <col min="6" max="6" width="8.54296875" style="24" customWidth="1"/>
    <col min="7" max="7" width="15.90625" style="24" customWidth="1"/>
    <col min="8" max="15" width="11.54296875" style="24"/>
    <col min="16" max="16" width="12.90625" style="24" customWidth="1"/>
    <col min="17" max="25" width="11.54296875" style="24"/>
    <col min="26" max="26" width="5.36328125" style="24" customWidth="1"/>
    <col min="27" max="16384" width="11.54296875" style="24"/>
  </cols>
  <sheetData>
    <row r="1" spans="1:25" ht="15.6" x14ac:dyDescent="0.3">
      <c r="A1" s="26" t="s">
        <v>625</v>
      </c>
    </row>
    <row r="2" spans="1:25" ht="15.6" x14ac:dyDescent="0.3">
      <c r="A2" s="26" t="s">
        <v>539</v>
      </c>
      <c r="B2" s="26" t="s">
        <v>540</v>
      </c>
      <c r="G2" s="89" t="s">
        <v>100</v>
      </c>
      <c r="H2" s="89">
        <v>1</v>
      </c>
      <c r="I2" s="89">
        <v>2</v>
      </c>
      <c r="J2" s="89">
        <v>3</v>
      </c>
      <c r="K2" s="89">
        <v>4</v>
      </c>
      <c r="L2" s="89">
        <v>5</v>
      </c>
      <c r="M2" s="89">
        <v>6</v>
      </c>
      <c r="N2" s="89">
        <v>7</v>
      </c>
      <c r="O2" s="89">
        <v>8</v>
      </c>
      <c r="P2" s="89">
        <v>9</v>
      </c>
      <c r="Q2" s="89">
        <v>10</v>
      </c>
      <c r="R2" s="89">
        <v>11</v>
      </c>
      <c r="S2" s="89">
        <v>12</v>
      </c>
      <c r="T2" s="89">
        <v>13</v>
      </c>
      <c r="U2" s="89">
        <v>14</v>
      </c>
      <c r="V2" s="89">
        <v>15</v>
      </c>
      <c r="W2" s="89">
        <v>16</v>
      </c>
      <c r="X2" s="89">
        <v>17</v>
      </c>
    </row>
    <row r="3" spans="1:25" ht="15.6" x14ac:dyDescent="0.3">
      <c r="A3" s="26"/>
      <c r="B3" s="26" t="s">
        <v>604</v>
      </c>
      <c r="G3" s="89" t="s">
        <v>101</v>
      </c>
      <c r="H3" s="89" t="s">
        <v>139</v>
      </c>
      <c r="I3" s="89" t="s">
        <v>140</v>
      </c>
      <c r="J3" s="89" t="s">
        <v>141</v>
      </c>
      <c r="K3" s="89" t="s">
        <v>142</v>
      </c>
      <c r="L3" s="89" t="s">
        <v>95</v>
      </c>
      <c r="M3" s="89" t="s">
        <v>96</v>
      </c>
      <c r="N3" s="89" t="s">
        <v>97</v>
      </c>
      <c r="O3" s="89" t="s">
        <v>98</v>
      </c>
      <c r="P3" s="89" t="s">
        <v>99</v>
      </c>
      <c r="Q3" s="89" t="s">
        <v>143</v>
      </c>
      <c r="R3" s="89" t="s">
        <v>144</v>
      </c>
      <c r="S3" s="89"/>
      <c r="T3" s="89"/>
      <c r="U3" s="89"/>
      <c r="V3" s="89"/>
      <c r="W3" s="89"/>
      <c r="X3" s="89"/>
    </row>
    <row r="4" spans="1:25" ht="15.6" customHeight="1" x14ac:dyDescent="0.25">
      <c r="B4" s="100" t="s">
        <v>558</v>
      </c>
      <c r="C4" s="100"/>
      <c r="D4" s="71"/>
      <c r="G4" s="89" t="s">
        <v>102</v>
      </c>
      <c r="H4" s="89" t="s">
        <v>131</v>
      </c>
      <c r="I4" s="89" t="s">
        <v>135</v>
      </c>
      <c r="J4" s="89" t="s">
        <v>136</v>
      </c>
      <c r="K4" s="89" t="s">
        <v>137</v>
      </c>
      <c r="L4" s="89" t="s">
        <v>131</v>
      </c>
      <c r="M4" s="89" t="s">
        <v>135</v>
      </c>
      <c r="N4" s="89" t="s">
        <v>136</v>
      </c>
      <c r="O4" s="89" t="s">
        <v>137</v>
      </c>
      <c r="P4" s="89" t="s">
        <v>138</v>
      </c>
      <c r="Q4" s="89" t="s">
        <v>131</v>
      </c>
      <c r="R4" s="89" t="s">
        <v>135</v>
      </c>
      <c r="S4" s="89"/>
      <c r="T4" s="89"/>
      <c r="U4" s="89"/>
      <c r="V4" s="89"/>
      <c r="W4" s="89"/>
      <c r="X4" s="89"/>
    </row>
    <row r="5" spans="1:25" ht="15.6" x14ac:dyDescent="0.25">
      <c r="B5" s="100"/>
      <c r="C5" s="100"/>
      <c r="D5" s="71"/>
      <c r="G5" s="89" t="s">
        <v>132</v>
      </c>
      <c r="H5" s="89" t="s">
        <v>48</v>
      </c>
      <c r="I5" s="89" t="s">
        <v>48</v>
      </c>
      <c r="J5" s="89" t="s">
        <v>48</v>
      </c>
      <c r="K5" s="89" t="s">
        <v>48</v>
      </c>
      <c r="L5" s="89" t="s">
        <v>48</v>
      </c>
      <c r="M5" s="89" t="s">
        <v>48</v>
      </c>
      <c r="N5" s="89" t="s">
        <v>48</v>
      </c>
      <c r="O5" s="89" t="s">
        <v>48</v>
      </c>
      <c r="P5" s="89" t="s">
        <v>48</v>
      </c>
      <c r="Q5" s="89" t="s">
        <v>48</v>
      </c>
      <c r="R5" s="89" t="s">
        <v>48</v>
      </c>
      <c r="S5" s="89"/>
      <c r="T5" s="89"/>
      <c r="U5" s="89"/>
      <c r="V5" s="89"/>
      <c r="W5" s="89"/>
      <c r="X5" s="89"/>
    </row>
    <row r="6" spans="1:25" ht="15.6" x14ac:dyDescent="0.25">
      <c r="B6" s="71"/>
      <c r="C6" s="71"/>
      <c r="D6" s="71"/>
      <c r="G6" s="89" t="s">
        <v>133</v>
      </c>
      <c r="H6" s="46">
        <v>45280</v>
      </c>
      <c r="I6" s="46">
        <v>32186</v>
      </c>
      <c r="J6" s="46">
        <v>8536</v>
      </c>
      <c r="K6" s="46">
        <v>4569</v>
      </c>
      <c r="L6" s="46">
        <v>38176</v>
      </c>
      <c r="M6" s="46">
        <v>25836</v>
      </c>
      <c r="N6" s="46">
        <v>5000</v>
      </c>
      <c r="O6" s="46">
        <v>3881</v>
      </c>
      <c r="P6" s="46">
        <v>17150</v>
      </c>
      <c r="Q6" s="46">
        <v>18563</v>
      </c>
      <c r="R6" s="46">
        <v>35292</v>
      </c>
      <c r="S6" s="89"/>
      <c r="T6" s="89"/>
      <c r="U6" s="89"/>
      <c r="V6" s="89"/>
      <c r="W6" s="89"/>
      <c r="X6" s="89"/>
    </row>
    <row r="7" spans="1:25" ht="27.6" x14ac:dyDescent="0.25">
      <c r="B7" s="71"/>
      <c r="C7" s="71"/>
      <c r="D7" s="71"/>
      <c r="G7" s="89" t="s">
        <v>134</v>
      </c>
      <c r="H7" s="89" t="s">
        <v>145</v>
      </c>
      <c r="I7" s="89" t="s">
        <v>146</v>
      </c>
      <c r="J7" s="89" t="s">
        <v>147</v>
      </c>
      <c r="K7" s="89" t="s">
        <v>148</v>
      </c>
      <c r="L7" s="89" t="s">
        <v>149</v>
      </c>
      <c r="M7" s="89" t="s">
        <v>150</v>
      </c>
      <c r="N7" s="89" t="s">
        <v>151</v>
      </c>
      <c r="O7" s="89" t="s">
        <v>152</v>
      </c>
      <c r="P7" s="89" t="s">
        <v>153</v>
      </c>
      <c r="Q7" s="89" t="s">
        <v>154</v>
      </c>
      <c r="R7" s="89" t="s">
        <v>155</v>
      </c>
      <c r="S7" s="89"/>
      <c r="T7" s="89"/>
      <c r="U7" s="89"/>
      <c r="V7" s="89"/>
      <c r="W7" s="89"/>
      <c r="X7" s="89"/>
    </row>
    <row r="8" spans="1:25" ht="15.6" x14ac:dyDescent="0.25">
      <c r="B8" s="71"/>
      <c r="C8" s="71"/>
      <c r="D8" s="71"/>
      <c r="G8" s="89" t="s">
        <v>218</v>
      </c>
      <c r="H8" s="47">
        <v>44185</v>
      </c>
      <c r="I8" s="47">
        <v>44188</v>
      </c>
      <c r="J8" s="47">
        <v>44193</v>
      </c>
      <c r="K8" s="47">
        <v>44201</v>
      </c>
      <c r="L8" s="47">
        <v>44209</v>
      </c>
      <c r="M8" s="47">
        <v>44212</v>
      </c>
      <c r="N8" s="47">
        <v>44214</v>
      </c>
      <c r="O8" s="47">
        <v>44212</v>
      </c>
      <c r="P8" s="47">
        <v>44216</v>
      </c>
      <c r="Q8" s="47">
        <v>44201</v>
      </c>
      <c r="R8" s="47">
        <v>44204</v>
      </c>
      <c r="S8" s="89"/>
      <c r="T8" s="89"/>
      <c r="U8" s="89"/>
      <c r="V8" s="89"/>
      <c r="W8" s="89"/>
      <c r="X8" s="89"/>
    </row>
    <row r="9" spans="1:25" ht="15.6" x14ac:dyDescent="0.25">
      <c r="B9" s="71"/>
      <c r="C9" s="71"/>
      <c r="D9" s="71"/>
      <c r="G9" s="89" t="s">
        <v>156</v>
      </c>
      <c r="H9" s="89" t="s">
        <v>157</v>
      </c>
      <c r="I9" s="89" t="s">
        <v>157</v>
      </c>
      <c r="J9" s="89" t="s">
        <v>158</v>
      </c>
      <c r="K9" s="89" t="s">
        <v>158</v>
      </c>
      <c r="L9" s="89" t="s">
        <v>157</v>
      </c>
      <c r="M9" s="89" t="s">
        <v>157</v>
      </c>
      <c r="N9" s="89" t="s">
        <v>157</v>
      </c>
      <c r="O9" s="89" t="s">
        <v>157</v>
      </c>
      <c r="P9" s="89" t="s">
        <v>157</v>
      </c>
      <c r="Q9" s="89" t="s">
        <v>158</v>
      </c>
      <c r="R9" s="89" t="s">
        <v>158</v>
      </c>
      <c r="S9" s="89"/>
      <c r="T9" s="89"/>
      <c r="U9" s="89"/>
      <c r="V9" s="89"/>
      <c r="W9" s="89"/>
      <c r="X9" s="89"/>
    </row>
    <row r="10" spans="1:25" ht="15.6" x14ac:dyDescent="0.3">
      <c r="A10" s="1" t="s">
        <v>100</v>
      </c>
      <c r="B10" s="1" t="s">
        <v>101</v>
      </c>
      <c r="C10" s="1" t="s">
        <v>102</v>
      </c>
      <c r="D10" s="1" t="s">
        <v>103</v>
      </c>
      <c r="E10" s="1" t="s">
        <v>559</v>
      </c>
      <c r="F10" s="1" t="s">
        <v>528</v>
      </c>
      <c r="G10" s="1" t="s">
        <v>527</v>
      </c>
      <c r="H10" s="89"/>
      <c r="I10" s="89"/>
      <c r="J10" s="89"/>
      <c r="K10" s="8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40"/>
      <c r="Y10" s="42" t="s">
        <v>7</v>
      </c>
    </row>
    <row r="11" spans="1:25" x14ac:dyDescent="0.25">
      <c r="A11" s="14">
        <v>1</v>
      </c>
      <c r="B11" s="14" t="s">
        <v>436</v>
      </c>
      <c r="C11" s="29" t="s">
        <v>464</v>
      </c>
      <c r="D11" s="14" t="s">
        <v>429</v>
      </c>
      <c r="E11" s="31">
        <f>'P4b2 CA 03'!F42</f>
        <v>1405.3282640649472</v>
      </c>
      <c r="F11" s="63">
        <f>E11/$E$46</f>
        <v>0.33233002411800039</v>
      </c>
      <c r="G11" s="45" t="s">
        <v>629</v>
      </c>
      <c r="H11" s="45">
        <v>0.18</v>
      </c>
      <c r="I11" s="44">
        <v>0.15</v>
      </c>
      <c r="J11" s="44">
        <v>0.08</v>
      </c>
      <c r="K11" s="44">
        <v>0.09</v>
      </c>
      <c r="L11" s="44">
        <v>0.21</v>
      </c>
      <c r="M11" s="44">
        <v>0.11</v>
      </c>
      <c r="N11" s="44">
        <v>0.02</v>
      </c>
      <c r="O11" s="31">
        <v>0.03</v>
      </c>
      <c r="P11" s="31">
        <v>0.1</v>
      </c>
      <c r="Q11" s="31">
        <v>0.01</v>
      </c>
      <c r="R11" s="31">
        <v>0.02</v>
      </c>
      <c r="S11" s="7"/>
      <c r="T11" s="7"/>
      <c r="U11" s="7"/>
      <c r="V11" s="7"/>
      <c r="W11" s="7"/>
      <c r="X11" s="7"/>
      <c r="Y11" s="44">
        <f t="shared" ref="Y11:Y45" si="0">SUM(H11:X11)</f>
        <v>1</v>
      </c>
    </row>
    <row r="12" spans="1:25" x14ac:dyDescent="0.25">
      <c r="A12" s="14">
        <v>2</v>
      </c>
      <c r="B12" s="14" t="s">
        <v>437</v>
      </c>
      <c r="C12" s="29" t="s">
        <v>462</v>
      </c>
      <c r="D12" s="14" t="s">
        <v>427</v>
      </c>
      <c r="E12" s="31">
        <f>'P4b2 CA 03'!G42</f>
        <v>1917.4645926033218</v>
      </c>
      <c r="F12" s="63">
        <f>E12/$E$46</f>
        <v>0.45343929286817791</v>
      </c>
      <c r="G12" s="45" t="s">
        <v>629</v>
      </c>
      <c r="H12" s="45">
        <v>0.18</v>
      </c>
      <c r="I12" s="44">
        <v>0.15</v>
      </c>
      <c r="J12" s="44">
        <v>0.08</v>
      </c>
      <c r="K12" s="44">
        <v>0.09</v>
      </c>
      <c r="L12" s="44">
        <v>0.21</v>
      </c>
      <c r="M12" s="44">
        <v>0.11</v>
      </c>
      <c r="N12" s="44">
        <v>0.02</v>
      </c>
      <c r="O12" s="31">
        <v>0.03</v>
      </c>
      <c r="P12" s="31">
        <v>0.1</v>
      </c>
      <c r="Q12" s="31">
        <v>0.01</v>
      </c>
      <c r="R12" s="31">
        <v>0.02</v>
      </c>
      <c r="S12" s="44"/>
      <c r="T12" s="44"/>
      <c r="U12" s="44"/>
      <c r="V12" s="44"/>
      <c r="W12" s="44"/>
      <c r="X12" s="44"/>
      <c r="Y12" s="44">
        <f t="shared" si="0"/>
        <v>1</v>
      </c>
    </row>
    <row r="13" spans="1:25" x14ac:dyDescent="0.25">
      <c r="A13" s="14">
        <v>3</v>
      </c>
      <c r="B13" s="14" t="s">
        <v>438</v>
      </c>
      <c r="C13" s="29" t="s">
        <v>463</v>
      </c>
      <c r="D13" s="14" t="s">
        <v>429</v>
      </c>
      <c r="E13" s="31">
        <f>'P4b2 CA 03'!H42</f>
        <v>905.92005542768243</v>
      </c>
      <c r="F13" s="63">
        <f>E13/$E$46</f>
        <v>0.21423068301382164</v>
      </c>
      <c r="G13" s="45" t="s">
        <v>629</v>
      </c>
      <c r="H13" s="45">
        <v>0.18</v>
      </c>
      <c r="I13" s="44">
        <v>0.15</v>
      </c>
      <c r="J13" s="44">
        <v>0.08</v>
      </c>
      <c r="K13" s="44">
        <v>0.09</v>
      </c>
      <c r="L13" s="44">
        <v>0.21</v>
      </c>
      <c r="M13" s="44">
        <v>0.11</v>
      </c>
      <c r="N13" s="44">
        <v>0.02</v>
      </c>
      <c r="O13" s="31">
        <v>0.03</v>
      </c>
      <c r="P13" s="31">
        <v>0.1</v>
      </c>
      <c r="Q13" s="31">
        <v>0.01</v>
      </c>
      <c r="R13" s="31">
        <v>0.02</v>
      </c>
      <c r="S13" s="44"/>
      <c r="T13" s="44"/>
      <c r="U13" s="44"/>
      <c r="V13" s="44"/>
      <c r="W13" s="44"/>
      <c r="X13" s="44"/>
      <c r="Y13" s="44">
        <f t="shared" si="0"/>
        <v>1</v>
      </c>
    </row>
    <row r="14" spans="1:25" x14ac:dyDescent="0.25">
      <c r="A14" s="14">
        <v>4</v>
      </c>
      <c r="B14" s="14"/>
      <c r="C14" s="29"/>
      <c r="D14" s="14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44">
        <f t="shared" si="0"/>
        <v>0</v>
      </c>
    </row>
    <row r="15" spans="1:25" x14ac:dyDescent="0.25">
      <c r="A15" s="14">
        <v>5</v>
      </c>
      <c r="B15" s="14"/>
      <c r="C15" s="7"/>
      <c r="D15" s="7"/>
      <c r="E15" s="31"/>
      <c r="F15" s="31"/>
      <c r="G15" s="45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5"/>
      <c r="T15" s="45"/>
      <c r="U15" s="45"/>
      <c r="V15" s="45"/>
      <c r="W15" s="45"/>
      <c r="X15" s="45"/>
      <c r="Y15" s="44">
        <f t="shared" si="0"/>
        <v>0</v>
      </c>
    </row>
    <row r="16" spans="1:25" x14ac:dyDescent="0.25">
      <c r="A16" s="14">
        <v>6</v>
      </c>
      <c r="B16" s="14"/>
      <c r="C16" s="7"/>
      <c r="D16" s="7"/>
      <c r="E16" s="31"/>
      <c r="F16" s="31"/>
      <c r="G16" s="45"/>
      <c r="H16" s="44"/>
      <c r="I16" s="44"/>
      <c r="J16" s="44"/>
      <c r="K16" s="44"/>
      <c r="L16" s="44"/>
      <c r="M16" s="44"/>
      <c r="N16" s="44"/>
      <c r="O16" s="44"/>
      <c r="P16" s="45"/>
      <c r="Q16" s="45"/>
      <c r="R16" s="45"/>
      <c r="S16" s="45"/>
      <c r="T16" s="45"/>
      <c r="U16" s="45"/>
      <c r="V16" s="45"/>
      <c r="W16" s="45"/>
      <c r="X16" s="45"/>
      <c r="Y16" s="44">
        <f t="shared" si="0"/>
        <v>0</v>
      </c>
    </row>
    <row r="17" spans="1:25" x14ac:dyDescent="0.25">
      <c r="A17" s="14">
        <v>7</v>
      </c>
      <c r="B17" s="14"/>
      <c r="C17" s="7"/>
      <c r="D17" s="7"/>
      <c r="E17" s="31"/>
      <c r="F17" s="31"/>
      <c r="G17" s="45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>
        <f t="shared" si="0"/>
        <v>0</v>
      </c>
    </row>
    <row r="18" spans="1:25" x14ac:dyDescent="0.25">
      <c r="A18" s="14">
        <v>8</v>
      </c>
      <c r="B18" s="14"/>
      <c r="C18" s="7"/>
      <c r="D18" s="7"/>
      <c r="E18" s="31"/>
      <c r="F18" s="31"/>
      <c r="G18" s="45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>
        <f t="shared" si="0"/>
        <v>0</v>
      </c>
    </row>
    <row r="19" spans="1:25" x14ac:dyDescent="0.25">
      <c r="A19" s="14">
        <v>9</v>
      </c>
      <c r="B19" s="14"/>
      <c r="C19" s="7"/>
      <c r="D19" s="7"/>
      <c r="E19" s="31"/>
      <c r="F19" s="31"/>
      <c r="G19" s="45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5"/>
      <c r="T19" s="45"/>
      <c r="U19" s="45"/>
      <c r="V19" s="45"/>
      <c r="W19" s="45"/>
      <c r="X19" s="45"/>
      <c r="Y19" s="44">
        <f t="shared" si="0"/>
        <v>0</v>
      </c>
    </row>
    <row r="20" spans="1:25" x14ac:dyDescent="0.25">
      <c r="A20" s="14">
        <v>10</v>
      </c>
      <c r="B20" s="14"/>
      <c r="C20" s="7"/>
      <c r="D20" s="7"/>
      <c r="E20" s="31"/>
      <c r="F20" s="31"/>
      <c r="G20" s="45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>
        <f t="shared" si="0"/>
        <v>0</v>
      </c>
    </row>
    <row r="21" spans="1:25" x14ac:dyDescent="0.25">
      <c r="A21" s="14">
        <v>11</v>
      </c>
      <c r="B21" s="14"/>
      <c r="C21" s="7"/>
      <c r="D21" s="7"/>
      <c r="E21" s="31"/>
      <c r="F21" s="31"/>
      <c r="G21" s="45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>
        <f t="shared" si="0"/>
        <v>0</v>
      </c>
    </row>
    <row r="22" spans="1:25" x14ac:dyDescent="0.25">
      <c r="A22" s="14">
        <v>12</v>
      </c>
      <c r="B22" s="14"/>
      <c r="C22" s="7"/>
      <c r="D22" s="7"/>
      <c r="E22" s="31"/>
      <c r="F22" s="31"/>
      <c r="G22" s="45"/>
      <c r="H22" s="44"/>
      <c r="I22" s="44"/>
      <c r="J22" s="44"/>
      <c r="K22" s="4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44">
        <f t="shared" si="0"/>
        <v>0</v>
      </c>
    </row>
    <row r="23" spans="1:25" x14ac:dyDescent="0.25">
      <c r="A23" s="14">
        <v>13</v>
      </c>
      <c r="B23" s="14"/>
      <c r="C23" s="7"/>
      <c r="D23" s="7"/>
      <c r="E23" s="31"/>
      <c r="F23" s="31"/>
      <c r="G23" s="45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5"/>
      <c r="T23" s="45"/>
      <c r="U23" s="45"/>
      <c r="V23" s="45"/>
      <c r="W23" s="45"/>
      <c r="X23" s="45"/>
      <c r="Y23" s="44">
        <f t="shared" si="0"/>
        <v>0</v>
      </c>
    </row>
    <row r="24" spans="1:25" x14ac:dyDescent="0.25">
      <c r="A24" s="14">
        <v>14</v>
      </c>
      <c r="B24" s="14"/>
      <c r="C24" s="7"/>
      <c r="D24" s="7"/>
      <c r="E24" s="31"/>
      <c r="F24" s="31"/>
      <c r="G24" s="45"/>
      <c r="H24" s="44"/>
      <c r="I24" s="44"/>
      <c r="J24" s="44"/>
      <c r="K24" s="44"/>
      <c r="L24" s="44"/>
      <c r="M24" s="44"/>
      <c r="N24" s="44"/>
      <c r="O24" s="44"/>
      <c r="P24" s="45"/>
      <c r="Q24" s="45"/>
      <c r="R24" s="45"/>
      <c r="S24" s="45"/>
      <c r="T24" s="45"/>
      <c r="U24" s="45"/>
      <c r="V24" s="45"/>
      <c r="W24" s="45"/>
      <c r="X24" s="45"/>
      <c r="Y24" s="44">
        <f t="shared" si="0"/>
        <v>0</v>
      </c>
    </row>
    <row r="25" spans="1:25" x14ac:dyDescent="0.25">
      <c r="A25" s="14">
        <v>15</v>
      </c>
      <c r="B25" s="14"/>
      <c r="C25" s="7"/>
      <c r="D25" s="7"/>
      <c r="E25" s="31"/>
      <c r="F25" s="31"/>
      <c r="G25" s="45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>
        <f t="shared" si="0"/>
        <v>0</v>
      </c>
    </row>
    <row r="26" spans="1:25" x14ac:dyDescent="0.25">
      <c r="A26" s="14">
        <v>16</v>
      </c>
      <c r="B26" s="14"/>
      <c r="C26" s="7"/>
      <c r="D26" s="7"/>
      <c r="E26" s="31"/>
      <c r="F26" s="31"/>
      <c r="G26" s="45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5"/>
      <c r="T26" s="45"/>
      <c r="U26" s="45"/>
      <c r="V26" s="45"/>
      <c r="W26" s="45"/>
      <c r="X26" s="45"/>
      <c r="Y26" s="44">
        <f t="shared" si="0"/>
        <v>0</v>
      </c>
    </row>
    <row r="27" spans="1:25" x14ac:dyDescent="0.25">
      <c r="A27" s="14">
        <v>17</v>
      </c>
      <c r="B27" s="14"/>
      <c r="C27" s="7"/>
      <c r="D27" s="7"/>
      <c r="E27" s="31"/>
      <c r="F27" s="31"/>
      <c r="G27" s="45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>
        <f t="shared" si="0"/>
        <v>0</v>
      </c>
    </row>
    <row r="28" spans="1:25" x14ac:dyDescent="0.25">
      <c r="A28" s="14">
        <v>18</v>
      </c>
      <c r="B28" s="14"/>
      <c r="C28" s="7"/>
      <c r="D28" s="7"/>
      <c r="E28" s="31"/>
      <c r="F28" s="31"/>
      <c r="G28" s="45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5"/>
      <c r="T28" s="45"/>
      <c r="U28" s="45"/>
      <c r="V28" s="45"/>
      <c r="W28" s="45"/>
      <c r="X28" s="45"/>
      <c r="Y28" s="44">
        <f t="shared" si="0"/>
        <v>0</v>
      </c>
    </row>
    <row r="29" spans="1:25" x14ac:dyDescent="0.25">
      <c r="A29" s="14">
        <v>19</v>
      </c>
      <c r="B29" s="14"/>
      <c r="C29" s="7"/>
      <c r="D29" s="7"/>
      <c r="E29" s="31"/>
      <c r="F29" s="31"/>
      <c r="G29" s="45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>
        <f t="shared" si="0"/>
        <v>0</v>
      </c>
    </row>
    <row r="30" spans="1:25" x14ac:dyDescent="0.25">
      <c r="A30" s="14">
        <v>20</v>
      </c>
      <c r="B30" s="14"/>
      <c r="C30" s="7"/>
      <c r="D30" s="7"/>
      <c r="E30" s="31"/>
      <c r="F30" s="31"/>
      <c r="G30" s="45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>
        <f t="shared" si="0"/>
        <v>0</v>
      </c>
    </row>
    <row r="31" spans="1:25" x14ac:dyDescent="0.25">
      <c r="A31" s="14">
        <v>21</v>
      </c>
      <c r="B31" s="14"/>
      <c r="C31" s="7"/>
      <c r="D31" s="7"/>
      <c r="E31" s="31"/>
      <c r="F31" s="31"/>
      <c r="G31" s="45"/>
      <c r="H31" s="44"/>
      <c r="I31" s="44"/>
      <c r="J31" s="44"/>
      <c r="K31" s="44"/>
      <c r="L31" s="44"/>
      <c r="M31" s="44"/>
      <c r="N31" s="45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>
        <f t="shared" si="0"/>
        <v>0</v>
      </c>
    </row>
    <row r="32" spans="1:25" x14ac:dyDescent="0.25">
      <c r="A32" s="14">
        <v>22</v>
      </c>
      <c r="B32" s="14"/>
      <c r="C32" s="7"/>
      <c r="D32" s="7"/>
      <c r="E32" s="31"/>
      <c r="F32" s="31"/>
      <c r="G32" s="45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>
        <f t="shared" si="0"/>
        <v>0</v>
      </c>
    </row>
    <row r="33" spans="1:28" x14ac:dyDescent="0.25">
      <c r="A33" s="14">
        <v>23</v>
      </c>
      <c r="B33" s="14"/>
      <c r="C33" s="7"/>
      <c r="D33" s="7"/>
      <c r="E33" s="31"/>
      <c r="F33" s="31"/>
      <c r="G33" s="45"/>
      <c r="H33" s="44"/>
      <c r="I33" s="44"/>
      <c r="J33" s="44"/>
      <c r="K33" s="44"/>
      <c r="L33" s="44"/>
      <c r="M33" s="45"/>
      <c r="N33" s="45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>
        <f t="shared" si="0"/>
        <v>0</v>
      </c>
    </row>
    <row r="34" spans="1:28" x14ac:dyDescent="0.25">
      <c r="A34" s="14">
        <v>24</v>
      </c>
      <c r="B34" s="14"/>
      <c r="C34" s="7"/>
      <c r="D34" s="7"/>
      <c r="E34" s="31"/>
      <c r="F34" s="31"/>
      <c r="G34" s="45"/>
      <c r="H34" s="44"/>
      <c r="I34" s="44"/>
      <c r="J34" s="44"/>
      <c r="K34" s="44"/>
      <c r="L34" s="44"/>
      <c r="M34" s="45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>
        <f t="shared" si="0"/>
        <v>0</v>
      </c>
    </row>
    <row r="35" spans="1:28" x14ac:dyDescent="0.25">
      <c r="A35" s="14">
        <v>25</v>
      </c>
      <c r="B35" s="14"/>
      <c r="C35" s="7"/>
      <c r="D35" s="7"/>
      <c r="E35" s="31"/>
      <c r="F35" s="31"/>
      <c r="G35" s="45"/>
      <c r="H35" s="44"/>
      <c r="I35" s="44"/>
      <c r="J35" s="44"/>
      <c r="K35" s="44"/>
      <c r="L35" s="45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>
        <f t="shared" si="0"/>
        <v>0</v>
      </c>
    </row>
    <row r="36" spans="1:28" x14ac:dyDescent="0.25">
      <c r="A36" s="14">
        <v>26</v>
      </c>
      <c r="B36" s="14"/>
      <c r="C36" s="7"/>
      <c r="D36" s="7"/>
      <c r="E36" s="31"/>
      <c r="F36" s="31"/>
      <c r="G36" s="45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>
        <f t="shared" si="0"/>
        <v>0</v>
      </c>
    </row>
    <row r="37" spans="1:28" x14ac:dyDescent="0.25">
      <c r="A37" s="14">
        <v>27</v>
      </c>
      <c r="B37" s="14"/>
      <c r="C37" s="7"/>
      <c r="D37" s="7"/>
      <c r="E37" s="31"/>
      <c r="F37" s="31"/>
      <c r="G37" s="45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>
        <f t="shared" si="0"/>
        <v>0</v>
      </c>
    </row>
    <row r="38" spans="1:28" x14ac:dyDescent="0.25">
      <c r="A38" s="14">
        <v>28</v>
      </c>
      <c r="B38" s="14"/>
      <c r="C38" s="7"/>
      <c r="D38" s="7"/>
      <c r="E38" s="31"/>
      <c r="F38" s="31"/>
      <c r="G38" s="45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>
        <f t="shared" si="0"/>
        <v>0</v>
      </c>
    </row>
    <row r="39" spans="1:28" x14ac:dyDescent="0.25">
      <c r="A39" s="14">
        <v>29</v>
      </c>
      <c r="B39" s="14"/>
      <c r="C39" s="7"/>
      <c r="D39" s="7"/>
      <c r="E39" s="31"/>
      <c r="F39" s="31"/>
      <c r="G39" s="45"/>
      <c r="H39" s="44"/>
      <c r="I39" s="44"/>
      <c r="J39" s="44"/>
      <c r="K39" s="44"/>
      <c r="L39" s="44"/>
      <c r="M39" s="45"/>
      <c r="N39" s="44"/>
      <c r="O39" s="45"/>
      <c r="P39" s="44"/>
      <c r="Q39" s="44"/>
      <c r="R39" s="44"/>
      <c r="S39" s="44"/>
      <c r="T39" s="44"/>
      <c r="U39" s="44"/>
      <c r="V39" s="44"/>
      <c r="W39" s="44"/>
      <c r="X39" s="44"/>
      <c r="Y39" s="44">
        <f t="shared" si="0"/>
        <v>0</v>
      </c>
    </row>
    <row r="40" spans="1:28" x14ac:dyDescent="0.25">
      <c r="A40" s="14">
        <v>30</v>
      </c>
      <c r="B40" s="14"/>
      <c r="C40" s="7"/>
      <c r="D40" s="7"/>
      <c r="E40" s="31"/>
      <c r="F40" s="31"/>
      <c r="G40" s="45"/>
      <c r="H40" s="44"/>
      <c r="I40" s="44"/>
      <c r="J40" s="44"/>
      <c r="K40" s="44"/>
      <c r="L40" s="44"/>
      <c r="M40" s="45"/>
      <c r="N40" s="45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>
        <f t="shared" si="0"/>
        <v>0</v>
      </c>
    </row>
    <row r="41" spans="1:28" x14ac:dyDescent="0.25">
      <c r="A41" s="14">
        <v>31</v>
      </c>
      <c r="B41" s="14"/>
      <c r="C41" s="7"/>
      <c r="D41" s="7"/>
      <c r="E41" s="31"/>
      <c r="F41" s="31"/>
      <c r="G41" s="45"/>
      <c r="H41" s="44"/>
      <c r="I41" s="44"/>
      <c r="J41" s="44"/>
      <c r="K41" s="44"/>
      <c r="L41" s="45"/>
      <c r="M41" s="44"/>
      <c r="N41" s="45"/>
      <c r="O41" s="44"/>
      <c r="P41" s="45"/>
      <c r="Q41" s="45"/>
      <c r="R41" s="45"/>
      <c r="S41" s="44"/>
      <c r="T41" s="44"/>
      <c r="U41" s="44"/>
      <c r="V41" s="44"/>
      <c r="W41" s="44"/>
      <c r="X41" s="44"/>
      <c r="Y41" s="44">
        <f t="shared" si="0"/>
        <v>0</v>
      </c>
    </row>
    <row r="42" spans="1:28" x14ac:dyDescent="0.25">
      <c r="A42" s="14">
        <v>32</v>
      </c>
      <c r="B42" s="14"/>
      <c r="C42" s="7"/>
      <c r="D42" s="7"/>
      <c r="E42" s="31"/>
      <c r="F42" s="31"/>
      <c r="G42" s="45"/>
      <c r="H42" s="44"/>
      <c r="I42" s="44"/>
      <c r="J42" s="44"/>
      <c r="K42" s="44"/>
      <c r="L42" s="14"/>
      <c r="M42" s="45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>
        <f t="shared" si="0"/>
        <v>0</v>
      </c>
      <c r="AB42" s="65"/>
    </row>
    <row r="43" spans="1:28" x14ac:dyDescent="0.25">
      <c r="A43" s="14">
        <v>33</v>
      </c>
      <c r="B43" s="14"/>
      <c r="C43" s="7"/>
      <c r="D43" s="7"/>
      <c r="E43" s="31"/>
      <c r="F43" s="31"/>
      <c r="G43" s="45"/>
      <c r="H43" s="44"/>
      <c r="I43" s="44"/>
      <c r="J43" s="44"/>
      <c r="K43" s="44"/>
      <c r="L43" s="1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>
        <f t="shared" si="0"/>
        <v>0</v>
      </c>
    </row>
    <row r="44" spans="1:28" x14ac:dyDescent="0.25">
      <c r="A44" s="14">
        <v>34</v>
      </c>
      <c r="B44" s="14"/>
      <c r="C44" s="7"/>
      <c r="D44" s="7"/>
      <c r="E44" s="31"/>
      <c r="F44" s="31"/>
      <c r="G44" s="45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>
        <f t="shared" si="0"/>
        <v>0</v>
      </c>
    </row>
    <row r="45" spans="1:28" x14ac:dyDescent="0.25">
      <c r="A45" s="14">
        <v>35</v>
      </c>
      <c r="B45" s="14"/>
      <c r="C45" s="7"/>
      <c r="D45" s="7"/>
      <c r="E45" s="31"/>
      <c r="F45" s="31"/>
      <c r="G45" s="45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>
        <f t="shared" si="0"/>
        <v>0</v>
      </c>
    </row>
    <row r="46" spans="1:28" x14ac:dyDescent="0.25">
      <c r="E46" s="31">
        <f>SUM(E11:E45)</f>
        <v>4228.7129120959517</v>
      </c>
      <c r="F46" s="72"/>
      <c r="H46" s="31">
        <f t="shared" ref="H46:K46" si="1">SUM(H11:H45)</f>
        <v>0.54</v>
      </c>
      <c r="I46" s="31">
        <f t="shared" si="1"/>
        <v>0.44999999999999996</v>
      </c>
      <c r="J46" s="31">
        <f t="shared" si="1"/>
        <v>0.24</v>
      </c>
      <c r="K46" s="31">
        <f t="shared" si="1"/>
        <v>0.27</v>
      </c>
      <c r="Y46" s="31">
        <f>SUM(Y11:Y45)</f>
        <v>3</v>
      </c>
    </row>
  </sheetData>
  <mergeCells count="1">
    <mergeCell ref="B4:C5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1D7E7-3F93-4C47-920F-5A9DF9989522}">
  <dimension ref="A1:AB46"/>
  <sheetViews>
    <sheetView zoomScale="80" zoomScaleNormal="80" workbookViewId="0">
      <pane xSplit="7" ySplit="10" topLeftCell="H11" activePane="bottomRight" state="frozen"/>
      <selection pane="topRight" activeCell="F1" sqref="F1"/>
      <selection pane="bottomLeft" activeCell="A9" sqref="A9"/>
      <selection pane="bottomRight" activeCell="B11" sqref="B11:C13"/>
    </sheetView>
  </sheetViews>
  <sheetFormatPr baseColWidth="10" defaultColWidth="11.54296875" defaultRowHeight="15" x14ac:dyDescent="0.25"/>
  <cols>
    <col min="1" max="1" width="6.08984375" style="24" customWidth="1"/>
    <col min="2" max="2" width="9.90625" style="24" customWidth="1"/>
    <col min="3" max="3" width="29.81640625" style="24" customWidth="1"/>
    <col min="4" max="4" width="7" style="24" customWidth="1"/>
    <col min="5" max="5" width="8.90625" style="24" customWidth="1"/>
    <col min="6" max="6" width="8.54296875" style="24" customWidth="1"/>
    <col min="7" max="7" width="15.90625" style="24" customWidth="1"/>
    <col min="8" max="15" width="11.54296875" style="24"/>
    <col min="16" max="16" width="12.90625" style="24" customWidth="1"/>
    <col min="17" max="25" width="11.54296875" style="24"/>
    <col min="26" max="26" width="5.36328125" style="24" customWidth="1"/>
    <col min="27" max="16384" width="11.54296875" style="24"/>
  </cols>
  <sheetData>
    <row r="1" spans="1:25" ht="15.6" x14ac:dyDescent="0.3">
      <c r="A1" s="26" t="s">
        <v>627</v>
      </c>
    </row>
    <row r="2" spans="1:25" ht="15.6" x14ac:dyDescent="0.3">
      <c r="A2" s="26" t="s">
        <v>539</v>
      </c>
      <c r="B2" s="26" t="s">
        <v>540</v>
      </c>
      <c r="G2" s="89" t="s">
        <v>100</v>
      </c>
      <c r="H2" s="89">
        <v>1</v>
      </c>
      <c r="I2" s="89">
        <v>2</v>
      </c>
      <c r="J2" s="89">
        <v>3</v>
      </c>
      <c r="K2" s="89">
        <v>4</v>
      </c>
      <c r="L2" s="89">
        <v>5</v>
      </c>
      <c r="M2" s="89">
        <v>6</v>
      </c>
      <c r="N2" s="89">
        <v>7</v>
      </c>
      <c r="O2" s="89">
        <v>8</v>
      </c>
      <c r="P2" s="89">
        <v>9</v>
      </c>
      <c r="Q2" s="89">
        <v>10</v>
      </c>
      <c r="R2" s="89">
        <v>11</v>
      </c>
      <c r="S2" s="89">
        <v>12</v>
      </c>
      <c r="T2" s="89">
        <v>13</v>
      </c>
      <c r="U2" s="89">
        <v>14</v>
      </c>
      <c r="V2" s="89">
        <v>15</v>
      </c>
      <c r="W2" s="89">
        <v>16</v>
      </c>
      <c r="X2" s="89">
        <v>17</v>
      </c>
    </row>
    <row r="3" spans="1:25" ht="15.6" x14ac:dyDescent="0.3">
      <c r="A3" s="26"/>
      <c r="B3" s="26" t="s">
        <v>604</v>
      </c>
      <c r="G3" s="89" t="s">
        <v>101</v>
      </c>
      <c r="H3" s="89" t="s">
        <v>139</v>
      </c>
      <c r="I3" s="89" t="s">
        <v>140</v>
      </c>
      <c r="J3" s="89" t="s">
        <v>141</v>
      </c>
      <c r="K3" s="89" t="s">
        <v>142</v>
      </c>
      <c r="L3" s="89" t="s">
        <v>95</v>
      </c>
      <c r="M3" s="89" t="s">
        <v>96</v>
      </c>
      <c r="N3" s="89" t="s">
        <v>97</v>
      </c>
      <c r="O3" s="89" t="s">
        <v>98</v>
      </c>
      <c r="P3" s="89" t="s">
        <v>99</v>
      </c>
      <c r="Q3" s="89" t="s">
        <v>143</v>
      </c>
      <c r="R3" s="89" t="s">
        <v>144</v>
      </c>
      <c r="S3" s="89"/>
      <c r="T3" s="89"/>
      <c r="U3" s="89"/>
      <c r="V3" s="89"/>
      <c r="W3" s="89"/>
      <c r="X3" s="89"/>
    </row>
    <row r="4" spans="1:25" ht="15.6" customHeight="1" x14ac:dyDescent="0.25">
      <c r="B4" s="100" t="s">
        <v>538</v>
      </c>
      <c r="C4" s="100"/>
      <c r="D4" s="71"/>
      <c r="G4" s="89" t="s">
        <v>102</v>
      </c>
      <c r="H4" s="89" t="s">
        <v>131</v>
      </c>
      <c r="I4" s="89" t="s">
        <v>135</v>
      </c>
      <c r="J4" s="89" t="s">
        <v>136</v>
      </c>
      <c r="K4" s="89" t="s">
        <v>137</v>
      </c>
      <c r="L4" s="89" t="s">
        <v>131</v>
      </c>
      <c r="M4" s="89" t="s">
        <v>135</v>
      </c>
      <c r="N4" s="89" t="s">
        <v>136</v>
      </c>
      <c r="O4" s="89" t="s">
        <v>137</v>
      </c>
      <c r="P4" s="89" t="s">
        <v>138</v>
      </c>
      <c r="Q4" s="89" t="s">
        <v>131</v>
      </c>
      <c r="R4" s="89" t="s">
        <v>135</v>
      </c>
      <c r="S4" s="89"/>
      <c r="T4" s="89"/>
      <c r="U4" s="89"/>
      <c r="V4" s="89"/>
      <c r="W4" s="89"/>
      <c r="X4" s="89"/>
    </row>
    <row r="5" spans="1:25" ht="15.6" x14ac:dyDescent="0.25">
      <c r="B5" s="100"/>
      <c r="C5" s="100"/>
      <c r="D5" s="71"/>
      <c r="G5" s="89" t="s">
        <v>132</v>
      </c>
      <c r="H5" s="89" t="s">
        <v>48</v>
      </c>
      <c r="I5" s="89" t="s">
        <v>48</v>
      </c>
      <c r="J5" s="89" t="s">
        <v>48</v>
      </c>
      <c r="K5" s="89" t="s">
        <v>48</v>
      </c>
      <c r="L5" s="89" t="s">
        <v>48</v>
      </c>
      <c r="M5" s="89" t="s">
        <v>48</v>
      </c>
      <c r="N5" s="89" t="s">
        <v>48</v>
      </c>
      <c r="O5" s="89" t="s">
        <v>48</v>
      </c>
      <c r="P5" s="89" t="s">
        <v>48</v>
      </c>
      <c r="Q5" s="89" t="s">
        <v>48</v>
      </c>
      <c r="R5" s="89" t="s">
        <v>48</v>
      </c>
      <c r="S5" s="89"/>
      <c r="T5" s="89"/>
      <c r="U5" s="89"/>
      <c r="V5" s="89"/>
      <c r="W5" s="89"/>
      <c r="X5" s="89"/>
    </row>
    <row r="6" spans="1:25" ht="15.6" x14ac:dyDescent="0.25">
      <c r="B6" s="71"/>
      <c r="C6" s="71"/>
      <c r="D6" s="71"/>
      <c r="G6" s="89" t="s">
        <v>133</v>
      </c>
      <c r="H6" s="46">
        <v>45280</v>
      </c>
      <c r="I6" s="46">
        <v>32186</v>
      </c>
      <c r="J6" s="46">
        <v>8536</v>
      </c>
      <c r="K6" s="46">
        <v>4569</v>
      </c>
      <c r="L6" s="46">
        <v>38176</v>
      </c>
      <c r="M6" s="46">
        <v>25836</v>
      </c>
      <c r="N6" s="46">
        <v>5000</v>
      </c>
      <c r="O6" s="46">
        <v>3881</v>
      </c>
      <c r="P6" s="46">
        <v>17150</v>
      </c>
      <c r="Q6" s="46">
        <v>18563</v>
      </c>
      <c r="R6" s="46">
        <v>35292</v>
      </c>
      <c r="S6" s="89"/>
      <c r="T6" s="89"/>
      <c r="U6" s="89"/>
      <c r="V6" s="89"/>
      <c r="W6" s="89"/>
      <c r="X6" s="89"/>
    </row>
    <row r="7" spans="1:25" ht="27.6" x14ac:dyDescent="0.25">
      <c r="B7" s="71"/>
      <c r="C7" s="71"/>
      <c r="D7" s="71"/>
      <c r="G7" s="89" t="s">
        <v>134</v>
      </c>
      <c r="H7" s="89" t="s">
        <v>145</v>
      </c>
      <c r="I7" s="89" t="s">
        <v>146</v>
      </c>
      <c r="J7" s="89" t="s">
        <v>147</v>
      </c>
      <c r="K7" s="89" t="s">
        <v>148</v>
      </c>
      <c r="L7" s="89" t="s">
        <v>149</v>
      </c>
      <c r="M7" s="89" t="s">
        <v>150</v>
      </c>
      <c r="N7" s="89" t="s">
        <v>151</v>
      </c>
      <c r="O7" s="89" t="s">
        <v>152</v>
      </c>
      <c r="P7" s="89" t="s">
        <v>153</v>
      </c>
      <c r="Q7" s="89" t="s">
        <v>154</v>
      </c>
      <c r="R7" s="89" t="s">
        <v>155</v>
      </c>
      <c r="S7" s="89"/>
      <c r="T7" s="89"/>
      <c r="U7" s="89"/>
      <c r="V7" s="89"/>
      <c r="W7" s="89"/>
      <c r="X7" s="89"/>
    </row>
    <row r="8" spans="1:25" ht="15.6" x14ac:dyDescent="0.25">
      <c r="B8" s="71"/>
      <c r="C8" s="71"/>
      <c r="D8" s="71"/>
      <c r="G8" s="89" t="s">
        <v>218</v>
      </c>
      <c r="H8" s="47">
        <v>44185</v>
      </c>
      <c r="I8" s="47">
        <v>44188</v>
      </c>
      <c r="J8" s="47">
        <v>44193</v>
      </c>
      <c r="K8" s="47">
        <v>44201</v>
      </c>
      <c r="L8" s="47">
        <v>44209</v>
      </c>
      <c r="M8" s="47">
        <v>44212</v>
      </c>
      <c r="N8" s="47">
        <v>44214</v>
      </c>
      <c r="O8" s="47">
        <v>44212</v>
      </c>
      <c r="P8" s="47">
        <v>44216</v>
      </c>
      <c r="Q8" s="47">
        <v>44201</v>
      </c>
      <c r="R8" s="47">
        <v>44204</v>
      </c>
      <c r="S8" s="89"/>
      <c r="T8" s="89"/>
      <c r="U8" s="89"/>
      <c r="V8" s="89"/>
      <c r="W8" s="89"/>
      <c r="X8" s="89"/>
    </row>
    <row r="9" spans="1:25" ht="15.6" x14ac:dyDescent="0.25">
      <c r="B9" s="71"/>
      <c r="C9" s="71"/>
      <c r="D9" s="71"/>
      <c r="G9" s="89" t="s">
        <v>156</v>
      </c>
      <c r="H9" s="89" t="s">
        <v>157</v>
      </c>
      <c r="I9" s="89" t="s">
        <v>157</v>
      </c>
      <c r="J9" s="89" t="s">
        <v>158</v>
      </c>
      <c r="K9" s="89" t="s">
        <v>158</v>
      </c>
      <c r="L9" s="89" t="s">
        <v>157</v>
      </c>
      <c r="M9" s="89" t="s">
        <v>157</v>
      </c>
      <c r="N9" s="89" t="s">
        <v>157</v>
      </c>
      <c r="O9" s="89" t="s">
        <v>157</v>
      </c>
      <c r="P9" s="89" t="s">
        <v>157</v>
      </c>
      <c r="Q9" s="89" t="s">
        <v>158</v>
      </c>
      <c r="R9" s="89" t="s">
        <v>158</v>
      </c>
      <c r="S9" s="89"/>
      <c r="T9" s="89"/>
      <c r="U9" s="89"/>
      <c r="V9" s="89"/>
      <c r="W9" s="89"/>
      <c r="X9" s="89"/>
    </row>
    <row r="10" spans="1:25" ht="15.6" x14ac:dyDescent="0.3">
      <c r="A10" s="1" t="s">
        <v>100</v>
      </c>
      <c r="B10" s="1" t="s">
        <v>101</v>
      </c>
      <c r="C10" s="1" t="s">
        <v>102</v>
      </c>
      <c r="D10" s="1" t="s">
        <v>103</v>
      </c>
      <c r="E10" s="1" t="s">
        <v>559</v>
      </c>
      <c r="F10" s="1" t="s">
        <v>528</v>
      </c>
      <c r="G10" s="1" t="s">
        <v>527</v>
      </c>
      <c r="H10" s="89"/>
      <c r="I10" s="89"/>
      <c r="J10" s="89"/>
      <c r="K10" s="8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40"/>
      <c r="Y10" s="42" t="s">
        <v>7</v>
      </c>
    </row>
    <row r="11" spans="1:25" x14ac:dyDescent="0.25">
      <c r="A11" s="14">
        <v>1</v>
      </c>
      <c r="B11" s="14" t="s">
        <v>436</v>
      </c>
      <c r="C11" s="29" t="s">
        <v>464</v>
      </c>
      <c r="D11" s="14" t="s">
        <v>429</v>
      </c>
      <c r="E11" s="31">
        <f>'P4b2 CA 03'!F42</f>
        <v>1405.3282640649472</v>
      </c>
      <c r="F11" s="63">
        <f>E11/$E$46</f>
        <v>0.33233002411800039</v>
      </c>
      <c r="G11" s="45" t="s">
        <v>629</v>
      </c>
      <c r="H11" s="45">
        <f>'P5a1 CA 03 OC'!$E11/'P5a1 CA 03 OC'!$Y11*'P5a1 CA 03 OC'!H11</f>
        <v>252.9590875316905</v>
      </c>
      <c r="I11" s="45">
        <f>'P5a1 CA 03 OC'!$E11/'P5a1 CA 03 OC'!$Y11*'P5a1 CA 03 OC'!I11</f>
        <v>210.79923960974207</v>
      </c>
      <c r="J11" s="45">
        <f>'P5a1 CA 03 OC'!$E11/'P5a1 CA 03 OC'!$Y11*'P5a1 CA 03 OC'!J11</f>
        <v>112.42626112519578</v>
      </c>
      <c r="K11" s="45">
        <f>'P5a1 CA 03 OC'!$E11/'P5a1 CA 03 OC'!$Y11*'P5a1 CA 03 OC'!K11</f>
        <v>126.47954376584525</v>
      </c>
      <c r="L11" s="45">
        <f>'P5a1 CA 03 OC'!$E11/'P5a1 CA 03 OC'!$Y11*'P5a1 CA 03 OC'!L11</f>
        <v>295.11893545363893</v>
      </c>
      <c r="M11" s="45">
        <f>'P5a1 CA 03 OC'!$E11/'P5a1 CA 03 OC'!$Y11*'P5a1 CA 03 OC'!M11</f>
        <v>154.58610904714419</v>
      </c>
      <c r="N11" s="45">
        <f>'P5a1 CA 03 OC'!$E11/'P5a1 CA 03 OC'!$Y11*'P5a1 CA 03 OC'!N11</f>
        <v>28.106565281298945</v>
      </c>
      <c r="O11" s="45">
        <f>'P5a1 CA 03 OC'!$E11/'P5a1 CA 03 OC'!$Y11*'P5a1 CA 03 OC'!O11</f>
        <v>42.159847921948419</v>
      </c>
      <c r="P11" s="45">
        <f>'P5a1 CA 03 OC'!$E11/'P5a1 CA 03 OC'!$Y11*'P5a1 CA 03 OC'!P11</f>
        <v>140.53282640649473</v>
      </c>
      <c r="Q11" s="45">
        <f>'P5a1 CA 03 OC'!$E11/'P5a1 CA 03 OC'!$Y11*'P5a1 CA 03 OC'!Q11</f>
        <v>14.053282640649472</v>
      </c>
      <c r="R11" s="45">
        <f>'P5a1 CA 03 OC'!$E11/'P5a1 CA 03 OC'!$Y11*'P5a1 CA 03 OC'!R11</f>
        <v>28.106565281298945</v>
      </c>
      <c r="S11" s="7"/>
      <c r="T11" s="7"/>
      <c r="U11" s="7"/>
      <c r="V11" s="7"/>
      <c r="W11" s="7"/>
      <c r="X11" s="7"/>
      <c r="Y11" s="44">
        <f t="shared" ref="Y11:Y45" si="0">SUM(H11:X11)</f>
        <v>1405.3282640649472</v>
      </c>
    </row>
    <row r="12" spans="1:25" x14ac:dyDescent="0.25">
      <c r="A12" s="14">
        <v>2</v>
      </c>
      <c r="B12" s="14" t="s">
        <v>437</v>
      </c>
      <c r="C12" s="29" t="s">
        <v>462</v>
      </c>
      <c r="D12" s="14" t="s">
        <v>427</v>
      </c>
      <c r="E12" s="31">
        <f>'P4b2 CA 03'!G42</f>
        <v>1917.4645926033218</v>
      </c>
      <c r="F12" s="63">
        <f>E12/$E$46</f>
        <v>0.45343929286817791</v>
      </c>
      <c r="G12" s="45" t="s">
        <v>629</v>
      </c>
      <c r="H12" s="45">
        <f>'P5a1 CA 03 OC'!$E12/'P5a1 CA 03 OC'!$Y12*'P5a1 CA 03 OC'!H12</f>
        <v>345.1436266685979</v>
      </c>
      <c r="I12" s="45">
        <f>'P5a1 CA 03 OC'!$E12/'P5a1 CA 03 OC'!$Y12*'P5a1 CA 03 OC'!I12</f>
        <v>287.61968889049825</v>
      </c>
      <c r="J12" s="45">
        <f>'P5a1 CA 03 OC'!$E12/'P5a1 CA 03 OC'!$Y12*'P5a1 CA 03 OC'!J12</f>
        <v>153.39716740826574</v>
      </c>
      <c r="K12" s="45">
        <f>'P5a1 CA 03 OC'!$E12/'P5a1 CA 03 OC'!$Y12*'P5a1 CA 03 OC'!K12</f>
        <v>172.57181333429895</v>
      </c>
      <c r="L12" s="45">
        <f>'P5a1 CA 03 OC'!$E12/'P5a1 CA 03 OC'!$Y12*'P5a1 CA 03 OC'!L12</f>
        <v>402.66756444669755</v>
      </c>
      <c r="M12" s="45">
        <f>'P5a1 CA 03 OC'!$E12/'P5a1 CA 03 OC'!$Y12*'P5a1 CA 03 OC'!M12</f>
        <v>210.92110518636539</v>
      </c>
      <c r="N12" s="45">
        <f>'P5a1 CA 03 OC'!$E12/'P5a1 CA 03 OC'!$Y12*'P5a1 CA 03 OC'!N12</f>
        <v>38.349291852066436</v>
      </c>
      <c r="O12" s="45">
        <f>'P5a1 CA 03 OC'!$E12/'P5a1 CA 03 OC'!$Y12*'P5a1 CA 03 OC'!O12</f>
        <v>57.523937778099651</v>
      </c>
      <c r="P12" s="45">
        <f>'P5a1 CA 03 OC'!$E12/'P5a1 CA 03 OC'!$Y12*'P5a1 CA 03 OC'!P12</f>
        <v>191.74645926033219</v>
      </c>
      <c r="Q12" s="45">
        <f>'P5a1 CA 03 OC'!$E12/'P5a1 CA 03 OC'!$Y12*'P5a1 CA 03 OC'!Q12</f>
        <v>19.174645926033218</v>
      </c>
      <c r="R12" s="45">
        <f>'P5a1 CA 03 OC'!$E12/'P5a1 CA 03 OC'!$Y12*'P5a1 CA 03 OC'!R12</f>
        <v>38.349291852066436</v>
      </c>
      <c r="S12" s="44"/>
      <c r="T12" s="44"/>
      <c r="U12" s="44"/>
      <c r="V12" s="44"/>
      <c r="W12" s="44"/>
      <c r="X12" s="44"/>
      <c r="Y12" s="44">
        <f t="shared" si="0"/>
        <v>1917.4645926033218</v>
      </c>
    </row>
    <row r="13" spans="1:25" x14ac:dyDescent="0.25">
      <c r="A13" s="14">
        <v>3</v>
      </c>
      <c r="B13" s="14" t="s">
        <v>438</v>
      </c>
      <c r="C13" s="29" t="s">
        <v>463</v>
      </c>
      <c r="D13" s="14" t="s">
        <v>429</v>
      </c>
      <c r="E13" s="31">
        <f>'P4b2 CA 03'!H42</f>
        <v>905.92005542768243</v>
      </c>
      <c r="F13" s="63">
        <f>E13/$E$46</f>
        <v>0.21423068301382164</v>
      </c>
      <c r="G13" s="45" t="s">
        <v>629</v>
      </c>
      <c r="H13" s="45">
        <f>'P5a1 CA 03 OC'!$E13/'P5a1 CA 03 OC'!$Y13*'P5a1 CA 03 OC'!H13</f>
        <v>163.06560997698284</v>
      </c>
      <c r="I13" s="45">
        <f>'P5a1 CA 03 OC'!$E13/'P5a1 CA 03 OC'!$Y13*'P5a1 CA 03 OC'!I13</f>
        <v>135.88800831415236</v>
      </c>
      <c r="J13" s="45">
        <f>'P5a1 CA 03 OC'!$E13/'P5a1 CA 03 OC'!$Y13*'P5a1 CA 03 OC'!J13</f>
        <v>72.473604434214593</v>
      </c>
      <c r="K13" s="45">
        <f>'P5a1 CA 03 OC'!$E13/'P5a1 CA 03 OC'!$Y13*'P5a1 CA 03 OC'!K13</f>
        <v>81.532804988491421</v>
      </c>
      <c r="L13" s="45">
        <f>'P5a1 CA 03 OC'!$E13/'P5a1 CA 03 OC'!$Y13*'P5a1 CA 03 OC'!L13</f>
        <v>190.2432116398133</v>
      </c>
      <c r="M13" s="45">
        <f>'P5a1 CA 03 OC'!$E13/'P5a1 CA 03 OC'!$Y13*'P5a1 CA 03 OC'!M13</f>
        <v>99.651206097045062</v>
      </c>
      <c r="N13" s="45">
        <f>'P5a1 CA 03 OC'!$E13/'P5a1 CA 03 OC'!$Y13*'P5a1 CA 03 OC'!N13</f>
        <v>18.118401108553648</v>
      </c>
      <c r="O13" s="45">
        <f>'P5a1 CA 03 OC'!$E13/'P5a1 CA 03 OC'!$Y13*'P5a1 CA 03 OC'!O13</f>
        <v>27.177601662830472</v>
      </c>
      <c r="P13" s="45">
        <f>'P5a1 CA 03 OC'!$E13/'P5a1 CA 03 OC'!$Y13*'P5a1 CA 03 OC'!P13</f>
        <v>90.592005542768248</v>
      </c>
      <c r="Q13" s="45">
        <f>'P5a1 CA 03 OC'!$E13/'P5a1 CA 03 OC'!$Y13*'P5a1 CA 03 OC'!Q13</f>
        <v>9.0592005542768241</v>
      </c>
      <c r="R13" s="45">
        <f>'P5a1 CA 03 OC'!$E13/'P5a1 CA 03 OC'!$Y13*'P5a1 CA 03 OC'!R13</f>
        <v>18.118401108553648</v>
      </c>
      <c r="S13" s="44"/>
      <c r="T13" s="44"/>
      <c r="U13" s="44"/>
      <c r="V13" s="44"/>
      <c r="W13" s="44"/>
      <c r="X13" s="44"/>
      <c r="Y13" s="44">
        <f t="shared" si="0"/>
        <v>905.9200554276822</v>
      </c>
    </row>
    <row r="14" spans="1:25" x14ac:dyDescent="0.25">
      <c r="A14" s="14">
        <v>4</v>
      </c>
      <c r="B14" s="14"/>
      <c r="C14" s="29"/>
      <c r="D14" s="14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44">
        <f t="shared" si="0"/>
        <v>0</v>
      </c>
    </row>
    <row r="15" spans="1:25" x14ac:dyDescent="0.25">
      <c r="A15" s="14">
        <v>5</v>
      </c>
      <c r="B15" s="14"/>
      <c r="C15" s="7"/>
      <c r="D15" s="7"/>
      <c r="E15" s="31"/>
      <c r="F15" s="31"/>
      <c r="G15" s="45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5"/>
      <c r="T15" s="45"/>
      <c r="U15" s="45"/>
      <c r="V15" s="45"/>
      <c r="W15" s="45"/>
      <c r="X15" s="45"/>
      <c r="Y15" s="44">
        <f t="shared" si="0"/>
        <v>0</v>
      </c>
    </row>
    <row r="16" spans="1:25" x14ac:dyDescent="0.25">
      <c r="A16" s="14">
        <v>6</v>
      </c>
      <c r="B16" s="14"/>
      <c r="C16" s="7"/>
      <c r="D16" s="7"/>
      <c r="E16" s="31"/>
      <c r="F16" s="31"/>
      <c r="G16" s="45"/>
      <c r="H16" s="44"/>
      <c r="I16" s="44"/>
      <c r="J16" s="44"/>
      <c r="K16" s="44"/>
      <c r="L16" s="44"/>
      <c r="M16" s="44"/>
      <c r="N16" s="44"/>
      <c r="O16" s="44"/>
      <c r="P16" s="45"/>
      <c r="Q16" s="45"/>
      <c r="R16" s="45"/>
      <c r="S16" s="45"/>
      <c r="T16" s="45"/>
      <c r="U16" s="45"/>
      <c r="V16" s="45"/>
      <c r="W16" s="45"/>
      <c r="X16" s="45"/>
      <c r="Y16" s="44">
        <f t="shared" si="0"/>
        <v>0</v>
      </c>
    </row>
    <row r="17" spans="1:25" x14ac:dyDescent="0.25">
      <c r="A17" s="14">
        <v>7</v>
      </c>
      <c r="B17" s="14"/>
      <c r="C17" s="7"/>
      <c r="D17" s="7"/>
      <c r="E17" s="31"/>
      <c r="F17" s="31"/>
      <c r="G17" s="45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>
        <f t="shared" si="0"/>
        <v>0</v>
      </c>
    </row>
    <row r="18" spans="1:25" x14ac:dyDescent="0.25">
      <c r="A18" s="14">
        <v>8</v>
      </c>
      <c r="B18" s="14"/>
      <c r="C18" s="7"/>
      <c r="D18" s="7"/>
      <c r="E18" s="31"/>
      <c r="F18" s="31"/>
      <c r="G18" s="45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>
        <f t="shared" si="0"/>
        <v>0</v>
      </c>
    </row>
    <row r="19" spans="1:25" x14ac:dyDescent="0.25">
      <c r="A19" s="14">
        <v>9</v>
      </c>
      <c r="B19" s="14"/>
      <c r="C19" s="7"/>
      <c r="D19" s="7"/>
      <c r="E19" s="31"/>
      <c r="F19" s="31"/>
      <c r="G19" s="45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5"/>
      <c r="T19" s="45"/>
      <c r="U19" s="45"/>
      <c r="V19" s="45"/>
      <c r="W19" s="45"/>
      <c r="X19" s="45"/>
      <c r="Y19" s="44">
        <f t="shared" si="0"/>
        <v>0</v>
      </c>
    </row>
    <row r="20" spans="1:25" x14ac:dyDescent="0.25">
      <c r="A20" s="14">
        <v>10</v>
      </c>
      <c r="B20" s="14"/>
      <c r="C20" s="7"/>
      <c r="D20" s="7"/>
      <c r="E20" s="31"/>
      <c r="F20" s="31"/>
      <c r="G20" s="45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>
        <f t="shared" si="0"/>
        <v>0</v>
      </c>
    </row>
    <row r="21" spans="1:25" x14ac:dyDescent="0.25">
      <c r="A21" s="14">
        <v>11</v>
      </c>
      <c r="B21" s="14"/>
      <c r="C21" s="7"/>
      <c r="D21" s="7"/>
      <c r="E21" s="31"/>
      <c r="F21" s="31"/>
      <c r="G21" s="45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>
        <f t="shared" si="0"/>
        <v>0</v>
      </c>
    </row>
    <row r="22" spans="1:25" x14ac:dyDescent="0.25">
      <c r="A22" s="14">
        <v>12</v>
      </c>
      <c r="B22" s="14"/>
      <c r="C22" s="7"/>
      <c r="D22" s="7"/>
      <c r="E22" s="31"/>
      <c r="F22" s="31"/>
      <c r="G22" s="45"/>
      <c r="H22" s="44"/>
      <c r="I22" s="44"/>
      <c r="J22" s="44"/>
      <c r="K22" s="4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44">
        <f t="shared" si="0"/>
        <v>0</v>
      </c>
    </row>
    <row r="23" spans="1:25" x14ac:dyDescent="0.25">
      <c r="A23" s="14">
        <v>13</v>
      </c>
      <c r="B23" s="14"/>
      <c r="C23" s="7"/>
      <c r="D23" s="7"/>
      <c r="E23" s="31"/>
      <c r="F23" s="31"/>
      <c r="G23" s="45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5"/>
      <c r="T23" s="45"/>
      <c r="U23" s="45"/>
      <c r="V23" s="45"/>
      <c r="W23" s="45"/>
      <c r="X23" s="45"/>
      <c r="Y23" s="44">
        <f t="shared" si="0"/>
        <v>0</v>
      </c>
    </row>
    <row r="24" spans="1:25" x14ac:dyDescent="0.25">
      <c r="A24" s="14">
        <v>14</v>
      </c>
      <c r="B24" s="14"/>
      <c r="C24" s="7"/>
      <c r="D24" s="7"/>
      <c r="E24" s="31"/>
      <c r="F24" s="31"/>
      <c r="G24" s="45"/>
      <c r="H24" s="44"/>
      <c r="I24" s="44"/>
      <c r="J24" s="44"/>
      <c r="K24" s="44"/>
      <c r="L24" s="44"/>
      <c r="M24" s="44"/>
      <c r="N24" s="44"/>
      <c r="O24" s="44"/>
      <c r="P24" s="45"/>
      <c r="Q24" s="45"/>
      <c r="R24" s="45"/>
      <c r="S24" s="45"/>
      <c r="T24" s="45"/>
      <c r="U24" s="45"/>
      <c r="V24" s="45"/>
      <c r="W24" s="45"/>
      <c r="X24" s="45"/>
      <c r="Y24" s="44">
        <f t="shared" si="0"/>
        <v>0</v>
      </c>
    </row>
    <row r="25" spans="1:25" x14ac:dyDescent="0.25">
      <c r="A25" s="14">
        <v>15</v>
      </c>
      <c r="B25" s="14"/>
      <c r="C25" s="7"/>
      <c r="D25" s="7"/>
      <c r="E25" s="31"/>
      <c r="F25" s="31"/>
      <c r="G25" s="45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>
        <f t="shared" si="0"/>
        <v>0</v>
      </c>
    </row>
    <row r="26" spans="1:25" x14ac:dyDescent="0.25">
      <c r="A26" s="14">
        <v>16</v>
      </c>
      <c r="B26" s="14"/>
      <c r="C26" s="7"/>
      <c r="D26" s="7"/>
      <c r="E26" s="31"/>
      <c r="F26" s="31"/>
      <c r="G26" s="45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5"/>
      <c r="T26" s="45"/>
      <c r="U26" s="45"/>
      <c r="V26" s="45"/>
      <c r="W26" s="45"/>
      <c r="X26" s="45"/>
      <c r="Y26" s="44">
        <f t="shared" si="0"/>
        <v>0</v>
      </c>
    </row>
    <row r="27" spans="1:25" x14ac:dyDescent="0.25">
      <c r="A27" s="14">
        <v>17</v>
      </c>
      <c r="B27" s="14"/>
      <c r="C27" s="7"/>
      <c r="D27" s="7"/>
      <c r="E27" s="31"/>
      <c r="F27" s="31"/>
      <c r="G27" s="45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>
        <f t="shared" si="0"/>
        <v>0</v>
      </c>
    </row>
    <row r="28" spans="1:25" x14ac:dyDescent="0.25">
      <c r="A28" s="14">
        <v>18</v>
      </c>
      <c r="B28" s="14"/>
      <c r="C28" s="7"/>
      <c r="D28" s="7"/>
      <c r="E28" s="31"/>
      <c r="F28" s="31"/>
      <c r="G28" s="45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5"/>
      <c r="T28" s="45"/>
      <c r="U28" s="45"/>
      <c r="V28" s="45"/>
      <c r="W28" s="45"/>
      <c r="X28" s="45"/>
      <c r="Y28" s="44">
        <f t="shared" si="0"/>
        <v>0</v>
      </c>
    </row>
    <row r="29" spans="1:25" x14ac:dyDescent="0.25">
      <c r="A29" s="14">
        <v>19</v>
      </c>
      <c r="B29" s="14"/>
      <c r="C29" s="7"/>
      <c r="D29" s="7"/>
      <c r="E29" s="31"/>
      <c r="F29" s="31"/>
      <c r="G29" s="45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>
        <f t="shared" si="0"/>
        <v>0</v>
      </c>
    </row>
    <row r="30" spans="1:25" x14ac:dyDescent="0.25">
      <c r="A30" s="14">
        <v>20</v>
      </c>
      <c r="B30" s="14"/>
      <c r="C30" s="7"/>
      <c r="D30" s="7"/>
      <c r="E30" s="31"/>
      <c r="F30" s="31"/>
      <c r="G30" s="45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>
        <f t="shared" si="0"/>
        <v>0</v>
      </c>
    </row>
    <row r="31" spans="1:25" x14ac:dyDescent="0.25">
      <c r="A31" s="14">
        <v>21</v>
      </c>
      <c r="B31" s="14"/>
      <c r="C31" s="7"/>
      <c r="D31" s="7"/>
      <c r="E31" s="31"/>
      <c r="F31" s="31"/>
      <c r="G31" s="45"/>
      <c r="H31" s="44"/>
      <c r="I31" s="44"/>
      <c r="J31" s="44"/>
      <c r="K31" s="44"/>
      <c r="L31" s="44"/>
      <c r="M31" s="44"/>
      <c r="N31" s="45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>
        <f t="shared" si="0"/>
        <v>0</v>
      </c>
    </row>
    <row r="32" spans="1:25" x14ac:dyDescent="0.25">
      <c r="A32" s="14">
        <v>22</v>
      </c>
      <c r="B32" s="14"/>
      <c r="C32" s="7"/>
      <c r="D32" s="7"/>
      <c r="E32" s="31"/>
      <c r="F32" s="31"/>
      <c r="G32" s="45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>
        <f t="shared" si="0"/>
        <v>0</v>
      </c>
    </row>
    <row r="33" spans="1:28" x14ac:dyDescent="0.25">
      <c r="A33" s="14">
        <v>23</v>
      </c>
      <c r="B33" s="14"/>
      <c r="C33" s="7"/>
      <c r="D33" s="7"/>
      <c r="E33" s="31"/>
      <c r="F33" s="31"/>
      <c r="G33" s="45"/>
      <c r="H33" s="44"/>
      <c r="I33" s="44"/>
      <c r="J33" s="44"/>
      <c r="K33" s="44"/>
      <c r="L33" s="44"/>
      <c r="M33" s="45"/>
      <c r="N33" s="45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>
        <f t="shared" si="0"/>
        <v>0</v>
      </c>
    </row>
    <row r="34" spans="1:28" x14ac:dyDescent="0.25">
      <c r="A34" s="14">
        <v>24</v>
      </c>
      <c r="B34" s="14"/>
      <c r="C34" s="7"/>
      <c r="D34" s="7"/>
      <c r="E34" s="31"/>
      <c r="F34" s="31"/>
      <c r="G34" s="45"/>
      <c r="H34" s="44"/>
      <c r="I34" s="44"/>
      <c r="J34" s="44"/>
      <c r="K34" s="44"/>
      <c r="L34" s="44"/>
      <c r="M34" s="45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>
        <f t="shared" si="0"/>
        <v>0</v>
      </c>
    </row>
    <row r="35" spans="1:28" x14ac:dyDescent="0.25">
      <c r="A35" s="14">
        <v>25</v>
      </c>
      <c r="B35" s="14"/>
      <c r="C35" s="7"/>
      <c r="D35" s="7"/>
      <c r="E35" s="31"/>
      <c r="F35" s="31"/>
      <c r="G35" s="45"/>
      <c r="H35" s="44"/>
      <c r="I35" s="44"/>
      <c r="J35" s="44"/>
      <c r="K35" s="44"/>
      <c r="L35" s="45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>
        <f t="shared" si="0"/>
        <v>0</v>
      </c>
    </row>
    <row r="36" spans="1:28" x14ac:dyDescent="0.25">
      <c r="A36" s="14">
        <v>26</v>
      </c>
      <c r="B36" s="14"/>
      <c r="C36" s="7"/>
      <c r="D36" s="7"/>
      <c r="E36" s="31"/>
      <c r="F36" s="31"/>
      <c r="G36" s="45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>
        <f t="shared" si="0"/>
        <v>0</v>
      </c>
    </row>
    <row r="37" spans="1:28" x14ac:dyDescent="0.25">
      <c r="A37" s="14">
        <v>27</v>
      </c>
      <c r="B37" s="14"/>
      <c r="C37" s="7"/>
      <c r="D37" s="7"/>
      <c r="E37" s="31"/>
      <c r="F37" s="31"/>
      <c r="G37" s="45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>
        <f t="shared" si="0"/>
        <v>0</v>
      </c>
    </row>
    <row r="38" spans="1:28" x14ac:dyDescent="0.25">
      <c r="A38" s="14">
        <v>28</v>
      </c>
      <c r="B38" s="14"/>
      <c r="C38" s="7"/>
      <c r="D38" s="7"/>
      <c r="E38" s="31"/>
      <c r="F38" s="31"/>
      <c r="G38" s="45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>
        <f t="shared" si="0"/>
        <v>0</v>
      </c>
    </row>
    <row r="39" spans="1:28" x14ac:dyDescent="0.25">
      <c r="A39" s="14">
        <v>29</v>
      </c>
      <c r="B39" s="14"/>
      <c r="C39" s="7"/>
      <c r="D39" s="7"/>
      <c r="E39" s="31"/>
      <c r="F39" s="31"/>
      <c r="G39" s="45"/>
      <c r="H39" s="44"/>
      <c r="I39" s="44"/>
      <c r="J39" s="44"/>
      <c r="K39" s="44"/>
      <c r="L39" s="44"/>
      <c r="M39" s="45"/>
      <c r="N39" s="44"/>
      <c r="O39" s="45"/>
      <c r="P39" s="44"/>
      <c r="Q39" s="44"/>
      <c r="R39" s="44"/>
      <c r="S39" s="44"/>
      <c r="T39" s="44"/>
      <c r="U39" s="44"/>
      <c r="V39" s="44"/>
      <c r="W39" s="44"/>
      <c r="X39" s="44"/>
      <c r="Y39" s="44">
        <f t="shared" si="0"/>
        <v>0</v>
      </c>
    </row>
    <row r="40" spans="1:28" x14ac:dyDescent="0.25">
      <c r="A40" s="14">
        <v>30</v>
      </c>
      <c r="B40" s="14"/>
      <c r="C40" s="7"/>
      <c r="D40" s="7"/>
      <c r="E40" s="31"/>
      <c r="F40" s="31"/>
      <c r="G40" s="45"/>
      <c r="H40" s="44"/>
      <c r="I40" s="44"/>
      <c r="J40" s="44"/>
      <c r="K40" s="44"/>
      <c r="L40" s="44"/>
      <c r="M40" s="45"/>
      <c r="N40" s="45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>
        <f t="shared" si="0"/>
        <v>0</v>
      </c>
    </row>
    <row r="41" spans="1:28" x14ac:dyDescent="0.25">
      <c r="A41" s="14">
        <v>31</v>
      </c>
      <c r="B41" s="14"/>
      <c r="C41" s="7"/>
      <c r="D41" s="7"/>
      <c r="E41" s="31"/>
      <c r="F41" s="31"/>
      <c r="G41" s="45"/>
      <c r="H41" s="44"/>
      <c r="I41" s="44"/>
      <c r="J41" s="44"/>
      <c r="K41" s="44"/>
      <c r="L41" s="45"/>
      <c r="M41" s="44"/>
      <c r="N41" s="45"/>
      <c r="O41" s="44"/>
      <c r="P41" s="45"/>
      <c r="Q41" s="45"/>
      <c r="R41" s="45"/>
      <c r="S41" s="44"/>
      <c r="T41" s="44"/>
      <c r="U41" s="44"/>
      <c r="V41" s="44"/>
      <c r="W41" s="44"/>
      <c r="X41" s="44"/>
      <c r="Y41" s="44">
        <f t="shared" si="0"/>
        <v>0</v>
      </c>
    </row>
    <row r="42" spans="1:28" x14ac:dyDescent="0.25">
      <c r="A42" s="14">
        <v>32</v>
      </c>
      <c r="B42" s="14"/>
      <c r="C42" s="7"/>
      <c r="D42" s="7"/>
      <c r="E42" s="31"/>
      <c r="F42" s="31"/>
      <c r="G42" s="45"/>
      <c r="H42" s="44"/>
      <c r="I42" s="44"/>
      <c r="J42" s="44"/>
      <c r="K42" s="44"/>
      <c r="L42" s="14"/>
      <c r="M42" s="45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>
        <f t="shared" si="0"/>
        <v>0</v>
      </c>
      <c r="AB42" s="65"/>
    </row>
    <row r="43" spans="1:28" x14ac:dyDescent="0.25">
      <c r="A43" s="14">
        <v>33</v>
      </c>
      <c r="B43" s="14"/>
      <c r="C43" s="7"/>
      <c r="D43" s="7"/>
      <c r="E43" s="31"/>
      <c r="F43" s="31"/>
      <c r="G43" s="45"/>
      <c r="H43" s="44"/>
      <c r="I43" s="44"/>
      <c r="J43" s="44"/>
      <c r="K43" s="44"/>
      <c r="L43" s="1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>
        <f t="shared" si="0"/>
        <v>0</v>
      </c>
    </row>
    <row r="44" spans="1:28" x14ac:dyDescent="0.25">
      <c r="A44" s="14">
        <v>34</v>
      </c>
      <c r="B44" s="14"/>
      <c r="C44" s="7"/>
      <c r="D44" s="7"/>
      <c r="E44" s="31"/>
      <c r="F44" s="31"/>
      <c r="G44" s="45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>
        <f t="shared" si="0"/>
        <v>0</v>
      </c>
    </row>
    <row r="45" spans="1:28" x14ac:dyDescent="0.25">
      <c r="A45" s="14">
        <v>35</v>
      </c>
      <c r="B45" s="14"/>
      <c r="C45" s="7"/>
      <c r="D45" s="7"/>
      <c r="E45" s="31"/>
      <c r="F45" s="31"/>
      <c r="G45" s="45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>
        <f t="shared" si="0"/>
        <v>0</v>
      </c>
    </row>
    <row r="46" spans="1:28" x14ac:dyDescent="0.25">
      <c r="E46" s="77">
        <f>SUM(E11:E45)</f>
        <v>4228.7129120959517</v>
      </c>
      <c r="F46" s="72"/>
      <c r="H46" s="77">
        <f t="shared" ref="H46:R46" si="1">SUM(H11:H45)</f>
        <v>761.16832417727119</v>
      </c>
      <c r="I46" s="77">
        <f t="shared" si="1"/>
        <v>634.30693681439266</v>
      </c>
      <c r="J46" s="77">
        <f t="shared" si="1"/>
        <v>338.29703296767616</v>
      </c>
      <c r="K46" s="77">
        <f t="shared" si="1"/>
        <v>380.58416208863559</v>
      </c>
      <c r="L46" s="77">
        <f t="shared" si="1"/>
        <v>888.02971154014972</v>
      </c>
      <c r="M46" s="77">
        <f t="shared" si="1"/>
        <v>465.15842033055463</v>
      </c>
      <c r="N46" s="77">
        <f t="shared" si="1"/>
        <v>84.57425824191904</v>
      </c>
      <c r="O46" s="77">
        <f t="shared" si="1"/>
        <v>126.86138736287855</v>
      </c>
      <c r="P46" s="77">
        <f t="shared" si="1"/>
        <v>422.87129120959514</v>
      </c>
      <c r="Q46" s="77">
        <f t="shared" si="1"/>
        <v>42.28712912095952</v>
      </c>
      <c r="R46" s="77">
        <f t="shared" si="1"/>
        <v>84.57425824191904</v>
      </c>
      <c r="Y46" s="77">
        <f>SUM(Y11:Y45)</f>
        <v>4228.7129120959507</v>
      </c>
    </row>
  </sheetData>
  <mergeCells count="1">
    <mergeCell ref="B4:C5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DAEDF-944A-4EE4-A59A-CD70FCAEDD92}">
  <dimension ref="A1:AB46"/>
  <sheetViews>
    <sheetView zoomScale="80" zoomScaleNormal="80" workbookViewId="0">
      <pane xSplit="7" ySplit="10" topLeftCell="H11" activePane="bottomRight" state="frozen"/>
      <selection pane="topRight" activeCell="F1" sqref="F1"/>
      <selection pane="bottomLeft" activeCell="A9" sqref="A9"/>
      <selection pane="bottomRight" activeCell="G16" sqref="G16"/>
    </sheetView>
  </sheetViews>
  <sheetFormatPr baseColWidth="10" defaultColWidth="11.54296875" defaultRowHeight="15" x14ac:dyDescent="0.25"/>
  <cols>
    <col min="1" max="1" width="6.08984375" style="24" customWidth="1"/>
    <col min="2" max="2" width="9.90625" style="24" customWidth="1"/>
    <col min="3" max="3" width="29.81640625" style="24" customWidth="1"/>
    <col min="4" max="4" width="7" style="24" customWidth="1"/>
    <col min="5" max="5" width="8.90625" style="24" customWidth="1"/>
    <col min="6" max="6" width="8.54296875" style="24" customWidth="1"/>
    <col min="7" max="7" width="15.90625" style="24" customWidth="1"/>
    <col min="8" max="15" width="11.54296875" style="24"/>
    <col min="16" max="16" width="12.90625" style="24" customWidth="1"/>
    <col min="17" max="25" width="11.54296875" style="24"/>
    <col min="26" max="26" width="5.36328125" style="24" customWidth="1"/>
    <col min="27" max="16384" width="11.54296875" style="24"/>
  </cols>
  <sheetData>
    <row r="1" spans="1:25" ht="15.6" x14ac:dyDescent="0.3">
      <c r="A1" s="26" t="s">
        <v>625</v>
      </c>
    </row>
    <row r="2" spans="1:25" ht="15.6" x14ac:dyDescent="0.3">
      <c r="A2" s="26" t="s">
        <v>573</v>
      </c>
      <c r="B2" s="26" t="s">
        <v>574</v>
      </c>
      <c r="G2" s="89" t="s">
        <v>100</v>
      </c>
      <c r="H2" s="89">
        <v>1</v>
      </c>
      <c r="I2" s="89">
        <v>2</v>
      </c>
      <c r="J2" s="89">
        <v>3</v>
      </c>
      <c r="K2" s="89">
        <v>4</v>
      </c>
      <c r="L2" s="89">
        <v>5</v>
      </c>
      <c r="M2" s="89">
        <v>6</v>
      </c>
      <c r="N2" s="89">
        <v>7</v>
      </c>
      <c r="O2" s="89">
        <v>8</v>
      </c>
      <c r="P2" s="89">
        <v>9</v>
      </c>
      <c r="Q2" s="89">
        <v>10</v>
      </c>
      <c r="R2" s="89">
        <v>11</v>
      </c>
      <c r="S2" s="89">
        <v>12</v>
      </c>
      <c r="T2" s="89">
        <v>13</v>
      </c>
      <c r="U2" s="89">
        <v>14</v>
      </c>
      <c r="V2" s="89">
        <v>15</v>
      </c>
      <c r="W2" s="89">
        <v>16</v>
      </c>
      <c r="X2" s="89">
        <v>17</v>
      </c>
    </row>
    <row r="3" spans="1:25" ht="15.6" x14ac:dyDescent="0.3">
      <c r="A3" s="26"/>
      <c r="B3" s="26" t="s">
        <v>604</v>
      </c>
      <c r="G3" s="89" t="s">
        <v>101</v>
      </c>
      <c r="H3" s="89" t="s">
        <v>139</v>
      </c>
      <c r="I3" s="89" t="s">
        <v>140</v>
      </c>
      <c r="J3" s="89" t="s">
        <v>141</v>
      </c>
      <c r="K3" s="89" t="s">
        <v>142</v>
      </c>
      <c r="L3" s="89" t="s">
        <v>95</v>
      </c>
      <c r="M3" s="89" t="s">
        <v>96</v>
      </c>
      <c r="N3" s="89" t="s">
        <v>97</v>
      </c>
      <c r="O3" s="89" t="s">
        <v>98</v>
      </c>
      <c r="P3" s="89" t="s">
        <v>99</v>
      </c>
      <c r="Q3" s="89" t="s">
        <v>143</v>
      </c>
      <c r="R3" s="89" t="s">
        <v>144</v>
      </c>
      <c r="S3" s="89"/>
      <c r="T3" s="89"/>
      <c r="U3" s="89"/>
      <c r="V3" s="89"/>
      <c r="W3" s="89"/>
      <c r="X3" s="89"/>
    </row>
    <row r="4" spans="1:25" ht="15.6" customHeight="1" x14ac:dyDescent="0.25">
      <c r="B4" s="100" t="s">
        <v>558</v>
      </c>
      <c r="C4" s="100"/>
      <c r="D4" s="71"/>
      <c r="G4" s="89" t="s">
        <v>102</v>
      </c>
      <c r="H4" s="89" t="s">
        <v>131</v>
      </c>
      <c r="I4" s="89" t="s">
        <v>135</v>
      </c>
      <c r="J4" s="89" t="s">
        <v>136</v>
      </c>
      <c r="K4" s="89" t="s">
        <v>137</v>
      </c>
      <c r="L4" s="89" t="s">
        <v>131</v>
      </c>
      <c r="M4" s="89" t="s">
        <v>135</v>
      </c>
      <c r="N4" s="89" t="s">
        <v>136</v>
      </c>
      <c r="O4" s="89" t="s">
        <v>137</v>
      </c>
      <c r="P4" s="89" t="s">
        <v>138</v>
      </c>
      <c r="Q4" s="89" t="s">
        <v>131</v>
      </c>
      <c r="R4" s="89" t="s">
        <v>135</v>
      </c>
      <c r="S4" s="89"/>
      <c r="T4" s="89"/>
      <c r="U4" s="89"/>
      <c r="V4" s="89"/>
      <c r="W4" s="89"/>
      <c r="X4" s="89"/>
    </row>
    <row r="5" spans="1:25" ht="15.6" x14ac:dyDescent="0.25">
      <c r="B5" s="100"/>
      <c r="C5" s="100"/>
      <c r="D5" s="71"/>
      <c r="G5" s="89" t="s">
        <v>132</v>
      </c>
      <c r="H5" s="89" t="s">
        <v>48</v>
      </c>
      <c r="I5" s="89" t="s">
        <v>48</v>
      </c>
      <c r="J5" s="89" t="s">
        <v>48</v>
      </c>
      <c r="K5" s="89" t="s">
        <v>48</v>
      </c>
      <c r="L5" s="89" t="s">
        <v>48</v>
      </c>
      <c r="M5" s="89" t="s">
        <v>48</v>
      </c>
      <c r="N5" s="89" t="s">
        <v>48</v>
      </c>
      <c r="O5" s="89" t="s">
        <v>48</v>
      </c>
      <c r="P5" s="89" t="s">
        <v>48</v>
      </c>
      <c r="Q5" s="89" t="s">
        <v>48</v>
      </c>
      <c r="R5" s="89" t="s">
        <v>48</v>
      </c>
      <c r="S5" s="89"/>
      <c r="T5" s="89"/>
      <c r="U5" s="89"/>
      <c r="V5" s="89"/>
      <c r="W5" s="89"/>
      <c r="X5" s="89"/>
    </row>
    <row r="6" spans="1:25" ht="15.6" x14ac:dyDescent="0.25">
      <c r="B6" s="71"/>
      <c r="C6" s="71"/>
      <c r="D6" s="71"/>
      <c r="G6" s="89" t="s">
        <v>133</v>
      </c>
      <c r="H6" s="46">
        <v>45280</v>
      </c>
      <c r="I6" s="46">
        <v>32186</v>
      </c>
      <c r="J6" s="46">
        <v>8536</v>
      </c>
      <c r="K6" s="46">
        <v>4569</v>
      </c>
      <c r="L6" s="46">
        <v>38176</v>
      </c>
      <c r="M6" s="46">
        <v>25836</v>
      </c>
      <c r="N6" s="46">
        <v>5000</v>
      </c>
      <c r="O6" s="46">
        <v>3881</v>
      </c>
      <c r="P6" s="46">
        <v>17150</v>
      </c>
      <c r="Q6" s="46">
        <v>18563</v>
      </c>
      <c r="R6" s="46">
        <v>35292</v>
      </c>
      <c r="S6" s="89"/>
      <c r="T6" s="89"/>
      <c r="U6" s="89"/>
      <c r="V6" s="89"/>
      <c r="W6" s="89"/>
      <c r="X6" s="89"/>
    </row>
    <row r="7" spans="1:25" ht="27.6" x14ac:dyDescent="0.25">
      <c r="B7" s="71"/>
      <c r="C7" s="71"/>
      <c r="D7" s="71"/>
      <c r="G7" s="89" t="s">
        <v>134</v>
      </c>
      <c r="H7" s="89" t="s">
        <v>145</v>
      </c>
      <c r="I7" s="89" t="s">
        <v>146</v>
      </c>
      <c r="J7" s="89" t="s">
        <v>147</v>
      </c>
      <c r="K7" s="89" t="s">
        <v>148</v>
      </c>
      <c r="L7" s="89" t="s">
        <v>149</v>
      </c>
      <c r="M7" s="89" t="s">
        <v>150</v>
      </c>
      <c r="N7" s="89" t="s">
        <v>151</v>
      </c>
      <c r="O7" s="89" t="s">
        <v>152</v>
      </c>
      <c r="P7" s="89" t="s">
        <v>153</v>
      </c>
      <c r="Q7" s="89" t="s">
        <v>154</v>
      </c>
      <c r="R7" s="89" t="s">
        <v>155</v>
      </c>
      <c r="S7" s="89"/>
      <c r="T7" s="89"/>
      <c r="U7" s="89"/>
      <c r="V7" s="89"/>
      <c r="W7" s="89"/>
      <c r="X7" s="89"/>
    </row>
    <row r="8" spans="1:25" ht="15.6" x14ac:dyDescent="0.25">
      <c r="B8" s="71"/>
      <c r="C8" s="71"/>
      <c r="D8" s="71"/>
      <c r="G8" s="89" t="s">
        <v>218</v>
      </c>
      <c r="H8" s="47">
        <v>44185</v>
      </c>
      <c r="I8" s="47">
        <v>44188</v>
      </c>
      <c r="J8" s="47">
        <v>44193</v>
      </c>
      <c r="K8" s="47">
        <v>44201</v>
      </c>
      <c r="L8" s="47">
        <v>44209</v>
      </c>
      <c r="M8" s="47">
        <v>44212</v>
      </c>
      <c r="N8" s="47">
        <v>44214</v>
      </c>
      <c r="O8" s="47">
        <v>44212</v>
      </c>
      <c r="P8" s="47">
        <v>44216</v>
      </c>
      <c r="Q8" s="47">
        <v>44201</v>
      </c>
      <c r="R8" s="47">
        <v>44204</v>
      </c>
      <c r="S8" s="89"/>
      <c r="T8" s="89"/>
      <c r="U8" s="89"/>
      <c r="V8" s="89"/>
      <c r="W8" s="89"/>
      <c r="X8" s="89"/>
    </row>
    <row r="9" spans="1:25" ht="15.6" x14ac:dyDescent="0.25">
      <c r="B9" s="71"/>
      <c r="C9" s="71"/>
      <c r="D9" s="71"/>
      <c r="G9" s="89" t="s">
        <v>156</v>
      </c>
      <c r="H9" s="89" t="s">
        <v>157</v>
      </c>
      <c r="I9" s="89" t="s">
        <v>157</v>
      </c>
      <c r="J9" s="89" t="s">
        <v>158</v>
      </c>
      <c r="K9" s="89" t="s">
        <v>158</v>
      </c>
      <c r="L9" s="89" t="s">
        <v>157</v>
      </c>
      <c r="M9" s="89" t="s">
        <v>157</v>
      </c>
      <c r="N9" s="89" t="s">
        <v>157</v>
      </c>
      <c r="O9" s="89" t="s">
        <v>157</v>
      </c>
      <c r="P9" s="89" t="s">
        <v>157</v>
      </c>
      <c r="Q9" s="89" t="s">
        <v>158</v>
      </c>
      <c r="R9" s="89" t="s">
        <v>158</v>
      </c>
      <c r="S9" s="89"/>
      <c r="T9" s="89"/>
      <c r="U9" s="89"/>
      <c r="V9" s="89"/>
      <c r="W9" s="89"/>
      <c r="X9" s="89"/>
    </row>
    <row r="10" spans="1:25" ht="15.6" x14ac:dyDescent="0.3">
      <c r="A10" s="1" t="s">
        <v>100</v>
      </c>
      <c r="B10" s="1" t="s">
        <v>101</v>
      </c>
      <c r="C10" s="1" t="s">
        <v>102</v>
      </c>
      <c r="D10" s="1" t="s">
        <v>103</v>
      </c>
      <c r="E10" s="1" t="s">
        <v>559</v>
      </c>
      <c r="F10" s="1" t="s">
        <v>528</v>
      </c>
      <c r="G10" s="1" t="s">
        <v>527</v>
      </c>
      <c r="H10" s="89"/>
      <c r="I10" s="89"/>
      <c r="J10" s="89"/>
      <c r="K10" s="8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40"/>
      <c r="Y10" s="42" t="s">
        <v>7</v>
      </c>
    </row>
    <row r="11" spans="1:25" x14ac:dyDescent="0.25">
      <c r="A11" s="14">
        <v>1</v>
      </c>
      <c r="B11" s="14" t="s">
        <v>439</v>
      </c>
      <c r="C11" s="29" t="s">
        <v>465</v>
      </c>
      <c r="D11" s="14" t="s">
        <v>429</v>
      </c>
      <c r="E11" s="31">
        <f>'P4b2 CA 04'!F42</f>
        <v>1278.3833775500061</v>
      </c>
      <c r="F11" s="63">
        <f>E11/$E$46</f>
        <v>0.40426210885270797</v>
      </c>
      <c r="G11" s="45" t="s">
        <v>630</v>
      </c>
      <c r="H11" s="45">
        <v>1</v>
      </c>
      <c r="I11" s="44">
        <v>1</v>
      </c>
      <c r="J11" s="44">
        <v>1</v>
      </c>
      <c r="K11" s="44">
        <v>1</v>
      </c>
      <c r="L11" s="44">
        <v>1</v>
      </c>
      <c r="M11" s="44">
        <v>1</v>
      </c>
      <c r="N11" s="44">
        <v>1</v>
      </c>
      <c r="O11" s="44">
        <v>1</v>
      </c>
      <c r="P11" s="44">
        <v>1</v>
      </c>
      <c r="Q11" s="44">
        <v>1</v>
      </c>
      <c r="R11" s="44">
        <v>1</v>
      </c>
      <c r="S11" s="7"/>
      <c r="T11" s="7"/>
      <c r="U11" s="7"/>
      <c r="V11" s="7"/>
      <c r="W11" s="7"/>
      <c r="X11" s="7"/>
      <c r="Y11" s="44">
        <f t="shared" ref="Y11:Y45" si="0">SUM(H11:X11)</f>
        <v>11</v>
      </c>
    </row>
    <row r="12" spans="1:25" x14ac:dyDescent="0.25">
      <c r="A12" s="14">
        <v>2</v>
      </c>
      <c r="B12" s="14" t="s">
        <v>440</v>
      </c>
      <c r="C12" s="29" t="s">
        <v>466</v>
      </c>
      <c r="D12" s="14" t="s">
        <v>429</v>
      </c>
      <c r="E12" s="31">
        <f>'P4b2 CA 04'!G42</f>
        <v>1484.7869111285049</v>
      </c>
      <c r="F12" s="63">
        <f>E12/$E$46</f>
        <v>0.46953292606171121</v>
      </c>
      <c r="G12" s="45" t="s">
        <v>630</v>
      </c>
      <c r="H12" s="45">
        <v>1</v>
      </c>
      <c r="I12" s="44">
        <v>1</v>
      </c>
      <c r="J12" s="44">
        <v>1</v>
      </c>
      <c r="K12" s="44">
        <v>1</v>
      </c>
      <c r="L12" s="44">
        <v>1</v>
      </c>
      <c r="M12" s="44">
        <v>1</v>
      </c>
      <c r="N12" s="44">
        <v>1</v>
      </c>
      <c r="O12" s="44">
        <v>1</v>
      </c>
      <c r="P12" s="44">
        <v>1</v>
      </c>
      <c r="Q12" s="44">
        <v>1</v>
      </c>
      <c r="R12" s="44">
        <v>1</v>
      </c>
      <c r="S12" s="44"/>
      <c r="T12" s="44"/>
      <c r="U12" s="44"/>
      <c r="V12" s="44"/>
      <c r="W12" s="44"/>
      <c r="X12" s="44"/>
      <c r="Y12" s="44">
        <f t="shared" si="0"/>
        <v>11</v>
      </c>
    </row>
    <row r="13" spans="1:25" x14ac:dyDescent="0.25">
      <c r="A13" s="14">
        <v>3</v>
      </c>
      <c r="B13" s="14" t="s">
        <v>441</v>
      </c>
      <c r="C13" s="29" t="s">
        <v>467</v>
      </c>
      <c r="D13" s="14" t="s">
        <v>429</v>
      </c>
      <c r="E13" s="31">
        <f>'P4b2 CA 04'!H42</f>
        <v>399.09337530435903</v>
      </c>
      <c r="F13" s="63">
        <f>E13/$E$46</f>
        <v>0.12620496508558082</v>
      </c>
      <c r="G13" s="45" t="s">
        <v>630</v>
      </c>
      <c r="H13" s="45">
        <v>1</v>
      </c>
      <c r="I13" s="44">
        <v>1</v>
      </c>
      <c r="J13" s="44">
        <v>1</v>
      </c>
      <c r="K13" s="44">
        <v>1</v>
      </c>
      <c r="L13" s="44">
        <v>1</v>
      </c>
      <c r="M13" s="44">
        <v>1</v>
      </c>
      <c r="N13" s="44">
        <v>1</v>
      </c>
      <c r="O13" s="44">
        <v>1</v>
      </c>
      <c r="P13" s="44">
        <v>1</v>
      </c>
      <c r="Q13" s="44">
        <v>1</v>
      </c>
      <c r="R13" s="44">
        <v>1</v>
      </c>
      <c r="S13" s="44"/>
      <c r="T13" s="44"/>
      <c r="U13" s="44"/>
      <c r="V13" s="44"/>
      <c r="W13" s="44"/>
      <c r="X13" s="44"/>
      <c r="Y13" s="44">
        <f t="shared" si="0"/>
        <v>11</v>
      </c>
    </row>
    <row r="14" spans="1:25" x14ac:dyDescent="0.25">
      <c r="A14" s="14">
        <v>4</v>
      </c>
      <c r="B14" s="14"/>
      <c r="C14" s="29"/>
      <c r="D14" s="14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44">
        <f t="shared" si="0"/>
        <v>0</v>
      </c>
    </row>
    <row r="15" spans="1:25" x14ac:dyDescent="0.25">
      <c r="A15" s="14">
        <v>5</v>
      </c>
      <c r="B15" s="14"/>
      <c r="C15" s="7"/>
      <c r="D15" s="7"/>
      <c r="E15" s="31"/>
      <c r="F15" s="31"/>
      <c r="G15" s="45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5"/>
      <c r="T15" s="45"/>
      <c r="U15" s="45"/>
      <c r="V15" s="45"/>
      <c r="W15" s="45"/>
      <c r="X15" s="45"/>
      <c r="Y15" s="44">
        <f t="shared" si="0"/>
        <v>0</v>
      </c>
    </row>
    <row r="16" spans="1:25" x14ac:dyDescent="0.25">
      <c r="A16" s="14">
        <v>6</v>
      </c>
      <c r="B16" s="14"/>
      <c r="C16" s="7"/>
      <c r="D16" s="7"/>
      <c r="E16" s="31"/>
      <c r="F16" s="31"/>
      <c r="G16" s="45"/>
      <c r="H16" s="44"/>
      <c r="I16" s="44"/>
      <c r="J16" s="44"/>
      <c r="K16" s="44"/>
      <c r="L16" s="44"/>
      <c r="M16" s="44"/>
      <c r="N16" s="44"/>
      <c r="O16" s="44"/>
      <c r="P16" s="45"/>
      <c r="Q16" s="45"/>
      <c r="R16" s="45"/>
      <c r="S16" s="45"/>
      <c r="T16" s="45"/>
      <c r="U16" s="45"/>
      <c r="V16" s="45"/>
      <c r="W16" s="45"/>
      <c r="X16" s="45"/>
      <c r="Y16" s="44">
        <f t="shared" si="0"/>
        <v>0</v>
      </c>
    </row>
    <row r="17" spans="1:25" x14ac:dyDescent="0.25">
      <c r="A17" s="14">
        <v>7</v>
      </c>
      <c r="B17" s="14"/>
      <c r="C17" s="7"/>
      <c r="D17" s="7"/>
      <c r="E17" s="31"/>
      <c r="F17" s="31"/>
      <c r="G17" s="45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>
        <f t="shared" si="0"/>
        <v>0</v>
      </c>
    </row>
    <row r="18" spans="1:25" x14ac:dyDescent="0.25">
      <c r="A18" s="14">
        <v>8</v>
      </c>
      <c r="B18" s="14"/>
      <c r="C18" s="7"/>
      <c r="D18" s="7"/>
      <c r="E18" s="31"/>
      <c r="F18" s="31"/>
      <c r="G18" s="45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>
        <f t="shared" si="0"/>
        <v>0</v>
      </c>
    </row>
    <row r="19" spans="1:25" x14ac:dyDescent="0.25">
      <c r="A19" s="14">
        <v>9</v>
      </c>
      <c r="B19" s="14"/>
      <c r="C19" s="7"/>
      <c r="D19" s="7"/>
      <c r="E19" s="31"/>
      <c r="F19" s="31"/>
      <c r="G19" s="45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5"/>
      <c r="T19" s="45"/>
      <c r="U19" s="45"/>
      <c r="V19" s="45"/>
      <c r="W19" s="45"/>
      <c r="X19" s="45"/>
      <c r="Y19" s="44">
        <f t="shared" si="0"/>
        <v>0</v>
      </c>
    </row>
    <row r="20" spans="1:25" x14ac:dyDescent="0.25">
      <c r="A20" s="14">
        <v>10</v>
      </c>
      <c r="B20" s="14"/>
      <c r="C20" s="7"/>
      <c r="D20" s="7"/>
      <c r="E20" s="31"/>
      <c r="F20" s="31"/>
      <c r="G20" s="45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>
        <f t="shared" si="0"/>
        <v>0</v>
      </c>
    </row>
    <row r="21" spans="1:25" x14ac:dyDescent="0.25">
      <c r="A21" s="14">
        <v>11</v>
      </c>
      <c r="B21" s="14"/>
      <c r="C21" s="7"/>
      <c r="D21" s="7"/>
      <c r="E21" s="31"/>
      <c r="F21" s="31"/>
      <c r="G21" s="45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>
        <f t="shared" si="0"/>
        <v>0</v>
      </c>
    </row>
    <row r="22" spans="1:25" x14ac:dyDescent="0.25">
      <c r="A22" s="14">
        <v>12</v>
      </c>
      <c r="B22" s="14"/>
      <c r="C22" s="7"/>
      <c r="D22" s="7"/>
      <c r="E22" s="31"/>
      <c r="F22" s="31"/>
      <c r="G22" s="45"/>
      <c r="H22" s="44"/>
      <c r="I22" s="44"/>
      <c r="J22" s="44"/>
      <c r="K22" s="4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44">
        <f t="shared" si="0"/>
        <v>0</v>
      </c>
    </row>
    <row r="23" spans="1:25" x14ac:dyDescent="0.25">
      <c r="A23" s="14">
        <v>13</v>
      </c>
      <c r="B23" s="14"/>
      <c r="C23" s="7"/>
      <c r="D23" s="7"/>
      <c r="E23" s="31"/>
      <c r="F23" s="31"/>
      <c r="G23" s="45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5"/>
      <c r="T23" s="45"/>
      <c r="U23" s="45"/>
      <c r="V23" s="45"/>
      <c r="W23" s="45"/>
      <c r="X23" s="45"/>
      <c r="Y23" s="44">
        <f t="shared" si="0"/>
        <v>0</v>
      </c>
    </row>
    <row r="24" spans="1:25" x14ac:dyDescent="0.25">
      <c r="A24" s="14">
        <v>14</v>
      </c>
      <c r="B24" s="14"/>
      <c r="C24" s="7"/>
      <c r="D24" s="7"/>
      <c r="E24" s="31"/>
      <c r="F24" s="31"/>
      <c r="G24" s="45"/>
      <c r="H24" s="44"/>
      <c r="I24" s="44"/>
      <c r="J24" s="44"/>
      <c r="K24" s="44"/>
      <c r="L24" s="44"/>
      <c r="M24" s="44"/>
      <c r="N24" s="44"/>
      <c r="O24" s="44"/>
      <c r="P24" s="45"/>
      <c r="Q24" s="45"/>
      <c r="R24" s="45"/>
      <c r="S24" s="45"/>
      <c r="T24" s="45"/>
      <c r="U24" s="45"/>
      <c r="V24" s="45"/>
      <c r="W24" s="45"/>
      <c r="X24" s="45"/>
      <c r="Y24" s="44">
        <f t="shared" si="0"/>
        <v>0</v>
      </c>
    </row>
    <row r="25" spans="1:25" x14ac:dyDescent="0.25">
      <c r="A25" s="14">
        <v>15</v>
      </c>
      <c r="B25" s="14"/>
      <c r="C25" s="7"/>
      <c r="D25" s="7"/>
      <c r="E25" s="31"/>
      <c r="F25" s="31"/>
      <c r="G25" s="45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>
        <f t="shared" si="0"/>
        <v>0</v>
      </c>
    </row>
    <row r="26" spans="1:25" x14ac:dyDescent="0.25">
      <c r="A26" s="14">
        <v>16</v>
      </c>
      <c r="B26" s="14"/>
      <c r="C26" s="7"/>
      <c r="D26" s="7"/>
      <c r="E26" s="31"/>
      <c r="F26" s="31"/>
      <c r="G26" s="45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5"/>
      <c r="T26" s="45"/>
      <c r="U26" s="45"/>
      <c r="V26" s="45"/>
      <c r="W26" s="45"/>
      <c r="X26" s="45"/>
      <c r="Y26" s="44">
        <f t="shared" si="0"/>
        <v>0</v>
      </c>
    </row>
    <row r="27" spans="1:25" x14ac:dyDescent="0.25">
      <c r="A27" s="14">
        <v>17</v>
      </c>
      <c r="B27" s="14"/>
      <c r="C27" s="7"/>
      <c r="D27" s="7"/>
      <c r="E27" s="31"/>
      <c r="F27" s="31"/>
      <c r="G27" s="45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>
        <f t="shared" si="0"/>
        <v>0</v>
      </c>
    </row>
    <row r="28" spans="1:25" x14ac:dyDescent="0.25">
      <c r="A28" s="14">
        <v>18</v>
      </c>
      <c r="B28" s="14"/>
      <c r="C28" s="7"/>
      <c r="D28" s="7"/>
      <c r="E28" s="31"/>
      <c r="F28" s="31"/>
      <c r="G28" s="45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5"/>
      <c r="T28" s="45"/>
      <c r="U28" s="45"/>
      <c r="V28" s="45"/>
      <c r="W28" s="45"/>
      <c r="X28" s="45"/>
      <c r="Y28" s="44">
        <f t="shared" si="0"/>
        <v>0</v>
      </c>
    </row>
    <row r="29" spans="1:25" x14ac:dyDescent="0.25">
      <c r="A29" s="14">
        <v>19</v>
      </c>
      <c r="B29" s="14"/>
      <c r="C29" s="7"/>
      <c r="D29" s="7"/>
      <c r="E29" s="31"/>
      <c r="F29" s="31"/>
      <c r="G29" s="45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>
        <f t="shared" si="0"/>
        <v>0</v>
      </c>
    </row>
    <row r="30" spans="1:25" x14ac:dyDescent="0.25">
      <c r="A30" s="14">
        <v>20</v>
      </c>
      <c r="B30" s="14"/>
      <c r="C30" s="7"/>
      <c r="D30" s="7"/>
      <c r="E30" s="31"/>
      <c r="F30" s="31"/>
      <c r="G30" s="45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>
        <f t="shared" si="0"/>
        <v>0</v>
      </c>
    </row>
    <row r="31" spans="1:25" x14ac:dyDescent="0.25">
      <c r="A31" s="14">
        <v>21</v>
      </c>
      <c r="B31" s="14"/>
      <c r="C31" s="7"/>
      <c r="D31" s="7"/>
      <c r="E31" s="31"/>
      <c r="F31" s="31"/>
      <c r="G31" s="45"/>
      <c r="H31" s="44"/>
      <c r="I31" s="44"/>
      <c r="J31" s="44"/>
      <c r="K31" s="44"/>
      <c r="L31" s="44"/>
      <c r="M31" s="44"/>
      <c r="N31" s="45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>
        <f t="shared" si="0"/>
        <v>0</v>
      </c>
    </row>
    <row r="32" spans="1:25" x14ac:dyDescent="0.25">
      <c r="A32" s="14">
        <v>22</v>
      </c>
      <c r="B32" s="14"/>
      <c r="C32" s="7"/>
      <c r="D32" s="7"/>
      <c r="E32" s="31"/>
      <c r="F32" s="31"/>
      <c r="G32" s="45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>
        <f t="shared" si="0"/>
        <v>0</v>
      </c>
    </row>
    <row r="33" spans="1:28" x14ac:dyDescent="0.25">
      <c r="A33" s="14">
        <v>23</v>
      </c>
      <c r="B33" s="14"/>
      <c r="C33" s="7"/>
      <c r="D33" s="7"/>
      <c r="E33" s="31"/>
      <c r="F33" s="31"/>
      <c r="G33" s="45"/>
      <c r="H33" s="44"/>
      <c r="I33" s="44"/>
      <c r="J33" s="44"/>
      <c r="K33" s="44"/>
      <c r="L33" s="44"/>
      <c r="M33" s="45"/>
      <c r="N33" s="45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>
        <f t="shared" si="0"/>
        <v>0</v>
      </c>
    </row>
    <row r="34" spans="1:28" x14ac:dyDescent="0.25">
      <c r="A34" s="14">
        <v>24</v>
      </c>
      <c r="B34" s="14"/>
      <c r="C34" s="7"/>
      <c r="D34" s="7"/>
      <c r="E34" s="31"/>
      <c r="F34" s="31"/>
      <c r="G34" s="45"/>
      <c r="H34" s="44"/>
      <c r="I34" s="44"/>
      <c r="J34" s="44"/>
      <c r="K34" s="44"/>
      <c r="L34" s="44"/>
      <c r="M34" s="45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>
        <f t="shared" si="0"/>
        <v>0</v>
      </c>
    </row>
    <row r="35" spans="1:28" x14ac:dyDescent="0.25">
      <c r="A35" s="14">
        <v>25</v>
      </c>
      <c r="B35" s="14"/>
      <c r="C35" s="7"/>
      <c r="D35" s="7"/>
      <c r="E35" s="31"/>
      <c r="F35" s="31"/>
      <c r="G35" s="45"/>
      <c r="H35" s="44"/>
      <c r="I35" s="44"/>
      <c r="J35" s="44"/>
      <c r="K35" s="44"/>
      <c r="L35" s="45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>
        <f t="shared" si="0"/>
        <v>0</v>
      </c>
    </row>
    <row r="36" spans="1:28" x14ac:dyDescent="0.25">
      <c r="A36" s="14">
        <v>26</v>
      </c>
      <c r="B36" s="14"/>
      <c r="C36" s="7"/>
      <c r="D36" s="7"/>
      <c r="E36" s="31"/>
      <c r="F36" s="31"/>
      <c r="G36" s="45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>
        <f t="shared" si="0"/>
        <v>0</v>
      </c>
    </row>
    <row r="37" spans="1:28" x14ac:dyDescent="0.25">
      <c r="A37" s="14">
        <v>27</v>
      </c>
      <c r="B37" s="14"/>
      <c r="C37" s="7"/>
      <c r="D37" s="7"/>
      <c r="E37" s="31"/>
      <c r="F37" s="31"/>
      <c r="G37" s="45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>
        <f t="shared" si="0"/>
        <v>0</v>
      </c>
    </row>
    <row r="38" spans="1:28" x14ac:dyDescent="0.25">
      <c r="A38" s="14">
        <v>28</v>
      </c>
      <c r="B38" s="14"/>
      <c r="C38" s="7"/>
      <c r="D38" s="7"/>
      <c r="E38" s="31"/>
      <c r="F38" s="31"/>
      <c r="G38" s="45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>
        <f t="shared" si="0"/>
        <v>0</v>
      </c>
    </row>
    <row r="39" spans="1:28" x14ac:dyDescent="0.25">
      <c r="A39" s="14">
        <v>29</v>
      </c>
      <c r="B39" s="14"/>
      <c r="C39" s="7"/>
      <c r="D39" s="7"/>
      <c r="E39" s="31"/>
      <c r="F39" s="31"/>
      <c r="G39" s="45"/>
      <c r="H39" s="44"/>
      <c r="I39" s="44"/>
      <c r="J39" s="44"/>
      <c r="K39" s="44"/>
      <c r="L39" s="44"/>
      <c r="M39" s="45"/>
      <c r="N39" s="44"/>
      <c r="O39" s="45"/>
      <c r="P39" s="44"/>
      <c r="Q39" s="44"/>
      <c r="R39" s="44"/>
      <c r="S39" s="44"/>
      <c r="T39" s="44"/>
      <c r="U39" s="44"/>
      <c r="V39" s="44"/>
      <c r="W39" s="44"/>
      <c r="X39" s="44"/>
      <c r="Y39" s="44">
        <f t="shared" si="0"/>
        <v>0</v>
      </c>
    </row>
    <row r="40" spans="1:28" x14ac:dyDescent="0.25">
      <c r="A40" s="14">
        <v>30</v>
      </c>
      <c r="B40" s="14"/>
      <c r="C40" s="7"/>
      <c r="D40" s="7"/>
      <c r="E40" s="31"/>
      <c r="F40" s="31"/>
      <c r="G40" s="45"/>
      <c r="H40" s="44"/>
      <c r="I40" s="44"/>
      <c r="J40" s="44"/>
      <c r="K40" s="44"/>
      <c r="L40" s="44"/>
      <c r="M40" s="45"/>
      <c r="N40" s="45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>
        <f t="shared" si="0"/>
        <v>0</v>
      </c>
    </row>
    <row r="41" spans="1:28" x14ac:dyDescent="0.25">
      <c r="A41" s="14">
        <v>31</v>
      </c>
      <c r="B41" s="14"/>
      <c r="C41" s="7"/>
      <c r="D41" s="7"/>
      <c r="E41" s="31"/>
      <c r="F41" s="31"/>
      <c r="G41" s="45"/>
      <c r="H41" s="44"/>
      <c r="I41" s="44"/>
      <c r="J41" s="44"/>
      <c r="K41" s="44"/>
      <c r="L41" s="45"/>
      <c r="M41" s="44"/>
      <c r="N41" s="45"/>
      <c r="O41" s="44"/>
      <c r="P41" s="45"/>
      <c r="Q41" s="45"/>
      <c r="R41" s="45"/>
      <c r="S41" s="44"/>
      <c r="T41" s="44"/>
      <c r="U41" s="44"/>
      <c r="V41" s="44"/>
      <c r="W41" s="44"/>
      <c r="X41" s="44"/>
      <c r="Y41" s="44">
        <f t="shared" si="0"/>
        <v>0</v>
      </c>
    </row>
    <row r="42" spans="1:28" x14ac:dyDescent="0.25">
      <c r="A42" s="14">
        <v>32</v>
      </c>
      <c r="B42" s="14"/>
      <c r="C42" s="7"/>
      <c r="D42" s="7"/>
      <c r="E42" s="31"/>
      <c r="F42" s="31"/>
      <c r="G42" s="45"/>
      <c r="H42" s="44"/>
      <c r="I42" s="44"/>
      <c r="J42" s="44"/>
      <c r="K42" s="44"/>
      <c r="L42" s="14"/>
      <c r="M42" s="45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>
        <f t="shared" si="0"/>
        <v>0</v>
      </c>
      <c r="AB42" s="65"/>
    </row>
    <row r="43" spans="1:28" x14ac:dyDescent="0.25">
      <c r="A43" s="14">
        <v>33</v>
      </c>
      <c r="B43" s="14"/>
      <c r="C43" s="7"/>
      <c r="D43" s="7"/>
      <c r="E43" s="31"/>
      <c r="F43" s="31"/>
      <c r="G43" s="45"/>
      <c r="H43" s="44"/>
      <c r="I43" s="44"/>
      <c r="J43" s="44"/>
      <c r="K43" s="44"/>
      <c r="L43" s="1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>
        <f t="shared" si="0"/>
        <v>0</v>
      </c>
    </row>
    <row r="44" spans="1:28" x14ac:dyDescent="0.25">
      <c r="A44" s="14">
        <v>34</v>
      </c>
      <c r="B44" s="14"/>
      <c r="C44" s="7"/>
      <c r="D44" s="7"/>
      <c r="E44" s="31"/>
      <c r="F44" s="31"/>
      <c r="G44" s="45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>
        <f t="shared" si="0"/>
        <v>0</v>
      </c>
    </row>
    <row r="45" spans="1:28" x14ac:dyDescent="0.25">
      <c r="A45" s="14">
        <v>35</v>
      </c>
      <c r="B45" s="14"/>
      <c r="C45" s="7"/>
      <c r="D45" s="7"/>
      <c r="E45" s="31"/>
      <c r="F45" s="31"/>
      <c r="G45" s="45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>
        <f t="shared" si="0"/>
        <v>0</v>
      </c>
    </row>
    <row r="46" spans="1:28" x14ac:dyDescent="0.25">
      <c r="E46" s="31">
        <f>SUM(E11:E45)</f>
        <v>3162.2636639828702</v>
      </c>
      <c r="F46" s="72"/>
      <c r="H46" s="31">
        <f t="shared" ref="H46:K46" si="1">SUM(H11:H45)</f>
        <v>3</v>
      </c>
      <c r="I46" s="31">
        <f t="shared" si="1"/>
        <v>3</v>
      </c>
      <c r="J46" s="31">
        <f t="shared" si="1"/>
        <v>3</v>
      </c>
      <c r="K46" s="31">
        <f t="shared" si="1"/>
        <v>3</v>
      </c>
      <c r="Y46" s="31">
        <f>SUM(Y11:Y45)</f>
        <v>33</v>
      </c>
    </row>
  </sheetData>
  <mergeCells count="1">
    <mergeCell ref="B4:C5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875EE-D096-466D-9ACC-E18E5F461A1D}">
  <dimension ref="A1:AB46"/>
  <sheetViews>
    <sheetView zoomScale="80" zoomScaleNormal="80" workbookViewId="0">
      <pane xSplit="7" ySplit="10" topLeftCell="H11" activePane="bottomRight" state="frozen"/>
      <selection pane="topRight" activeCell="F1" sqref="F1"/>
      <selection pane="bottomLeft" activeCell="A9" sqref="A9"/>
      <selection pane="bottomRight" activeCell="B11" sqref="B11:C13"/>
    </sheetView>
  </sheetViews>
  <sheetFormatPr baseColWidth="10" defaultColWidth="11.54296875" defaultRowHeight="15" x14ac:dyDescent="0.25"/>
  <cols>
    <col min="1" max="1" width="6.08984375" style="24" customWidth="1"/>
    <col min="2" max="2" width="9.90625" style="24" customWidth="1"/>
    <col min="3" max="3" width="29.81640625" style="24" customWidth="1"/>
    <col min="4" max="4" width="7" style="24" customWidth="1"/>
    <col min="5" max="5" width="8.90625" style="24" customWidth="1"/>
    <col min="6" max="6" width="8.54296875" style="24" customWidth="1"/>
    <col min="7" max="7" width="15.90625" style="24" customWidth="1"/>
    <col min="8" max="15" width="11.54296875" style="24"/>
    <col min="16" max="16" width="12.90625" style="24" customWidth="1"/>
    <col min="17" max="25" width="11.54296875" style="24"/>
    <col min="26" max="26" width="5.36328125" style="24" customWidth="1"/>
    <col min="27" max="16384" width="11.54296875" style="24"/>
  </cols>
  <sheetData>
    <row r="1" spans="1:25" ht="15.6" x14ac:dyDescent="0.3">
      <c r="A1" s="26" t="s">
        <v>627</v>
      </c>
    </row>
    <row r="2" spans="1:25" ht="15.6" x14ac:dyDescent="0.3">
      <c r="A2" s="26" t="s">
        <v>573</v>
      </c>
      <c r="B2" s="26" t="s">
        <v>574</v>
      </c>
      <c r="G2" s="89" t="s">
        <v>100</v>
      </c>
      <c r="H2" s="89">
        <v>1</v>
      </c>
      <c r="I2" s="89">
        <v>2</v>
      </c>
      <c r="J2" s="89">
        <v>3</v>
      </c>
      <c r="K2" s="89">
        <v>4</v>
      </c>
      <c r="L2" s="89">
        <v>5</v>
      </c>
      <c r="M2" s="89">
        <v>6</v>
      </c>
      <c r="N2" s="89">
        <v>7</v>
      </c>
      <c r="O2" s="89">
        <v>8</v>
      </c>
      <c r="P2" s="89">
        <v>9</v>
      </c>
      <c r="Q2" s="89">
        <v>10</v>
      </c>
      <c r="R2" s="89">
        <v>11</v>
      </c>
      <c r="S2" s="89">
        <v>12</v>
      </c>
      <c r="T2" s="89">
        <v>13</v>
      </c>
      <c r="U2" s="89">
        <v>14</v>
      </c>
      <c r="V2" s="89">
        <v>15</v>
      </c>
      <c r="W2" s="89">
        <v>16</v>
      </c>
      <c r="X2" s="89">
        <v>17</v>
      </c>
    </row>
    <row r="3" spans="1:25" ht="15.6" x14ac:dyDescent="0.3">
      <c r="A3" s="26"/>
      <c r="B3" s="26" t="s">
        <v>604</v>
      </c>
      <c r="G3" s="89" t="s">
        <v>101</v>
      </c>
      <c r="H3" s="89" t="s">
        <v>139</v>
      </c>
      <c r="I3" s="89" t="s">
        <v>140</v>
      </c>
      <c r="J3" s="89" t="s">
        <v>141</v>
      </c>
      <c r="K3" s="89" t="s">
        <v>142</v>
      </c>
      <c r="L3" s="89" t="s">
        <v>95</v>
      </c>
      <c r="M3" s="89" t="s">
        <v>96</v>
      </c>
      <c r="N3" s="89" t="s">
        <v>97</v>
      </c>
      <c r="O3" s="89" t="s">
        <v>98</v>
      </c>
      <c r="P3" s="89" t="s">
        <v>99</v>
      </c>
      <c r="Q3" s="89" t="s">
        <v>143</v>
      </c>
      <c r="R3" s="89" t="s">
        <v>144</v>
      </c>
      <c r="S3" s="89"/>
      <c r="T3" s="89"/>
      <c r="U3" s="89"/>
      <c r="V3" s="89"/>
      <c r="W3" s="89"/>
      <c r="X3" s="89"/>
    </row>
    <row r="4" spans="1:25" ht="15.6" customHeight="1" x14ac:dyDescent="0.25">
      <c r="B4" s="100" t="s">
        <v>538</v>
      </c>
      <c r="C4" s="100"/>
      <c r="D4" s="71"/>
      <c r="G4" s="89" t="s">
        <v>102</v>
      </c>
      <c r="H4" s="89" t="s">
        <v>131</v>
      </c>
      <c r="I4" s="89" t="s">
        <v>135</v>
      </c>
      <c r="J4" s="89" t="s">
        <v>136</v>
      </c>
      <c r="K4" s="89" t="s">
        <v>137</v>
      </c>
      <c r="L4" s="89" t="s">
        <v>131</v>
      </c>
      <c r="M4" s="89" t="s">
        <v>135</v>
      </c>
      <c r="N4" s="89" t="s">
        <v>136</v>
      </c>
      <c r="O4" s="89" t="s">
        <v>137</v>
      </c>
      <c r="P4" s="89" t="s">
        <v>138</v>
      </c>
      <c r="Q4" s="89" t="s">
        <v>131</v>
      </c>
      <c r="R4" s="89" t="s">
        <v>135</v>
      </c>
      <c r="S4" s="89"/>
      <c r="T4" s="89"/>
      <c r="U4" s="89"/>
      <c r="V4" s="89"/>
      <c r="W4" s="89"/>
      <c r="X4" s="89"/>
    </row>
    <row r="5" spans="1:25" ht="15.6" x14ac:dyDescent="0.25">
      <c r="B5" s="100"/>
      <c r="C5" s="100"/>
      <c r="D5" s="71"/>
      <c r="G5" s="89" t="s">
        <v>132</v>
      </c>
      <c r="H5" s="89" t="s">
        <v>48</v>
      </c>
      <c r="I5" s="89" t="s">
        <v>48</v>
      </c>
      <c r="J5" s="89" t="s">
        <v>48</v>
      </c>
      <c r="K5" s="89" t="s">
        <v>48</v>
      </c>
      <c r="L5" s="89" t="s">
        <v>48</v>
      </c>
      <c r="M5" s="89" t="s">
        <v>48</v>
      </c>
      <c r="N5" s="89" t="s">
        <v>48</v>
      </c>
      <c r="O5" s="89" t="s">
        <v>48</v>
      </c>
      <c r="P5" s="89" t="s">
        <v>48</v>
      </c>
      <c r="Q5" s="89" t="s">
        <v>48</v>
      </c>
      <c r="R5" s="89" t="s">
        <v>48</v>
      </c>
      <c r="S5" s="89"/>
      <c r="T5" s="89"/>
      <c r="U5" s="89"/>
      <c r="V5" s="89"/>
      <c r="W5" s="89"/>
      <c r="X5" s="89"/>
    </row>
    <row r="6" spans="1:25" ht="15.6" x14ac:dyDescent="0.25">
      <c r="B6" s="71"/>
      <c r="C6" s="71"/>
      <c r="D6" s="71"/>
      <c r="G6" s="89" t="s">
        <v>133</v>
      </c>
      <c r="H6" s="46">
        <v>45280</v>
      </c>
      <c r="I6" s="46">
        <v>32186</v>
      </c>
      <c r="J6" s="46">
        <v>8536</v>
      </c>
      <c r="K6" s="46">
        <v>4569</v>
      </c>
      <c r="L6" s="46">
        <v>38176</v>
      </c>
      <c r="M6" s="46">
        <v>25836</v>
      </c>
      <c r="N6" s="46">
        <v>5000</v>
      </c>
      <c r="O6" s="46">
        <v>3881</v>
      </c>
      <c r="P6" s="46">
        <v>17150</v>
      </c>
      <c r="Q6" s="46">
        <v>18563</v>
      </c>
      <c r="R6" s="46">
        <v>35292</v>
      </c>
      <c r="S6" s="89"/>
      <c r="T6" s="89"/>
      <c r="U6" s="89"/>
      <c r="V6" s="89"/>
      <c r="W6" s="89"/>
      <c r="X6" s="89"/>
    </row>
    <row r="7" spans="1:25" ht="27.6" x14ac:dyDescent="0.25">
      <c r="B7" s="71"/>
      <c r="C7" s="71"/>
      <c r="D7" s="71"/>
      <c r="G7" s="89" t="s">
        <v>134</v>
      </c>
      <c r="H7" s="89" t="s">
        <v>145</v>
      </c>
      <c r="I7" s="89" t="s">
        <v>146</v>
      </c>
      <c r="J7" s="89" t="s">
        <v>147</v>
      </c>
      <c r="K7" s="89" t="s">
        <v>148</v>
      </c>
      <c r="L7" s="89" t="s">
        <v>149</v>
      </c>
      <c r="M7" s="89" t="s">
        <v>150</v>
      </c>
      <c r="N7" s="89" t="s">
        <v>151</v>
      </c>
      <c r="O7" s="89" t="s">
        <v>152</v>
      </c>
      <c r="P7" s="89" t="s">
        <v>153</v>
      </c>
      <c r="Q7" s="89" t="s">
        <v>154</v>
      </c>
      <c r="R7" s="89" t="s">
        <v>155</v>
      </c>
      <c r="S7" s="89"/>
      <c r="T7" s="89"/>
      <c r="U7" s="89"/>
      <c r="V7" s="89"/>
      <c r="W7" s="89"/>
      <c r="X7" s="89"/>
    </row>
    <row r="8" spans="1:25" ht="15.6" x14ac:dyDescent="0.25">
      <c r="B8" s="71"/>
      <c r="C8" s="71"/>
      <c r="D8" s="71"/>
      <c r="G8" s="89" t="s">
        <v>218</v>
      </c>
      <c r="H8" s="47">
        <v>44185</v>
      </c>
      <c r="I8" s="47">
        <v>44188</v>
      </c>
      <c r="J8" s="47">
        <v>44193</v>
      </c>
      <c r="K8" s="47">
        <v>44201</v>
      </c>
      <c r="L8" s="47">
        <v>44209</v>
      </c>
      <c r="M8" s="47">
        <v>44212</v>
      </c>
      <c r="N8" s="47">
        <v>44214</v>
      </c>
      <c r="O8" s="47">
        <v>44212</v>
      </c>
      <c r="P8" s="47">
        <v>44216</v>
      </c>
      <c r="Q8" s="47">
        <v>44201</v>
      </c>
      <c r="R8" s="47">
        <v>44204</v>
      </c>
      <c r="S8" s="89"/>
      <c r="T8" s="89"/>
      <c r="U8" s="89"/>
      <c r="V8" s="89"/>
      <c r="W8" s="89"/>
      <c r="X8" s="89"/>
    </row>
    <row r="9" spans="1:25" ht="15.6" x14ac:dyDescent="0.25">
      <c r="B9" s="71"/>
      <c r="C9" s="71"/>
      <c r="D9" s="71"/>
      <c r="G9" s="89" t="s">
        <v>156</v>
      </c>
      <c r="H9" s="89" t="s">
        <v>157</v>
      </c>
      <c r="I9" s="89" t="s">
        <v>157</v>
      </c>
      <c r="J9" s="89" t="s">
        <v>158</v>
      </c>
      <c r="K9" s="89" t="s">
        <v>158</v>
      </c>
      <c r="L9" s="89" t="s">
        <v>157</v>
      </c>
      <c r="M9" s="89" t="s">
        <v>157</v>
      </c>
      <c r="N9" s="89" t="s">
        <v>157</v>
      </c>
      <c r="O9" s="89" t="s">
        <v>157</v>
      </c>
      <c r="P9" s="89" t="s">
        <v>157</v>
      </c>
      <c r="Q9" s="89" t="s">
        <v>158</v>
      </c>
      <c r="R9" s="89" t="s">
        <v>158</v>
      </c>
      <c r="S9" s="89"/>
      <c r="T9" s="89"/>
      <c r="U9" s="89"/>
      <c r="V9" s="89"/>
      <c r="W9" s="89"/>
      <c r="X9" s="89"/>
    </row>
    <row r="10" spans="1:25" ht="15.6" x14ac:dyDescent="0.3">
      <c r="A10" s="1" t="s">
        <v>100</v>
      </c>
      <c r="B10" s="1" t="s">
        <v>101</v>
      </c>
      <c r="C10" s="1" t="s">
        <v>102</v>
      </c>
      <c r="D10" s="1" t="s">
        <v>103</v>
      </c>
      <c r="E10" s="1" t="s">
        <v>559</v>
      </c>
      <c r="F10" s="1" t="s">
        <v>528</v>
      </c>
      <c r="G10" s="1" t="s">
        <v>527</v>
      </c>
      <c r="H10" s="89"/>
      <c r="I10" s="89"/>
      <c r="J10" s="89"/>
      <c r="K10" s="8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40"/>
      <c r="Y10" s="42" t="s">
        <v>7</v>
      </c>
    </row>
    <row r="11" spans="1:25" x14ac:dyDescent="0.25">
      <c r="A11" s="14">
        <v>1</v>
      </c>
      <c r="B11" s="14" t="s">
        <v>439</v>
      </c>
      <c r="C11" s="29" t="s">
        <v>465</v>
      </c>
      <c r="D11" s="14" t="s">
        <v>429</v>
      </c>
      <c r="E11" s="31">
        <f>'P4b2 CA 04'!F42</f>
        <v>1278.3833775500061</v>
      </c>
      <c r="F11" s="63">
        <f>E11/$E$46</f>
        <v>0.40426210885270797</v>
      </c>
      <c r="G11" s="45" t="s">
        <v>630</v>
      </c>
      <c r="H11" s="45">
        <f>'P5a1 CA 04 OC'!$E11/'P5a1 CA 04 OC'!$Y11*'P5a1 CA 04 OC'!H11</f>
        <v>116.2166706863642</v>
      </c>
      <c r="I11" s="45">
        <f>'P5a1 CA 04 OC'!$E11/'P5a1 CA 04 OC'!$Y11*'P5a1 CA 04 OC'!I11</f>
        <v>116.2166706863642</v>
      </c>
      <c r="J11" s="45">
        <f>'P5a1 CA 04 OC'!$E11/'P5a1 CA 04 OC'!$Y11*'P5a1 CA 04 OC'!J11</f>
        <v>116.2166706863642</v>
      </c>
      <c r="K11" s="45">
        <f>'P5a1 CA 04 OC'!$E11/'P5a1 CA 04 OC'!$Y11*'P5a1 CA 04 OC'!K11</f>
        <v>116.2166706863642</v>
      </c>
      <c r="L11" s="45">
        <f>'P5a1 CA 04 OC'!$E11/'P5a1 CA 04 OC'!$Y11*'P5a1 CA 04 OC'!L11</f>
        <v>116.2166706863642</v>
      </c>
      <c r="M11" s="45">
        <f>'P5a1 CA 04 OC'!$E11/'P5a1 CA 04 OC'!$Y11*'P5a1 CA 04 OC'!M11</f>
        <v>116.2166706863642</v>
      </c>
      <c r="N11" s="45">
        <f>'P5a1 CA 04 OC'!$E11/'P5a1 CA 04 OC'!$Y11*'P5a1 CA 04 OC'!N11</f>
        <v>116.2166706863642</v>
      </c>
      <c r="O11" s="45">
        <f>'P5a1 CA 04 OC'!$E11/'P5a1 CA 04 OC'!$Y11*'P5a1 CA 04 OC'!O11</f>
        <v>116.2166706863642</v>
      </c>
      <c r="P11" s="45">
        <f>'P5a1 CA 04 OC'!$E11/'P5a1 CA 04 OC'!$Y11*'P5a1 CA 04 OC'!P11</f>
        <v>116.2166706863642</v>
      </c>
      <c r="Q11" s="45">
        <f>'P5a1 CA 04 OC'!$E11/'P5a1 CA 04 OC'!$Y11*'P5a1 CA 04 OC'!Q11</f>
        <v>116.2166706863642</v>
      </c>
      <c r="R11" s="45">
        <f>'P5a1 CA 04 OC'!$E11/'P5a1 CA 04 OC'!$Y11*'P5a1 CA 04 OC'!R11</f>
        <v>116.2166706863642</v>
      </c>
      <c r="S11" s="7"/>
      <c r="T11" s="7"/>
      <c r="U11" s="7"/>
      <c r="V11" s="7"/>
      <c r="W11" s="7"/>
      <c r="X11" s="7"/>
      <c r="Y11" s="44">
        <f t="shared" ref="Y11:Y45" si="0">SUM(H11:X11)</f>
        <v>1278.3833775500063</v>
      </c>
    </row>
    <row r="12" spans="1:25" x14ac:dyDescent="0.25">
      <c r="A12" s="14">
        <v>2</v>
      </c>
      <c r="B12" s="14" t="s">
        <v>440</v>
      </c>
      <c r="C12" s="29" t="s">
        <v>466</v>
      </c>
      <c r="D12" s="14" t="s">
        <v>429</v>
      </c>
      <c r="E12" s="31">
        <f>'P4b2 CA 04'!G42</f>
        <v>1484.7869111285049</v>
      </c>
      <c r="F12" s="63">
        <f>E12/$E$46</f>
        <v>0.46953292606171121</v>
      </c>
      <c r="G12" s="45" t="s">
        <v>630</v>
      </c>
      <c r="H12" s="45">
        <f>'P5a1 CA 04 OC'!$E12/'P5a1 CA 04 OC'!$Y12*'P5a1 CA 04 OC'!H12</f>
        <v>134.98062828440953</v>
      </c>
      <c r="I12" s="45">
        <f>'P5a1 CA 04 OC'!$E12/'P5a1 CA 04 OC'!$Y12*'P5a1 CA 04 OC'!I12</f>
        <v>134.98062828440953</v>
      </c>
      <c r="J12" s="45">
        <f>'P5a1 CA 04 OC'!$E12/'P5a1 CA 04 OC'!$Y12*'P5a1 CA 04 OC'!J12</f>
        <v>134.98062828440953</v>
      </c>
      <c r="K12" s="45">
        <f>'P5a1 CA 04 OC'!$E12/'P5a1 CA 04 OC'!$Y12*'P5a1 CA 04 OC'!K12</f>
        <v>134.98062828440953</v>
      </c>
      <c r="L12" s="45">
        <f>'P5a1 CA 04 OC'!$E12/'P5a1 CA 04 OC'!$Y12*'P5a1 CA 04 OC'!L12</f>
        <v>134.98062828440953</v>
      </c>
      <c r="M12" s="45">
        <f>'P5a1 CA 04 OC'!$E12/'P5a1 CA 04 OC'!$Y12*'P5a1 CA 04 OC'!M12</f>
        <v>134.98062828440953</v>
      </c>
      <c r="N12" s="45">
        <f>'P5a1 CA 04 OC'!$E12/'P5a1 CA 04 OC'!$Y12*'P5a1 CA 04 OC'!N12</f>
        <v>134.98062828440953</v>
      </c>
      <c r="O12" s="45">
        <f>'P5a1 CA 04 OC'!$E12/'P5a1 CA 04 OC'!$Y12*'P5a1 CA 04 OC'!O12</f>
        <v>134.98062828440953</v>
      </c>
      <c r="P12" s="45">
        <f>'P5a1 CA 04 OC'!$E12/'P5a1 CA 04 OC'!$Y12*'P5a1 CA 04 OC'!P12</f>
        <v>134.98062828440953</v>
      </c>
      <c r="Q12" s="45">
        <f>'P5a1 CA 04 OC'!$E12/'P5a1 CA 04 OC'!$Y12*'P5a1 CA 04 OC'!Q12</f>
        <v>134.98062828440953</v>
      </c>
      <c r="R12" s="45">
        <f>'P5a1 CA 04 OC'!$E12/'P5a1 CA 04 OC'!$Y12*'P5a1 CA 04 OC'!R12</f>
        <v>134.98062828440953</v>
      </c>
      <c r="S12" s="44"/>
      <c r="T12" s="44"/>
      <c r="U12" s="44"/>
      <c r="V12" s="44"/>
      <c r="W12" s="44"/>
      <c r="X12" s="44"/>
      <c r="Y12" s="44">
        <f t="shared" si="0"/>
        <v>1484.7869111285045</v>
      </c>
    </row>
    <row r="13" spans="1:25" x14ac:dyDescent="0.25">
      <c r="A13" s="14">
        <v>3</v>
      </c>
      <c r="B13" s="14" t="s">
        <v>441</v>
      </c>
      <c r="C13" s="29" t="s">
        <v>467</v>
      </c>
      <c r="D13" s="14" t="s">
        <v>429</v>
      </c>
      <c r="E13" s="31">
        <f>'P4b2 CA 04'!H42</f>
        <v>399.09337530435903</v>
      </c>
      <c r="F13" s="63">
        <f>E13/$E$46</f>
        <v>0.12620496508558082</v>
      </c>
      <c r="G13" s="45" t="s">
        <v>630</v>
      </c>
      <c r="H13" s="45">
        <f>'P5a1 CA 04 OC'!$E13/'P5a1 CA 04 OC'!$Y13*'P5a1 CA 04 OC'!H13</f>
        <v>36.281215936759914</v>
      </c>
      <c r="I13" s="45">
        <f>'P5a1 CA 04 OC'!$E13/'P5a1 CA 04 OC'!$Y13*'P5a1 CA 04 OC'!I13</f>
        <v>36.281215936759914</v>
      </c>
      <c r="J13" s="45">
        <f>'P5a1 CA 04 OC'!$E13/'P5a1 CA 04 OC'!$Y13*'P5a1 CA 04 OC'!J13</f>
        <v>36.281215936759914</v>
      </c>
      <c r="K13" s="45">
        <f>'P5a1 CA 04 OC'!$E13/'P5a1 CA 04 OC'!$Y13*'P5a1 CA 04 OC'!K13</f>
        <v>36.281215936759914</v>
      </c>
      <c r="L13" s="45">
        <f>'P5a1 CA 04 OC'!$E13/'P5a1 CA 04 OC'!$Y13*'P5a1 CA 04 OC'!L13</f>
        <v>36.281215936759914</v>
      </c>
      <c r="M13" s="45">
        <f>'P5a1 CA 04 OC'!$E13/'P5a1 CA 04 OC'!$Y13*'P5a1 CA 04 OC'!M13</f>
        <v>36.281215936759914</v>
      </c>
      <c r="N13" s="45">
        <f>'P5a1 CA 04 OC'!$E13/'P5a1 CA 04 OC'!$Y13*'P5a1 CA 04 OC'!N13</f>
        <v>36.281215936759914</v>
      </c>
      <c r="O13" s="45">
        <f>'P5a1 CA 04 OC'!$E13/'P5a1 CA 04 OC'!$Y13*'P5a1 CA 04 OC'!O13</f>
        <v>36.281215936759914</v>
      </c>
      <c r="P13" s="45">
        <f>'P5a1 CA 04 OC'!$E13/'P5a1 CA 04 OC'!$Y13*'P5a1 CA 04 OC'!P13</f>
        <v>36.281215936759914</v>
      </c>
      <c r="Q13" s="45">
        <f>'P5a1 CA 04 OC'!$E13/'P5a1 CA 04 OC'!$Y13*'P5a1 CA 04 OC'!Q13</f>
        <v>36.281215936759914</v>
      </c>
      <c r="R13" s="45">
        <f>'P5a1 CA 04 OC'!$E13/'P5a1 CA 04 OC'!$Y13*'P5a1 CA 04 OC'!R13</f>
        <v>36.281215936759914</v>
      </c>
      <c r="S13" s="44"/>
      <c r="T13" s="44"/>
      <c r="U13" s="44"/>
      <c r="V13" s="44"/>
      <c r="W13" s="44"/>
      <c r="X13" s="44"/>
      <c r="Y13" s="44">
        <f t="shared" si="0"/>
        <v>399.09337530435903</v>
      </c>
    </row>
    <row r="14" spans="1:25" x14ac:dyDescent="0.25">
      <c r="A14" s="14">
        <v>4</v>
      </c>
      <c r="B14" s="14"/>
      <c r="C14" s="29"/>
      <c r="D14" s="14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44">
        <f t="shared" si="0"/>
        <v>0</v>
      </c>
    </row>
    <row r="15" spans="1:25" x14ac:dyDescent="0.25">
      <c r="A15" s="14">
        <v>5</v>
      </c>
      <c r="B15" s="14"/>
      <c r="C15" s="7"/>
      <c r="D15" s="7"/>
      <c r="E15" s="31"/>
      <c r="F15" s="31"/>
      <c r="G15" s="45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5"/>
      <c r="T15" s="45"/>
      <c r="U15" s="45"/>
      <c r="V15" s="45"/>
      <c r="W15" s="45"/>
      <c r="X15" s="45"/>
      <c r="Y15" s="44">
        <f t="shared" si="0"/>
        <v>0</v>
      </c>
    </row>
    <row r="16" spans="1:25" x14ac:dyDescent="0.25">
      <c r="A16" s="14">
        <v>6</v>
      </c>
      <c r="B16" s="14"/>
      <c r="C16" s="7"/>
      <c r="D16" s="7"/>
      <c r="E16" s="31"/>
      <c r="F16" s="31"/>
      <c r="G16" s="45"/>
      <c r="H16" s="44"/>
      <c r="I16" s="44"/>
      <c r="J16" s="44"/>
      <c r="K16" s="44"/>
      <c r="L16" s="44"/>
      <c r="M16" s="44"/>
      <c r="N16" s="44"/>
      <c r="O16" s="44"/>
      <c r="P16" s="45"/>
      <c r="Q16" s="45"/>
      <c r="R16" s="45"/>
      <c r="S16" s="45"/>
      <c r="T16" s="45"/>
      <c r="U16" s="45"/>
      <c r="V16" s="45"/>
      <c r="W16" s="45"/>
      <c r="X16" s="45"/>
      <c r="Y16" s="44">
        <f t="shared" si="0"/>
        <v>0</v>
      </c>
    </row>
    <row r="17" spans="1:25" x14ac:dyDescent="0.25">
      <c r="A17" s="14">
        <v>7</v>
      </c>
      <c r="B17" s="14"/>
      <c r="C17" s="7"/>
      <c r="D17" s="7"/>
      <c r="E17" s="31"/>
      <c r="F17" s="31"/>
      <c r="G17" s="45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>
        <f t="shared" si="0"/>
        <v>0</v>
      </c>
    </row>
    <row r="18" spans="1:25" x14ac:dyDescent="0.25">
      <c r="A18" s="14">
        <v>8</v>
      </c>
      <c r="B18" s="14"/>
      <c r="C18" s="7"/>
      <c r="D18" s="7"/>
      <c r="E18" s="31"/>
      <c r="F18" s="31"/>
      <c r="G18" s="45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>
        <f t="shared" si="0"/>
        <v>0</v>
      </c>
    </row>
    <row r="19" spans="1:25" x14ac:dyDescent="0.25">
      <c r="A19" s="14">
        <v>9</v>
      </c>
      <c r="B19" s="14"/>
      <c r="C19" s="7"/>
      <c r="D19" s="7"/>
      <c r="E19" s="31"/>
      <c r="F19" s="31"/>
      <c r="G19" s="45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5"/>
      <c r="T19" s="45"/>
      <c r="U19" s="45"/>
      <c r="V19" s="45"/>
      <c r="W19" s="45"/>
      <c r="X19" s="45"/>
      <c r="Y19" s="44">
        <f t="shared" si="0"/>
        <v>0</v>
      </c>
    </row>
    <row r="20" spans="1:25" x14ac:dyDescent="0.25">
      <c r="A20" s="14">
        <v>10</v>
      </c>
      <c r="B20" s="14"/>
      <c r="C20" s="7"/>
      <c r="D20" s="7"/>
      <c r="E20" s="31"/>
      <c r="F20" s="31"/>
      <c r="G20" s="45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>
        <f t="shared" si="0"/>
        <v>0</v>
      </c>
    </row>
    <row r="21" spans="1:25" x14ac:dyDescent="0.25">
      <c r="A21" s="14">
        <v>11</v>
      </c>
      <c r="B21" s="14"/>
      <c r="C21" s="7"/>
      <c r="D21" s="7"/>
      <c r="E21" s="31"/>
      <c r="F21" s="31"/>
      <c r="G21" s="45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>
        <f t="shared" si="0"/>
        <v>0</v>
      </c>
    </row>
    <row r="22" spans="1:25" x14ac:dyDescent="0.25">
      <c r="A22" s="14">
        <v>12</v>
      </c>
      <c r="B22" s="14"/>
      <c r="C22" s="7"/>
      <c r="D22" s="7"/>
      <c r="E22" s="31"/>
      <c r="F22" s="31"/>
      <c r="G22" s="45"/>
      <c r="H22" s="44"/>
      <c r="I22" s="44"/>
      <c r="J22" s="44"/>
      <c r="K22" s="4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44">
        <f t="shared" si="0"/>
        <v>0</v>
      </c>
    </row>
    <row r="23" spans="1:25" x14ac:dyDescent="0.25">
      <c r="A23" s="14">
        <v>13</v>
      </c>
      <c r="B23" s="14"/>
      <c r="C23" s="7"/>
      <c r="D23" s="7"/>
      <c r="E23" s="31"/>
      <c r="F23" s="31"/>
      <c r="G23" s="45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5"/>
      <c r="T23" s="45"/>
      <c r="U23" s="45"/>
      <c r="V23" s="45"/>
      <c r="W23" s="45"/>
      <c r="X23" s="45"/>
      <c r="Y23" s="44">
        <f t="shared" si="0"/>
        <v>0</v>
      </c>
    </row>
    <row r="24" spans="1:25" x14ac:dyDescent="0.25">
      <c r="A24" s="14">
        <v>14</v>
      </c>
      <c r="B24" s="14"/>
      <c r="C24" s="7"/>
      <c r="D24" s="7"/>
      <c r="E24" s="31"/>
      <c r="F24" s="31"/>
      <c r="G24" s="45"/>
      <c r="H24" s="44"/>
      <c r="I24" s="44"/>
      <c r="J24" s="44"/>
      <c r="K24" s="44"/>
      <c r="L24" s="44"/>
      <c r="M24" s="44"/>
      <c r="N24" s="44"/>
      <c r="O24" s="44"/>
      <c r="P24" s="45"/>
      <c r="Q24" s="45"/>
      <c r="R24" s="45"/>
      <c r="S24" s="45"/>
      <c r="T24" s="45"/>
      <c r="U24" s="45"/>
      <c r="V24" s="45"/>
      <c r="W24" s="45"/>
      <c r="X24" s="45"/>
      <c r="Y24" s="44">
        <f t="shared" si="0"/>
        <v>0</v>
      </c>
    </row>
    <row r="25" spans="1:25" x14ac:dyDescent="0.25">
      <c r="A25" s="14">
        <v>15</v>
      </c>
      <c r="B25" s="14"/>
      <c r="C25" s="7"/>
      <c r="D25" s="7"/>
      <c r="E25" s="31"/>
      <c r="F25" s="31"/>
      <c r="G25" s="45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>
        <f t="shared" si="0"/>
        <v>0</v>
      </c>
    </row>
    <row r="26" spans="1:25" x14ac:dyDescent="0.25">
      <c r="A26" s="14">
        <v>16</v>
      </c>
      <c r="B26" s="14"/>
      <c r="C26" s="7"/>
      <c r="D26" s="7"/>
      <c r="E26" s="31"/>
      <c r="F26" s="31"/>
      <c r="G26" s="45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5"/>
      <c r="T26" s="45"/>
      <c r="U26" s="45"/>
      <c r="V26" s="45"/>
      <c r="W26" s="45"/>
      <c r="X26" s="45"/>
      <c r="Y26" s="44">
        <f t="shared" si="0"/>
        <v>0</v>
      </c>
    </row>
    <row r="27" spans="1:25" x14ac:dyDescent="0.25">
      <c r="A27" s="14">
        <v>17</v>
      </c>
      <c r="B27" s="14"/>
      <c r="C27" s="7"/>
      <c r="D27" s="7"/>
      <c r="E27" s="31"/>
      <c r="F27" s="31"/>
      <c r="G27" s="45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>
        <f t="shared" si="0"/>
        <v>0</v>
      </c>
    </row>
    <row r="28" spans="1:25" x14ac:dyDescent="0.25">
      <c r="A28" s="14">
        <v>18</v>
      </c>
      <c r="B28" s="14"/>
      <c r="C28" s="7"/>
      <c r="D28" s="7"/>
      <c r="E28" s="31"/>
      <c r="F28" s="31"/>
      <c r="G28" s="45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5"/>
      <c r="T28" s="45"/>
      <c r="U28" s="45"/>
      <c r="V28" s="45"/>
      <c r="W28" s="45"/>
      <c r="X28" s="45"/>
      <c r="Y28" s="44">
        <f t="shared" si="0"/>
        <v>0</v>
      </c>
    </row>
    <row r="29" spans="1:25" x14ac:dyDescent="0.25">
      <c r="A29" s="14">
        <v>19</v>
      </c>
      <c r="B29" s="14"/>
      <c r="C29" s="7"/>
      <c r="D29" s="7"/>
      <c r="E29" s="31"/>
      <c r="F29" s="31"/>
      <c r="G29" s="45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>
        <f t="shared" si="0"/>
        <v>0</v>
      </c>
    </row>
    <row r="30" spans="1:25" x14ac:dyDescent="0.25">
      <c r="A30" s="14">
        <v>20</v>
      </c>
      <c r="B30" s="14"/>
      <c r="C30" s="7"/>
      <c r="D30" s="7"/>
      <c r="E30" s="31"/>
      <c r="F30" s="31"/>
      <c r="G30" s="45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>
        <f t="shared" si="0"/>
        <v>0</v>
      </c>
    </row>
    <row r="31" spans="1:25" x14ac:dyDescent="0.25">
      <c r="A31" s="14">
        <v>21</v>
      </c>
      <c r="B31" s="14"/>
      <c r="C31" s="7"/>
      <c r="D31" s="7"/>
      <c r="E31" s="31"/>
      <c r="F31" s="31"/>
      <c r="G31" s="45"/>
      <c r="H31" s="44"/>
      <c r="I31" s="44"/>
      <c r="J31" s="44"/>
      <c r="K31" s="44"/>
      <c r="L31" s="44"/>
      <c r="M31" s="44"/>
      <c r="N31" s="45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>
        <f t="shared" si="0"/>
        <v>0</v>
      </c>
    </row>
    <row r="32" spans="1:25" x14ac:dyDescent="0.25">
      <c r="A32" s="14">
        <v>22</v>
      </c>
      <c r="B32" s="14"/>
      <c r="C32" s="7"/>
      <c r="D32" s="7"/>
      <c r="E32" s="31"/>
      <c r="F32" s="31"/>
      <c r="G32" s="45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>
        <f t="shared" si="0"/>
        <v>0</v>
      </c>
    </row>
    <row r="33" spans="1:28" x14ac:dyDescent="0.25">
      <c r="A33" s="14">
        <v>23</v>
      </c>
      <c r="B33" s="14"/>
      <c r="C33" s="7"/>
      <c r="D33" s="7"/>
      <c r="E33" s="31"/>
      <c r="F33" s="31"/>
      <c r="G33" s="45"/>
      <c r="H33" s="44"/>
      <c r="I33" s="44"/>
      <c r="J33" s="44"/>
      <c r="K33" s="44"/>
      <c r="L33" s="44"/>
      <c r="M33" s="45"/>
      <c r="N33" s="45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>
        <f t="shared" si="0"/>
        <v>0</v>
      </c>
    </row>
    <row r="34" spans="1:28" x14ac:dyDescent="0.25">
      <c r="A34" s="14">
        <v>24</v>
      </c>
      <c r="B34" s="14"/>
      <c r="C34" s="7"/>
      <c r="D34" s="7"/>
      <c r="E34" s="31"/>
      <c r="F34" s="31"/>
      <c r="G34" s="45"/>
      <c r="H34" s="44"/>
      <c r="I34" s="44"/>
      <c r="J34" s="44"/>
      <c r="K34" s="44"/>
      <c r="L34" s="44"/>
      <c r="M34" s="45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>
        <f t="shared" si="0"/>
        <v>0</v>
      </c>
    </row>
    <row r="35" spans="1:28" x14ac:dyDescent="0.25">
      <c r="A35" s="14">
        <v>25</v>
      </c>
      <c r="B35" s="14"/>
      <c r="C35" s="7"/>
      <c r="D35" s="7"/>
      <c r="E35" s="31"/>
      <c r="F35" s="31"/>
      <c r="G35" s="45"/>
      <c r="H35" s="44"/>
      <c r="I35" s="44"/>
      <c r="J35" s="44"/>
      <c r="K35" s="44"/>
      <c r="L35" s="45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>
        <f t="shared" si="0"/>
        <v>0</v>
      </c>
    </row>
    <row r="36" spans="1:28" x14ac:dyDescent="0.25">
      <c r="A36" s="14">
        <v>26</v>
      </c>
      <c r="B36" s="14"/>
      <c r="C36" s="7"/>
      <c r="D36" s="7"/>
      <c r="E36" s="31"/>
      <c r="F36" s="31"/>
      <c r="G36" s="45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>
        <f t="shared" si="0"/>
        <v>0</v>
      </c>
    </row>
    <row r="37" spans="1:28" x14ac:dyDescent="0.25">
      <c r="A37" s="14">
        <v>27</v>
      </c>
      <c r="B37" s="14"/>
      <c r="C37" s="7"/>
      <c r="D37" s="7"/>
      <c r="E37" s="31"/>
      <c r="F37" s="31"/>
      <c r="G37" s="45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>
        <f t="shared" si="0"/>
        <v>0</v>
      </c>
    </row>
    <row r="38" spans="1:28" x14ac:dyDescent="0.25">
      <c r="A38" s="14">
        <v>28</v>
      </c>
      <c r="B38" s="14"/>
      <c r="C38" s="7"/>
      <c r="D38" s="7"/>
      <c r="E38" s="31"/>
      <c r="F38" s="31"/>
      <c r="G38" s="45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>
        <f t="shared" si="0"/>
        <v>0</v>
      </c>
    </row>
    <row r="39" spans="1:28" x14ac:dyDescent="0.25">
      <c r="A39" s="14">
        <v>29</v>
      </c>
      <c r="B39" s="14"/>
      <c r="C39" s="7"/>
      <c r="D39" s="7"/>
      <c r="E39" s="31"/>
      <c r="F39" s="31"/>
      <c r="G39" s="45"/>
      <c r="H39" s="44"/>
      <c r="I39" s="44"/>
      <c r="J39" s="44"/>
      <c r="K39" s="44"/>
      <c r="L39" s="44"/>
      <c r="M39" s="45"/>
      <c r="N39" s="44"/>
      <c r="O39" s="45"/>
      <c r="P39" s="44"/>
      <c r="Q39" s="44"/>
      <c r="R39" s="44"/>
      <c r="S39" s="44"/>
      <c r="T39" s="44"/>
      <c r="U39" s="44"/>
      <c r="V39" s="44"/>
      <c r="W39" s="44"/>
      <c r="X39" s="44"/>
      <c r="Y39" s="44">
        <f t="shared" si="0"/>
        <v>0</v>
      </c>
    </row>
    <row r="40" spans="1:28" x14ac:dyDescent="0.25">
      <c r="A40" s="14">
        <v>30</v>
      </c>
      <c r="B40" s="14"/>
      <c r="C40" s="7"/>
      <c r="D40" s="7"/>
      <c r="E40" s="31"/>
      <c r="F40" s="31"/>
      <c r="G40" s="45"/>
      <c r="H40" s="44"/>
      <c r="I40" s="44"/>
      <c r="J40" s="44"/>
      <c r="K40" s="44"/>
      <c r="L40" s="44"/>
      <c r="M40" s="45"/>
      <c r="N40" s="45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>
        <f t="shared" si="0"/>
        <v>0</v>
      </c>
    </row>
    <row r="41" spans="1:28" x14ac:dyDescent="0.25">
      <c r="A41" s="14">
        <v>31</v>
      </c>
      <c r="B41" s="14"/>
      <c r="C41" s="7"/>
      <c r="D41" s="7"/>
      <c r="E41" s="31"/>
      <c r="F41" s="31"/>
      <c r="G41" s="45"/>
      <c r="H41" s="44"/>
      <c r="I41" s="44"/>
      <c r="J41" s="44"/>
      <c r="K41" s="44"/>
      <c r="L41" s="45"/>
      <c r="M41" s="44"/>
      <c r="N41" s="45"/>
      <c r="O41" s="44"/>
      <c r="P41" s="45"/>
      <c r="Q41" s="45"/>
      <c r="R41" s="45"/>
      <c r="S41" s="44"/>
      <c r="T41" s="44"/>
      <c r="U41" s="44"/>
      <c r="V41" s="44"/>
      <c r="W41" s="44"/>
      <c r="X41" s="44"/>
      <c r="Y41" s="44">
        <f t="shared" si="0"/>
        <v>0</v>
      </c>
    </row>
    <row r="42" spans="1:28" x14ac:dyDescent="0.25">
      <c r="A42" s="14">
        <v>32</v>
      </c>
      <c r="B42" s="14"/>
      <c r="C42" s="7"/>
      <c r="D42" s="7"/>
      <c r="E42" s="31"/>
      <c r="F42" s="31"/>
      <c r="G42" s="45"/>
      <c r="H42" s="44"/>
      <c r="I42" s="44"/>
      <c r="J42" s="44"/>
      <c r="K42" s="44"/>
      <c r="L42" s="14"/>
      <c r="M42" s="45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>
        <f t="shared" si="0"/>
        <v>0</v>
      </c>
      <c r="AB42" s="65"/>
    </row>
    <row r="43" spans="1:28" x14ac:dyDescent="0.25">
      <c r="A43" s="14">
        <v>33</v>
      </c>
      <c r="B43" s="14"/>
      <c r="C43" s="7"/>
      <c r="D43" s="7"/>
      <c r="E43" s="31"/>
      <c r="F43" s="31"/>
      <c r="G43" s="45"/>
      <c r="H43" s="44"/>
      <c r="I43" s="44"/>
      <c r="J43" s="44"/>
      <c r="K43" s="44"/>
      <c r="L43" s="1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>
        <f t="shared" si="0"/>
        <v>0</v>
      </c>
    </row>
    <row r="44" spans="1:28" x14ac:dyDescent="0.25">
      <c r="A44" s="14">
        <v>34</v>
      </c>
      <c r="B44" s="14"/>
      <c r="C44" s="7"/>
      <c r="D44" s="7"/>
      <c r="E44" s="31"/>
      <c r="F44" s="31"/>
      <c r="G44" s="45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>
        <f t="shared" si="0"/>
        <v>0</v>
      </c>
    </row>
    <row r="45" spans="1:28" x14ac:dyDescent="0.25">
      <c r="A45" s="14">
        <v>35</v>
      </c>
      <c r="B45" s="14"/>
      <c r="C45" s="7"/>
      <c r="D45" s="7"/>
      <c r="E45" s="31"/>
      <c r="F45" s="31"/>
      <c r="G45" s="45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>
        <f t="shared" si="0"/>
        <v>0</v>
      </c>
    </row>
    <row r="46" spans="1:28" x14ac:dyDescent="0.25">
      <c r="E46" s="77">
        <f>SUM(E11:E45)</f>
        <v>3162.2636639828702</v>
      </c>
      <c r="F46" s="72"/>
      <c r="H46" s="77">
        <f t="shared" ref="H46:R46" si="1">SUM(H11:H45)</f>
        <v>287.47851490753362</v>
      </c>
      <c r="I46" s="77">
        <f t="shared" si="1"/>
        <v>287.47851490753362</v>
      </c>
      <c r="J46" s="77">
        <f t="shared" si="1"/>
        <v>287.47851490753362</v>
      </c>
      <c r="K46" s="77">
        <f t="shared" si="1"/>
        <v>287.47851490753362</v>
      </c>
      <c r="L46" s="77">
        <f t="shared" si="1"/>
        <v>287.47851490753362</v>
      </c>
      <c r="M46" s="77">
        <f t="shared" si="1"/>
        <v>287.47851490753362</v>
      </c>
      <c r="N46" s="77">
        <f t="shared" si="1"/>
        <v>287.47851490753362</v>
      </c>
      <c r="O46" s="77">
        <f t="shared" si="1"/>
        <v>287.47851490753362</v>
      </c>
      <c r="P46" s="77">
        <f t="shared" si="1"/>
        <v>287.47851490753362</v>
      </c>
      <c r="Q46" s="77">
        <f t="shared" si="1"/>
        <v>287.47851490753362</v>
      </c>
      <c r="R46" s="77">
        <f t="shared" si="1"/>
        <v>287.47851490753362</v>
      </c>
      <c r="Y46" s="77">
        <f t="shared" ref="Y46" si="2">SUM(Y11:Y45)</f>
        <v>3162.2636639828697</v>
      </c>
    </row>
  </sheetData>
  <mergeCells count="1">
    <mergeCell ref="B4:C5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228BC-B92B-4538-9296-00E9210D3A3D}">
  <dimension ref="A1:AB46"/>
  <sheetViews>
    <sheetView zoomScale="80" zoomScaleNormal="80" workbookViewId="0">
      <pane xSplit="7" ySplit="10" topLeftCell="H11" activePane="bottomRight" state="frozen"/>
      <selection pane="topRight" activeCell="F1" sqref="F1"/>
      <selection pane="bottomLeft" activeCell="A9" sqref="A9"/>
      <selection pane="bottomRight" activeCell="F12" sqref="F12"/>
    </sheetView>
  </sheetViews>
  <sheetFormatPr baseColWidth="10" defaultColWidth="11.54296875" defaultRowHeight="15" x14ac:dyDescent="0.25"/>
  <cols>
    <col min="1" max="1" width="6.08984375" style="24" customWidth="1"/>
    <col min="2" max="2" width="9.90625" style="24" customWidth="1"/>
    <col min="3" max="3" width="29.81640625" style="24" customWidth="1"/>
    <col min="4" max="4" width="7" style="24" customWidth="1"/>
    <col min="5" max="5" width="8.90625" style="24" customWidth="1"/>
    <col min="6" max="6" width="8.54296875" style="24" customWidth="1"/>
    <col min="7" max="7" width="15.90625" style="24" customWidth="1"/>
    <col min="8" max="15" width="11.54296875" style="24"/>
    <col min="16" max="16" width="12.90625" style="24" customWidth="1"/>
    <col min="17" max="25" width="11.54296875" style="24"/>
    <col min="26" max="26" width="5.36328125" style="24" customWidth="1"/>
    <col min="27" max="16384" width="11.54296875" style="24"/>
  </cols>
  <sheetData>
    <row r="1" spans="1:25" ht="15.6" x14ac:dyDescent="0.3">
      <c r="A1" s="26" t="s">
        <v>625</v>
      </c>
    </row>
    <row r="2" spans="1:25" ht="15.6" x14ac:dyDescent="0.3">
      <c r="A2" s="26" t="s">
        <v>576</v>
      </c>
      <c r="B2" s="26" t="s">
        <v>577</v>
      </c>
      <c r="G2" s="89" t="s">
        <v>100</v>
      </c>
      <c r="H2" s="89">
        <v>1</v>
      </c>
      <c r="I2" s="89">
        <v>2</v>
      </c>
      <c r="J2" s="89">
        <v>3</v>
      </c>
      <c r="K2" s="89">
        <v>4</v>
      </c>
      <c r="L2" s="89">
        <v>5</v>
      </c>
      <c r="M2" s="89">
        <v>6</v>
      </c>
      <c r="N2" s="89">
        <v>7</v>
      </c>
      <c r="O2" s="89">
        <v>8</v>
      </c>
      <c r="P2" s="89">
        <v>9</v>
      </c>
      <c r="Q2" s="89">
        <v>10</v>
      </c>
      <c r="R2" s="89">
        <v>11</v>
      </c>
      <c r="S2" s="89">
        <v>12</v>
      </c>
      <c r="T2" s="89">
        <v>13</v>
      </c>
      <c r="U2" s="89">
        <v>14</v>
      </c>
      <c r="V2" s="89">
        <v>15</v>
      </c>
      <c r="W2" s="89">
        <v>16</v>
      </c>
      <c r="X2" s="89">
        <v>17</v>
      </c>
    </row>
    <row r="3" spans="1:25" ht="15.6" x14ac:dyDescent="0.3">
      <c r="A3" s="26"/>
      <c r="B3" s="26" t="s">
        <v>604</v>
      </c>
      <c r="G3" s="89" t="s">
        <v>101</v>
      </c>
      <c r="H3" s="89" t="s">
        <v>139</v>
      </c>
      <c r="I3" s="89" t="s">
        <v>140</v>
      </c>
      <c r="J3" s="89" t="s">
        <v>141</v>
      </c>
      <c r="K3" s="89" t="s">
        <v>142</v>
      </c>
      <c r="L3" s="89" t="s">
        <v>95</v>
      </c>
      <c r="M3" s="89" t="s">
        <v>96</v>
      </c>
      <c r="N3" s="89" t="s">
        <v>97</v>
      </c>
      <c r="O3" s="89" t="s">
        <v>98</v>
      </c>
      <c r="P3" s="89" t="s">
        <v>99</v>
      </c>
      <c r="Q3" s="89" t="s">
        <v>143</v>
      </c>
      <c r="R3" s="89" t="s">
        <v>144</v>
      </c>
      <c r="S3" s="89"/>
      <c r="T3" s="89"/>
      <c r="U3" s="89"/>
      <c r="V3" s="89"/>
      <c r="W3" s="89"/>
      <c r="X3" s="89"/>
    </row>
    <row r="4" spans="1:25" ht="15.6" customHeight="1" x14ac:dyDescent="0.25">
      <c r="B4" s="100" t="s">
        <v>558</v>
      </c>
      <c r="C4" s="100"/>
      <c r="D4" s="71"/>
      <c r="G4" s="89" t="s">
        <v>102</v>
      </c>
      <c r="H4" s="89" t="s">
        <v>131</v>
      </c>
      <c r="I4" s="89" t="s">
        <v>135</v>
      </c>
      <c r="J4" s="89" t="s">
        <v>136</v>
      </c>
      <c r="K4" s="89" t="s">
        <v>137</v>
      </c>
      <c r="L4" s="89" t="s">
        <v>131</v>
      </c>
      <c r="M4" s="89" t="s">
        <v>135</v>
      </c>
      <c r="N4" s="89" t="s">
        <v>136</v>
      </c>
      <c r="O4" s="89" t="s">
        <v>137</v>
      </c>
      <c r="P4" s="89" t="s">
        <v>138</v>
      </c>
      <c r="Q4" s="89" t="s">
        <v>131</v>
      </c>
      <c r="R4" s="89" t="s">
        <v>135</v>
      </c>
      <c r="S4" s="89"/>
      <c r="T4" s="89"/>
      <c r="U4" s="89"/>
      <c r="V4" s="89"/>
      <c r="W4" s="89"/>
      <c r="X4" s="89"/>
    </row>
    <row r="5" spans="1:25" ht="15.6" x14ac:dyDescent="0.25">
      <c r="B5" s="100"/>
      <c r="C5" s="100"/>
      <c r="D5" s="71"/>
      <c r="G5" s="89" t="s">
        <v>132</v>
      </c>
      <c r="H5" s="89" t="s">
        <v>48</v>
      </c>
      <c r="I5" s="89" t="s">
        <v>48</v>
      </c>
      <c r="J5" s="89" t="s">
        <v>48</v>
      </c>
      <c r="K5" s="89" t="s">
        <v>48</v>
      </c>
      <c r="L5" s="89" t="s">
        <v>48</v>
      </c>
      <c r="M5" s="89" t="s">
        <v>48</v>
      </c>
      <c r="N5" s="89" t="s">
        <v>48</v>
      </c>
      <c r="O5" s="89" t="s">
        <v>48</v>
      </c>
      <c r="P5" s="89" t="s">
        <v>48</v>
      </c>
      <c r="Q5" s="89" t="s">
        <v>48</v>
      </c>
      <c r="R5" s="89" t="s">
        <v>48</v>
      </c>
      <c r="S5" s="89"/>
      <c r="T5" s="89"/>
      <c r="U5" s="89"/>
      <c r="V5" s="89"/>
      <c r="W5" s="89"/>
      <c r="X5" s="89"/>
    </row>
    <row r="6" spans="1:25" ht="15.6" x14ac:dyDescent="0.25">
      <c r="B6" s="71"/>
      <c r="C6" s="71"/>
      <c r="D6" s="71"/>
      <c r="G6" s="89" t="s">
        <v>133</v>
      </c>
      <c r="H6" s="46">
        <v>45280</v>
      </c>
      <c r="I6" s="46">
        <v>32186</v>
      </c>
      <c r="J6" s="46">
        <v>8536</v>
      </c>
      <c r="K6" s="46">
        <v>4569</v>
      </c>
      <c r="L6" s="46">
        <v>38176</v>
      </c>
      <c r="M6" s="46">
        <v>25836</v>
      </c>
      <c r="N6" s="46">
        <v>5000</v>
      </c>
      <c r="O6" s="46">
        <v>3881</v>
      </c>
      <c r="P6" s="46">
        <v>17150</v>
      </c>
      <c r="Q6" s="46">
        <v>18563</v>
      </c>
      <c r="R6" s="46">
        <v>35292</v>
      </c>
      <c r="S6" s="89"/>
      <c r="T6" s="89"/>
      <c r="U6" s="89"/>
      <c r="V6" s="89"/>
      <c r="W6" s="89"/>
      <c r="X6" s="89"/>
    </row>
    <row r="7" spans="1:25" ht="27.6" x14ac:dyDescent="0.25">
      <c r="B7" s="71"/>
      <c r="C7" s="71"/>
      <c r="D7" s="71"/>
      <c r="G7" s="89" t="s">
        <v>134</v>
      </c>
      <c r="H7" s="89" t="s">
        <v>145</v>
      </c>
      <c r="I7" s="89" t="s">
        <v>146</v>
      </c>
      <c r="J7" s="89" t="s">
        <v>147</v>
      </c>
      <c r="K7" s="89" t="s">
        <v>148</v>
      </c>
      <c r="L7" s="89" t="s">
        <v>149</v>
      </c>
      <c r="M7" s="89" t="s">
        <v>150</v>
      </c>
      <c r="N7" s="89" t="s">
        <v>151</v>
      </c>
      <c r="O7" s="89" t="s">
        <v>152</v>
      </c>
      <c r="P7" s="89" t="s">
        <v>153</v>
      </c>
      <c r="Q7" s="89" t="s">
        <v>154</v>
      </c>
      <c r="R7" s="89" t="s">
        <v>155</v>
      </c>
      <c r="S7" s="89"/>
      <c r="T7" s="89"/>
      <c r="U7" s="89"/>
      <c r="V7" s="89"/>
      <c r="W7" s="89"/>
      <c r="X7" s="89"/>
    </row>
    <row r="8" spans="1:25" ht="15.6" x14ac:dyDescent="0.25">
      <c r="B8" s="71"/>
      <c r="C8" s="71"/>
      <c r="D8" s="71"/>
      <c r="G8" s="89" t="s">
        <v>218</v>
      </c>
      <c r="H8" s="47">
        <v>44185</v>
      </c>
      <c r="I8" s="47">
        <v>44188</v>
      </c>
      <c r="J8" s="47">
        <v>44193</v>
      </c>
      <c r="K8" s="47">
        <v>44201</v>
      </c>
      <c r="L8" s="47">
        <v>44209</v>
      </c>
      <c r="M8" s="47">
        <v>44212</v>
      </c>
      <c r="N8" s="47">
        <v>44214</v>
      </c>
      <c r="O8" s="47">
        <v>44212</v>
      </c>
      <c r="P8" s="47">
        <v>44216</v>
      </c>
      <c r="Q8" s="47">
        <v>44201</v>
      </c>
      <c r="R8" s="47">
        <v>44204</v>
      </c>
      <c r="S8" s="89"/>
      <c r="T8" s="89"/>
      <c r="U8" s="89"/>
      <c r="V8" s="89"/>
      <c r="W8" s="89"/>
      <c r="X8" s="89"/>
    </row>
    <row r="9" spans="1:25" ht="15.6" x14ac:dyDescent="0.25">
      <c r="B9" s="71"/>
      <c r="C9" s="71"/>
      <c r="D9" s="71"/>
      <c r="G9" s="89" t="s">
        <v>156</v>
      </c>
      <c r="H9" s="89" t="s">
        <v>157</v>
      </c>
      <c r="I9" s="89" t="s">
        <v>157</v>
      </c>
      <c r="J9" s="89" t="s">
        <v>158</v>
      </c>
      <c r="K9" s="89" t="s">
        <v>158</v>
      </c>
      <c r="L9" s="89" t="s">
        <v>157</v>
      </c>
      <c r="M9" s="89" t="s">
        <v>157</v>
      </c>
      <c r="N9" s="89" t="s">
        <v>157</v>
      </c>
      <c r="O9" s="89" t="s">
        <v>157</v>
      </c>
      <c r="P9" s="89" t="s">
        <v>157</v>
      </c>
      <c r="Q9" s="89" t="s">
        <v>158</v>
      </c>
      <c r="R9" s="89" t="s">
        <v>158</v>
      </c>
      <c r="S9" s="89"/>
      <c r="T9" s="89"/>
      <c r="U9" s="89"/>
      <c r="V9" s="89"/>
      <c r="W9" s="89"/>
      <c r="X9" s="89"/>
    </row>
    <row r="10" spans="1:25" ht="15.6" x14ac:dyDescent="0.3">
      <c r="A10" s="1" t="s">
        <v>100</v>
      </c>
      <c r="B10" s="1" t="s">
        <v>101</v>
      </c>
      <c r="C10" s="1" t="s">
        <v>102</v>
      </c>
      <c r="D10" s="1" t="s">
        <v>103</v>
      </c>
      <c r="E10" s="1" t="s">
        <v>559</v>
      </c>
      <c r="F10" s="1" t="s">
        <v>528</v>
      </c>
      <c r="G10" s="1" t="s">
        <v>527</v>
      </c>
      <c r="H10" s="89"/>
      <c r="I10" s="89"/>
      <c r="J10" s="89"/>
      <c r="K10" s="8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40"/>
      <c r="Y10" s="42" t="s">
        <v>7</v>
      </c>
    </row>
    <row r="11" spans="1:25" x14ac:dyDescent="0.25">
      <c r="A11" s="14">
        <v>1</v>
      </c>
      <c r="B11" s="14" t="s">
        <v>442</v>
      </c>
      <c r="C11" s="29" t="s">
        <v>468</v>
      </c>
      <c r="D11" s="14" t="s">
        <v>429</v>
      </c>
      <c r="E11" s="31">
        <f>'P4b2 CA 05'!F42</f>
        <v>9077.7276200237629</v>
      </c>
      <c r="F11" s="63">
        <f>E11/$E$46</f>
        <v>0.86753593614490621</v>
      </c>
      <c r="G11" s="45" t="s">
        <v>629</v>
      </c>
      <c r="H11" s="45">
        <v>0.06</v>
      </c>
      <c r="I11" s="44">
        <v>0.12</v>
      </c>
      <c r="J11" s="44">
        <v>0.03</v>
      </c>
      <c r="K11" s="45">
        <v>0.21</v>
      </c>
      <c r="L11" s="44">
        <v>0.13</v>
      </c>
      <c r="M11" s="44">
        <v>0.15</v>
      </c>
      <c r="N11" s="44">
        <v>0.08</v>
      </c>
      <c r="O11" s="44">
        <v>0.16</v>
      </c>
      <c r="P11" s="44">
        <v>0.04</v>
      </c>
      <c r="Q11" s="44">
        <v>0.01</v>
      </c>
      <c r="R11" s="44">
        <v>0.01</v>
      </c>
      <c r="S11" s="7"/>
      <c r="T11" s="7"/>
      <c r="U11" s="7"/>
      <c r="V11" s="7"/>
      <c r="W11" s="7"/>
      <c r="X11" s="7"/>
      <c r="Y11" s="44">
        <f t="shared" ref="Y11:Y45" si="0">SUM(H11:X11)</f>
        <v>1</v>
      </c>
    </row>
    <row r="12" spans="1:25" x14ac:dyDescent="0.25">
      <c r="A12" s="14">
        <v>2</v>
      </c>
      <c r="B12" s="14" t="s">
        <v>443</v>
      </c>
      <c r="C12" s="29" t="s">
        <v>469</v>
      </c>
      <c r="D12" s="14" t="s">
        <v>429</v>
      </c>
      <c r="E12" s="31">
        <f>'P4b2 CA 05'!G42</f>
        <v>781.48157837891551</v>
      </c>
      <c r="F12" s="63">
        <f>E12/$E$46</f>
        <v>7.4684258115818705E-2</v>
      </c>
      <c r="G12" s="45" t="s">
        <v>629</v>
      </c>
      <c r="H12" s="45">
        <v>0.06</v>
      </c>
      <c r="I12" s="44">
        <v>0.12</v>
      </c>
      <c r="J12" s="44">
        <v>0.03</v>
      </c>
      <c r="K12" s="45">
        <v>0.21</v>
      </c>
      <c r="L12" s="44">
        <v>0.13</v>
      </c>
      <c r="M12" s="44">
        <v>0.15</v>
      </c>
      <c r="N12" s="44">
        <v>0.08</v>
      </c>
      <c r="O12" s="44">
        <v>0.16</v>
      </c>
      <c r="P12" s="44">
        <v>0.04</v>
      </c>
      <c r="Q12" s="44">
        <v>0.01</v>
      </c>
      <c r="R12" s="44">
        <v>0.01</v>
      </c>
      <c r="S12" s="44"/>
      <c r="T12" s="44"/>
      <c r="U12" s="44"/>
      <c r="V12" s="44"/>
      <c r="W12" s="44"/>
      <c r="X12" s="44"/>
      <c r="Y12" s="44">
        <f t="shared" si="0"/>
        <v>1</v>
      </c>
    </row>
    <row r="13" spans="1:25" x14ac:dyDescent="0.25">
      <c r="A13" s="14">
        <v>3</v>
      </c>
      <c r="B13" s="14" t="s">
        <v>444</v>
      </c>
      <c r="C13" s="29" t="s">
        <v>470</v>
      </c>
      <c r="D13" s="14" t="s">
        <v>429</v>
      </c>
      <c r="E13" s="31">
        <f>'P4b2 CA 05'!H42</f>
        <v>604.59667039246983</v>
      </c>
      <c r="F13" s="63">
        <f>E13/$E$46</f>
        <v>5.7779805739275047E-2</v>
      </c>
      <c r="G13" s="45" t="s">
        <v>629</v>
      </c>
      <c r="H13" s="45">
        <v>0.06</v>
      </c>
      <c r="I13" s="44">
        <v>0.12</v>
      </c>
      <c r="J13" s="44">
        <v>0.03</v>
      </c>
      <c r="K13" s="45">
        <v>0.21</v>
      </c>
      <c r="L13" s="44">
        <v>0.13</v>
      </c>
      <c r="M13" s="44">
        <v>0.15</v>
      </c>
      <c r="N13" s="44">
        <v>0.08</v>
      </c>
      <c r="O13" s="44">
        <v>0.16</v>
      </c>
      <c r="P13" s="44">
        <v>0.04</v>
      </c>
      <c r="Q13" s="44">
        <v>0.01</v>
      </c>
      <c r="R13" s="44">
        <v>0.01</v>
      </c>
      <c r="S13" s="44"/>
      <c r="T13" s="44"/>
      <c r="U13" s="44"/>
      <c r="V13" s="44"/>
      <c r="W13" s="44"/>
      <c r="X13" s="44"/>
      <c r="Y13" s="44">
        <f t="shared" si="0"/>
        <v>1</v>
      </c>
    </row>
    <row r="14" spans="1:25" x14ac:dyDescent="0.25">
      <c r="A14" s="14">
        <v>4</v>
      </c>
      <c r="B14" s="14"/>
      <c r="C14" s="29"/>
      <c r="D14" s="14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44">
        <f t="shared" si="0"/>
        <v>0</v>
      </c>
    </row>
    <row r="15" spans="1:25" x14ac:dyDescent="0.25">
      <c r="A15" s="14">
        <v>5</v>
      </c>
      <c r="B15" s="14"/>
      <c r="C15" s="7"/>
      <c r="D15" s="7"/>
      <c r="E15" s="31"/>
      <c r="F15" s="31"/>
      <c r="G15" s="45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5"/>
      <c r="T15" s="45"/>
      <c r="U15" s="45"/>
      <c r="V15" s="45"/>
      <c r="W15" s="45"/>
      <c r="X15" s="45"/>
      <c r="Y15" s="44">
        <f t="shared" si="0"/>
        <v>0</v>
      </c>
    </row>
    <row r="16" spans="1:25" x14ac:dyDescent="0.25">
      <c r="A16" s="14">
        <v>6</v>
      </c>
      <c r="B16" s="14"/>
      <c r="C16" s="7"/>
      <c r="D16" s="7"/>
      <c r="E16" s="31"/>
      <c r="F16" s="31"/>
      <c r="G16" s="45"/>
      <c r="H16" s="44"/>
      <c r="I16" s="44"/>
      <c r="J16" s="44"/>
      <c r="K16" s="44"/>
      <c r="L16" s="44"/>
      <c r="M16" s="44"/>
      <c r="N16" s="44"/>
      <c r="O16" s="44"/>
      <c r="P16" s="45"/>
      <c r="Q16" s="45"/>
      <c r="R16" s="45"/>
      <c r="S16" s="45"/>
      <c r="T16" s="45"/>
      <c r="U16" s="45"/>
      <c r="V16" s="45"/>
      <c r="W16" s="45"/>
      <c r="X16" s="45"/>
      <c r="Y16" s="44">
        <f t="shared" si="0"/>
        <v>0</v>
      </c>
    </row>
    <row r="17" spans="1:25" x14ac:dyDescent="0.25">
      <c r="A17" s="14">
        <v>7</v>
      </c>
      <c r="B17" s="14"/>
      <c r="C17" s="7"/>
      <c r="D17" s="7"/>
      <c r="E17" s="31"/>
      <c r="F17" s="31"/>
      <c r="G17" s="45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>
        <f t="shared" si="0"/>
        <v>0</v>
      </c>
    </row>
    <row r="18" spans="1:25" x14ac:dyDescent="0.25">
      <c r="A18" s="14">
        <v>8</v>
      </c>
      <c r="B18" s="14"/>
      <c r="C18" s="7"/>
      <c r="D18" s="7"/>
      <c r="E18" s="31"/>
      <c r="F18" s="31"/>
      <c r="G18" s="45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>
        <f t="shared" si="0"/>
        <v>0</v>
      </c>
    </row>
    <row r="19" spans="1:25" x14ac:dyDescent="0.25">
      <c r="A19" s="14">
        <v>9</v>
      </c>
      <c r="B19" s="14"/>
      <c r="C19" s="7"/>
      <c r="D19" s="7"/>
      <c r="E19" s="31"/>
      <c r="F19" s="31"/>
      <c r="G19" s="45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5"/>
      <c r="T19" s="45"/>
      <c r="U19" s="45"/>
      <c r="V19" s="45"/>
      <c r="W19" s="45"/>
      <c r="X19" s="45"/>
      <c r="Y19" s="44">
        <f t="shared" si="0"/>
        <v>0</v>
      </c>
    </row>
    <row r="20" spans="1:25" x14ac:dyDescent="0.25">
      <c r="A20" s="14">
        <v>10</v>
      </c>
      <c r="B20" s="14"/>
      <c r="C20" s="7"/>
      <c r="D20" s="7"/>
      <c r="E20" s="31"/>
      <c r="F20" s="31"/>
      <c r="G20" s="45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>
        <f t="shared" si="0"/>
        <v>0</v>
      </c>
    </row>
    <row r="21" spans="1:25" x14ac:dyDescent="0.25">
      <c r="A21" s="14">
        <v>11</v>
      </c>
      <c r="B21" s="14"/>
      <c r="C21" s="7"/>
      <c r="D21" s="7"/>
      <c r="E21" s="31"/>
      <c r="F21" s="31"/>
      <c r="G21" s="45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>
        <f t="shared" si="0"/>
        <v>0</v>
      </c>
    </row>
    <row r="22" spans="1:25" x14ac:dyDescent="0.25">
      <c r="A22" s="14">
        <v>12</v>
      </c>
      <c r="B22" s="14"/>
      <c r="C22" s="7"/>
      <c r="D22" s="7"/>
      <c r="E22" s="31"/>
      <c r="F22" s="31"/>
      <c r="G22" s="45"/>
      <c r="H22" s="44"/>
      <c r="I22" s="44"/>
      <c r="J22" s="44"/>
      <c r="K22" s="4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44">
        <f t="shared" si="0"/>
        <v>0</v>
      </c>
    </row>
    <row r="23" spans="1:25" x14ac:dyDescent="0.25">
      <c r="A23" s="14">
        <v>13</v>
      </c>
      <c r="B23" s="14"/>
      <c r="C23" s="7"/>
      <c r="D23" s="7"/>
      <c r="E23" s="31"/>
      <c r="F23" s="31"/>
      <c r="G23" s="45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5"/>
      <c r="T23" s="45"/>
      <c r="U23" s="45"/>
      <c r="V23" s="45"/>
      <c r="W23" s="45"/>
      <c r="X23" s="45"/>
      <c r="Y23" s="44">
        <f t="shared" si="0"/>
        <v>0</v>
      </c>
    </row>
    <row r="24" spans="1:25" x14ac:dyDescent="0.25">
      <c r="A24" s="14">
        <v>14</v>
      </c>
      <c r="B24" s="14"/>
      <c r="C24" s="7"/>
      <c r="D24" s="7"/>
      <c r="E24" s="31"/>
      <c r="F24" s="31"/>
      <c r="G24" s="45"/>
      <c r="H24" s="44"/>
      <c r="I24" s="44"/>
      <c r="J24" s="44"/>
      <c r="K24" s="44"/>
      <c r="L24" s="44"/>
      <c r="M24" s="44"/>
      <c r="N24" s="44"/>
      <c r="O24" s="44"/>
      <c r="P24" s="45"/>
      <c r="Q24" s="45"/>
      <c r="R24" s="45"/>
      <c r="S24" s="45"/>
      <c r="T24" s="45"/>
      <c r="U24" s="45"/>
      <c r="V24" s="45"/>
      <c r="W24" s="45"/>
      <c r="X24" s="45"/>
      <c r="Y24" s="44">
        <f t="shared" si="0"/>
        <v>0</v>
      </c>
    </row>
    <row r="25" spans="1:25" x14ac:dyDescent="0.25">
      <c r="A25" s="14">
        <v>15</v>
      </c>
      <c r="B25" s="14"/>
      <c r="C25" s="7"/>
      <c r="D25" s="7"/>
      <c r="E25" s="31"/>
      <c r="F25" s="31"/>
      <c r="G25" s="45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>
        <f t="shared" si="0"/>
        <v>0</v>
      </c>
    </row>
    <row r="26" spans="1:25" x14ac:dyDescent="0.25">
      <c r="A26" s="14">
        <v>16</v>
      </c>
      <c r="B26" s="14"/>
      <c r="C26" s="7"/>
      <c r="D26" s="7"/>
      <c r="E26" s="31"/>
      <c r="F26" s="31"/>
      <c r="G26" s="45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5"/>
      <c r="T26" s="45"/>
      <c r="U26" s="45"/>
      <c r="V26" s="45"/>
      <c r="W26" s="45"/>
      <c r="X26" s="45"/>
      <c r="Y26" s="44">
        <f t="shared" si="0"/>
        <v>0</v>
      </c>
    </row>
    <row r="27" spans="1:25" x14ac:dyDescent="0.25">
      <c r="A27" s="14">
        <v>17</v>
      </c>
      <c r="B27" s="14"/>
      <c r="C27" s="7"/>
      <c r="D27" s="7"/>
      <c r="E27" s="31"/>
      <c r="F27" s="31"/>
      <c r="G27" s="45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>
        <f t="shared" si="0"/>
        <v>0</v>
      </c>
    </row>
    <row r="28" spans="1:25" x14ac:dyDescent="0.25">
      <c r="A28" s="14">
        <v>18</v>
      </c>
      <c r="B28" s="14"/>
      <c r="C28" s="7"/>
      <c r="D28" s="7"/>
      <c r="E28" s="31"/>
      <c r="F28" s="31"/>
      <c r="G28" s="45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5"/>
      <c r="T28" s="45"/>
      <c r="U28" s="45"/>
      <c r="V28" s="45"/>
      <c r="W28" s="45"/>
      <c r="X28" s="45"/>
      <c r="Y28" s="44">
        <f t="shared" si="0"/>
        <v>0</v>
      </c>
    </row>
    <row r="29" spans="1:25" x14ac:dyDescent="0.25">
      <c r="A29" s="14">
        <v>19</v>
      </c>
      <c r="B29" s="14"/>
      <c r="C29" s="7"/>
      <c r="D29" s="7"/>
      <c r="E29" s="31"/>
      <c r="F29" s="31"/>
      <c r="G29" s="45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>
        <f t="shared" si="0"/>
        <v>0</v>
      </c>
    </row>
    <row r="30" spans="1:25" x14ac:dyDescent="0.25">
      <c r="A30" s="14">
        <v>20</v>
      </c>
      <c r="B30" s="14"/>
      <c r="C30" s="7"/>
      <c r="D30" s="7"/>
      <c r="E30" s="31"/>
      <c r="F30" s="31"/>
      <c r="G30" s="45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>
        <f t="shared" si="0"/>
        <v>0</v>
      </c>
    </row>
    <row r="31" spans="1:25" x14ac:dyDescent="0.25">
      <c r="A31" s="14">
        <v>21</v>
      </c>
      <c r="B31" s="14"/>
      <c r="C31" s="7"/>
      <c r="D31" s="7"/>
      <c r="E31" s="31"/>
      <c r="F31" s="31"/>
      <c r="G31" s="45"/>
      <c r="H31" s="44"/>
      <c r="I31" s="44"/>
      <c r="J31" s="44"/>
      <c r="K31" s="44"/>
      <c r="L31" s="44"/>
      <c r="M31" s="44"/>
      <c r="N31" s="45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>
        <f t="shared" si="0"/>
        <v>0</v>
      </c>
    </row>
    <row r="32" spans="1:25" x14ac:dyDescent="0.25">
      <c r="A32" s="14">
        <v>22</v>
      </c>
      <c r="B32" s="14"/>
      <c r="C32" s="7"/>
      <c r="D32" s="7"/>
      <c r="E32" s="31"/>
      <c r="F32" s="31"/>
      <c r="G32" s="45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>
        <f t="shared" si="0"/>
        <v>0</v>
      </c>
    </row>
    <row r="33" spans="1:28" x14ac:dyDescent="0.25">
      <c r="A33" s="14">
        <v>23</v>
      </c>
      <c r="B33" s="14"/>
      <c r="C33" s="7"/>
      <c r="D33" s="7"/>
      <c r="E33" s="31"/>
      <c r="F33" s="31"/>
      <c r="G33" s="45"/>
      <c r="H33" s="44"/>
      <c r="I33" s="44"/>
      <c r="J33" s="44"/>
      <c r="K33" s="44"/>
      <c r="L33" s="44"/>
      <c r="M33" s="45"/>
      <c r="N33" s="45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>
        <f t="shared" si="0"/>
        <v>0</v>
      </c>
    </row>
    <row r="34" spans="1:28" x14ac:dyDescent="0.25">
      <c r="A34" s="14">
        <v>24</v>
      </c>
      <c r="B34" s="14"/>
      <c r="C34" s="7"/>
      <c r="D34" s="7"/>
      <c r="E34" s="31"/>
      <c r="F34" s="31"/>
      <c r="G34" s="45"/>
      <c r="H34" s="44"/>
      <c r="I34" s="44"/>
      <c r="J34" s="44"/>
      <c r="K34" s="44"/>
      <c r="L34" s="44"/>
      <c r="M34" s="45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>
        <f t="shared" si="0"/>
        <v>0</v>
      </c>
    </row>
    <row r="35" spans="1:28" x14ac:dyDescent="0.25">
      <c r="A35" s="14">
        <v>25</v>
      </c>
      <c r="B35" s="14"/>
      <c r="C35" s="7"/>
      <c r="D35" s="7"/>
      <c r="E35" s="31"/>
      <c r="F35" s="31"/>
      <c r="G35" s="45"/>
      <c r="H35" s="44"/>
      <c r="I35" s="44"/>
      <c r="J35" s="44"/>
      <c r="K35" s="44"/>
      <c r="L35" s="45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>
        <f t="shared" si="0"/>
        <v>0</v>
      </c>
    </row>
    <row r="36" spans="1:28" x14ac:dyDescent="0.25">
      <c r="A36" s="14">
        <v>26</v>
      </c>
      <c r="B36" s="14"/>
      <c r="C36" s="7"/>
      <c r="D36" s="7"/>
      <c r="E36" s="31"/>
      <c r="F36" s="31"/>
      <c r="G36" s="45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>
        <f t="shared" si="0"/>
        <v>0</v>
      </c>
    </row>
    <row r="37" spans="1:28" x14ac:dyDescent="0.25">
      <c r="A37" s="14">
        <v>27</v>
      </c>
      <c r="B37" s="14"/>
      <c r="C37" s="7"/>
      <c r="D37" s="7"/>
      <c r="E37" s="31"/>
      <c r="F37" s="31"/>
      <c r="G37" s="45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>
        <f t="shared" si="0"/>
        <v>0</v>
      </c>
    </row>
    <row r="38" spans="1:28" x14ac:dyDescent="0.25">
      <c r="A38" s="14">
        <v>28</v>
      </c>
      <c r="B38" s="14"/>
      <c r="C38" s="7"/>
      <c r="D38" s="7"/>
      <c r="E38" s="31"/>
      <c r="F38" s="31"/>
      <c r="G38" s="45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>
        <f t="shared" si="0"/>
        <v>0</v>
      </c>
    </row>
    <row r="39" spans="1:28" x14ac:dyDescent="0.25">
      <c r="A39" s="14">
        <v>29</v>
      </c>
      <c r="B39" s="14"/>
      <c r="C39" s="7"/>
      <c r="D39" s="7"/>
      <c r="E39" s="31"/>
      <c r="F39" s="31"/>
      <c r="G39" s="45"/>
      <c r="H39" s="44"/>
      <c r="I39" s="44"/>
      <c r="J39" s="44"/>
      <c r="K39" s="44"/>
      <c r="L39" s="44"/>
      <c r="M39" s="45"/>
      <c r="N39" s="44"/>
      <c r="O39" s="45"/>
      <c r="P39" s="44"/>
      <c r="Q39" s="44"/>
      <c r="R39" s="44"/>
      <c r="S39" s="44"/>
      <c r="T39" s="44"/>
      <c r="U39" s="44"/>
      <c r="V39" s="44"/>
      <c r="W39" s="44"/>
      <c r="X39" s="44"/>
      <c r="Y39" s="44">
        <f t="shared" si="0"/>
        <v>0</v>
      </c>
    </row>
    <row r="40" spans="1:28" x14ac:dyDescent="0.25">
      <c r="A40" s="14">
        <v>30</v>
      </c>
      <c r="B40" s="14"/>
      <c r="C40" s="7"/>
      <c r="D40" s="7"/>
      <c r="E40" s="31"/>
      <c r="F40" s="31"/>
      <c r="G40" s="45"/>
      <c r="H40" s="44"/>
      <c r="I40" s="44"/>
      <c r="J40" s="44"/>
      <c r="K40" s="44"/>
      <c r="L40" s="44"/>
      <c r="M40" s="45"/>
      <c r="N40" s="45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>
        <f t="shared" si="0"/>
        <v>0</v>
      </c>
    </row>
    <row r="41" spans="1:28" x14ac:dyDescent="0.25">
      <c r="A41" s="14">
        <v>31</v>
      </c>
      <c r="B41" s="14"/>
      <c r="C41" s="7"/>
      <c r="D41" s="7"/>
      <c r="E41" s="31"/>
      <c r="F41" s="31"/>
      <c r="G41" s="45"/>
      <c r="H41" s="44"/>
      <c r="I41" s="44"/>
      <c r="J41" s="44"/>
      <c r="K41" s="44"/>
      <c r="L41" s="45"/>
      <c r="M41" s="44"/>
      <c r="N41" s="45"/>
      <c r="O41" s="44"/>
      <c r="P41" s="45"/>
      <c r="Q41" s="45"/>
      <c r="R41" s="45"/>
      <c r="S41" s="44"/>
      <c r="T41" s="44"/>
      <c r="U41" s="44"/>
      <c r="V41" s="44"/>
      <c r="W41" s="44"/>
      <c r="X41" s="44"/>
      <c r="Y41" s="44">
        <f t="shared" si="0"/>
        <v>0</v>
      </c>
    </row>
    <row r="42" spans="1:28" x14ac:dyDescent="0.25">
      <c r="A42" s="14">
        <v>32</v>
      </c>
      <c r="B42" s="14"/>
      <c r="C42" s="7"/>
      <c r="D42" s="7"/>
      <c r="E42" s="31"/>
      <c r="F42" s="31"/>
      <c r="G42" s="45"/>
      <c r="H42" s="44"/>
      <c r="I42" s="44"/>
      <c r="J42" s="44"/>
      <c r="K42" s="44"/>
      <c r="L42" s="14"/>
      <c r="M42" s="45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>
        <f t="shared" si="0"/>
        <v>0</v>
      </c>
      <c r="AB42" s="65"/>
    </row>
    <row r="43" spans="1:28" x14ac:dyDescent="0.25">
      <c r="A43" s="14">
        <v>33</v>
      </c>
      <c r="B43" s="14"/>
      <c r="C43" s="7"/>
      <c r="D43" s="7"/>
      <c r="E43" s="31"/>
      <c r="F43" s="31"/>
      <c r="G43" s="45"/>
      <c r="H43" s="44"/>
      <c r="I43" s="44"/>
      <c r="J43" s="44"/>
      <c r="K43" s="44"/>
      <c r="L43" s="1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>
        <f t="shared" si="0"/>
        <v>0</v>
      </c>
    </row>
    <row r="44" spans="1:28" x14ac:dyDescent="0.25">
      <c r="A44" s="14">
        <v>34</v>
      </c>
      <c r="B44" s="14"/>
      <c r="C44" s="7"/>
      <c r="D44" s="7"/>
      <c r="E44" s="31"/>
      <c r="F44" s="31"/>
      <c r="G44" s="45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>
        <f t="shared" si="0"/>
        <v>0</v>
      </c>
    </row>
    <row r="45" spans="1:28" x14ac:dyDescent="0.25">
      <c r="A45" s="14">
        <v>35</v>
      </c>
      <c r="B45" s="14"/>
      <c r="C45" s="7"/>
      <c r="D45" s="7"/>
      <c r="E45" s="31"/>
      <c r="F45" s="31"/>
      <c r="G45" s="45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>
        <f t="shared" si="0"/>
        <v>0</v>
      </c>
    </row>
    <row r="46" spans="1:28" x14ac:dyDescent="0.25">
      <c r="E46" s="31">
        <f>SUM(E11:E45)</f>
        <v>10463.805868795149</v>
      </c>
      <c r="F46" s="72"/>
      <c r="H46" s="31">
        <f t="shared" ref="H46:K46" si="1">SUM(H11:H45)</f>
        <v>0.18</v>
      </c>
      <c r="I46" s="31">
        <f t="shared" si="1"/>
        <v>0.36</v>
      </c>
      <c r="J46" s="31">
        <f t="shared" si="1"/>
        <v>0.09</v>
      </c>
      <c r="K46" s="31">
        <f t="shared" si="1"/>
        <v>0.63</v>
      </c>
      <c r="Y46" s="31">
        <f>SUM(Y11:Y45)</f>
        <v>3</v>
      </c>
    </row>
  </sheetData>
  <mergeCells count="1">
    <mergeCell ref="B4:C5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A0E4E-70DE-46C0-9164-5B984806CB2F}">
  <dimension ref="A1:AB46"/>
  <sheetViews>
    <sheetView zoomScale="80" zoomScaleNormal="80" workbookViewId="0">
      <pane xSplit="7" ySplit="10" topLeftCell="H11" activePane="bottomRight" state="frozen"/>
      <selection pane="topRight" activeCell="F1" sqref="F1"/>
      <selection pane="bottomLeft" activeCell="A9" sqref="A9"/>
      <selection pane="bottomRight" activeCell="B11" sqref="B11:C13"/>
    </sheetView>
  </sheetViews>
  <sheetFormatPr baseColWidth="10" defaultColWidth="11.54296875" defaultRowHeight="15" x14ac:dyDescent="0.25"/>
  <cols>
    <col min="1" max="1" width="6.08984375" style="24" customWidth="1"/>
    <col min="2" max="2" width="9.90625" style="24" customWidth="1"/>
    <col min="3" max="3" width="29.81640625" style="24" customWidth="1"/>
    <col min="4" max="4" width="7" style="24" customWidth="1"/>
    <col min="5" max="5" width="8.90625" style="24" customWidth="1"/>
    <col min="6" max="6" width="8.54296875" style="24" customWidth="1"/>
    <col min="7" max="7" width="15.90625" style="24" customWidth="1"/>
    <col min="8" max="15" width="11.54296875" style="24"/>
    <col min="16" max="16" width="12.90625" style="24" customWidth="1"/>
    <col min="17" max="25" width="11.54296875" style="24"/>
    <col min="26" max="26" width="5.36328125" style="24" customWidth="1"/>
    <col min="27" max="16384" width="11.54296875" style="24"/>
  </cols>
  <sheetData>
    <row r="1" spans="1:25" ht="15.6" x14ac:dyDescent="0.3">
      <c r="A1" s="26" t="s">
        <v>627</v>
      </c>
    </row>
    <row r="2" spans="1:25" ht="15.6" x14ac:dyDescent="0.3">
      <c r="A2" s="26" t="s">
        <v>576</v>
      </c>
      <c r="B2" s="26" t="s">
        <v>577</v>
      </c>
      <c r="G2" s="89" t="s">
        <v>100</v>
      </c>
      <c r="H2" s="89">
        <v>1</v>
      </c>
      <c r="I2" s="89">
        <v>2</v>
      </c>
      <c r="J2" s="89">
        <v>3</v>
      </c>
      <c r="K2" s="89">
        <v>4</v>
      </c>
      <c r="L2" s="89">
        <v>5</v>
      </c>
      <c r="M2" s="89">
        <v>6</v>
      </c>
      <c r="N2" s="89">
        <v>7</v>
      </c>
      <c r="O2" s="89">
        <v>8</v>
      </c>
      <c r="P2" s="89">
        <v>9</v>
      </c>
      <c r="Q2" s="89">
        <v>10</v>
      </c>
      <c r="R2" s="89">
        <v>11</v>
      </c>
      <c r="S2" s="89">
        <v>12</v>
      </c>
      <c r="T2" s="89">
        <v>13</v>
      </c>
      <c r="U2" s="89">
        <v>14</v>
      </c>
      <c r="V2" s="89">
        <v>15</v>
      </c>
      <c r="W2" s="89">
        <v>16</v>
      </c>
      <c r="X2" s="89">
        <v>17</v>
      </c>
    </row>
    <row r="3" spans="1:25" ht="15.6" x14ac:dyDescent="0.3">
      <c r="A3" s="26"/>
      <c r="B3" s="26" t="s">
        <v>604</v>
      </c>
      <c r="G3" s="89" t="s">
        <v>101</v>
      </c>
      <c r="H3" s="89" t="s">
        <v>139</v>
      </c>
      <c r="I3" s="89" t="s">
        <v>140</v>
      </c>
      <c r="J3" s="89" t="s">
        <v>141</v>
      </c>
      <c r="K3" s="89" t="s">
        <v>142</v>
      </c>
      <c r="L3" s="89" t="s">
        <v>95</v>
      </c>
      <c r="M3" s="89" t="s">
        <v>96</v>
      </c>
      <c r="N3" s="89" t="s">
        <v>97</v>
      </c>
      <c r="O3" s="89" t="s">
        <v>98</v>
      </c>
      <c r="P3" s="89" t="s">
        <v>99</v>
      </c>
      <c r="Q3" s="89" t="s">
        <v>143</v>
      </c>
      <c r="R3" s="89" t="s">
        <v>144</v>
      </c>
      <c r="S3" s="89"/>
      <c r="T3" s="89"/>
      <c r="U3" s="89"/>
      <c r="V3" s="89"/>
      <c r="W3" s="89"/>
      <c r="X3" s="89"/>
    </row>
    <row r="4" spans="1:25" ht="15.6" customHeight="1" x14ac:dyDescent="0.25">
      <c r="B4" s="100" t="s">
        <v>538</v>
      </c>
      <c r="C4" s="100"/>
      <c r="D4" s="71"/>
      <c r="G4" s="89" t="s">
        <v>102</v>
      </c>
      <c r="H4" s="89" t="s">
        <v>131</v>
      </c>
      <c r="I4" s="89" t="s">
        <v>135</v>
      </c>
      <c r="J4" s="89" t="s">
        <v>136</v>
      </c>
      <c r="K4" s="89" t="s">
        <v>137</v>
      </c>
      <c r="L4" s="89" t="s">
        <v>131</v>
      </c>
      <c r="M4" s="89" t="s">
        <v>135</v>
      </c>
      <c r="N4" s="89" t="s">
        <v>136</v>
      </c>
      <c r="O4" s="89" t="s">
        <v>137</v>
      </c>
      <c r="P4" s="89" t="s">
        <v>138</v>
      </c>
      <c r="Q4" s="89" t="s">
        <v>131</v>
      </c>
      <c r="R4" s="89" t="s">
        <v>135</v>
      </c>
      <c r="S4" s="89"/>
      <c r="T4" s="89"/>
      <c r="U4" s="89"/>
      <c r="V4" s="89"/>
      <c r="W4" s="89"/>
      <c r="X4" s="89"/>
    </row>
    <row r="5" spans="1:25" ht="15.6" x14ac:dyDescent="0.25">
      <c r="B5" s="100"/>
      <c r="C5" s="100"/>
      <c r="D5" s="71"/>
      <c r="G5" s="89" t="s">
        <v>132</v>
      </c>
      <c r="H5" s="89" t="s">
        <v>48</v>
      </c>
      <c r="I5" s="89" t="s">
        <v>48</v>
      </c>
      <c r="J5" s="89" t="s">
        <v>48</v>
      </c>
      <c r="K5" s="89" t="s">
        <v>48</v>
      </c>
      <c r="L5" s="89" t="s">
        <v>48</v>
      </c>
      <c r="M5" s="89" t="s">
        <v>48</v>
      </c>
      <c r="N5" s="89" t="s">
        <v>48</v>
      </c>
      <c r="O5" s="89" t="s">
        <v>48</v>
      </c>
      <c r="P5" s="89" t="s">
        <v>48</v>
      </c>
      <c r="Q5" s="89" t="s">
        <v>48</v>
      </c>
      <c r="R5" s="89" t="s">
        <v>48</v>
      </c>
      <c r="S5" s="89"/>
      <c r="T5" s="89"/>
      <c r="U5" s="89"/>
      <c r="V5" s="89"/>
      <c r="W5" s="89"/>
      <c r="X5" s="89"/>
    </row>
    <row r="6" spans="1:25" ht="15.6" x14ac:dyDescent="0.25">
      <c r="B6" s="71"/>
      <c r="C6" s="71"/>
      <c r="D6" s="71"/>
      <c r="G6" s="89" t="s">
        <v>133</v>
      </c>
      <c r="H6" s="46">
        <v>45280</v>
      </c>
      <c r="I6" s="46">
        <v>32186</v>
      </c>
      <c r="J6" s="46">
        <v>8536</v>
      </c>
      <c r="K6" s="46">
        <v>4569</v>
      </c>
      <c r="L6" s="46">
        <v>38176</v>
      </c>
      <c r="M6" s="46">
        <v>25836</v>
      </c>
      <c r="N6" s="46">
        <v>5000</v>
      </c>
      <c r="O6" s="46">
        <v>3881</v>
      </c>
      <c r="P6" s="46">
        <v>17150</v>
      </c>
      <c r="Q6" s="46">
        <v>18563</v>
      </c>
      <c r="R6" s="46">
        <v>35292</v>
      </c>
      <c r="S6" s="89"/>
      <c r="T6" s="89"/>
      <c r="U6" s="89"/>
      <c r="V6" s="89"/>
      <c r="W6" s="89"/>
      <c r="X6" s="89"/>
    </row>
    <row r="7" spans="1:25" ht="27.6" x14ac:dyDescent="0.25">
      <c r="B7" s="71"/>
      <c r="C7" s="71"/>
      <c r="D7" s="71"/>
      <c r="G7" s="89" t="s">
        <v>134</v>
      </c>
      <c r="H7" s="89" t="s">
        <v>145</v>
      </c>
      <c r="I7" s="89" t="s">
        <v>146</v>
      </c>
      <c r="J7" s="89" t="s">
        <v>147</v>
      </c>
      <c r="K7" s="89" t="s">
        <v>148</v>
      </c>
      <c r="L7" s="89" t="s">
        <v>149</v>
      </c>
      <c r="M7" s="89" t="s">
        <v>150</v>
      </c>
      <c r="N7" s="89" t="s">
        <v>151</v>
      </c>
      <c r="O7" s="89" t="s">
        <v>152</v>
      </c>
      <c r="P7" s="89" t="s">
        <v>153</v>
      </c>
      <c r="Q7" s="89" t="s">
        <v>154</v>
      </c>
      <c r="R7" s="89" t="s">
        <v>155</v>
      </c>
      <c r="S7" s="89"/>
      <c r="T7" s="89"/>
      <c r="U7" s="89"/>
      <c r="V7" s="89"/>
      <c r="W7" s="89"/>
      <c r="X7" s="89"/>
    </row>
    <row r="8" spans="1:25" ht="15.6" x14ac:dyDescent="0.25">
      <c r="B8" s="71"/>
      <c r="C8" s="71"/>
      <c r="D8" s="71"/>
      <c r="G8" s="89" t="s">
        <v>218</v>
      </c>
      <c r="H8" s="47">
        <v>44185</v>
      </c>
      <c r="I8" s="47">
        <v>44188</v>
      </c>
      <c r="J8" s="47">
        <v>44193</v>
      </c>
      <c r="K8" s="47">
        <v>44201</v>
      </c>
      <c r="L8" s="47">
        <v>44209</v>
      </c>
      <c r="M8" s="47">
        <v>44212</v>
      </c>
      <c r="N8" s="47">
        <v>44214</v>
      </c>
      <c r="O8" s="47">
        <v>44212</v>
      </c>
      <c r="P8" s="47">
        <v>44216</v>
      </c>
      <c r="Q8" s="47">
        <v>44201</v>
      </c>
      <c r="R8" s="47">
        <v>44204</v>
      </c>
      <c r="S8" s="89"/>
      <c r="T8" s="89"/>
      <c r="U8" s="89"/>
      <c r="V8" s="89"/>
      <c r="W8" s="89"/>
      <c r="X8" s="89"/>
    </row>
    <row r="9" spans="1:25" ht="15.6" x14ac:dyDescent="0.25">
      <c r="B9" s="71"/>
      <c r="C9" s="71"/>
      <c r="D9" s="71"/>
      <c r="G9" s="89" t="s">
        <v>156</v>
      </c>
      <c r="H9" s="89" t="s">
        <v>157</v>
      </c>
      <c r="I9" s="89" t="s">
        <v>157</v>
      </c>
      <c r="J9" s="89" t="s">
        <v>158</v>
      </c>
      <c r="K9" s="89" t="s">
        <v>158</v>
      </c>
      <c r="L9" s="89" t="s">
        <v>157</v>
      </c>
      <c r="M9" s="89" t="s">
        <v>157</v>
      </c>
      <c r="N9" s="89" t="s">
        <v>157</v>
      </c>
      <c r="O9" s="89" t="s">
        <v>157</v>
      </c>
      <c r="P9" s="89" t="s">
        <v>157</v>
      </c>
      <c r="Q9" s="89" t="s">
        <v>158</v>
      </c>
      <c r="R9" s="89" t="s">
        <v>158</v>
      </c>
      <c r="S9" s="89"/>
      <c r="T9" s="89"/>
      <c r="U9" s="89"/>
      <c r="V9" s="89"/>
      <c r="W9" s="89"/>
      <c r="X9" s="89"/>
    </row>
    <row r="10" spans="1:25" ht="15.6" x14ac:dyDescent="0.3">
      <c r="A10" s="1" t="s">
        <v>100</v>
      </c>
      <c r="B10" s="1" t="s">
        <v>101</v>
      </c>
      <c r="C10" s="1" t="s">
        <v>102</v>
      </c>
      <c r="D10" s="1" t="s">
        <v>103</v>
      </c>
      <c r="E10" s="1" t="s">
        <v>559</v>
      </c>
      <c r="F10" s="1" t="s">
        <v>528</v>
      </c>
      <c r="G10" s="1" t="s">
        <v>527</v>
      </c>
      <c r="H10" s="89"/>
      <c r="I10" s="89"/>
      <c r="J10" s="89"/>
      <c r="K10" s="8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40"/>
      <c r="Y10" s="42" t="s">
        <v>7</v>
      </c>
    </row>
    <row r="11" spans="1:25" x14ac:dyDescent="0.25">
      <c r="A11" s="14">
        <v>1</v>
      </c>
      <c r="B11" s="14" t="s">
        <v>442</v>
      </c>
      <c r="C11" s="29" t="s">
        <v>468</v>
      </c>
      <c r="D11" s="14" t="s">
        <v>429</v>
      </c>
      <c r="E11" s="31">
        <f>'P4b2 CA 05'!F42</f>
        <v>9077.7276200237629</v>
      </c>
      <c r="F11" s="63">
        <f>E11/$E$46</f>
        <v>0.86753593614490621</v>
      </c>
      <c r="G11" s="45" t="s">
        <v>629</v>
      </c>
      <c r="H11" s="45">
        <f>'P5a1 CA 05 OC'!$E11/'P5a1 CA 05 OC'!$Y11*'P5a1 CA 05 OC'!H11</f>
        <v>544.66365720142574</v>
      </c>
      <c r="I11" s="45">
        <f>'P5a1 CA 05 OC'!$E11/'P5a1 CA 05 OC'!$Y11*'P5a1 CA 05 OC'!I11</f>
        <v>1089.3273144028515</v>
      </c>
      <c r="J11" s="45">
        <f>'P5a1 CA 05 OC'!$E11/'P5a1 CA 05 OC'!$Y11*'P5a1 CA 05 OC'!J11</f>
        <v>272.33182860071287</v>
      </c>
      <c r="K11" s="45">
        <f>'P5a1 CA 05 OC'!$E11/'P5a1 CA 05 OC'!$Y11*'P5a1 CA 05 OC'!K11</f>
        <v>1906.3228002049902</v>
      </c>
      <c r="L11" s="45">
        <f>'P5a1 CA 05 OC'!$E11/'P5a1 CA 05 OC'!$Y11*'P5a1 CA 05 OC'!L11</f>
        <v>1180.1045906030893</v>
      </c>
      <c r="M11" s="45">
        <f>'P5a1 CA 05 OC'!$E11/'P5a1 CA 05 OC'!$Y11*'P5a1 CA 05 OC'!M11</f>
        <v>1361.6591430035644</v>
      </c>
      <c r="N11" s="45">
        <f>'P5a1 CA 05 OC'!$E11/'P5a1 CA 05 OC'!$Y11*'P5a1 CA 05 OC'!N11</f>
        <v>726.21820960190109</v>
      </c>
      <c r="O11" s="45">
        <f>'P5a1 CA 05 OC'!$E11/'P5a1 CA 05 OC'!$Y11*'P5a1 CA 05 OC'!O11</f>
        <v>1452.4364192038022</v>
      </c>
      <c r="P11" s="45">
        <f>'P5a1 CA 05 OC'!$E11/'P5a1 CA 05 OC'!$Y11*'P5a1 CA 05 OC'!P11</f>
        <v>363.10910480095055</v>
      </c>
      <c r="Q11" s="45">
        <f>'P5a1 CA 05 OC'!$E11/'P5a1 CA 05 OC'!$Y11*'P5a1 CA 05 OC'!Q11</f>
        <v>90.777276200237637</v>
      </c>
      <c r="R11" s="45">
        <f>'P5a1 CA 05 OC'!$E11/'P5a1 CA 05 OC'!$Y11*'P5a1 CA 05 OC'!R11</f>
        <v>90.777276200237637</v>
      </c>
      <c r="S11" s="7"/>
      <c r="T11" s="7"/>
      <c r="U11" s="7"/>
      <c r="V11" s="7"/>
      <c r="W11" s="7"/>
      <c r="X11" s="7"/>
      <c r="Y11" s="44">
        <f t="shared" ref="Y11:Y45" si="0">SUM(H11:X11)</f>
        <v>9077.7276200237629</v>
      </c>
    </row>
    <row r="12" spans="1:25" x14ac:dyDescent="0.25">
      <c r="A12" s="14">
        <v>2</v>
      </c>
      <c r="B12" s="14" t="s">
        <v>443</v>
      </c>
      <c r="C12" s="29" t="s">
        <v>469</v>
      </c>
      <c r="D12" s="14" t="s">
        <v>429</v>
      </c>
      <c r="E12" s="31">
        <f>'P4b2 CA 05'!G42</f>
        <v>781.48157837891551</v>
      </c>
      <c r="F12" s="63">
        <f>E12/$E$46</f>
        <v>7.4684258115818705E-2</v>
      </c>
      <c r="G12" s="45" t="s">
        <v>629</v>
      </c>
      <c r="H12" s="45">
        <f>'P5a1 CA 05 OC'!$E12/'P5a1 CA 05 OC'!$Y12*'P5a1 CA 05 OC'!H12</f>
        <v>46.88889470273493</v>
      </c>
      <c r="I12" s="45">
        <f>'P5a1 CA 05 OC'!$E12/'P5a1 CA 05 OC'!$Y12*'P5a1 CA 05 OC'!I12</f>
        <v>93.777789405469861</v>
      </c>
      <c r="J12" s="45">
        <f>'P5a1 CA 05 OC'!$E12/'P5a1 CA 05 OC'!$Y12*'P5a1 CA 05 OC'!J12</f>
        <v>23.444447351367465</v>
      </c>
      <c r="K12" s="45">
        <f>'P5a1 CA 05 OC'!$E12/'P5a1 CA 05 OC'!$Y12*'P5a1 CA 05 OC'!K12</f>
        <v>164.11113145957225</v>
      </c>
      <c r="L12" s="45">
        <f>'P5a1 CA 05 OC'!$E12/'P5a1 CA 05 OC'!$Y12*'P5a1 CA 05 OC'!L12</f>
        <v>101.59260518925902</v>
      </c>
      <c r="M12" s="45">
        <f>'P5a1 CA 05 OC'!$E12/'P5a1 CA 05 OC'!$Y12*'P5a1 CA 05 OC'!M12</f>
        <v>117.22223675683732</v>
      </c>
      <c r="N12" s="45">
        <f>'P5a1 CA 05 OC'!$E12/'P5a1 CA 05 OC'!$Y12*'P5a1 CA 05 OC'!N12</f>
        <v>62.518526270313245</v>
      </c>
      <c r="O12" s="45">
        <f>'P5a1 CA 05 OC'!$E12/'P5a1 CA 05 OC'!$Y12*'P5a1 CA 05 OC'!O12</f>
        <v>125.03705254062649</v>
      </c>
      <c r="P12" s="45">
        <f>'P5a1 CA 05 OC'!$E12/'P5a1 CA 05 OC'!$Y12*'P5a1 CA 05 OC'!P12</f>
        <v>31.259263135156623</v>
      </c>
      <c r="Q12" s="45">
        <f>'P5a1 CA 05 OC'!$E12/'P5a1 CA 05 OC'!$Y12*'P5a1 CA 05 OC'!Q12</f>
        <v>7.8148157837891556</v>
      </c>
      <c r="R12" s="45">
        <f>'P5a1 CA 05 OC'!$E12/'P5a1 CA 05 OC'!$Y12*'P5a1 CA 05 OC'!R12</f>
        <v>7.8148157837891556</v>
      </c>
      <c r="S12" s="44"/>
      <c r="T12" s="44"/>
      <c r="U12" s="44"/>
      <c r="V12" s="44"/>
      <c r="W12" s="44"/>
      <c r="X12" s="44"/>
      <c r="Y12" s="44">
        <f t="shared" si="0"/>
        <v>781.48157837891563</v>
      </c>
    </row>
    <row r="13" spans="1:25" x14ac:dyDescent="0.25">
      <c r="A13" s="14">
        <v>3</v>
      </c>
      <c r="B13" s="14" t="s">
        <v>444</v>
      </c>
      <c r="C13" s="29" t="s">
        <v>470</v>
      </c>
      <c r="D13" s="14" t="s">
        <v>429</v>
      </c>
      <c r="E13" s="31">
        <f>'P4b2 CA 05'!H42</f>
        <v>604.59667039246983</v>
      </c>
      <c r="F13" s="63">
        <f>E13/$E$46</f>
        <v>5.7779805739275047E-2</v>
      </c>
      <c r="G13" s="45" t="s">
        <v>629</v>
      </c>
      <c r="H13" s="45">
        <f>'P5a1 CA 05 OC'!$E13/'P5a1 CA 05 OC'!$Y13*'P5a1 CA 05 OC'!H13</f>
        <v>36.275800223548188</v>
      </c>
      <c r="I13" s="45">
        <f>'P5a1 CA 05 OC'!$E13/'P5a1 CA 05 OC'!$Y13*'P5a1 CA 05 OC'!I13</f>
        <v>72.551600447096376</v>
      </c>
      <c r="J13" s="45">
        <f>'P5a1 CA 05 OC'!$E13/'P5a1 CA 05 OC'!$Y13*'P5a1 CA 05 OC'!J13</f>
        <v>18.137900111774094</v>
      </c>
      <c r="K13" s="45">
        <f>'P5a1 CA 05 OC'!$E13/'P5a1 CA 05 OC'!$Y13*'P5a1 CA 05 OC'!K13</f>
        <v>126.96530078241867</v>
      </c>
      <c r="L13" s="45">
        <f>'P5a1 CA 05 OC'!$E13/'P5a1 CA 05 OC'!$Y13*'P5a1 CA 05 OC'!L13</f>
        <v>78.597567151021082</v>
      </c>
      <c r="M13" s="45">
        <f>'P5a1 CA 05 OC'!$E13/'P5a1 CA 05 OC'!$Y13*'P5a1 CA 05 OC'!M13</f>
        <v>90.689500558870478</v>
      </c>
      <c r="N13" s="45">
        <f>'P5a1 CA 05 OC'!$E13/'P5a1 CA 05 OC'!$Y13*'P5a1 CA 05 OC'!N13</f>
        <v>48.367733631397584</v>
      </c>
      <c r="O13" s="45">
        <f>'P5a1 CA 05 OC'!$E13/'P5a1 CA 05 OC'!$Y13*'P5a1 CA 05 OC'!O13</f>
        <v>96.735467262795169</v>
      </c>
      <c r="P13" s="45">
        <f>'P5a1 CA 05 OC'!$E13/'P5a1 CA 05 OC'!$Y13*'P5a1 CA 05 OC'!P13</f>
        <v>24.183866815698792</v>
      </c>
      <c r="Q13" s="45">
        <f>'P5a1 CA 05 OC'!$E13/'P5a1 CA 05 OC'!$Y13*'P5a1 CA 05 OC'!Q13</f>
        <v>6.045966703924698</v>
      </c>
      <c r="R13" s="45">
        <f>'P5a1 CA 05 OC'!$E13/'P5a1 CA 05 OC'!$Y13*'P5a1 CA 05 OC'!R13</f>
        <v>6.045966703924698</v>
      </c>
      <c r="S13" s="44"/>
      <c r="T13" s="44"/>
      <c r="U13" s="44"/>
      <c r="V13" s="44"/>
      <c r="W13" s="44"/>
      <c r="X13" s="44"/>
      <c r="Y13" s="44">
        <f t="shared" si="0"/>
        <v>604.59667039246983</v>
      </c>
    </row>
    <row r="14" spans="1:25" x14ac:dyDescent="0.25">
      <c r="A14" s="14">
        <v>4</v>
      </c>
      <c r="B14" s="14"/>
      <c r="C14" s="29"/>
      <c r="D14" s="14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44">
        <f t="shared" si="0"/>
        <v>0</v>
      </c>
    </row>
    <row r="15" spans="1:25" x14ac:dyDescent="0.25">
      <c r="A15" s="14">
        <v>5</v>
      </c>
      <c r="B15" s="14"/>
      <c r="C15" s="7"/>
      <c r="D15" s="7"/>
      <c r="E15" s="31"/>
      <c r="F15" s="31"/>
      <c r="G15" s="45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5"/>
      <c r="T15" s="45"/>
      <c r="U15" s="45"/>
      <c r="V15" s="45"/>
      <c r="W15" s="45"/>
      <c r="X15" s="45"/>
      <c r="Y15" s="44">
        <f t="shared" si="0"/>
        <v>0</v>
      </c>
    </row>
    <row r="16" spans="1:25" x14ac:dyDescent="0.25">
      <c r="A16" s="14">
        <v>6</v>
      </c>
      <c r="B16" s="14"/>
      <c r="C16" s="7"/>
      <c r="D16" s="7"/>
      <c r="E16" s="31"/>
      <c r="F16" s="31"/>
      <c r="G16" s="45"/>
      <c r="H16" s="44"/>
      <c r="I16" s="44"/>
      <c r="J16" s="44"/>
      <c r="K16" s="44"/>
      <c r="L16" s="44"/>
      <c r="M16" s="44"/>
      <c r="N16" s="44"/>
      <c r="O16" s="44"/>
      <c r="P16" s="45"/>
      <c r="Q16" s="45"/>
      <c r="R16" s="45"/>
      <c r="S16" s="45"/>
      <c r="T16" s="45"/>
      <c r="U16" s="45"/>
      <c r="V16" s="45"/>
      <c r="W16" s="45"/>
      <c r="X16" s="45"/>
      <c r="Y16" s="44">
        <f t="shared" si="0"/>
        <v>0</v>
      </c>
    </row>
    <row r="17" spans="1:25" x14ac:dyDescent="0.25">
      <c r="A17" s="14">
        <v>7</v>
      </c>
      <c r="B17" s="14"/>
      <c r="C17" s="7"/>
      <c r="D17" s="7"/>
      <c r="E17" s="31"/>
      <c r="F17" s="31"/>
      <c r="G17" s="45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>
        <f t="shared" si="0"/>
        <v>0</v>
      </c>
    </row>
    <row r="18" spans="1:25" x14ac:dyDescent="0.25">
      <c r="A18" s="14">
        <v>8</v>
      </c>
      <c r="B18" s="14"/>
      <c r="C18" s="7"/>
      <c r="D18" s="7"/>
      <c r="E18" s="31"/>
      <c r="F18" s="31"/>
      <c r="G18" s="45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>
        <f t="shared" si="0"/>
        <v>0</v>
      </c>
    </row>
    <row r="19" spans="1:25" x14ac:dyDescent="0.25">
      <c r="A19" s="14">
        <v>9</v>
      </c>
      <c r="B19" s="14"/>
      <c r="C19" s="7"/>
      <c r="D19" s="7"/>
      <c r="E19" s="31"/>
      <c r="F19" s="31"/>
      <c r="G19" s="45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5"/>
      <c r="T19" s="45"/>
      <c r="U19" s="45"/>
      <c r="V19" s="45"/>
      <c r="W19" s="45"/>
      <c r="X19" s="45"/>
      <c r="Y19" s="44">
        <f t="shared" si="0"/>
        <v>0</v>
      </c>
    </row>
    <row r="20" spans="1:25" x14ac:dyDescent="0.25">
      <c r="A20" s="14">
        <v>10</v>
      </c>
      <c r="B20" s="14"/>
      <c r="C20" s="7"/>
      <c r="D20" s="7"/>
      <c r="E20" s="31"/>
      <c r="F20" s="31"/>
      <c r="G20" s="45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>
        <f t="shared" si="0"/>
        <v>0</v>
      </c>
    </row>
    <row r="21" spans="1:25" x14ac:dyDescent="0.25">
      <c r="A21" s="14">
        <v>11</v>
      </c>
      <c r="B21" s="14"/>
      <c r="C21" s="7"/>
      <c r="D21" s="7"/>
      <c r="E21" s="31"/>
      <c r="F21" s="31"/>
      <c r="G21" s="45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>
        <f t="shared" si="0"/>
        <v>0</v>
      </c>
    </row>
    <row r="22" spans="1:25" x14ac:dyDescent="0.25">
      <c r="A22" s="14">
        <v>12</v>
      </c>
      <c r="B22" s="14"/>
      <c r="C22" s="7"/>
      <c r="D22" s="7"/>
      <c r="E22" s="31"/>
      <c r="F22" s="31"/>
      <c r="G22" s="45"/>
      <c r="H22" s="44"/>
      <c r="I22" s="44"/>
      <c r="J22" s="44"/>
      <c r="K22" s="4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44">
        <f t="shared" si="0"/>
        <v>0</v>
      </c>
    </row>
    <row r="23" spans="1:25" x14ac:dyDescent="0.25">
      <c r="A23" s="14">
        <v>13</v>
      </c>
      <c r="B23" s="14"/>
      <c r="C23" s="7"/>
      <c r="D23" s="7"/>
      <c r="E23" s="31"/>
      <c r="F23" s="31"/>
      <c r="G23" s="45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5"/>
      <c r="T23" s="45"/>
      <c r="U23" s="45"/>
      <c r="V23" s="45"/>
      <c r="W23" s="45"/>
      <c r="X23" s="45"/>
      <c r="Y23" s="44">
        <f t="shared" si="0"/>
        <v>0</v>
      </c>
    </row>
    <row r="24" spans="1:25" x14ac:dyDescent="0.25">
      <c r="A24" s="14">
        <v>14</v>
      </c>
      <c r="B24" s="14"/>
      <c r="C24" s="7"/>
      <c r="D24" s="7"/>
      <c r="E24" s="31"/>
      <c r="F24" s="31"/>
      <c r="G24" s="45"/>
      <c r="H24" s="44"/>
      <c r="I24" s="44"/>
      <c r="J24" s="44"/>
      <c r="K24" s="44"/>
      <c r="L24" s="44"/>
      <c r="M24" s="44"/>
      <c r="N24" s="44"/>
      <c r="O24" s="44"/>
      <c r="P24" s="45"/>
      <c r="Q24" s="45"/>
      <c r="R24" s="45"/>
      <c r="S24" s="45"/>
      <c r="T24" s="45"/>
      <c r="U24" s="45"/>
      <c r="V24" s="45"/>
      <c r="W24" s="45"/>
      <c r="X24" s="45"/>
      <c r="Y24" s="44">
        <f t="shared" si="0"/>
        <v>0</v>
      </c>
    </row>
    <row r="25" spans="1:25" x14ac:dyDescent="0.25">
      <c r="A25" s="14">
        <v>15</v>
      </c>
      <c r="B25" s="14"/>
      <c r="C25" s="7"/>
      <c r="D25" s="7"/>
      <c r="E25" s="31"/>
      <c r="F25" s="31"/>
      <c r="G25" s="45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>
        <f t="shared" si="0"/>
        <v>0</v>
      </c>
    </row>
    <row r="26" spans="1:25" x14ac:dyDescent="0.25">
      <c r="A26" s="14">
        <v>16</v>
      </c>
      <c r="B26" s="14"/>
      <c r="C26" s="7"/>
      <c r="D26" s="7"/>
      <c r="E26" s="31"/>
      <c r="F26" s="31"/>
      <c r="G26" s="45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5"/>
      <c r="T26" s="45"/>
      <c r="U26" s="45"/>
      <c r="V26" s="45"/>
      <c r="W26" s="45"/>
      <c r="X26" s="45"/>
      <c r="Y26" s="44">
        <f t="shared" si="0"/>
        <v>0</v>
      </c>
    </row>
    <row r="27" spans="1:25" x14ac:dyDescent="0.25">
      <c r="A27" s="14">
        <v>17</v>
      </c>
      <c r="B27" s="14"/>
      <c r="C27" s="7"/>
      <c r="D27" s="7"/>
      <c r="E27" s="31"/>
      <c r="F27" s="31"/>
      <c r="G27" s="45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>
        <f t="shared" si="0"/>
        <v>0</v>
      </c>
    </row>
    <row r="28" spans="1:25" x14ac:dyDescent="0.25">
      <c r="A28" s="14">
        <v>18</v>
      </c>
      <c r="B28" s="14"/>
      <c r="C28" s="7"/>
      <c r="D28" s="7"/>
      <c r="E28" s="31"/>
      <c r="F28" s="31"/>
      <c r="G28" s="45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5"/>
      <c r="T28" s="45"/>
      <c r="U28" s="45"/>
      <c r="V28" s="45"/>
      <c r="W28" s="45"/>
      <c r="X28" s="45"/>
      <c r="Y28" s="44">
        <f t="shared" si="0"/>
        <v>0</v>
      </c>
    </row>
    <row r="29" spans="1:25" x14ac:dyDescent="0.25">
      <c r="A29" s="14">
        <v>19</v>
      </c>
      <c r="B29" s="14"/>
      <c r="C29" s="7"/>
      <c r="D29" s="7"/>
      <c r="E29" s="31"/>
      <c r="F29" s="31"/>
      <c r="G29" s="45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>
        <f t="shared" si="0"/>
        <v>0</v>
      </c>
    </row>
    <row r="30" spans="1:25" x14ac:dyDescent="0.25">
      <c r="A30" s="14">
        <v>20</v>
      </c>
      <c r="B30" s="14"/>
      <c r="C30" s="7"/>
      <c r="D30" s="7"/>
      <c r="E30" s="31"/>
      <c r="F30" s="31"/>
      <c r="G30" s="45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>
        <f t="shared" si="0"/>
        <v>0</v>
      </c>
    </row>
    <row r="31" spans="1:25" x14ac:dyDescent="0.25">
      <c r="A31" s="14">
        <v>21</v>
      </c>
      <c r="B31" s="14"/>
      <c r="C31" s="7"/>
      <c r="D31" s="7"/>
      <c r="E31" s="31"/>
      <c r="F31" s="31"/>
      <c r="G31" s="45"/>
      <c r="H31" s="44"/>
      <c r="I31" s="44"/>
      <c r="J31" s="44"/>
      <c r="K31" s="44"/>
      <c r="L31" s="44"/>
      <c r="M31" s="44"/>
      <c r="N31" s="45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>
        <f t="shared" si="0"/>
        <v>0</v>
      </c>
    </row>
    <row r="32" spans="1:25" x14ac:dyDescent="0.25">
      <c r="A32" s="14">
        <v>22</v>
      </c>
      <c r="B32" s="14"/>
      <c r="C32" s="7"/>
      <c r="D32" s="7"/>
      <c r="E32" s="31"/>
      <c r="F32" s="31"/>
      <c r="G32" s="45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>
        <f t="shared" si="0"/>
        <v>0</v>
      </c>
    </row>
    <row r="33" spans="1:28" x14ac:dyDescent="0.25">
      <c r="A33" s="14">
        <v>23</v>
      </c>
      <c r="B33" s="14"/>
      <c r="C33" s="7"/>
      <c r="D33" s="7"/>
      <c r="E33" s="31"/>
      <c r="F33" s="31"/>
      <c r="G33" s="45"/>
      <c r="H33" s="44"/>
      <c r="I33" s="44"/>
      <c r="J33" s="44"/>
      <c r="K33" s="44"/>
      <c r="L33" s="44"/>
      <c r="M33" s="45"/>
      <c r="N33" s="45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>
        <f t="shared" si="0"/>
        <v>0</v>
      </c>
    </row>
    <row r="34" spans="1:28" x14ac:dyDescent="0.25">
      <c r="A34" s="14">
        <v>24</v>
      </c>
      <c r="B34" s="14"/>
      <c r="C34" s="7"/>
      <c r="D34" s="7"/>
      <c r="E34" s="31"/>
      <c r="F34" s="31"/>
      <c r="G34" s="45"/>
      <c r="H34" s="44"/>
      <c r="I34" s="44"/>
      <c r="J34" s="44"/>
      <c r="K34" s="44"/>
      <c r="L34" s="44"/>
      <c r="M34" s="45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>
        <f t="shared" si="0"/>
        <v>0</v>
      </c>
    </row>
    <row r="35" spans="1:28" x14ac:dyDescent="0.25">
      <c r="A35" s="14">
        <v>25</v>
      </c>
      <c r="B35" s="14"/>
      <c r="C35" s="7"/>
      <c r="D35" s="7"/>
      <c r="E35" s="31"/>
      <c r="F35" s="31"/>
      <c r="G35" s="45"/>
      <c r="H35" s="44"/>
      <c r="I35" s="44"/>
      <c r="J35" s="44"/>
      <c r="K35" s="44"/>
      <c r="L35" s="45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>
        <f t="shared" si="0"/>
        <v>0</v>
      </c>
    </row>
    <row r="36" spans="1:28" x14ac:dyDescent="0.25">
      <c r="A36" s="14">
        <v>26</v>
      </c>
      <c r="B36" s="14"/>
      <c r="C36" s="7"/>
      <c r="D36" s="7"/>
      <c r="E36" s="31"/>
      <c r="F36" s="31"/>
      <c r="G36" s="45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>
        <f t="shared" si="0"/>
        <v>0</v>
      </c>
    </row>
    <row r="37" spans="1:28" x14ac:dyDescent="0.25">
      <c r="A37" s="14">
        <v>27</v>
      </c>
      <c r="B37" s="14"/>
      <c r="C37" s="7"/>
      <c r="D37" s="7"/>
      <c r="E37" s="31"/>
      <c r="F37" s="31"/>
      <c r="G37" s="45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>
        <f t="shared" si="0"/>
        <v>0</v>
      </c>
    </row>
    <row r="38" spans="1:28" x14ac:dyDescent="0.25">
      <c r="A38" s="14">
        <v>28</v>
      </c>
      <c r="B38" s="14"/>
      <c r="C38" s="7"/>
      <c r="D38" s="7"/>
      <c r="E38" s="31"/>
      <c r="F38" s="31"/>
      <c r="G38" s="45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>
        <f t="shared" si="0"/>
        <v>0</v>
      </c>
    </row>
    <row r="39" spans="1:28" x14ac:dyDescent="0.25">
      <c r="A39" s="14">
        <v>29</v>
      </c>
      <c r="B39" s="14"/>
      <c r="C39" s="7"/>
      <c r="D39" s="7"/>
      <c r="E39" s="31"/>
      <c r="F39" s="31"/>
      <c r="G39" s="45"/>
      <c r="H39" s="44"/>
      <c r="I39" s="44"/>
      <c r="J39" s="44"/>
      <c r="K39" s="44"/>
      <c r="L39" s="44"/>
      <c r="M39" s="45"/>
      <c r="N39" s="44"/>
      <c r="O39" s="45"/>
      <c r="P39" s="44"/>
      <c r="Q39" s="44"/>
      <c r="R39" s="44"/>
      <c r="S39" s="44"/>
      <c r="T39" s="44"/>
      <c r="U39" s="44"/>
      <c r="V39" s="44"/>
      <c r="W39" s="44"/>
      <c r="X39" s="44"/>
      <c r="Y39" s="44">
        <f t="shared" si="0"/>
        <v>0</v>
      </c>
    </row>
    <row r="40" spans="1:28" x14ac:dyDescent="0.25">
      <c r="A40" s="14">
        <v>30</v>
      </c>
      <c r="B40" s="14"/>
      <c r="C40" s="7"/>
      <c r="D40" s="7"/>
      <c r="E40" s="31"/>
      <c r="F40" s="31"/>
      <c r="G40" s="45"/>
      <c r="H40" s="44"/>
      <c r="I40" s="44"/>
      <c r="J40" s="44"/>
      <c r="K40" s="44"/>
      <c r="L40" s="44"/>
      <c r="M40" s="45"/>
      <c r="N40" s="45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>
        <f t="shared" si="0"/>
        <v>0</v>
      </c>
    </row>
    <row r="41" spans="1:28" x14ac:dyDescent="0.25">
      <c r="A41" s="14">
        <v>31</v>
      </c>
      <c r="B41" s="14"/>
      <c r="C41" s="7"/>
      <c r="D41" s="7"/>
      <c r="E41" s="31"/>
      <c r="F41" s="31"/>
      <c r="G41" s="45"/>
      <c r="H41" s="44"/>
      <c r="I41" s="44"/>
      <c r="J41" s="44"/>
      <c r="K41" s="44"/>
      <c r="L41" s="45"/>
      <c r="M41" s="44"/>
      <c r="N41" s="45"/>
      <c r="O41" s="44"/>
      <c r="P41" s="45"/>
      <c r="Q41" s="45"/>
      <c r="R41" s="45"/>
      <c r="S41" s="44"/>
      <c r="T41" s="44"/>
      <c r="U41" s="44"/>
      <c r="V41" s="44"/>
      <c r="W41" s="44"/>
      <c r="X41" s="44"/>
      <c r="Y41" s="44">
        <f t="shared" si="0"/>
        <v>0</v>
      </c>
    </row>
    <row r="42" spans="1:28" x14ac:dyDescent="0.25">
      <c r="A42" s="14">
        <v>32</v>
      </c>
      <c r="B42" s="14"/>
      <c r="C42" s="7"/>
      <c r="D42" s="7"/>
      <c r="E42" s="31"/>
      <c r="F42" s="31"/>
      <c r="G42" s="45"/>
      <c r="H42" s="44"/>
      <c r="I42" s="44"/>
      <c r="J42" s="44"/>
      <c r="K42" s="44"/>
      <c r="L42" s="14"/>
      <c r="M42" s="45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>
        <f t="shared" si="0"/>
        <v>0</v>
      </c>
      <c r="AB42" s="65"/>
    </row>
    <row r="43" spans="1:28" x14ac:dyDescent="0.25">
      <c r="A43" s="14">
        <v>33</v>
      </c>
      <c r="B43" s="14"/>
      <c r="C43" s="7"/>
      <c r="D43" s="7"/>
      <c r="E43" s="31"/>
      <c r="F43" s="31"/>
      <c r="G43" s="45"/>
      <c r="H43" s="44"/>
      <c r="I43" s="44"/>
      <c r="J43" s="44"/>
      <c r="K43" s="44"/>
      <c r="L43" s="1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>
        <f t="shared" si="0"/>
        <v>0</v>
      </c>
    </row>
    <row r="44" spans="1:28" x14ac:dyDescent="0.25">
      <c r="A44" s="14">
        <v>34</v>
      </c>
      <c r="B44" s="14"/>
      <c r="C44" s="7"/>
      <c r="D44" s="7"/>
      <c r="E44" s="31"/>
      <c r="F44" s="31"/>
      <c r="G44" s="45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>
        <f t="shared" si="0"/>
        <v>0</v>
      </c>
    </row>
    <row r="45" spans="1:28" x14ac:dyDescent="0.25">
      <c r="A45" s="14">
        <v>35</v>
      </c>
      <c r="B45" s="14"/>
      <c r="C45" s="7"/>
      <c r="D45" s="7"/>
      <c r="E45" s="31"/>
      <c r="F45" s="31"/>
      <c r="G45" s="45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>
        <f t="shared" si="0"/>
        <v>0</v>
      </c>
    </row>
    <row r="46" spans="1:28" x14ac:dyDescent="0.25">
      <c r="E46" s="77">
        <f>SUM(E11:E45)</f>
        <v>10463.805868795149</v>
      </c>
      <c r="F46" s="72"/>
      <c r="H46" s="77">
        <f t="shared" ref="H46:R46" si="1">SUM(H11:H45)</f>
        <v>627.82835212770885</v>
      </c>
      <c r="I46" s="77">
        <f t="shared" si="1"/>
        <v>1255.6567042554177</v>
      </c>
      <c r="J46" s="77">
        <f t="shared" si="1"/>
        <v>313.91417606385443</v>
      </c>
      <c r="K46" s="77">
        <f t="shared" si="1"/>
        <v>2197.3992324469809</v>
      </c>
      <c r="L46" s="77">
        <f t="shared" si="1"/>
        <v>1360.2947629433695</v>
      </c>
      <c r="M46" s="77">
        <f t="shared" si="1"/>
        <v>1569.5708803192722</v>
      </c>
      <c r="N46" s="77">
        <f t="shared" si="1"/>
        <v>837.10446950361188</v>
      </c>
      <c r="O46" s="77">
        <f t="shared" si="1"/>
        <v>1674.2089390072238</v>
      </c>
      <c r="P46" s="77">
        <f t="shared" si="1"/>
        <v>418.55223475180594</v>
      </c>
      <c r="Q46" s="77">
        <f t="shared" si="1"/>
        <v>104.63805868795149</v>
      </c>
      <c r="R46" s="77">
        <f t="shared" si="1"/>
        <v>104.63805868795149</v>
      </c>
      <c r="Y46" s="77">
        <f t="shared" ref="Y46" si="2">SUM(Y11:Y45)</f>
        <v>10463.805868795149</v>
      </c>
    </row>
  </sheetData>
  <mergeCells count="1">
    <mergeCell ref="B4:C5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4BE4-2B85-4667-B576-48D0CA609970}">
  <dimension ref="A1:AB46"/>
  <sheetViews>
    <sheetView zoomScale="80" zoomScaleNormal="80" workbookViewId="0">
      <pane xSplit="7" ySplit="10" topLeftCell="H11" activePane="bottomRight" state="frozen"/>
      <selection pane="topRight" activeCell="F1" sqref="F1"/>
      <selection pane="bottomLeft" activeCell="A9" sqref="A9"/>
      <selection pane="bottomRight" activeCell="F12" sqref="F12"/>
    </sheetView>
  </sheetViews>
  <sheetFormatPr baseColWidth="10" defaultColWidth="11.54296875" defaultRowHeight="15" x14ac:dyDescent="0.25"/>
  <cols>
    <col min="1" max="1" width="6.08984375" style="24" customWidth="1"/>
    <col min="2" max="2" width="9.90625" style="24" customWidth="1"/>
    <col min="3" max="3" width="29.81640625" style="24" customWidth="1"/>
    <col min="4" max="4" width="7" style="24" customWidth="1"/>
    <col min="5" max="5" width="8.90625" style="24" customWidth="1"/>
    <col min="6" max="6" width="8.54296875" style="24" customWidth="1"/>
    <col min="7" max="7" width="17.81640625" style="24" customWidth="1"/>
    <col min="8" max="15" width="11.54296875" style="24"/>
    <col min="16" max="16" width="12.90625" style="24" customWidth="1"/>
    <col min="17" max="25" width="11.54296875" style="24"/>
    <col min="26" max="26" width="5.36328125" style="24" customWidth="1"/>
    <col min="27" max="16384" width="11.54296875" style="24"/>
  </cols>
  <sheetData>
    <row r="1" spans="1:25" ht="15.6" x14ac:dyDescent="0.3">
      <c r="A1" s="26" t="s">
        <v>625</v>
      </c>
    </row>
    <row r="2" spans="1:25" ht="15.6" x14ac:dyDescent="0.3">
      <c r="A2" s="26" t="s">
        <v>541</v>
      </c>
      <c r="B2" s="26" t="s">
        <v>633</v>
      </c>
      <c r="G2" s="89" t="s">
        <v>100</v>
      </c>
      <c r="H2" s="89">
        <v>1</v>
      </c>
      <c r="I2" s="89">
        <v>2</v>
      </c>
      <c r="J2" s="89">
        <v>3</v>
      </c>
      <c r="K2" s="89">
        <v>4</v>
      </c>
      <c r="L2" s="89">
        <v>5</v>
      </c>
      <c r="M2" s="89">
        <v>6</v>
      </c>
      <c r="N2" s="89">
        <v>7</v>
      </c>
      <c r="O2" s="89">
        <v>8</v>
      </c>
      <c r="P2" s="89">
        <v>9</v>
      </c>
      <c r="Q2" s="89">
        <v>10</v>
      </c>
      <c r="R2" s="89">
        <v>11</v>
      </c>
      <c r="S2" s="89">
        <v>12</v>
      </c>
      <c r="T2" s="89">
        <v>13</v>
      </c>
      <c r="U2" s="89">
        <v>14</v>
      </c>
      <c r="V2" s="89">
        <v>15</v>
      </c>
      <c r="W2" s="89">
        <v>16</v>
      </c>
      <c r="X2" s="89">
        <v>17</v>
      </c>
    </row>
    <row r="3" spans="1:25" ht="15.6" x14ac:dyDescent="0.3">
      <c r="A3" s="26"/>
      <c r="B3" s="26" t="s">
        <v>604</v>
      </c>
      <c r="G3" s="89" t="s">
        <v>101</v>
      </c>
      <c r="H3" s="89" t="s">
        <v>139</v>
      </c>
      <c r="I3" s="89" t="s">
        <v>140</v>
      </c>
      <c r="J3" s="89" t="s">
        <v>141</v>
      </c>
      <c r="K3" s="89" t="s">
        <v>142</v>
      </c>
      <c r="L3" s="89" t="s">
        <v>95</v>
      </c>
      <c r="M3" s="89" t="s">
        <v>96</v>
      </c>
      <c r="N3" s="89" t="s">
        <v>97</v>
      </c>
      <c r="O3" s="89" t="s">
        <v>98</v>
      </c>
      <c r="P3" s="89" t="s">
        <v>99</v>
      </c>
      <c r="Q3" s="89" t="s">
        <v>143</v>
      </c>
      <c r="R3" s="89" t="s">
        <v>144</v>
      </c>
      <c r="S3" s="89"/>
      <c r="T3" s="89"/>
      <c r="U3" s="89"/>
      <c r="V3" s="89"/>
      <c r="W3" s="89"/>
      <c r="X3" s="89"/>
    </row>
    <row r="4" spans="1:25" ht="15.6" customHeight="1" x14ac:dyDescent="0.25">
      <c r="B4" s="100" t="s">
        <v>558</v>
      </c>
      <c r="C4" s="100"/>
      <c r="D4" s="71"/>
      <c r="G4" s="89" t="s">
        <v>102</v>
      </c>
      <c r="H4" s="89" t="s">
        <v>131</v>
      </c>
      <c r="I4" s="89" t="s">
        <v>135</v>
      </c>
      <c r="J4" s="89" t="s">
        <v>136</v>
      </c>
      <c r="K4" s="89" t="s">
        <v>137</v>
      </c>
      <c r="L4" s="89" t="s">
        <v>131</v>
      </c>
      <c r="M4" s="89" t="s">
        <v>135</v>
      </c>
      <c r="N4" s="89" t="s">
        <v>136</v>
      </c>
      <c r="O4" s="89" t="s">
        <v>137</v>
      </c>
      <c r="P4" s="89" t="s">
        <v>138</v>
      </c>
      <c r="Q4" s="89" t="s">
        <v>131</v>
      </c>
      <c r="R4" s="89" t="s">
        <v>135</v>
      </c>
      <c r="S4" s="89"/>
      <c r="T4" s="89"/>
      <c r="U4" s="89"/>
      <c r="V4" s="89"/>
      <c r="W4" s="89"/>
      <c r="X4" s="89"/>
    </row>
    <row r="5" spans="1:25" ht="15.6" x14ac:dyDescent="0.25">
      <c r="B5" s="100"/>
      <c r="C5" s="100"/>
      <c r="D5" s="71"/>
      <c r="G5" s="89" t="s">
        <v>132</v>
      </c>
      <c r="H5" s="89" t="s">
        <v>48</v>
      </c>
      <c r="I5" s="89" t="s">
        <v>48</v>
      </c>
      <c r="J5" s="89" t="s">
        <v>48</v>
      </c>
      <c r="K5" s="89" t="s">
        <v>48</v>
      </c>
      <c r="L5" s="89" t="s">
        <v>48</v>
      </c>
      <c r="M5" s="89" t="s">
        <v>48</v>
      </c>
      <c r="N5" s="89" t="s">
        <v>48</v>
      </c>
      <c r="O5" s="89" t="s">
        <v>48</v>
      </c>
      <c r="P5" s="89" t="s">
        <v>48</v>
      </c>
      <c r="Q5" s="89" t="s">
        <v>48</v>
      </c>
      <c r="R5" s="89" t="s">
        <v>48</v>
      </c>
      <c r="S5" s="89"/>
      <c r="T5" s="89"/>
      <c r="U5" s="89"/>
      <c r="V5" s="89"/>
      <c r="W5" s="89"/>
      <c r="X5" s="89"/>
    </row>
    <row r="6" spans="1:25" ht="15.6" x14ac:dyDescent="0.25">
      <c r="B6" s="71"/>
      <c r="C6" s="71"/>
      <c r="D6" s="71"/>
      <c r="G6" s="89" t="s">
        <v>133</v>
      </c>
      <c r="H6" s="46">
        <v>45280</v>
      </c>
      <c r="I6" s="46">
        <v>32186</v>
      </c>
      <c r="J6" s="46">
        <v>8536</v>
      </c>
      <c r="K6" s="46">
        <v>4569</v>
      </c>
      <c r="L6" s="46">
        <v>38176</v>
      </c>
      <c r="M6" s="46">
        <v>25836</v>
      </c>
      <c r="N6" s="46">
        <v>5000</v>
      </c>
      <c r="O6" s="46">
        <v>3881</v>
      </c>
      <c r="P6" s="46">
        <v>17150</v>
      </c>
      <c r="Q6" s="46">
        <v>18563</v>
      </c>
      <c r="R6" s="46">
        <v>35292</v>
      </c>
      <c r="S6" s="89"/>
      <c r="T6" s="89"/>
      <c r="U6" s="89"/>
      <c r="V6" s="89"/>
      <c r="W6" s="89"/>
      <c r="X6" s="89"/>
    </row>
    <row r="7" spans="1:25" ht="27.6" x14ac:dyDescent="0.25">
      <c r="B7" s="71"/>
      <c r="C7" s="71"/>
      <c r="D7" s="71"/>
      <c r="G7" s="89" t="s">
        <v>134</v>
      </c>
      <c r="H7" s="89" t="s">
        <v>145</v>
      </c>
      <c r="I7" s="89" t="s">
        <v>146</v>
      </c>
      <c r="J7" s="89" t="s">
        <v>147</v>
      </c>
      <c r="K7" s="89" t="s">
        <v>148</v>
      </c>
      <c r="L7" s="89" t="s">
        <v>149</v>
      </c>
      <c r="M7" s="89" t="s">
        <v>150</v>
      </c>
      <c r="N7" s="89" t="s">
        <v>151</v>
      </c>
      <c r="O7" s="89" t="s">
        <v>152</v>
      </c>
      <c r="P7" s="89" t="s">
        <v>153</v>
      </c>
      <c r="Q7" s="89" t="s">
        <v>154</v>
      </c>
      <c r="R7" s="89" t="s">
        <v>155</v>
      </c>
      <c r="S7" s="89"/>
      <c r="T7" s="89"/>
      <c r="U7" s="89"/>
      <c r="V7" s="89"/>
      <c r="W7" s="89"/>
      <c r="X7" s="89"/>
    </row>
    <row r="8" spans="1:25" ht="15.6" x14ac:dyDescent="0.25">
      <c r="B8" s="71"/>
      <c r="C8" s="71"/>
      <c r="D8" s="71"/>
      <c r="G8" s="89" t="s">
        <v>218</v>
      </c>
      <c r="H8" s="47">
        <v>44185</v>
      </c>
      <c r="I8" s="47">
        <v>44188</v>
      </c>
      <c r="J8" s="47">
        <v>44193</v>
      </c>
      <c r="K8" s="47">
        <v>44201</v>
      </c>
      <c r="L8" s="47">
        <v>44209</v>
      </c>
      <c r="M8" s="47">
        <v>44212</v>
      </c>
      <c r="N8" s="47">
        <v>44214</v>
      </c>
      <c r="O8" s="47">
        <v>44212</v>
      </c>
      <c r="P8" s="47">
        <v>44216</v>
      </c>
      <c r="Q8" s="47">
        <v>44201</v>
      </c>
      <c r="R8" s="47">
        <v>44204</v>
      </c>
      <c r="S8" s="89"/>
      <c r="T8" s="89"/>
      <c r="U8" s="89"/>
      <c r="V8" s="89"/>
      <c r="W8" s="89"/>
      <c r="X8" s="89"/>
    </row>
    <row r="9" spans="1:25" ht="15.6" x14ac:dyDescent="0.25">
      <c r="B9" s="71"/>
      <c r="C9" s="71"/>
      <c r="D9" s="71"/>
      <c r="G9" s="89" t="s">
        <v>156</v>
      </c>
      <c r="H9" s="89" t="s">
        <v>157</v>
      </c>
      <c r="I9" s="89" t="s">
        <v>157</v>
      </c>
      <c r="J9" s="89" t="s">
        <v>158</v>
      </c>
      <c r="K9" s="89" t="s">
        <v>158</v>
      </c>
      <c r="L9" s="89" t="s">
        <v>157</v>
      </c>
      <c r="M9" s="89" t="s">
        <v>157</v>
      </c>
      <c r="N9" s="89" t="s">
        <v>157</v>
      </c>
      <c r="O9" s="89" t="s">
        <v>157</v>
      </c>
      <c r="P9" s="89" t="s">
        <v>157</v>
      </c>
      <c r="Q9" s="89" t="s">
        <v>158</v>
      </c>
      <c r="R9" s="89" t="s">
        <v>158</v>
      </c>
      <c r="S9" s="89"/>
      <c r="T9" s="89"/>
      <c r="U9" s="89"/>
      <c r="V9" s="89"/>
      <c r="W9" s="89"/>
      <c r="X9" s="89"/>
    </row>
    <row r="10" spans="1:25" ht="15.6" x14ac:dyDescent="0.3">
      <c r="A10" s="1" t="s">
        <v>100</v>
      </c>
      <c r="B10" s="1" t="s">
        <v>101</v>
      </c>
      <c r="C10" s="1" t="s">
        <v>102</v>
      </c>
      <c r="D10" s="1" t="s">
        <v>103</v>
      </c>
      <c r="E10" s="1" t="s">
        <v>559</v>
      </c>
      <c r="F10" s="1" t="s">
        <v>528</v>
      </c>
      <c r="G10" s="1" t="s">
        <v>527</v>
      </c>
      <c r="H10" s="89"/>
      <c r="I10" s="89"/>
      <c r="J10" s="89"/>
      <c r="K10" s="8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40"/>
      <c r="Y10" s="42" t="s">
        <v>7</v>
      </c>
    </row>
    <row r="11" spans="1:25" x14ac:dyDescent="0.25">
      <c r="A11" s="14">
        <v>1</v>
      </c>
      <c r="B11" s="14" t="s">
        <v>445</v>
      </c>
      <c r="C11" s="29" t="s">
        <v>471</v>
      </c>
      <c r="D11" s="14" t="s">
        <v>429</v>
      </c>
      <c r="E11" s="31">
        <f>'P4b2 CA 06'!F42</f>
        <v>1915.0331597939221</v>
      </c>
      <c r="F11" s="63">
        <f>E11/$E$46</f>
        <v>0.23648834513588016</v>
      </c>
      <c r="G11" s="45" t="s">
        <v>634</v>
      </c>
      <c r="H11" s="45">
        <f>H6</f>
        <v>45280</v>
      </c>
      <c r="I11" s="45">
        <f>I6</f>
        <v>32186</v>
      </c>
      <c r="J11" s="44"/>
      <c r="K11" s="45"/>
      <c r="L11" s="45">
        <f t="shared" ref="L11:P11" si="0">L6</f>
        <v>38176</v>
      </c>
      <c r="M11" s="45">
        <f t="shared" si="0"/>
        <v>25836</v>
      </c>
      <c r="N11" s="45">
        <f t="shared" si="0"/>
        <v>5000</v>
      </c>
      <c r="O11" s="45">
        <f t="shared" si="0"/>
        <v>3881</v>
      </c>
      <c r="P11" s="45">
        <f t="shared" si="0"/>
        <v>17150</v>
      </c>
      <c r="Q11" s="44"/>
      <c r="R11" s="44"/>
      <c r="S11" s="7"/>
      <c r="T11" s="7"/>
      <c r="U11" s="7"/>
      <c r="V11" s="7"/>
      <c r="W11" s="7"/>
      <c r="X11" s="7"/>
      <c r="Y11" s="44">
        <f t="shared" ref="Y11:Y45" si="1">SUM(H11:X11)</f>
        <v>167509</v>
      </c>
    </row>
    <row r="12" spans="1:25" x14ac:dyDescent="0.25">
      <c r="A12" s="14">
        <v>2</v>
      </c>
      <c r="B12" s="14" t="s">
        <v>446</v>
      </c>
      <c r="C12" s="29" t="s">
        <v>472</v>
      </c>
      <c r="D12" s="14" t="s">
        <v>429</v>
      </c>
      <c r="E12" s="31">
        <f>'P4b2 CA 06'!G42</f>
        <v>3610.2237485868222</v>
      </c>
      <c r="F12" s="63">
        <f>E12/$E$46</f>
        <v>0.44582822783362502</v>
      </c>
      <c r="G12" s="45" t="s">
        <v>634</v>
      </c>
      <c r="H12" s="45">
        <f>H11</f>
        <v>45280</v>
      </c>
      <c r="I12" s="45">
        <f>I11</f>
        <v>32186</v>
      </c>
      <c r="J12" s="44"/>
      <c r="K12" s="45"/>
      <c r="L12" s="45">
        <f t="shared" ref="L12:P13" si="2">L11</f>
        <v>38176</v>
      </c>
      <c r="M12" s="45">
        <f t="shared" si="2"/>
        <v>25836</v>
      </c>
      <c r="N12" s="45">
        <f t="shared" si="2"/>
        <v>5000</v>
      </c>
      <c r="O12" s="45">
        <f t="shared" si="2"/>
        <v>3881</v>
      </c>
      <c r="P12" s="45">
        <f t="shared" si="2"/>
        <v>17150</v>
      </c>
      <c r="Q12" s="44"/>
      <c r="R12" s="44"/>
      <c r="S12" s="44"/>
      <c r="T12" s="44"/>
      <c r="U12" s="44"/>
      <c r="V12" s="44"/>
      <c r="W12" s="44"/>
      <c r="X12" s="44"/>
      <c r="Y12" s="44">
        <f t="shared" si="1"/>
        <v>167509</v>
      </c>
    </row>
    <row r="13" spans="1:25" x14ac:dyDescent="0.25">
      <c r="A13" s="14">
        <v>3</v>
      </c>
      <c r="B13" s="14" t="s">
        <v>447</v>
      </c>
      <c r="C13" s="29" t="s">
        <v>473</v>
      </c>
      <c r="D13" s="14" t="s">
        <v>427</v>
      </c>
      <c r="E13" s="31">
        <f>'P4b2 CA 06'!H42</f>
        <v>2572.5339518563333</v>
      </c>
      <c r="F13" s="63">
        <f>E13/$E$46</f>
        <v>0.31768342703049479</v>
      </c>
      <c r="G13" s="45" t="s">
        <v>634</v>
      </c>
      <c r="H13" s="45">
        <f>H12</f>
        <v>45280</v>
      </c>
      <c r="I13" s="45">
        <f>I12</f>
        <v>32186</v>
      </c>
      <c r="J13" s="44"/>
      <c r="K13" s="45"/>
      <c r="L13" s="45">
        <f t="shared" si="2"/>
        <v>38176</v>
      </c>
      <c r="M13" s="45">
        <f t="shared" si="2"/>
        <v>25836</v>
      </c>
      <c r="N13" s="45">
        <f t="shared" si="2"/>
        <v>5000</v>
      </c>
      <c r="O13" s="45">
        <f t="shared" si="2"/>
        <v>3881</v>
      </c>
      <c r="P13" s="45">
        <f t="shared" si="2"/>
        <v>17150</v>
      </c>
      <c r="Q13" s="44"/>
      <c r="R13" s="44"/>
      <c r="S13" s="44"/>
      <c r="T13" s="44"/>
      <c r="U13" s="44"/>
      <c r="V13" s="44"/>
      <c r="W13" s="44"/>
      <c r="X13" s="44"/>
      <c r="Y13" s="44">
        <f t="shared" si="1"/>
        <v>167509</v>
      </c>
    </row>
    <row r="14" spans="1:25" x14ac:dyDescent="0.25">
      <c r="A14" s="14">
        <v>4</v>
      </c>
      <c r="B14" s="14"/>
      <c r="C14" s="29"/>
      <c r="D14" s="14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44">
        <f t="shared" si="1"/>
        <v>0</v>
      </c>
    </row>
    <row r="15" spans="1:25" x14ac:dyDescent="0.25">
      <c r="A15" s="14">
        <v>5</v>
      </c>
      <c r="B15" s="14"/>
      <c r="C15" s="7"/>
      <c r="D15" s="7"/>
      <c r="E15" s="31"/>
      <c r="F15" s="31"/>
      <c r="G15" s="45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5"/>
      <c r="T15" s="45"/>
      <c r="U15" s="45"/>
      <c r="V15" s="45"/>
      <c r="W15" s="45"/>
      <c r="X15" s="45"/>
      <c r="Y15" s="44">
        <f t="shared" si="1"/>
        <v>0</v>
      </c>
    </row>
    <row r="16" spans="1:25" x14ac:dyDescent="0.25">
      <c r="A16" s="14">
        <v>6</v>
      </c>
      <c r="B16" s="14"/>
      <c r="C16" s="7"/>
      <c r="D16" s="7"/>
      <c r="E16" s="31"/>
      <c r="F16" s="31"/>
      <c r="G16" s="45"/>
      <c r="H16" s="44"/>
      <c r="I16" s="44"/>
      <c r="J16" s="44"/>
      <c r="K16" s="44"/>
      <c r="L16" s="44"/>
      <c r="M16" s="44"/>
      <c r="N16" s="44"/>
      <c r="O16" s="44"/>
      <c r="P16" s="45"/>
      <c r="Q16" s="45"/>
      <c r="R16" s="45"/>
      <c r="S16" s="45"/>
      <c r="T16" s="45"/>
      <c r="U16" s="45"/>
      <c r="V16" s="45"/>
      <c r="W16" s="45"/>
      <c r="X16" s="45"/>
      <c r="Y16" s="44">
        <f t="shared" si="1"/>
        <v>0</v>
      </c>
    </row>
    <row r="17" spans="1:25" x14ac:dyDescent="0.25">
      <c r="A17" s="14">
        <v>7</v>
      </c>
      <c r="B17" s="14"/>
      <c r="C17" s="7"/>
      <c r="D17" s="7"/>
      <c r="E17" s="31"/>
      <c r="F17" s="31"/>
      <c r="G17" s="45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>
        <f t="shared" si="1"/>
        <v>0</v>
      </c>
    </row>
    <row r="18" spans="1:25" x14ac:dyDescent="0.25">
      <c r="A18" s="14">
        <v>8</v>
      </c>
      <c r="B18" s="14"/>
      <c r="C18" s="7"/>
      <c r="D18" s="7"/>
      <c r="E18" s="31"/>
      <c r="F18" s="31"/>
      <c r="G18" s="45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>
        <f t="shared" si="1"/>
        <v>0</v>
      </c>
    </row>
    <row r="19" spans="1:25" x14ac:dyDescent="0.25">
      <c r="A19" s="14">
        <v>9</v>
      </c>
      <c r="B19" s="14"/>
      <c r="C19" s="7"/>
      <c r="D19" s="7"/>
      <c r="E19" s="31"/>
      <c r="F19" s="31"/>
      <c r="G19" s="45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5"/>
      <c r="T19" s="45"/>
      <c r="U19" s="45"/>
      <c r="V19" s="45"/>
      <c r="W19" s="45"/>
      <c r="X19" s="45"/>
      <c r="Y19" s="44">
        <f t="shared" si="1"/>
        <v>0</v>
      </c>
    </row>
    <row r="20" spans="1:25" x14ac:dyDescent="0.25">
      <c r="A20" s="14">
        <v>10</v>
      </c>
      <c r="B20" s="14"/>
      <c r="C20" s="7"/>
      <c r="D20" s="7"/>
      <c r="E20" s="31"/>
      <c r="F20" s="31"/>
      <c r="G20" s="45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>
        <f t="shared" si="1"/>
        <v>0</v>
      </c>
    </row>
    <row r="21" spans="1:25" x14ac:dyDescent="0.25">
      <c r="A21" s="14">
        <v>11</v>
      </c>
      <c r="B21" s="14"/>
      <c r="C21" s="7"/>
      <c r="D21" s="7"/>
      <c r="E21" s="31"/>
      <c r="F21" s="31"/>
      <c r="G21" s="45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>
        <f t="shared" si="1"/>
        <v>0</v>
      </c>
    </row>
    <row r="22" spans="1:25" x14ac:dyDescent="0.25">
      <c r="A22" s="14">
        <v>12</v>
      </c>
      <c r="B22" s="14"/>
      <c r="C22" s="7"/>
      <c r="D22" s="7"/>
      <c r="E22" s="31"/>
      <c r="F22" s="31"/>
      <c r="G22" s="45"/>
      <c r="H22" s="44"/>
      <c r="I22" s="44"/>
      <c r="J22" s="44"/>
      <c r="K22" s="4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44">
        <f t="shared" si="1"/>
        <v>0</v>
      </c>
    </row>
    <row r="23" spans="1:25" x14ac:dyDescent="0.25">
      <c r="A23" s="14">
        <v>13</v>
      </c>
      <c r="B23" s="14"/>
      <c r="C23" s="7"/>
      <c r="D23" s="7"/>
      <c r="E23" s="31"/>
      <c r="F23" s="31"/>
      <c r="G23" s="45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5"/>
      <c r="T23" s="45"/>
      <c r="U23" s="45"/>
      <c r="V23" s="45"/>
      <c r="W23" s="45"/>
      <c r="X23" s="45"/>
      <c r="Y23" s="44">
        <f t="shared" si="1"/>
        <v>0</v>
      </c>
    </row>
    <row r="24" spans="1:25" x14ac:dyDescent="0.25">
      <c r="A24" s="14">
        <v>14</v>
      </c>
      <c r="B24" s="14"/>
      <c r="C24" s="7"/>
      <c r="D24" s="7"/>
      <c r="E24" s="31"/>
      <c r="F24" s="31"/>
      <c r="G24" s="45"/>
      <c r="H24" s="44"/>
      <c r="I24" s="44"/>
      <c r="J24" s="44"/>
      <c r="K24" s="44"/>
      <c r="L24" s="44"/>
      <c r="M24" s="44"/>
      <c r="N24" s="44"/>
      <c r="O24" s="44"/>
      <c r="P24" s="45"/>
      <c r="Q24" s="45"/>
      <c r="R24" s="45"/>
      <c r="S24" s="45"/>
      <c r="T24" s="45"/>
      <c r="U24" s="45"/>
      <c r="V24" s="45"/>
      <c r="W24" s="45"/>
      <c r="X24" s="45"/>
      <c r="Y24" s="44">
        <f t="shared" si="1"/>
        <v>0</v>
      </c>
    </row>
    <row r="25" spans="1:25" x14ac:dyDescent="0.25">
      <c r="A25" s="14">
        <v>15</v>
      </c>
      <c r="B25" s="14"/>
      <c r="C25" s="7"/>
      <c r="D25" s="7"/>
      <c r="E25" s="31"/>
      <c r="F25" s="31"/>
      <c r="G25" s="45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>
        <f t="shared" si="1"/>
        <v>0</v>
      </c>
    </row>
    <row r="26" spans="1:25" x14ac:dyDescent="0.25">
      <c r="A26" s="14">
        <v>16</v>
      </c>
      <c r="B26" s="14"/>
      <c r="C26" s="7"/>
      <c r="D26" s="7"/>
      <c r="E26" s="31"/>
      <c r="F26" s="31"/>
      <c r="G26" s="45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5"/>
      <c r="T26" s="45"/>
      <c r="U26" s="45"/>
      <c r="V26" s="45"/>
      <c r="W26" s="45"/>
      <c r="X26" s="45"/>
      <c r="Y26" s="44">
        <f t="shared" si="1"/>
        <v>0</v>
      </c>
    </row>
    <row r="27" spans="1:25" x14ac:dyDescent="0.25">
      <c r="A27" s="14">
        <v>17</v>
      </c>
      <c r="B27" s="14"/>
      <c r="C27" s="7"/>
      <c r="D27" s="7"/>
      <c r="E27" s="31"/>
      <c r="F27" s="31"/>
      <c r="G27" s="45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>
        <f t="shared" si="1"/>
        <v>0</v>
      </c>
    </row>
    <row r="28" spans="1:25" x14ac:dyDescent="0.25">
      <c r="A28" s="14">
        <v>18</v>
      </c>
      <c r="B28" s="14"/>
      <c r="C28" s="7"/>
      <c r="D28" s="7"/>
      <c r="E28" s="31"/>
      <c r="F28" s="31"/>
      <c r="G28" s="45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5"/>
      <c r="T28" s="45"/>
      <c r="U28" s="45"/>
      <c r="V28" s="45"/>
      <c r="W28" s="45"/>
      <c r="X28" s="45"/>
      <c r="Y28" s="44">
        <f t="shared" si="1"/>
        <v>0</v>
      </c>
    </row>
    <row r="29" spans="1:25" x14ac:dyDescent="0.25">
      <c r="A29" s="14">
        <v>19</v>
      </c>
      <c r="B29" s="14"/>
      <c r="C29" s="7"/>
      <c r="D29" s="7"/>
      <c r="E29" s="31"/>
      <c r="F29" s="31"/>
      <c r="G29" s="45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>
        <f t="shared" si="1"/>
        <v>0</v>
      </c>
    </row>
    <row r="30" spans="1:25" x14ac:dyDescent="0.25">
      <c r="A30" s="14">
        <v>20</v>
      </c>
      <c r="B30" s="14"/>
      <c r="C30" s="7"/>
      <c r="D30" s="7"/>
      <c r="E30" s="31"/>
      <c r="F30" s="31"/>
      <c r="G30" s="45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>
        <f t="shared" si="1"/>
        <v>0</v>
      </c>
    </row>
    <row r="31" spans="1:25" x14ac:dyDescent="0.25">
      <c r="A31" s="14">
        <v>21</v>
      </c>
      <c r="B31" s="14"/>
      <c r="C31" s="7"/>
      <c r="D31" s="7"/>
      <c r="E31" s="31"/>
      <c r="F31" s="31"/>
      <c r="G31" s="45"/>
      <c r="H31" s="44"/>
      <c r="I31" s="44"/>
      <c r="J31" s="44"/>
      <c r="K31" s="44"/>
      <c r="L31" s="44"/>
      <c r="M31" s="44"/>
      <c r="N31" s="45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>
        <f t="shared" si="1"/>
        <v>0</v>
      </c>
    </row>
    <row r="32" spans="1:25" x14ac:dyDescent="0.25">
      <c r="A32" s="14">
        <v>22</v>
      </c>
      <c r="B32" s="14"/>
      <c r="C32" s="7"/>
      <c r="D32" s="7"/>
      <c r="E32" s="31"/>
      <c r="F32" s="31"/>
      <c r="G32" s="45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>
        <f t="shared" si="1"/>
        <v>0</v>
      </c>
    </row>
    <row r="33" spans="1:28" x14ac:dyDescent="0.25">
      <c r="A33" s="14">
        <v>23</v>
      </c>
      <c r="B33" s="14"/>
      <c r="C33" s="7"/>
      <c r="D33" s="7"/>
      <c r="E33" s="31"/>
      <c r="F33" s="31"/>
      <c r="G33" s="45"/>
      <c r="H33" s="44"/>
      <c r="I33" s="44"/>
      <c r="J33" s="44"/>
      <c r="K33" s="44"/>
      <c r="L33" s="44"/>
      <c r="M33" s="45"/>
      <c r="N33" s="45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>
        <f t="shared" si="1"/>
        <v>0</v>
      </c>
    </row>
    <row r="34" spans="1:28" x14ac:dyDescent="0.25">
      <c r="A34" s="14">
        <v>24</v>
      </c>
      <c r="B34" s="14"/>
      <c r="C34" s="7"/>
      <c r="D34" s="7"/>
      <c r="E34" s="31"/>
      <c r="F34" s="31"/>
      <c r="G34" s="45"/>
      <c r="H34" s="44"/>
      <c r="I34" s="44"/>
      <c r="J34" s="44"/>
      <c r="K34" s="44"/>
      <c r="L34" s="44"/>
      <c r="M34" s="45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>
        <f t="shared" si="1"/>
        <v>0</v>
      </c>
    </row>
    <row r="35" spans="1:28" x14ac:dyDescent="0.25">
      <c r="A35" s="14">
        <v>25</v>
      </c>
      <c r="B35" s="14"/>
      <c r="C35" s="7"/>
      <c r="D35" s="7"/>
      <c r="E35" s="31"/>
      <c r="F35" s="31"/>
      <c r="G35" s="45"/>
      <c r="H35" s="44"/>
      <c r="I35" s="44"/>
      <c r="J35" s="44"/>
      <c r="K35" s="44"/>
      <c r="L35" s="45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>
        <f t="shared" si="1"/>
        <v>0</v>
      </c>
    </row>
    <row r="36" spans="1:28" x14ac:dyDescent="0.25">
      <c r="A36" s="14">
        <v>26</v>
      </c>
      <c r="B36" s="14"/>
      <c r="C36" s="7"/>
      <c r="D36" s="7"/>
      <c r="E36" s="31"/>
      <c r="F36" s="31"/>
      <c r="G36" s="45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>
        <f t="shared" si="1"/>
        <v>0</v>
      </c>
    </row>
    <row r="37" spans="1:28" x14ac:dyDescent="0.25">
      <c r="A37" s="14">
        <v>27</v>
      </c>
      <c r="B37" s="14"/>
      <c r="C37" s="7"/>
      <c r="D37" s="7"/>
      <c r="E37" s="31"/>
      <c r="F37" s="31"/>
      <c r="G37" s="45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>
        <f t="shared" si="1"/>
        <v>0</v>
      </c>
    </row>
    <row r="38" spans="1:28" x14ac:dyDescent="0.25">
      <c r="A38" s="14">
        <v>28</v>
      </c>
      <c r="B38" s="14"/>
      <c r="C38" s="7"/>
      <c r="D38" s="7"/>
      <c r="E38" s="31"/>
      <c r="F38" s="31"/>
      <c r="G38" s="45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>
        <f t="shared" si="1"/>
        <v>0</v>
      </c>
    </row>
    <row r="39" spans="1:28" x14ac:dyDescent="0.25">
      <c r="A39" s="14">
        <v>29</v>
      </c>
      <c r="B39" s="14"/>
      <c r="C39" s="7"/>
      <c r="D39" s="7"/>
      <c r="E39" s="31"/>
      <c r="F39" s="31"/>
      <c r="G39" s="45"/>
      <c r="H39" s="44"/>
      <c r="I39" s="44"/>
      <c r="J39" s="44"/>
      <c r="K39" s="44"/>
      <c r="L39" s="44"/>
      <c r="M39" s="45"/>
      <c r="N39" s="44"/>
      <c r="O39" s="45"/>
      <c r="P39" s="44"/>
      <c r="Q39" s="44"/>
      <c r="R39" s="44"/>
      <c r="S39" s="44"/>
      <c r="T39" s="44"/>
      <c r="U39" s="44"/>
      <c r="V39" s="44"/>
      <c r="W39" s="44"/>
      <c r="X39" s="44"/>
      <c r="Y39" s="44">
        <f t="shared" si="1"/>
        <v>0</v>
      </c>
    </row>
    <row r="40" spans="1:28" x14ac:dyDescent="0.25">
      <c r="A40" s="14">
        <v>30</v>
      </c>
      <c r="B40" s="14"/>
      <c r="C40" s="7"/>
      <c r="D40" s="7"/>
      <c r="E40" s="31"/>
      <c r="F40" s="31"/>
      <c r="G40" s="45"/>
      <c r="H40" s="44"/>
      <c r="I40" s="44"/>
      <c r="J40" s="44"/>
      <c r="K40" s="44"/>
      <c r="L40" s="44"/>
      <c r="M40" s="45"/>
      <c r="N40" s="45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>
        <f t="shared" si="1"/>
        <v>0</v>
      </c>
    </row>
    <row r="41" spans="1:28" x14ac:dyDescent="0.25">
      <c r="A41" s="14">
        <v>31</v>
      </c>
      <c r="B41" s="14"/>
      <c r="C41" s="7"/>
      <c r="D41" s="7"/>
      <c r="E41" s="31"/>
      <c r="F41" s="31"/>
      <c r="G41" s="45"/>
      <c r="H41" s="44"/>
      <c r="I41" s="44"/>
      <c r="J41" s="44"/>
      <c r="K41" s="44"/>
      <c r="L41" s="45"/>
      <c r="M41" s="44"/>
      <c r="N41" s="45"/>
      <c r="O41" s="44"/>
      <c r="P41" s="45"/>
      <c r="Q41" s="45"/>
      <c r="R41" s="45"/>
      <c r="S41" s="44"/>
      <c r="T41" s="44"/>
      <c r="U41" s="44"/>
      <c r="V41" s="44"/>
      <c r="W41" s="44"/>
      <c r="X41" s="44"/>
      <c r="Y41" s="44">
        <f t="shared" si="1"/>
        <v>0</v>
      </c>
    </row>
    <row r="42" spans="1:28" x14ac:dyDescent="0.25">
      <c r="A42" s="14">
        <v>32</v>
      </c>
      <c r="B42" s="14"/>
      <c r="C42" s="7"/>
      <c r="D42" s="7"/>
      <c r="E42" s="31"/>
      <c r="F42" s="31"/>
      <c r="G42" s="45"/>
      <c r="H42" s="44"/>
      <c r="I42" s="44"/>
      <c r="J42" s="44"/>
      <c r="K42" s="44"/>
      <c r="L42" s="14"/>
      <c r="M42" s="45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>
        <f t="shared" si="1"/>
        <v>0</v>
      </c>
      <c r="AB42" s="65"/>
    </row>
    <row r="43" spans="1:28" x14ac:dyDescent="0.25">
      <c r="A43" s="14">
        <v>33</v>
      </c>
      <c r="B43" s="14"/>
      <c r="C43" s="7"/>
      <c r="D43" s="7"/>
      <c r="E43" s="31"/>
      <c r="F43" s="31"/>
      <c r="G43" s="45"/>
      <c r="H43" s="44"/>
      <c r="I43" s="44"/>
      <c r="J43" s="44"/>
      <c r="K43" s="44"/>
      <c r="L43" s="1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>
        <f t="shared" si="1"/>
        <v>0</v>
      </c>
    </row>
    <row r="44" spans="1:28" x14ac:dyDescent="0.25">
      <c r="A44" s="14">
        <v>34</v>
      </c>
      <c r="B44" s="14"/>
      <c r="C44" s="7"/>
      <c r="D44" s="7"/>
      <c r="E44" s="31"/>
      <c r="F44" s="31"/>
      <c r="G44" s="45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>
        <f t="shared" si="1"/>
        <v>0</v>
      </c>
    </row>
    <row r="45" spans="1:28" x14ac:dyDescent="0.25">
      <c r="A45" s="14">
        <v>35</v>
      </c>
      <c r="B45" s="14"/>
      <c r="C45" s="7"/>
      <c r="D45" s="7"/>
      <c r="E45" s="31"/>
      <c r="F45" s="31"/>
      <c r="G45" s="45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>
        <f t="shared" si="1"/>
        <v>0</v>
      </c>
    </row>
    <row r="46" spans="1:28" x14ac:dyDescent="0.25">
      <c r="E46" s="31">
        <f>SUM(E11:E45)</f>
        <v>8097.790860237078</v>
      </c>
      <c r="F46" s="72"/>
      <c r="H46" s="31">
        <f t="shared" ref="H46:K46" si="3">SUM(H11:H45)</f>
        <v>135840</v>
      </c>
      <c r="I46" s="31">
        <f t="shared" si="3"/>
        <v>96558</v>
      </c>
      <c r="J46" s="31">
        <f t="shared" si="3"/>
        <v>0</v>
      </c>
      <c r="K46" s="31">
        <f t="shared" si="3"/>
        <v>0</v>
      </c>
      <c r="Y46" s="31">
        <f>SUM(Y11:Y45)</f>
        <v>502527</v>
      </c>
    </row>
  </sheetData>
  <mergeCells count="1">
    <mergeCell ref="B4:C5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35E2-CB85-413F-B438-27D04BECCDD8}">
  <dimension ref="A1:AB46"/>
  <sheetViews>
    <sheetView zoomScale="80" zoomScaleNormal="80" workbookViewId="0">
      <pane xSplit="7" ySplit="10" topLeftCell="H11" activePane="bottomRight" state="frozen"/>
      <selection pane="topRight" activeCell="F1" sqref="F1"/>
      <selection pane="bottomLeft" activeCell="A9" sqref="A9"/>
      <selection pane="bottomRight" activeCell="B11" sqref="B11:C13"/>
    </sheetView>
  </sheetViews>
  <sheetFormatPr baseColWidth="10" defaultColWidth="11.54296875" defaultRowHeight="15" x14ac:dyDescent="0.25"/>
  <cols>
    <col min="1" max="1" width="6.08984375" style="24" customWidth="1"/>
    <col min="2" max="2" width="9.90625" style="24" customWidth="1"/>
    <col min="3" max="3" width="29.81640625" style="24" customWidth="1"/>
    <col min="4" max="4" width="7" style="24" customWidth="1"/>
    <col min="5" max="5" width="8.90625" style="24" customWidth="1"/>
    <col min="6" max="6" width="8.54296875" style="24" customWidth="1"/>
    <col min="7" max="7" width="17.81640625" style="24" customWidth="1"/>
    <col min="8" max="15" width="11.54296875" style="24"/>
    <col min="16" max="16" width="12.90625" style="24" customWidth="1"/>
    <col min="17" max="25" width="11.54296875" style="24"/>
    <col min="26" max="26" width="5.36328125" style="24" customWidth="1"/>
    <col min="27" max="16384" width="11.54296875" style="24"/>
  </cols>
  <sheetData>
    <row r="1" spans="1:25" ht="15.6" x14ac:dyDescent="0.3">
      <c r="A1" s="26" t="s">
        <v>627</v>
      </c>
    </row>
    <row r="2" spans="1:25" ht="15.6" x14ac:dyDescent="0.3">
      <c r="A2" s="26" t="s">
        <v>541</v>
      </c>
      <c r="B2" s="26" t="s">
        <v>633</v>
      </c>
      <c r="G2" s="89" t="s">
        <v>100</v>
      </c>
      <c r="H2" s="89">
        <v>1</v>
      </c>
      <c r="I2" s="89">
        <v>2</v>
      </c>
      <c r="J2" s="89">
        <v>3</v>
      </c>
      <c r="K2" s="89">
        <v>4</v>
      </c>
      <c r="L2" s="89">
        <v>5</v>
      </c>
      <c r="M2" s="89">
        <v>6</v>
      </c>
      <c r="N2" s="89">
        <v>7</v>
      </c>
      <c r="O2" s="89">
        <v>8</v>
      </c>
      <c r="P2" s="89">
        <v>9</v>
      </c>
      <c r="Q2" s="89">
        <v>10</v>
      </c>
      <c r="R2" s="89">
        <v>11</v>
      </c>
      <c r="S2" s="89">
        <v>12</v>
      </c>
      <c r="T2" s="89">
        <v>13</v>
      </c>
      <c r="U2" s="89">
        <v>14</v>
      </c>
      <c r="V2" s="89">
        <v>15</v>
      </c>
      <c r="W2" s="89">
        <v>16</v>
      </c>
      <c r="X2" s="89">
        <v>17</v>
      </c>
    </row>
    <row r="3" spans="1:25" ht="15.6" x14ac:dyDescent="0.3">
      <c r="A3" s="26"/>
      <c r="B3" s="26" t="s">
        <v>604</v>
      </c>
      <c r="G3" s="89" t="s">
        <v>101</v>
      </c>
      <c r="H3" s="89" t="s">
        <v>139</v>
      </c>
      <c r="I3" s="89" t="s">
        <v>140</v>
      </c>
      <c r="J3" s="89" t="s">
        <v>141</v>
      </c>
      <c r="K3" s="89" t="s">
        <v>142</v>
      </c>
      <c r="L3" s="89" t="s">
        <v>95</v>
      </c>
      <c r="M3" s="89" t="s">
        <v>96</v>
      </c>
      <c r="N3" s="89" t="s">
        <v>97</v>
      </c>
      <c r="O3" s="89" t="s">
        <v>98</v>
      </c>
      <c r="P3" s="89" t="s">
        <v>99</v>
      </c>
      <c r="Q3" s="89" t="s">
        <v>143</v>
      </c>
      <c r="R3" s="89" t="s">
        <v>144</v>
      </c>
      <c r="S3" s="89"/>
      <c r="T3" s="89"/>
      <c r="U3" s="89"/>
      <c r="V3" s="89"/>
      <c r="W3" s="89"/>
      <c r="X3" s="89"/>
    </row>
    <row r="4" spans="1:25" ht="15.6" customHeight="1" x14ac:dyDescent="0.25">
      <c r="B4" s="100" t="s">
        <v>538</v>
      </c>
      <c r="C4" s="100"/>
      <c r="D4" s="71"/>
      <c r="G4" s="89" t="s">
        <v>102</v>
      </c>
      <c r="H4" s="89" t="s">
        <v>131</v>
      </c>
      <c r="I4" s="89" t="s">
        <v>135</v>
      </c>
      <c r="J4" s="89" t="s">
        <v>136</v>
      </c>
      <c r="K4" s="89" t="s">
        <v>137</v>
      </c>
      <c r="L4" s="89" t="s">
        <v>131</v>
      </c>
      <c r="M4" s="89" t="s">
        <v>135</v>
      </c>
      <c r="N4" s="89" t="s">
        <v>136</v>
      </c>
      <c r="O4" s="89" t="s">
        <v>137</v>
      </c>
      <c r="P4" s="89" t="s">
        <v>138</v>
      </c>
      <c r="Q4" s="89" t="s">
        <v>131</v>
      </c>
      <c r="R4" s="89" t="s">
        <v>135</v>
      </c>
      <c r="S4" s="89"/>
      <c r="T4" s="89"/>
      <c r="U4" s="89"/>
      <c r="V4" s="89"/>
      <c r="W4" s="89"/>
      <c r="X4" s="89"/>
    </row>
    <row r="5" spans="1:25" ht="15.6" x14ac:dyDescent="0.25">
      <c r="B5" s="100"/>
      <c r="C5" s="100"/>
      <c r="D5" s="71"/>
      <c r="G5" s="89" t="s">
        <v>132</v>
      </c>
      <c r="H5" s="89" t="s">
        <v>48</v>
      </c>
      <c r="I5" s="89" t="s">
        <v>48</v>
      </c>
      <c r="J5" s="89" t="s">
        <v>48</v>
      </c>
      <c r="K5" s="89" t="s">
        <v>48</v>
      </c>
      <c r="L5" s="89" t="s">
        <v>48</v>
      </c>
      <c r="M5" s="89" t="s">
        <v>48</v>
      </c>
      <c r="N5" s="89" t="s">
        <v>48</v>
      </c>
      <c r="O5" s="89" t="s">
        <v>48</v>
      </c>
      <c r="P5" s="89" t="s">
        <v>48</v>
      </c>
      <c r="Q5" s="89" t="s">
        <v>48</v>
      </c>
      <c r="R5" s="89" t="s">
        <v>48</v>
      </c>
      <c r="S5" s="89"/>
      <c r="T5" s="89"/>
      <c r="U5" s="89"/>
      <c r="V5" s="89"/>
      <c r="W5" s="89"/>
      <c r="X5" s="89"/>
    </row>
    <row r="6" spans="1:25" ht="15.6" x14ac:dyDescent="0.25">
      <c r="B6" s="71"/>
      <c r="C6" s="71"/>
      <c r="D6" s="71"/>
      <c r="G6" s="89" t="s">
        <v>133</v>
      </c>
      <c r="H6" s="46">
        <v>45280</v>
      </c>
      <c r="I6" s="46">
        <v>32186</v>
      </c>
      <c r="J6" s="46">
        <v>8536</v>
      </c>
      <c r="K6" s="46">
        <v>4569</v>
      </c>
      <c r="L6" s="46">
        <v>38176</v>
      </c>
      <c r="M6" s="46">
        <v>25836</v>
      </c>
      <c r="N6" s="46">
        <v>5000</v>
      </c>
      <c r="O6" s="46">
        <v>3881</v>
      </c>
      <c r="P6" s="46">
        <v>17150</v>
      </c>
      <c r="Q6" s="46">
        <v>18563</v>
      </c>
      <c r="R6" s="46">
        <v>35292</v>
      </c>
      <c r="S6" s="89"/>
      <c r="T6" s="89"/>
      <c r="U6" s="89"/>
      <c r="V6" s="89"/>
      <c r="W6" s="89"/>
      <c r="X6" s="89"/>
    </row>
    <row r="7" spans="1:25" ht="27.6" x14ac:dyDescent="0.25">
      <c r="B7" s="71"/>
      <c r="C7" s="71"/>
      <c r="D7" s="71"/>
      <c r="G7" s="89" t="s">
        <v>134</v>
      </c>
      <c r="H7" s="89" t="s">
        <v>145</v>
      </c>
      <c r="I7" s="89" t="s">
        <v>146</v>
      </c>
      <c r="J7" s="89" t="s">
        <v>147</v>
      </c>
      <c r="K7" s="89" t="s">
        <v>148</v>
      </c>
      <c r="L7" s="89" t="s">
        <v>149</v>
      </c>
      <c r="M7" s="89" t="s">
        <v>150</v>
      </c>
      <c r="N7" s="89" t="s">
        <v>151</v>
      </c>
      <c r="O7" s="89" t="s">
        <v>152</v>
      </c>
      <c r="P7" s="89" t="s">
        <v>153</v>
      </c>
      <c r="Q7" s="89" t="s">
        <v>154</v>
      </c>
      <c r="R7" s="89" t="s">
        <v>155</v>
      </c>
      <c r="S7" s="89"/>
      <c r="T7" s="89"/>
      <c r="U7" s="89"/>
      <c r="V7" s="89"/>
      <c r="W7" s="89"/>
      <c r="X7" s="89"/>
    </row>
    <row r="8" spans="1:25" ht="15.6" x14ac:dyDescent="0.25">
      <c r="B8" s="71"/>
      <c r="C8" s="71"/>
      <c r="D8" s="71"/>
      <c r="G8" s="89" t="s">
        <v>218</v>
      </c>
      <c r="H8" s="47">
        <v>44185</v>
      </c>
      <c r="I8" s="47">
        <v>44188</v>
      </c>
      <c r="J8" s="47">
        <v>44193</v>
      </c>
      <c r="K8" s="47">
        <v>44201</v>
      </c>
      <c r="L8" s="47">
        <v>44209</v>
      </c>
      <c r="M8" s="47">
        <v>44212</v>
      </c>
      <c r="N8" s="47">
        <v>44214</v>
      </c>
      <c r="O8" s="47">
        <v>44212</v>
      </c>
      <c r="P8" s="47">
        <v>44216</v>
      </c>
      <c r="Q8" s="47">
        <v>44201</v>
      </c>
      <c r="R8" s="47">
        <v>44204</v>
      </c>
      <c r="S8" s="89"/>
      <c r="T8" s="89"/>
      <c r="U8" s="89"/>
      <c r="V8" s="89"/>
      <c r="W8" s="89"/>
      <c r="X8" s="89"/>
    </row>
    <row r="9" spans="1:25" ht="15.6" x14ac:dyDescent="0.25">
      <c r="B9" s="71"/>
      <c r="C9" s="71"/>
      <c r="D9" s="71"/>
      <c r="G9" s="89" t="s">
        <v>156</v>
      </c>
      <c r="H9" s="89" t="s">
        <v>157</v>
      </c>
      <c r="I9" s="89" t="s">
        <v>157</v>
      </c>
      <c r="J9" s="89" t="s">
        <v>158</v>
      </c>
      <c r="K9" s="89" t="s">
        <v>158</v>
      </c>
      <c r="L9" s="89" t="s">
        <v>157</v>
      </c>
      <c r="M9" s="89" t="s">
        <v>157</v>
      </c>
      <c r="N9" s="89" t="s">
        <v>157</v>
      </c>
      <c r="O9" s="89" t="s">
        <v>157</v>
      </c>
      <c r="P9" s="89" t="s">
        <v>157</v>
      </c>
      <c r="Q9" s="89" t="s">
        <v>158</v>
      </c>
      <c r="R9" s="89" t="s">
        <v>158</v>
      </c>
      <c r="S9" s="89"/>
      <c r="T9" s="89"/>
      <c r="U9" s="89"/>
      <c r="V9" s="89"/>
      <c r="W9" s="89"/>
      <c r="X9" s="89"/>
    </row>
    <row r="10" spans="1:25" ht="15.6" x14ac:dyDescent="0.3">
      <c r="A10" s="1" t="s">
        <v>100</v>
      </c>
      <c r="B10" s="1" t="s">
        <v>101</v>
      </c>
      <c r="C10" s="1" t="s">
        <v>102</v>
      </c>
      <c r="D10" s="1" t="s">
        <v>103</v>
      </c>
      <c r="E10" s="1" t="s">
        <v>559</v>
      </c>
      <c r="F10" s="1" t="s">
        <v>528</v>
      </c>
      <c r="G10" s="1" t="s">
        <v>527</v>
      </c>
      <c r="H10" s="89"/>
      <c r="I10" s="89"/>
      <c r="J10" s="89"/>
      <c r="K10" s="8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40"/>
      <c r="Y10" s="42" t="s">
        <v>7</v>
      </c>
    </row>
    <row r="11" spans="1:25" x14ac:dyDescent="0.25">
      <c r="A11" s="14">
        <v>1</v>
      </c>
      <c r="B11" s="14" t="s">
        <v>445</v>
      </c>
      <c r="C11" s="29" t="s">
        <v>471</v>
      </c>
      <c r="D11" s="14" t="s">
        <v>429</v>
      </c>
      <c r="E11" s="31">
        <f>'P4b2 CA 06'!F42</f>
        <v>1915.0331597939221</v>
      </c>
      <c r="F11" s="63">
        <f>E11/$E$46</f>
        <v>0.23648834513588016</v>
      </c>
      <c r="G11" s="45" t="s">
        <v>634</v>
      </c>
      <c r="H11" s="45">
        <f>'P5a1 CA 06 OC'!$E11/'P5a1 CA 06 OC'!$Y11*'P5a1 CA 06 OC'!H11</f>
        <v>517.65995543802899</v>
      </c>
      <c r="I11" s="45">
        <f>'P5a1 CA 06 OC'!$E11/'P5a1 CA 06 OC'!$Y11*'P5a1 CA 06 OC'!I11</f>
        <v>367.96385436679333</v>
      </c>
      <c r="J11" s="45">
        <f>'P5a1 CA 06 OC'!$E11/'P5a1 CA 06 OC'!$Y11*'P5a1 CA 06 OC'!J11</f>
        <v>0</v>
      </c>
      <c r="K11" s="45">
        <f>'P5a1 CA 06 OC'!$E11/'P5a1 CA 06 OC'!$Y11*'P5a1 CA 06 OC'!K11</f>
        <v>0</v>
      </c>
      <c r="L11" s="45">
        <f>'P5a1 CA 06 OC'!$E11/'P5a1 CA 06 OC'!$Y11*'P5a1 CA 06 OC'!L11</f>
        <v>436.44404723503078</v>
      </c>
      <c r="M11" s="45">
        <f>'P5a1 CA 06 OC'!$E11/'P5a1 CA 06 OC'!$Y11*'P5a1 CA 06 OC'!M11</f>
        <v>295.36799047475523</v>
      </c>
      <c r="N11" s="45">
        <f>'P5a1 CA 06 OC'!$E11/'P5a1 CA 06 OC'!$Y11*'P5a1 CA 06 OC'!N11</f>
        <v>57.162097552785887</v>
      </c>
      <c r="O11" s="45">
        <f>'P5a1 CA 06 OC'!$E11/'P5a1 CA 06 OC'!$Y11*'P5a1 CA 06 OC'!O11</f>
        <v>44.369220120472406</v>
      </c>
      <c r="P11" s="45">
        <f>'P5a1 CA 06 OC'!$E11/'P5a1 CA 06 OC'!$Y11*'P5a1 CA 06 OC'!P11</f>
        <v>196.0659946060556</v>
      </c>
      <c r="Q11" s="45">
        <f>'P5a1 CA 06 OC'!$E11/'P5a1 CA 06 OC'!$Y11*'P5a1 CA 06 OC'!Q11</f>
        <v>0</v>
      </c>
      <c r="R11" s="45">
        <f>'P5a1 CA 06 OC'!$E11/'P5a1 CA 06 OC'!$Y11*'P5a1 CA 06 OC'!R11</f>
        <v>0</v>
      </c>
      <c r="S11" s="7"/>
      <c r="T11" s="7"/>
      <c r="U11" s="7"/>
      <c r="V11" s="7"/>
      <c r="W11" s="7"/>
      <c r="X11" s="7"/>
      <c r="Y11" s="44">
        <f t="shared" ref="Y11:Y45" si="0">SUM(H11:X11)</f>
        <v>1915.0331597939221</v>
      </c>
    </row>
    <row r="12" spans="1:25" x14ac:dyDescent="0.25">
      <c r="A12" s="14">
        <v>2</v>
      </c>
      <c r="B12" s="14" t="s">
        <v>446</v>
      </c>
      <c r="C12" s="29" t="s">
        <v>472</v>
      </c>
      <c r="D12" s="14" t="s">
        <v>429</v>
      </c>
      <c r="E12" s="31">
        <f>'P4b2 CA 06'!G42</f>
        <v>3610.2237485868222</v>
      </c>
      <c r="F12" s="63">
        <f>E12/$E$46</f>
        <v>0.44582822783362502</v>
      </c>
      <c r="G12" s="45" t="s">
        <v>634</v>
      </c>
      <c r="H12" s="45">
        <f>'P5a1 CA 06 OC'!$E12/'P5a1 CA 06 OC'!$Y12*'P5a1 CA 06 OC'!H12</f>
        <v>975.89342265795449</v>
      </c>
      <c r="I12" s="45">
        <f>'P5a1 CA 06 OC'!$E12/'P5a1 CA 06 OC'!$Y12*'P5a1 CA 06 OC'!I12</f>
        <v>693.68607998385437</v>
      </c>
      <c r="J12" s="45">
        <f>'P5a1 CA 06 OC'!$E12/'P5a1 CA 06 OC'!$Y12*'P5a1 CA 06 OC'!J12</f>
        <v>0</v>
      </c>
      <c r="K12" s="45">
        <f>'P5a1 CA 06 OC'!$E12/'P5a1 CA 06 OC'!$Y12*'P5a1 CA 06 OC'!K12</f>
        <v>0</v>
      </c>
      <c r="L12" s="45">
        <f>'P5a1 CA 06 OC'!$E12/'P5a1 CA 06 OC'!$Y12*'P5a1 CA 06 OC'!L12</f>
        <v>822.78505528688322</v>
      </c>
      <c r="M12" s="45">
        <f>'P5a1 CA 06 OC'!$E12/'P5a1 CA 06 OC'!$Y12*'P5a1 CA 06 OC'!M12</f>
        <v>556.82823471269683</v>
      </c>
      <c r="N12" s="45">
        <f>'P5a1 CA 06 OC'!$E12/'P5a1 CA 06 OC'!$Y12*'P5a1 CA 06 OC'!N12</f>
        <v>107.76208289067519</v>
      </c>
      <c r="O12" s="45">
        <f>'P5a1 CA 06 OC'!$E12/'P5a1 CA 06 OC'!$Y12*'P5a1 CA 06 OC'!O12</f>
        <v>83.644928739742085</v>
      </c>
      <c r="P12" s="45">
        <f>'P5a1 CA 06 OC'!$E12/'P5a1 CA 06 OC'!$Y12*'P5a1 CA 06 OC'!P12</f>
        <v>369.62394431501588</v>
      </c>
      <c r="Q12" s="45">
        <f>'P5a1 CA 06 OC'!$E12/'P5a1 CA 06 OC'!$Y12*'P5a1 CA 06 OC'!Q12</f>
        <v>0</v>
      </c>
      <c r="R12" s="45">
        <f>'P5a1 CA 06 OC'!$E12/'P5a1 CA 06 OC'!$Y12*'P5a1 CA 06 OC'!R12</f>
        <v>0</v>
      </c>
      <c r="S12" s="44"/>
      <c r="T12" s="44"/>
      <c r="U12" s="44"/>
      <c r="V12" s="44"/>
      <c r="W12" s="44"/>
      <c r="X12" s="44"/>
      <c r="Y12" s="44">
        <f t="shared" si="0"/>
        <v>3610.2237485868222</v>
      </c>
    </row>
    <row r="13" spans="1:25" x14ac:dyDescent="0.25">
      <c r="A13" s="14">
        <v>3</v>
      </c>
      <c r="B13" s="14" t="s">
        <v>447</v>
      </c>
      <c r="C13" s="29" t="s">
        <v>473</v>
      </c>
      <c r="D13" s="14" t="s">
        <v>427</v>
      </c>
      <c r="E13" s="31">
        <f>'P4b2 CA 06'!H42</f>
        <v>2572.5339518563333</v>
      </c>
      <c r="F13" s="63">
        <f>E13/$E$46</f>
        <v>0.31768342703049479</v>
      </c>
      <c r="G13" s="45" t="s">
        <v>634</v>
      </c>
      <c r="H13" s="45">
        <f>'P5a1 CA 06 OC'!$E13/'P5a1 CA 06 OC'!$Y13*'P5a1 CA 06 OC'!H13</f>
        <v>695.3915153218918</v>
      </c>
      <c r="I13" s="45">
        <f>'P5a1 CA 06 OC'!$E13/'P5a1 CA 06 OC'!$Y13*'P5a1 CA 06 OC'!I13</f>
        <v>494.29927809519455</v>
      </c>
      <c r="J13" s="45">
        <f>'P5a1 CA 06 OC'!$E13/'P5a1 CA 06 OC'!$Y13*'P5a1 CA 06 OC'!J13</f>
        <v>0</v>
      </c>
      <c r="K13" s="45">
        <f>'P5a1 CA 06 OC'!$E13/'P5a1 CA 06 OC'!$Y13*'P5a1 CA 06 OC'!K13</f>
        <v>0</v>
      </c>
      <c r="L13" s="45">
        <f>'P5a1 CA 06 OC'!$E13/'P5a1 CA 06 OC'!$Y13*'P5a1 CA 06 OC'!L13</f>
        <v>586.29122104524163</v>
      </c>
      <c r="M13" s="45">
        <f>'P5a1 CA 06 OC'!$E13/'P5a1 CA 06 OC'!$Y13*'P5a1 CA 06 OC'!M13</f>
        <v>396.77860401626316</v>
      </c>
      <c r="N13" s="45">
        <f>'P5a1 CA 06 OC'!$E13/'P5a1 CA 06 OC'!$Y13*'P5a1 CA 06 OC'!N13</f>
        <v>76.78793234561526</v>
      </c>
      <c r="O13" s="45">
        <f>'P5a1 CA 06 OC'!$E13/'P5a1 CA 06 OC'!$Y13*'P5a1 CA 06 OC'!O13</f>
        <v>59.602793086666566</v>
      </c>
      <c r="P13" s="45">
        <f>'P5a1 CA 06 OC'!$E13/'P5a1 CA 06 OC'!$Y13*'P5a1 CA 06 OC'!P13</f>
        <v>263.38260794546034</v>
      </c>
      <c r="Q13" s="45">
        <f>'P5a1 CA 06 OC'!$E13/'P5a1 CA 06 OC'!$Y13*'P5a1 CA 06 OC'!Q13</f>
        <v>0</v>
      </c>
      <c r="R13" s="45">
        <f>'P5a1 CA 06 OC'!$E13/'P5a1 CA 06 OC'!$Y13*'P5a1 CA 06 OC'!R13</f>
        <v>0</v>
      </c>
      <c r="S13" s="44"/>
      <c r="T13" s="44"/>
      <c r="U13" s="44"/>
      <c r="V13" s="44"/>
      <c r="W13" s="44"/>
      <c r="X13" s="44"/>
      <c r="Y13" s="44">
        <f t="shared" si="0"/>
        <v>2572.5339518563333</v>
      </c>
    </row>
    <row r="14" spans="1:25" x14ac:dyDescent="0.25">
      <c r="A14" s="14">
        <v>4</v>
      </c>
      <c r="B14" s="14"/>
      <c r="C14" s="29"/>
      <c r="D14" s="14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44">
        <f t="shared" si="0"/>
        <v>0</v>
      </c>
    </row>
    <row r="15" spans="1:25" x14ac:dyDescent="0.25">
      <c r="A15" s="14">
        <v>5</v>
      </c>
      <c r="B15" s="14"/>
      <c r="C15" s="7"/>
      <c r="D15" s="7"/>
      <c r="E15" s="31"/>
      <c r="F15" s="31"/>
      <c r="G15" s="45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5"/>
      <c r="T15" s="45"/>
      <c r="U15" s="45"/>
      <c r="V15" s="45"/>
      <c r="W15" s="45"/>
      <c r="X15" s="45"/>
      <c r="Y15" s="44">
        <f t="shared" si="0"/>
        <v>0</v>
      </c>
    </row>
    <row r="16" spans="1:25" x14ac:dyDescent="0.25">
      <c r="A16" s="14">
        <v>6</v>
      </c>
      <c r="B16" s="14"/>
      <c r="C16" s="7"/>
      <c r="D16" s="7"/>
      <c r="E16" s="31"/>
      <c r="F16" s="31"/>
      <c r="G16" s="45"/>
      <c r="H16" s="44"/>
      <c r="I16" s="44"/>
      <c r="J16" s="44"/>
      <c r="K16" s="44"/>
      <c r="L16" s="44"/>
      <c r="M16" s="44"/>
      <c r="N16" s="44"/>
      <c r="O16" s="44"/>
      <c r="P16" s="45"/>
      <c r="Q16" s="45"/>
      <c r="R16" s="45"/>
      <c r="S16" s="45"/>
      <c r="T16" s="45"/>
      <c r="U16" s="45"/>
      <c r="V16" s="45"/>
      <c r="W16" s="45"/>
      <c r="X16" s="45"/>
      <c r="Y16" s="44">
        <f t="shared" si="0"/>
        <v>0</v>
      </c>
    </row>
    <row r="17" spans="1:25" x14ac:dyDescent="0.25">
      <c r="A17" s="14">
        <v>7</v>
      </c>
      <c r="B17" s="14"/>
      <c r="C17" s="7"/>
      <c r="D17" s="7"/>
      <c r="E17" s="31"/>
      <c r="F17" s="31"/>
      <c r="G17" s="45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>
        <f t="shared" si="0"/>
        <v>0</v>
      </c>
    </row>
    <row r="18" spans="1:25" x14ac:dyDescent="0.25">
      <c r="A18" s="14">
        <v>8</v>
      </c>
      <c r="B18" s="14"/>
      <c r="C18" s="7"/>
      <c r="D18" s="7"/>
      <c r="E18" s="31"/>
      <c r="F18" s="31"/>
      <c r="G18" s="45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>
        <f t="shared" si="0"/>
        <v>0</v>
      </c>
    </row>
    <row r="19" spans="1:25" x14ac:dyDescent="0.25">
      <c r="A19" s="14">
        <v>9</v>
      </c>
      <c r="B19" s="14"/>
      <c r="C19" s="7"/>
      <c r="D19" s="7"/>
      <c r="E19" s="31"/>
      <c r="F19" s="31"/>
      <c r="G19" s="45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5"/>
      <c r="T19" s="45"/>
      <c r="U19" s="45"/>
      <c r="V19" s="45"/>
      <c r="W19" s="45"/>
      <c r="X19" s="45"/>
      <c r="Y19" s="44">
        <f t="shared" si="0"/>
        <v>0</v>
      </c>
    </row>
    <row r="20" spans="1:25" x14ac:dyDescent="0.25">
      <c r="A20" s="14">
        <v>10</v>
      </c>
      <c r="B20" s="14"/>
      <c r="C20" s="7"/>
      <c r="D20" s="7"/>
      <c r="E20" s="31"/>
      <c r="F20" s="31"/>
      <c r="G20" s="45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>
        <f t="shared" si="0"/>
        <v>0</v>
      </c>
    </row>
    <row r="21" spans="1:25" x14ac:dyDescent="0.25">
      <c r="A21" s="14">
        <v>11</v>
      </c>
      <c r="B21" s="14"/>
      <c r="C21" s="7"/>
      <c r="D21" s="7"/>
      <c r="E21" s="31"/>
      <c r="F21" s="31"/>
      <c r="G21" s="45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>
        <f t="shared" si="0"/>
        <v>0</v>
      </c>
    </row>
    <row r="22" spans="1:25" x14ac:dyDescent="0.25">
      <c r="A22" s="14">
        <v>12</v>
      </c>
      <c r="B22" s="14"/>
      <c r="C22" s="7"/>
      <c r="D22" s="7"/>
      <c r="E22" s="31"/>
      <c r="F22" s="31"/>
      <c r="G22" s="45"/>
      <c r="H22" s="44"/>
      <c r="I22" s="44"/>
      <c r="J22" s="44"/>
      <c r="K22" s="4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44">
        <f t="shared" si="0"/>
        <v>0</v>
      </c>
    </row>
    <row r="23" spans="1:25" x14ac:dyDescent="0.25">
      <c r="A23" s="14">
        <v>13</v>
      </c>
      <c r="B23" s="14"/>
      <c r="C23" s="7"/>
      <c r="D23" s="7"/>
      <c r="E23" s="31"/>
      <c r="F23" s="31"/>
      <c r="G23" s="45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5"/>
      <c r="T23" s="45"/>
      <c r="U23" s="45"/>
      <c r="V23" s="45"/>
      <c r="W23" s="45"/>
      <c r="X23" s="45"/>
      <c r="Y23" s="44">
        <f t="shared" si="0"/>
        <v>0</v>
      </c>
    </row>
    <row r="24" spans="1:25" x14ac:dyDescent="0.25">
      <c r="A24" s="14">
        <v>14</v>
      </c>
      <c r="B24" s="14"/>
      <c r="C24" s="7"/>
      <c r="D24" s="7"/>
      <c r="E24" s="31"/>
      <c r="F24" s="31"/>
      <c r="G24" s="45"/>
      <c r="H24" s="44"/>
      <c r="I24" s="44"/>
      <c r="J24" s="44"/>
      <c r="K24" s="44"/>
      <c r="L24" s="44"/>
      <c r="M24" s="44"/>
      <c r="N24" s="44"/>
      <c r="O24" s="44"/>
      <c r="P24" s="45"/>
      <c r="Q24" s="45"/>
      <c r="R24" s="45"/>
      <c r="S24" s="45"/>
      <c r="T24" s="45"/>
      <c r="U24" s="45"/>
      <c r="V24" s="45"/>
      <c r="W24" s="45"/>
      <c r="X24" s="45"/>
      <c r="Y24" s="44">
        <f t="shared" si="0"/>
        <v>0</v>
      </c>
    </row>
    <row r="25" spans="1:25" x14ac:dyDescent="0.25">
      <c r="A25" s="14">
        <v>15</v>
      </c>
      <c r="B25" s="14"/>
      <c r="C25" s="7"/>
      <c r="D25" s="7"/>
      <c r="E25" s="31"/>
      <c r="F25" s="31"/>
      <c r="G25" s="45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>
        <f t="shared" si="0"/>
        <v>0</v>
      </c>
    </row>
    <row r="26" spans="1:25" x14ac:dyDescent="0.25">
      <c r="A26" s="14">
        <v>16</v>
      </c>
      <c r="B26" s="14"/>
      <c r="C26" s="7"/>
      <c r="D26" s="7"/>
      <c r="E26" s="31"/>
      <c r="F26" s="31"/>
      <c r="G26" s="45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5"/>
      <c r="T26" s="45"/>
      <c r="U26" s="45"/>
      <c r="V26" s="45"/>
      <c r="W26" s="45"/>
      <c r="X26" s="45"/>
      <c r="Y26" s="44">
        <f t="shared" si="0"/>
        <v>0</v>
      </c>
    </row>
    <row r="27" spans="1:25" x14ac:dyDescent="0.25">
      <c r="A27" s="14">
        <v>17</v>
      </c>
      <c r="B27" s="14"/>
      <c r="C27" s="7"/>
      <c r="D27" s="7"/>
      <c r="E27" s="31"/>
      <c r="F27" s="31"/>
      <c r="G27" s="45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>
        <f t="shared" si="0"/>
        <v>0</v>
      </c>
    </row>
    <row r="28" spans="1:25" x14ac:dyDescent="0.25">
      <c r="A28" s="14">
        <v>18</v>
      </c>
      <c r="B28" s="14"/>
      <c r="C28" s="7"/>
      <c r="D28" s="7"/>
      <c r="E28" s="31"/>
      <c r="F28" s="31"/>
      <c r="G28" s="45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5"/>
      <c r="T28" s="45"/>
      <c r="U28" s="45"/>
      <c r="V28" s="45"/>
      <c r="W28" s="45"/>
      <c r="X28" s="45"/>
      <c r="Y28" s="44">
        <f t="shared" si="0"/>
        <v>0</v>
      </c>
    </row>
    <row r="29" spans="1:25" x14ac:dyDescent="0.25">
      <c r="A29" s="14">
        <v>19</v>
      </c>
      <c r="B29" s="14"/>
      <c r="C29" s="7"/>
      <c r="D29" s="7"/>
      <c r="E29" s="31"/>
      <c r="F29" s="31"/>
      <c r="G29" s="45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>
        <f t="shared" si="0"/>
        <v>0</v>
      </c>
    </row>
    <row r="30" spans="1:25" x14ac:dyDescent="0.25">
      <c r="A30" s="14">
        <v>20</v>
      </c>
      <c r="B30" s="14"/>
      <c r="C30" s="7"/>
      <c r="D30" s="7"/>
      <c r="E30" s="31"/>
      <c r="F30" s="31"/>
      <c r="G30" s="45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>
        <f t="shared" si="0"/>
        <v>0</v>
      </c>
    </row>
    <row r="31" spans="1:25" x14ac:dyDescent="0.25">
      <c r="A31" s="14">
        <v>21</v>
      </c>
      <c r="B31" s="14"/>
      <c r="C31" s="7"/>
      <c r="D31" s="7"/>
      <c r="E31" s="31"/>
      <c r="F31" s="31"/>
      <c r="G31" s="45"/>
      <c r="H31" s="44"/>
      <c r="I31" s="44"/>
      <c r="J31" s="44"/>
      <c r="K31" s="44"/>
      <c r="L31" s="44"/>
      <c r="M31" s="44"/>
      <c r="N31" s="45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>
        <f t="shared" si="0"/>
        <v>0</v>
      </c>
    </row>
    <row r="32" spans="1:25" x14ac:dyDescent="0.25">
      <c r="A32" s="14">
        <v>22</v>
      </c>
      <c r="B32" s="14"/>
      <c r="C32" s="7"/>
      <c r="D32" s="7"/>
      <c r="E32" s="31"/>
      <c r="F32" s="31"/>
      <c r="G32" s="45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>
        <f t="shared" si="0"/>
        <v>0</v>
      </c>
    </row>
    <row r="33" spans="1:28" x14ac:dyDescent="0.25">
      <c r="A33" s="14">
        <v>23</v>
      </c>
      <c r="B33" s="14"/>
      <c r="C33" s="7"/>
      <c r="D33" s="7"/>
      <c r="E33" s="31"/>
      <c r="F33" s="31"/>
      <c r="G33" s="45"/>
      <c r="H33" s="44"/>
      <c r="I33" s="44"/>
      <c r="J33" s="44"/>
      <c r="K33" s="44"/>
      <c r="L33" s="44"/>
      <c r="M33" s="45"/>
      <c r="N33" s="45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>
        <f t="shared" si="0"/>
        <v>0</v>
      </c>
    </row>
    <row r="34" spans="1:28" x14ac:dyDescent="0.25">
      <c r="A34" s="14">
        <v>24</v>
      </c>
      <c r="B34" s="14"/>
      <c r="C34" s="7"/>
      <c r="D34" s="7"/>
      <c r="E34" s="31"/>
      <c r="F34" s="31"/>
      <c r="G34" s="45"/>
      <c r="H34" s="44"/>
      <c r="I34" s="44"/>
      <c r="J34" s="44"/>
      <c r="K34" s="44"/>
      <c r="L34" s="44"/>
      <c r="M34" s="45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>
        <f t="shared" si="0"/>
        <v>0</v>
      </c>
    </row>
    <row r="35" spans="1:28" x14ac:dyDescent="0.25">
      <c r="A35" s="14">
        <v>25</v>
      </c>
      <c r="B35" s="14"/>
      <c r="C35" s="7"/>
      <c r="D35" s="7"/>
      <c r="E35" s="31"/>
      <c r="F35" s="31"/>
      <c r="G35" s="45"/>
      <c r="H35" s="44"/>
      <c r="I35" s="44"/>
      <c r="J35" s="44"/>
      <c r="K35" s="44"/>
      <c r="L35" s="45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>
        <f t="shared" si="0"/>
        <v>0</v>
      </c>
    </row>
    <row r="36" spans="1:28" x14ac:dyDescent="0.25">
      <c r="A36" s="14">
        <v>26</v>
      </c>
      <c r="B36" s="14"/>
      <c r="C36" s="7"/>
      <c r="D36" s="7"/>
      <c r="E36" s="31"/>
      <c r="F36" s="31"/>
      <c r="G36" s="45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>
        <f t="shared" si="0"/>
        <v>0</v>
      </c>
    </row>
    <row r="37" spans="1:28" x14ac:dyDescent="0.25">
      <c r="A37" s="14">
        <v>27</v>
      </c>
      <c r="B37" s="14"/>
      <c r="C37" s="7"/>
      <c r="D37" s="7"/>
      <c r="E37" s="31"/>
      <c r="F37" s="31"/>
      <c r="G37" s="45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>
        <f t="shared" si="0"/>
        <v>0</v>
      </c>
    </row>
    <row r="38" spans="1:28" x14ac:dyDescent="0.25">
      <c r="A38" s="14">
        <v>28</v>
      </c>
      <c r="B38" s="14"/>
      <c r="C38" s="7"/>
      <c r="D38" s="7"/>
      <c r="E38" s="31"/>
      <c r="F38" s="31"/>
      <c r="G38" s="45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>
        <f t="shared" si="0"/>
        <v>0</v>
      </c>
    </row>
    <row r="39" spans="1:28" x14ac:dyDescent="0.25">
      <c r="A39" s="14">
        <v>29</v>
      </c>
      <c r="B39" s="14"/>
      <c r="C39" s="7"/>
      <c r="D39" s="7"/>
      <c r="E39" s="31"/>
      <c r="F39" s="31"/>
      <c r="G39" s="45"/>
      <c r="H39" s="44"/>
      <c r="I39" s="44"/>
      <c r="J39" s="44"/>
      <c r="K39" s="44"/>
      <c r="L39" s="44"/>
      <c r="M39" s="45"/>
      <c r="N39" s="44"/>
      <c r="O39" s="45"/>
      <c r="P39" s="44"/>
      <c r="Q39" s="44"/>
      <c r="R39" s="44"/>
      <c r="S39" s="44"/>
      <c r="T39" s="44"/>
      <c r="U39" s="44"/>
      <c r="V39" s="44"/>
      <c r="W39" s="44"/>
      <c r="X39" s="44"/>
      <c r="Y39" s="44">
        <f t="shared" si="0"/>
        <v>0</v>
      </c>
    </row>
    <row r="40" spans="1:28" x14ac:dyDescent="0.25">
      <c r="A40" s="14">
        <v>30</v>
      </c>
      <c r="B40" s="14"/>
      <c r="C40" s="7"/>
      <c r="D40" s="7"/>
      <c r="E40" s="31"/>
      <c r="F40" s="31"/>
      <c r="G40" s="45"/>
      <c r="H40" s="44"/>
      <c r="I40" s="44"/>
      <c r="J40" s="44"/>
      <c r="K40" s="44"/>
      <c r="L40" s="44"/>
      <c r="M40" s="45"/>
      <c r="N40" s="45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>
        <f t="shared" si="0"/>
        <v>0</v>
      </c>
    </row>
    <row r="41" spans="1:28" x14ac:dyDescent="0.25">
      <c r="A41" s="14">
        <v>31</v>
      </c>
      <c r="B41" s="14"/>
      <c r="C41" s="7"/>
      <c r="D41" s="7"/>
      <c r="E41" s="31"/>
      <c r="F41" s="31"/>
      <c r="G41" s="45"/>
      <c r="H41" s="44"/>
      <c r="I41" s="44"/>
      <c r="J41" s="44"/>
      <c r="K41" s="44"/>
      <c r="L41" s="45"/>
      <c r="M41" s="44"/>
      <c r="N41" s="45"/>
      <c r="O41" s="44"/>
      <c r="P41" s="45"/>
      <c r="Q41" s="45"/>
      <c r="R41" s="45"/>
      <c r="S41" s="44"/>
      <c r="T41" s="44"/>
      <c r="U41" s="44"/>
      <c r="V41" s="44"/>
      <c r="W41" s="44"/>
      <c r="X41" s="44"/>
      <c r="Y41" s="44">
        <f t="shared" si="0"/>
        <v>0</v>
      </c>
    </row>
    <row r="42" spans="1:28" x14ac:dyDescent="0.25">
      <c r="A42" s="14">
        <v>32</v>
      </c>
      <c r="B42" s="14"/>
      <c r="C42" s="7"/>
      <c r="D42" s="7"/>
      <c r="E42" s="31"/>
      <c r="F42" s="31"/>
      <c r="G42" s="45"/>
      <c r="H42" s="44"/>
      <c r="I42" s="44"/>
      <c r="J42" s="44"/>
      <c r="K42" s="44"/>
      <c r="L42" s="14"/>
      <c r="M42" s="45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>
        <f t="shared" si="0"/>
        <v>0</v>
      </c>
      <c r="AB42" s="65"/>
    </row>
    <row r="43" spans="1:28" x14ac:dyDescent="0.25">
      <c r="A43" s="14">
        <v>33</v>
      </c>
      <c r="B43" s="14"/>
      <c r="C43" s="7"/>
      <c r="D43" s="7"/>
      <c r="E43" s="31"/>
      <c r="F43" s="31"/>
      <c r="G43" s="45"/>
      <c r="H43" s="44"/>
      <c r="I43" s="44"/>
      <c r="J43" s="44"/>
      <c r="K43" s="44"/>
      <c r="L43" s="1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>
        <f t="shared" si="0"/>
        <v>0</v>
      </c>
    </row>
    <row r="44" spans="1:28" x14ac:dyDescent="0.25">
      <c r="A44" s="14">
        <v>34</v>
      </c>
      <c r="B44" s="14"/>
      <c r="C44" s="7"/>
      <c r="D44" s="7"/>
      <c r="E44" s="31"/>
      <c r="F44" s="31"/>
      <c r="G44" s="45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>
        <f t="shared" si="0"/>
        <v>0</v>
      </c>
    </row>
    <row r="45" spans="1:28" x14ac:dyDescent="0.25">
      <c r="A45" s="14">
        <v>35</v>
      </c>
      <c r="B45" s="14"/>
      <c r="C45" s="7"/>
      <c r="D45" s="7"/>
      <c r="E45" s="31"/>
      <c r="F45" s="31"/>
      <c r="G45" s="45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>
        <f t="shared" si="0"/>
        <v>0</v>
      </c>
    </row>
    <row r="46" spans="1:28" x14ac:dyDescent="0.25">
      <c r="E46" s="77">
        <f>SUM(E11:E45)</f>
        <v>8097.790860237078</v>
      </c>
      <c r="F46" s="72"/>
      <c r="H46" s="77">
        <f t="shared" ref="H46:R46" si="1">SUM(H11:H45)</f>
        <v>2188.9448934178754</v>
      </c>
      <c r="I46" s="77">
        <f t="shared" si="1"/>
        <v>1555.9492124458422</v>
      </c>
      <c r="J46" s="77">
        <f t="shared" si="1"/>
        <v>0</v>
      </c>
      <c r="K46" s="77">
        <f t="shared" si="1"/>
        <v>0</v>
      </c>
      <c r="L46" s="77">
        <f t="shared" si="1"/>
        <v>1845.5203235671556</v>
      </c>
      <c r="M46" s="77">
        <f t="shared" si="1"/>
        <v>1248.9748292037152</v>
      </c>
      <c r="N46" s="77">
        <f t="shared" si="1"/>
        <v>241.71211278907634</v>
      </c>
      <c r="O46" s="77">
        <f t="shared" si="1"/>
        <v>187.61694194688107</v>
      </c>
      <c r="P46" s="77">
        <f t="shared" si="1"/>
        <v>829.07254686653175</v>
      </c>
      <c r="Q46" s="77">
        <f t="shared" si="1"/>
        <v>0</v>
      </c>
      <c r="R46" s="77">
        <f t="shared" si="1"/>
        <v>0</v>
      </c>
      <c r="Y46" s="77">
        <f>SUM(Y11:Y45)</f>
        <v>8097.790860237078</v>
      </c>
    </row>
  </sheetData>
  <mergeCells count="1">
    <mergeCell ref="B4:C5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F370-951C-41A0-B7AF-F5691CD4EEAA}">
  <dimension ref="A1:AB46"/>
  <sheetViews>
    <sheetView zoomScale="80" zoomScaleNormal="80" workbookViewId="0">
      <pane xSplit="7" ySplit="10" topLeftCell="H11" activePane="bottomRight" state="frozen"/>
      <selection pane="topRight" activeCell="F1" sqref="F1"/>
      <selection pane="bottomLeft" activeCell="A9" sqref="A9"/>
      <selection pane="bottomRight" activeCell="H15" sqref="H15"/>
    </sheetView>
  </sheetViews>
  <sheetFormatPr baseColWidth="10" defaultColWidth="11.54296875" defaultRowHeight="15" x14ac:dyDescent="0.25"/>
  <cols>
    <col min="1" max="1" width="6.08984375" style="24" customWidth="1"/>
    <col min="2" max="2" width="9.90625" style="24" customWidth="1"/>
    <col min="3" max="3" width="29.81640625" style="24" customWidth="1"/>
    <col min="4" max="4" width="7" style="24" customWidth="1"/>
    <col min="5" max="5" width="8.90625" style="24" customWidth="1"/>
    <col min="6" max="6" width="8.54296875" style="24" customWidth="1"/>
    <col min="7" max="7" width="17.81640625" style="24" customWidth="1"/>
    <col min="8" max="15" width="11.54296875" style="24"/>
    <col min="16" max="16" width="12.90625" style="24" customWidth="1"/>
    <col min="17" max="25" width="11.54296875" style="24"/>
    <col min="26" max="26" width="5.36328125" style="24" customWidth="1"/>
    <col min="27" max="16384" width="11.54296875" style="24"/>
  </cols>
  <sheetData>
    <row r="1" spans="1:25" ht="15.6" x14ac:dyDescent="0.3">
      <c r="A1" s="26" t="s">
        <v>625</v>
      </c>
    </row>
    <row r="2" spans="1:25" ht="15.6" x14ac:dyDescent="0.3">
      <c r="A2" s="26" t="s">
        <v>614</v>
      </c>
      <c r="B2" s="26" t="s">
        <v>615</v>
      </c>
      <c r="G2" s="89" t="s">
        <v>100</v>
      </c>
      <c r="H2" s="89">
        <v>1</v>
      </c>
      <c r="I2" s="89">
        <v>2</v>
      </c>
      <c r="J2" s="89">
        <v>3</v>
      </c>
      <c r="K2" s="89">
        <v>4</v>
      </c>
      <c r="L2" s="89">
        <v>5</v>
      </c>
      <c r="M2" s="89">
        <v>6</v>
      </c>
      <c r="N2" s="89">
        <v>7</v>
      </c>
      <c r="O2" s="89">
        <v>8</v>
      </c>
      <c r="P2" s="89">
        <v>9</v>
      </c>
      <c r="Q2" s="89">
        <v>10</v>
      </c>
      <c r="R2" s="89">
        <v>11</v>
      </c>
      <c r="S2" s="89">
        <v>12</v>
      </c>
      <c r="T2" s="89">
        <v>13</v>
      </c>
      <c r="U2" s="89">
        <v>14</v>
      </c>
      <c r="V2" s="89">
        <v>15</v>
      </c>
      <c r="W2" s="89">
        <v>16</v>
      </c>
      <c r="X2" s="89">
        <v>17</v>
      </c>
    </row>
    <row r="3" spans="1:25" ht="15.6" x14ac:dyDescent="0.3">
      <c r="A3" s="26"/>
      <c r="B3" s="26" t="s">
        <v>604</v>
      </c>
      <c r="G3" s="89" t="s">
        <v>101</v>
      </c>
      <c r="H3" s="89" t="s">
        <v>139</v>
      </c>
      <c r="I3" s="89" t="s">
        <v>140</v>
      </c>
      <c r="J3" s="89" t="s">
        <v>141</v>
      </c>
      <c r="K3" s="89" t="s">
        <v>142</v>
      </c>
      <c r="L3" s="89" t="s">
        <v>95</v>
      </c>
      <c r="M3" s="89" t="s">
        <v>96</v>
      </c>
      <c r="N3" s="89" t="s">
        <v>97</v>
      </c>
      <c r="O3" s="89" t="s">
        <v>98</v>
      </c>
      <c r="P3" s="89" t="s">
        <v>99</v>
      </c>
      <c r="Q3" s="89" t="s">
        <v>143</v>
      </c>
      <c r="R3" s="89" t="s">
        <v>144</v>
      </c>
      <c r="S3" s="89"/>
      <c r="T3" s="89"/>
      <c r="U3" s="89"/>
      <c r="V3" s="89"/>
      <c r="W3" s="89"/>
      <c r="X3" s="89"/>
    </row>
    <row r="4" spans="1:25" ht="15.6" customHeight="1" x14ac:dyDescent="0.25">
      <c r="B4" s="100" t="s">
        <v>558</v>
      </c>
      <c r="C4" s="100"/>
      <c r="D4" s="71"/>
      <c r="G4" s="89" t="s">
        <v>102</v>
      </c>
      <c r="H4" s="89" t="s">
        <v>131</v>
      </c>
      <c r="I4" s="89" t="s">
        <v>135</v>
      </c>
      <c r="J4" s="89" t="s">
        <v>136</v>
      </c>
      <c r="K4" s="89" t="s">
        <v>137</v>
      </c>
      <c r="L4" s="89" t="s">
        <v>131</v>
      </c>
      <c r="M4" s="89" t="s">
        <v>135</v>
      </c>
      <c r="N4" s="89" t="s">
        <v>136</v>
      </c>
      <c r="O4" s="89" t="s">
        <v>137</v>
      </c>
      <c r="P4" s="89" t="s">
        <v>138</v>
      </c>
      <c r="Q4" s="89" t="s">
        <v>131</v>
      </c>
      <c r="R4" s="89" t="s">
        <v>135</v>
      </c>
      <c r="S4" s="89"/>
      <c r="T4" s="89"/>
      <c r="U4" s="89"/>
      <c r="V4" s="89"/>
      <c r="W4" s="89"/>
      <c r="X4" s="89"/>
    </row>
    <row r="5" spans="1:25" ht="15.6" x14ac:dyDescent="0.25">
      <c r="B5" s="100"/>
      <c r="C5" s="100"/>
      <c r="D5" s="71"/>
      <c r="G5" s="89" t="s">
        <v>132</v>
      </c>
      <c r="H5" s="89" t="s">
        <v>48</v>
      </c>
      <c r="I5" s="89" t="s">
        <v>48</v>
      </c>
      <c r="J5" s="89" t="s">
        <v>48</v>
      </c>
      <c r="K5" s="89" t="s">
        <v>48</v>
      </c>
      <c r="L5" s="89" t="s">
        <v>48</v>
      </c>
      <c r="M5" s="89" t="s">
        <v>48</v>
      </c>
      <c r="N5" s="89" t="s">
        <v>48</v>
      </c>
      <c r="O5" s="89" t="s">
        <v>48</v>
      </c>
      <c r="P5" s="89" t="s">
        <v>48</v>
      </c>
      <c r="Q5" s="89" t="s">
        <v>48</v>
      </c>
      <c r="R5" s="89" t="s">
        <v>48</v>
      </c>
      <c r="S5" s="89"/>
      <c r="T5" s="89"/>
      <c r="U5" s="89"/>
      <c r="V5" s="89"/>
      <c r="W5" s="89"/>
      <c r="X5" s="89"/>
    </row>
    <row r="6" spans="1:25" ht="15.6" x14ac:dyDescent="0.25">
      <c r="B6" s="71"/>
      <c r="C6" s="71"/>
      <c r="D6" s="71"/>
      <c r="G6" s="89" t="s">
        <v>133</v>
      </c>
      <c r="H6" s="46">
        <v>45280</v>
      </c>
      <c r="I6" s="46">
        <v>32186</v>
      </c>
      <c r="J6" s="46">
        <v>8536</v>
      </c>
      <c r="K6" s="46">
        <v>4569</v>
      </c>
      <c r="L6" s="46">
        <v>38176</v>
      </c>
      <c r="M6" s="46">
        <v>25836</v>
      </c>
      <c r="N6" s="46">
        <v>5000</v>
      </c>
      <c r="O6" s="46">
        <v>3881</v>
      </c>
      <c r="P6" s="46">
        <v>17150</v>
      </c>
      <c r="Q6" s="46">
        <v>18563</v>
      </c>
      <c r="R6" s="46">
        <v>35292</v>
      </c>
      <c r="S6" s="89"/>
      <c r="T6" s="89"/>
      <c r="U6" s="89"/>
      <c r="V6" s="89"/>
      <c r="W6" s="89"/>
      <c r="X6" s="89"/>
    </row>
    <row r="7" spans="1:25" ht="27.6" x14ac:dyDescent="0.25">
      <c r="B7" s="71"/>
      <c r="C7" s="71"/>
      <c r="D7" s="71"/>
      <c r="G7" s="89" t="s">
        <v>134</v>
      </c>
      <c r="H7" s="89" t="s">
        <v>145</v>
      </c>
      <c r="I7" s="89" t="s">
        <v>146</v>
      </c>
      <c r="J7" s="89" t="s">
        <v>147</v>
      </c>
      <c r="K7" s="89" t="s">
        <v>148</v>
      </c>
      <c r="L7" s="89" t="s">
        <v>149</v>
      </c>
      <c r="M7" s="89" t="s">
        <v>150</v>
      </c>
      <c r="N7" s="89" t="s">
        <v>151</v>
      </c>
      <c r="O7" s="89" t="s">
        <v>152</v>
      </c>
      <c r="P7" s="89" t="s">
        <v>153</v>
      </c>
      <c r="Q7" s="89" t="s">
        <v>154</v>
      </c>
      <c r="R7" s="89" t="s">
        <v>155</v>
      </c>
      <c r="S7" s="89"/>
      <c r="T7" s="89"/>
      <c r="U7" s="89"/>
      <c r="V7" s="89"/>
      <c r="W7" s="89"/>
      <c r="X7" s="89"/>
    </row>
    <row r="8" spans="1:25" ht="15.6" x14ac:dyDescent="0.25">
      <c r="B8" s="71"/>
      <c r="C8" s="71"/>
      <c r="D8" s="71"/>
      <c r="G8" s="89" t="s">
        <v>218</v>
      </c>
      <c r="H8" s="47">
        <v>44185</v>
      </c>
      <c r="I8" s="47">
        <v>44188</v>
      </c>
      <c r="J8" s="47">
        <v>44193</v>
      </c>
      <c r="K8" s="47">
        <v>44201</v>
      </c>
      <c r="L8" s="47">
        <v>44209</v>
      </c>
      <c r="M8" s="47">
        <v>44212</v>
      </c>
      <c r="N8" s="47">
        <v>44214</v>
      </c>
      <c r="O8" s="47">
        <v>44212</v>
      </c>
      <c r="P8" s="47">
        <v>44216</v>
      </c>
      <c r="Q8" s="47">
        <v>44201</v>
      </c>
      <c r="R8" s="47">
        <v>44204</v>
      </c>
      <c r="S8" s="89"/>
      <c r="T8" s="89"/>
      <c r="U8" s="89"/>
      <c r="V8" s="89"/>
      <c r="W8" s="89"/>
      <c r="X8" s="89"/>
    </row>
    <row r="9" spans="1:25" ht="15.6" x14ac:dyDescent="0.25">
      <c r="B9" s="71"/>
      <c r="C9" s="71"/>
      <c r="D9" s="71"/>
      <c r="G9" s="89" t="s">
        <v>156</v>
      </c>
      <c r="H9" s="89" t="s">
        <v>157</v>
      </c>
      <c r="I9" s="89" t="s">
        <v>157</v>
      </c>
      <c r="J9" s="89" t="s">
        <v>158</v>
      </c>
      <c r="K9" s="89" t="s">
        <v>158</v>
      </c>
      <c r="L9" s="89" t="s">
        <v>157</v>
      </c>
      <c r="M9" s="89" t="s">
        <v>157</v>
      </c>
      <c r="N9" s="89" t="s">
        <v>157</v>
      </c>
      <c r="O9" s="89" t="s">
        <v>157</v>
      </c>
      <c r="P9" s="89" t="s">
        <v>157</v>
      </c>
      <c r="Q9" s="89" t="s">
        <v>158</v>
      </c>
      <c r="R9" s="89" t="s">
        <v>158</v>
      </c>
      <c r="S9" s="89"/>
      <c r="T9" s="89"/>
      <c r="U9" s="89"/>
      <c r="V9" s="89"/>
      <c r="W9" s="89"/>
      <c r="X9" s="89"/>
    </row>
    <row r="10" spans="1:25" ht="15.6" x14ac:dyDescent="0.3">
      <c r="A10" s="1" t="s">
        <v>100</v>
      </c>
      <c r="B10" s="1" t="s">
        <v>101</v>
      </c>
      <c r="C10" s="1" t="s">
        <v>102</v>
      </c>
      <c r="D10" s="1" t="s">
        <v>103</v>
      </c>
      <c r="E10" s="1" t="s">
        <v>559</v>
      </c>
      <c r="F10" s="1" t="s">
        <v>528</v>
      </c>
      <c r="G10" s="1" t="s">
        <v>527</v>
      </c>
      <c r="H10" s="89"/>
      <c r="I10" s="89"/>
      <c r="J10" s="89"/>
      <c r="K10" s="8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40"/>
      <c r="Y10" s="42" t="s">
        <v>7</v>
      </c>
    </row>
    <row r="11" spans="1:25" x14ac:dyDescent="0.25">
      <c r="A11" s="14">
        <v>1</v>
      </c>
      <c r="B11" s="14" t="s">
        <v>448</v>
      </c>
      <c r="C11" s="29" t="s">
        <v>475</v>
      </c>
      <c r="D11" s="14" t="s">
        <v>427</v>
      </c>
      <c r="E11" s="31">
        <f>'P4b2 CA 07'!F42</f>
        <v>7941.9165473741532</v>
      </c>
      <c r="F11" s="63">
        <f>E11/$E$46</f>
        <v>0.48064330792730908</v>
      </c>
      <c r="G11" s="45" t="s">
        <v>634</v>
      </c>
      <c r="H11" s="45">
        <f>H6</f>
        <v>45280</v>
      </c>
      <c r="I11" s="45">
        <f>I6</f>
        <v>32186</v>
      </c>
      <c r="J11" s="44"/>
      <c r="K11" s="45"/>
      <c r="L11" s="45">
        <f t="shared" ref="L11:P11" si="0">L6</f>
        <v>38176</v>
      </c>
      <c r="M11" s="45">
        <f t="shared" si="0"/>
        <v>25836</v>
      </c>
      <c r="N11" s="45">
        <f t="shared" si="0"/>
        <v>5000</v>
      </c>
      <c r="O11" s="45">
        <f t="shared" si="0"/>
        <v>3881</v>
      </c>
      <c r="P11" s="45">
        <f t="shared" si="0"/>
        <v>17150</v>
      </c>
      <c r="Q11" s="44"/>
      <c r="R11" s="44"/>
      <c r="S11" s="7"/>
      <c r="T11" s="7"/>
      <c r="U11" s="7"/>
      <c r="V11" s="7"/>
      <c r="W11" s="7"/>
      <c r="X11" s="7"/>
      <c r="Y11" s="44">
        <f t="shared" ref="Y11:Y45" si="1">SUM(H11:X11)</f>
        <v>167509</v>
      </c>
    </row>
    <row r="12" spans="1:25" x14ac:dyDescent="0.25">
      <c r="A12" s="14">
        <v>2</v>
      </c>
      <c r="B12" s="14" t="s">
        <v>449</v>
      </c>
      <c r="C12" s="29" t="s">
        <v>474</v>
      </c>
      <c r="D12" s="14" t="s">
        <v>429</v>
      </c>
      <c r="E12" s="31">
        <f>'P4b2 CA 07'!G42</f>
        <v>4278.5798071128611</v>
      </c>
      <c r="F12" s="63">
        <f>E12/$E$46</f>
        <v>0.2589388517815196</v>
      </c>
      <c r="G12" s="45" t="s">
        <v>634</v>
      </c>
      <c r="H12" s="45">
        <f>H11</f>
        <v>45280</v>
      </c>
      <c r="I12" s="45">
        <f>I11</f>
        <v>32186</v>
      </c>
      <c r="J12" s="44"/>
      <c r="K12" s="45"/>
      <c r="L12" s="45">
        <f t="shared" ref="L12:P13" si="2">L11</f>
        <v>38176</v>
      </c>
      <c r="M12" s="45">
        <f t="shared" si="2"/>
        <v>25836</v>
      </c>
      <c r="N12" s="45">
        <f t="shared" si="2"/>
        <v>5000</v>
      </c>
      <c r="O12" s="45">
        <f t="shared" si="2"/>
        <v>3881</v>
      </c>
      <c r="P12" s="45">
        <f t="shared" si="2"/>
        <v>17150</v>
      </c>
      <c r="Q12" s="44"/>
      <c r="R12" s="44"/>
      <c r="S12" s="44"/>
      <c r="T12" s="44"/>
      <c r="U12" s="44"/>
      <c r="V12" s="44"/>
      <c r="W12" s="44"/>
      <c r="X12" s="44"/>
      <c r="Y12" s="44">
        <f t="shared" si="1"/>
        <v>167509</v>
      </c>
    </row>
    <row r="13" spans="1:25" x14ac:dyDescent="0.25">
      <c r="A13" s="14">
        <v>3</v>
      </c>
      <c r="B13" s="14" t="s">
        <v>450</v>
      </c>
      <c r="C13" s="29" t="s">
        <v>476</v>
      </c>
      <c r="D13" s="14" t="s">
        <v>427</v>
      </c>
      <c r="E13" s="31">
        <f>'P4b2 CA 07'!H42</f>
        <v>4303.0178948266612</v>
      </c>
      <c r="F13" s="63">
        <f>E13/$E$46</f>
        <v>0.26041784029117121</v>
      </c>
      <c r="G13" s="45" t="s">
        <v>634</v>
      </c>
      <c r="H13" s="45">
        <f>H12</f>
        <v>45280</v>
      </c>
      <c r="I13" s="45">
        <f>I12</f>
        <v>32186</v>
      </c>
      <c r="J13" s="44"/>
      <c r="K13" s="45"/>
      <c r="L13" s="45">
        <f t="shared" si="2"/>
        <v>38176</v>
      </c>
      <c r="M13" s="45">
        <f t="shared" si="2"/>
        <v>25836</v>
      </c>
      <c r="N13" s="45">
        <f t="shared" si="2"/>
        <v>5000</v>
      </c>
      <c r="O13" s="45">
        <f t="shared" si="2"/>
        <v>3881</v>
      </c>
      <c r="P13" s="45">
        <f t="shared" si="2"/>
        <v>17150</v>
      </c>
      <c r="Q13" s="44"/>
      <c r="R13" s="44"/>
      <c r="S13" s="44"/>
      <c r="T13" s="44"/>
      <c r="U13" s="44"/>
      <c r="V13" s="44"/>
      <c r="W13" s="44"/>
      <c r="X13" s="44"/>
      <c r="Y13" s="44">
        <f t="shared" si="1"/>
        <v>167509</v>
      </c>
    </row>
    <row r="14" spans="1:25" x14ac:dyDescent="0.25">
      <c r="A14" s="14">
        <v>4</v>
      </c>
      <c r="B14" s="14"/>
      <c r="C14" s="29"/>
      <c r="D14" s="14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44">
        <f t="shared" si="1"/>
        <v>0</v>
      </c>
    </row>
    <row r="15" spans="1:25" x14ac:dyDescent="0.25">
      <c r="A15" s="14">
        <v>5</v>
      </c>
      <c r="B15" s="14"/>
      <c r="C15" s="7"/>
      <c r="D15" s="7"/>
      <c r="E15" s="31"/>
      <c r="F15" s="31"/>
      <c r="G15" s="45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5"/>
      <c r="T15" s="45"/>
      <c r="U15" s="45"/>
      <c r="V15" s="45"/>
      <c r="W15" s="45"/>
      <c r="X15" s="45"/>
      <c r="Y15" s="44">
        <f t="shared" si="1"/>
        <v>0</v>
      </c>
    </row>
    <row r="16" spans="1:25" x14ac:dyDescent="0.25">
      <c r="A16" s="14">
        <v>6</v>
      </c>
      <c r="B16" s="14"/>
      <c r="C16" s="7"/>
      <c r="D16" s="7"/>
      <c r="E16" s="31"/>
      <c r="F16" s="31"/>
      <c r="G16" s="45"/>
      <c r="H16" s="44"/>
      <c r="I16" s="44"/>
      <c r="J16" s="44"/>
      <c r="K16" s="44"/>
      <c r="L16" s="44"/>
      <c r="M16" s="44"/>
      <c r="N16" s="44"/>
      <c r="O16" s="44"/>
      <c r="P16" s="45"/>
      <c r="Q16" s="45"/>
      <c r="R16" s="45"/>
      <c r="S16" s="45"/>
      <c r="T16" s="45"/>
      <c r="U16" s="45"/>
      <c r="V16" s="45"/>
      <c r="W16" s="45"/>
      <c r="X16" s="45"/>
      <c r="Y16" s="44">
        <f t="shared" si="1"/>
        <v>0</v>
      </c>
    </row>
    <row r="17" spans="1:25" x14ac:dyDescent="0.25">
      <c r="A17" s="14">
        <v>7</v>
      </c>
      <c r="B17" s="14"/>
      <c r="C17" s="7"/>
      <c r="D17" s="7"/>
      <c r="E17" s="31"/>
      <c r="F17" s="31"/>
      <c r="G17" s="45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>
        <f t="shared" si="1"/>
        <v>0</v>
      </c>
    </row>
    <row r="18" spans="1:25" x14ac:dyDescent="0.25">
      <c r="A18" s="14">
        <v>8</v>
      </c>
      <c r="B18" s="14"/>
      <c r="C18" s="7"/>
      <c r="D18" s="7"/>
      <c r="E18" s="31"/>
      <c r="F18" s="31"/>
      <c r="G18" s="45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>
        <f t="shared" si="1"/>
        <v>0</v>
      </c>
    </row>
    <row r="19" spans="1:25" x14ac:dyDescent="0.25">
      <c r="A19" s="14">
        <v>9</v>
      </c>
      <c r="B19" s="14"/>
      <c r="C19" s="7"/>
      <c r="D19" s="7"/>
      <c r="E19" s="31"/>
      <c r="F19" s="31"/>
      <c r="G19" s="45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5"/>
      <c r="T19" s="45"/>
      <c r="U19" s="45"/>
      <c r="V19" s="45"/>
      <c r="W19" s="45"/>
      <c r="X19" s="45"/>
      <c r="Y19" s="44">
        <f t="shared" si="1"/>
        <v>0</v>
      </c>
    </row>
    <row r="20" spans="1:25" x14ac:dyDescent="0.25">
      <c r="A20" s="14">
        <v>10</v>
      </c>
      <c r="B20" s="14"/>
      <c r="C20" s="7"/>
      <c r="D20" s="7"/>
      <c r="E20" s="31"/>
      <c r="F20" s="31"/>
      <c r="G20" s="45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>
        <f t="shared" si="1"/>
        <v>0</v>
      </c>
    </row>
    <row r="21" spans="1:25" x14ac:dyDescent="0.25">
      <c r="A21" s="14">
        <v>11</v>
      </c>
      <c r="B21" s="14"/>
      <c r="C21" s="7"/>
      <c r="D21" s="7"/>
      <c r="E21" s="31"/>
      <c r="F21" s="31"/>
      <c r="G21" s="45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>
        <f t="shared" si="1"/>
        <v>0</v>
      </c>
    </row>
    <row r="22" spans="1:25" x14ac:dyDescent="0.25">
      <c r="A22" s="14">
        <v>12</v>
      </c>
      <c r="B22" s="14"/>
      <c r="C22" s="7"/>
      <c r="D22" s="7"/>
      <c r="E22" s="31"/>
      <c r="F22" s="31"/>
      <c r="G22" s="45"/>
      <c r="H22" s="44"/>
      <c r="I22" s="44"/>
      <c r="J22" s="44"/>
      <c r="K22" s="4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44">
        <f t="shared" si="1"/>
        <v>0</v>
      </c>
    </row>
    <row r="23" spans="1:25" x14ac:dyDescent="0.25">
      <c r="A23" s="14">
        <v>13</v>
      </c>
      <c r="B23" s="14"/>
      <c r="C23" s="7"/>
      <c r="D23" s="7"/>
      <c r="E23" s="31"/>
      <c r="F23" s="31"/>
      <c r="G23" s="45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5"/>
      <c r="T23" s="45"/>
      <c r="U23" s="45"/>
      <c r="V23" s="45"/>
      <c r="W23" s="45"/>
      <c r="X23" s="45"/>
      <c r="Y23" s="44">
        <f t="shared" si="1"/>
        <v>0</v>
      </c>
    </row>
    <row r="24" spans="1:25" x14ac:dyDescent="0.25">
      <c r="A24" s="14">
        <v>14</v>
      </c>
      <c r="B24" s="14"/>
      <c r="C24" s="7"/>
      <c r="D24" s="7"/>
      <c r="E24" s="31"/>
      <c r="F24" s="31"/>
      <c r="G24" s="45"/>
      <c r="H24" s="44"/>
      <c r="I24" s="44"/>
      <c r="J24" s="44"/>
      <c r="K24" s="44"/>
      <c r="L24" s="44"/>
      <c r="M24" s="44"/>
      <c r="N24" s="44"/>
      <c r="O24" s="44"/>
      <c r="P24" s="45"/>
      <c r="Q24" s="45"/>
      <c r="R24" s="45"/>
      <c r="S24" s="45"/>
      <c r="T24" s="45"/>
      <c r="U24" s="45"/>
      <c r="V24" s="45"/>
      <c r="W24" s="45"/>
      <c r="X24" s="45"/>
      <c r="Y24" s="44">
        <f t="shared" si="1"/>
        <v>0</v>
      </c>
    </row>
    <row r="25" spans="1:25" x14ac:dyDescent="0.25">
      <c r="A25" s="14">
        <v>15</v>
      </c>
      <c r="B25" s="14"/>
      <c r="C25" s="7"/>
      <c r="D25" s="7"/>
      <c r="E25" s="31"/>
      <c r="F25" s="31"/>
      <c r="G25" s="45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>
        <f t="shared" si="1"/>
        <v>0</v>
      </c>
    </row>
    <row r="26" spans="1:25" x14ac:dyDescent="0.25">
      <c r="A26" s="14">
        <v>16</v>
      </c>
      <c r="B26" s="14"/>
      <c r="C26" s="7"/>
      <c r="D26" s="7"/>
      <c r="E26" s="31"/>
      <c r="F26" s="31"/>
      <c r="G26" s="45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5"/>
      <c r="T26" s="45"/>
      <c r="U26" s="45"/>
      <c r="V26" s="45"/>
      <c r="W26" s="45"/>
      <c r="X26" s="45"/>
      <c r="Y26" s="44">
        <f t="shared" si="1"/>
        <v>0</v>
      </c>
    </row>
    <row r="27" spans="1:25" x14ac:dyDescent="0.25">
      <c r="A27" s="14">
        <v>17</v>
      </c>
      <c r="B27" s="14"/>
      <c r="C27" s="7"/>
      <c r="D27" s="7"/>
      <c r="E27" s="31"/>
      <c r="F27" s="31"/>
      <c r="G27" s="45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>
        <f t="shared" si="1"/>
        <v>0</v>
      </c>
    </row>
    <row r="28" spans="1:25" x14ac:dyDescent="0.25">
      <c r="A28" s="14">
        <v>18</v>
      </c>
      <c r="B28" s="14"/>
      <c r="C28" s="7"/>
      <c r="D28" s="7"/>
      <c r="E28" s="31"/>
      <c r="F28" s="31"/>
      <c r="G28" s="45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5"/>
      <c r="T28" s="45"/>
      <c r="U28" s="45"/>
      <c r="V28" s="45"/>
      <c r="W28" s="45"/>
      <c r="X28" s="45"/>
      <c r="Y28" s="44">
        <f t="shared" si="1"/>
        <v>0</v>
      </c>
    </row>
    <row r="29" spans="1:25" x14ac:dyDescent="0.25">
      <c r="A29" s="14">
        <v>19</v>
      </c>
      <c r="B29" s="14"/>
      <c r="C29" s="7"/>
      <c r="D29" s="7"/>
      <c r="E29" s="31"/>
      <c r="F29" s="31"/>
      <c r="G29" s="45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>
        <f t="shared" si="1"/>
        <v>0</v>
      </c>
    </row>
    <row r="30" spans="1:25" x14ac:dyDescent="0.25">
      <c r="A30" s="14">
        <v>20</v>
      </c>
      <c r="B30" s="14"/>
      <c r="C30" s="7"/>
      <c r="D30" s="7"/>
      <c r="E30" s="31"/>
      <c r="F30" s="31"/>
      <c r="G30" s="45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>
        <f t="shared" si="1"/>
        <v>0</v>
      </c>
    </row>
    <row r="31" spans="1:25" x14ac:dyDescent="0.25">
      <c r="A31" s="14">
        <v>21</v>
      </c>
      <c r="B31" s="14"/>
      <c r="C31" s="7"/>
      <c r="D31" s="7"/>
      <c r="E31" s="31"/>
      <c r="F31" s="31"/>
      <c r="G31" s="45"/>
      <c r="H31" s="44"/>
      <c r="I31" s="44"/>
      <c r="J31" s="44"/>
      <c r="K31" s="44"/>
      <c r="L31" s="44"/>
      <c r="M31" s="44"/>
      <c r="N31" s="45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>
        <f t="shared" si="1"/>
        <v>0</v>
      </c>
    </row>
    <row r="32" spans="1:25" x14ac:dyDescent="0.25">
      <c r="A32" s="14">
        <v>22</v>
      </c>
      <c r="B32" s="14"/>
      <c r="C32" s="7"/>
      <c r="D32" s="7"/>
      <c r="E32" s="31"/>
      <c r="F32" s="31"/>
      <c r="G32" s="45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>
        <f t="shared" si="1"/>
        <v>0</v>
      </c>
    </row>
    <row r="33" spans="1:28" x14ac:dyDescent="0.25">
      <c r="A33" s="14">
        <v>23</v>
      </c>
      <c r="B33" s="14"/>
      <c r="C33" s="7"/>
      <c r="D33" s="7"/>
      <c r="E33" s="31"/>
      <c r="F33" s="31"/>
      <c r="G33" s="45"/>
      <c r="H33" s="44"/>
      <c r="I33" s="44"/>
      <c r="J33" s="44"/>
      <c r="K33" s="44"/>
      <c r="L33" s="44"/>
      <c r="M33" s="45"/>
      <c r="N33" s="45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>
        <f t="shared" si="1"/>
        <v>0</v>
      </c>
    </row>
    <row r="34" spans="1:28" x14ac:dyDescent="0.25">
      <c r="A34" s="14">
        <v>24</v>
      </c>
      <c r="B34" s="14"/>
      <c r="C34" s="7"/>
      <c r="D34" s="7"/>
      <c r="E34" s="31"/>
      <c r="F34" s="31"/>
      <c r="G34" s="45"/>
      <c r="H34" s="44"/>
      <c r="I34" s="44"/>
      <c r="J34" s="44"/>
      <c r="K34" s="44"/>
      <c r="L34" s="44"/>
      <c r="M34" s="45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>
        <f t="shared" si="1"/>
        <v>0</v>
      </c>
    </row>
    <row r="35" spans="1:28" x14ac:dyDescent="0.25">
      <c r="A35" s="14">
        <v>25</v>
      </c>
      <c r="B35" s="14"/>
      <c r="C35" s="7"/>
      <c r="D35" s="7"/>
      <c r="E35" s="31"/>
      <c r="F35" s="31"/>
      <c r="G35" s="45"/>
      <c r="H35" s="44"/>
      <c r="I35" s="44"/>
      <c r="J35" s="44"/>
      <c r="K35" s="44"/>
      <c r="L35" s="45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>
        <f t="shared" si="1"/>
        <v>0</v>
      </c>
    </row>
    <row r="36" spans="1:28" x14ac:dyDescent="0.25">
      <c r="A36" s="14">
        <v>26</v>
      </c>
      <c r="B36" s="14"/>
      <c r="C36" s="7"/>
      <c r="D36" s="7"/>
      <c r="E36" s="31"/>
      <c r="F36" s="31"/>
      <c r="G36" s="45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>
        <f t="shared" si="1"/>
        <v>0</v>
      </c>
    </row>
    <row r="37" spans="1:28" x14ac:dyDescent="0.25">
      <c r="A37" s="14">
        <v>27</v>
      </c>
      <c r="B37" s="14"/>
      <c r="C37" s="7"/>
      <c r="D37" s="7"/>
      <c r="E37" s="31"/>
      <c r="F37" s="31"/>
      <c r="G37" s="45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>
        <f t="shared" si="1"/>
        <v>0</v>
      </c>
    </row>
    <row r="38" spans="1:28" x14ac:dyDescent="0.25">
      <c r="A38" s="14">
        <v>28</v>
      </c>
      <c r="B38" s="14"/>
      <c r="C38" s="7"/>
      <c r="D38" s="7"/>
      <c r="E38" s="31"/>
      <c r="F38" s="31"/>
      <c r="G38" s="45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>
        <f t="shared" si="1"/>
        <v>0</v>
      </c>
    </row>
    <row r="39" spans="1:28" x14ac:dyDescent="0.25">
      <c r="A39" s="14">
        <v>29</v>
      </c>
      <c r="B39" s="14"/>
      <c r="C39" s="7"/>
      <c r="D39" s="7"/>
      <c r="E39" s="31"/>
      <c r="F39" s="31"/>
      <c r="G39" s="45"/>
      <c r="H39" s="44"/>
      <c r="I39" s="44"/>
      <c r="J39" s="44"/>
      <c r="K39" s="44"/>
      <c r="L39" s="44"/>
      <c r="M39" s="45"/>
      <c r="N39" s="44"/>
      <c r="O39" s="45"/>
      <c r="P39" s="44"/>
      <c r="Q39" s="44"/>
      <c r="R39" s="44"/>
      <c r="S39" s="44"/>
      <c r="T39" s="44"/>
      <c r="U39" s="44"/>
      <c r="V39" s="44"/>
      <c r="W39" s="44"/>
      <c r="X39" s="44"/>
      <c r="Y39" s="44">
        <f t="shared" si="1"/>
        <v>0</v>
      </c>
    </row>
    <row r="40" spans="1:28" x14ac:dyDescent="0.25">
      <c r="A40" s="14">
        <v>30</v>
      </c>
      <c r="B40" s="14"/>
      <c r="C40" s="7"/>
      <c r="D40" s="7"/>
      <c r="E40" s="31"/>
      <c r="F40" s="31"/>
      <c r="G40" s="45"/>
      <c r="H40" s="44"/>
      <c r="I40" s="44"/>
      <c r="J40" s="44"/>
      <c r="K40" s="44"/>
      <c r="L40" s="44"/>
      <c r="M40" s="45"/>
      <c r="N40" s="45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>
        <f t="shared" si="1"/>
        <v>0</v>
      </c>
    </row>
    <row r="41" spans="1:28" x14ac:dyDescent="0.25">
      <c r="A41" s="14">
        <v>31</v>
      </c>
      <c r="B41" s="14"/>
      <c r="C41" s="7"/>
      <c r="D41" s="7"/>
      <c r="E41" s="31"/>
      <c r="F41" s="31"/>
      <c r="G41" s="45"/>
      <c r="H41" s="44"/>
      <c r="I41" s="44"/>
      <c r="J41" s="44"/>
      <c r="K41" s="44"/>
      <c r="L41" s="45"/>
      <c r="M41" s="44"/>
      <c r="N41" s="45"/>
      <c r="O41" s="44"/>
      <c r="P41" s="45"/>
      <c r="Q41" s="45"/>
      <c r="R41" s="45"/>
      <c r="S41" s="44"/>
      <c r="T41" s="44"/>
      <c r="U41" s="44"/>
      <c r="V41" s="44"/>
      <c r="W41" s="44"/>
      <c r="X41" s="44"/>
      <c r="Y41" s="44">
        <f t="shared" si="1"/>
        <v>0</v>
      </c>
    </row>
    <row r="42" spans="1:28" x14ac:dyDescent="0.25">
      <c r="A42" s="14">
        <v>32</v>
      </c>
      <c r="B42" s="14"/>
      <c r="C42" s="7"/>
      <c r="D42" s="7"/>
      <c r="E42" s="31"/>
      <c r="F42" s="31"/>
      <c r="G42" s="45"/>
      <c r="H42" s="44"/>
      <c r="I42" s="44"/>
      <c r="J42" s="44"/>
      <c r="K42" s="44"/>
      <c r="L42" s="14"/>
      <c r="M42" s="45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>
        <f t="shared" si="1"/>
        <v>0</v>
      </c>
      <c r="AB42" s="65"/>
    </row>
    <row r="43" spans="1:28" x14ac:dyDescent="0.25">
      <c r="A43" s="14">
        <v>33</v>
      </c>
      <c r="B43" s="14"/>
      <c r="C43" s="7"/>
      <c r="D43" s="7"/>
      <c r="E43" s="31"/>
      <c r="F43" s="31"/>
      <c r="G43" s="45"/>
      <c r="H43" s="44"/>
      <c r="I43" s="44"/>
      <c r="J43" s="44"/>
      <c r="K43" s="44"/>
      <c r="L43" s="1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>
        <f t="shared" si="1"/>
        <v>0</v>
      </c>
    </row>
    <row r="44" spans="1:28" x14ac:dyDescent="0.25">
      <c r="A44" s="14">
        <v>34</v>
      </c>
      <c r="B44" s="14"/>
      <c r="C44" s="7"/>
      <c r="D44" s="7"/>
      <c r="E44" s="31"/>
      <c r="F44" s="31"/>
      <c r="G44" s="45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>
        <f t="shared" si="1"/>
        <v>0</v>
      </c>
    </row>
    <row r="45" spans="1:28" x14ac:dyDescent="0.25">
      <c r="A45" s="14">
        <v>35</v>
      </c>
      <c r="B45" s="14"/>
      <c r="C45" s="7"/>
      <c r="D45" s="7"/>
      <c r="E45" s="31"/>
      <c r="F45" s="31"/>
      <c r="G45" s="45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>
        <f t="shared" si="1"/>
        <v>0</v>
      </c>
    </row>
    <row r="46" spans="1:28" x14ac:dyDescent="0.25">
      <c r="E46" s="31">
        <f>SUM(E11:E45)</f>
        <v>16523.514249313677</v>
      </c>
      <c r="F46" s="72"/>
      <c r="H46" s="31">
        <f t="shared" ref="H46:K46" si="3">SUM(H11:H45)</f>
        <v>135840</v>
      </c>
      <c r="I46" s="31">
        <f t="shared" si="3"/>
        <v>96558</v>
      </c>
      <c r="J46" s="31">
        <f t="shared" si="3"/>
        <v>0</v>
      </c>
      <c r="K46" s="31">
        <f t="shared" si="3"/>
        <v>0</v>
      </c>
      <c r="Y46" s="31">
        <f>SUM(Y11:Y45)</f>
        <v>502527</v>
      </c>
    </row>
  </sheetData>
  <mergeCells count="1">
    <mergeCell ref="B4:C5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ABB85-00BF-4ED5-92FC-EE32C80D25AC}">
  <dimension ref="A1:AB46"/>
  <sheetViews>
    <sheetView zoomScale="80" zoomScaleNormal="80" workbookViewId="0">
      <pane xSplit="7" ySplit="10" topLeftCell="H11" activePane="bottomRight" state="frozen"/>
      <selection pane="topRight" activeCell="F1" sqref="F1"/>
      <selection pane="bottomLeft" activeCell="A9" sqref="A9"/>
      <selection pane="bottomRight" activeCell="D13" sqref="D13"/>
    </sheetView>
  </sheetViews>
  <sheetFormatPr baseColWidth="10" defaultColWidth="11.54296875" defaultRowHeight="15" x14ac:dyDescent="0.25"/>
  <cols>
    <col min="1" max="1" width="6.08984375" style="24" customWidth="1"/>
    <col min="2" max="2" width="9.90625" style="24" customWidth="1"/>
    <col min="3" max="3" width="29.81640625" style="24" customWidth="1"/>
    <col min="4" max="4" width="7" style="24" customWidth="1"/>
    <col min="5" max="5" width="8.90625" style="24" customWidth="1"/>
    <col min="6" max="6" width="8.54296875" style="24" customWidth="1"/>
    <col min="7" max="7" width="17.81640625" style="24" customWidth="1"/>
    <col min="8" max="15" width="11.54296875" style="24"/>
    <col min="16" max="16" width="12.90625" style="24" customWidth="1"/>
    <col min="17" max="25" width="11.54296875" style="24"/>
    <col min="26" max="26" width="5.36328125" style="24" customWidth="1"/>
    <col min="27" max="16384" width="11.54296875" style="24"/>
  </cols>
  <sheetData>
    <row r="1" spans="1:25" ht="15.6" x14ac:dyDescent="0.3">
      <c r="A1" s="26" t="s">
        <v>627</v>
      </c>
    </row>
    <row r="2" spans="1:25" ht="15.6" x14ac:dyDescent="0.3">
      <c r="A2" s="26" t="s">
        <v>614</v>
      </c>
      <c r="B2" s="26" t="s">
        <v>615</v>
      </c>
      <c r="G2" s="89" t="s">
        <v>100</v>
      </c>
      <c r="H2" s="89">
        <v>1</v>
      </c>
      <c r="I2" s="89">
        <v>2</v>
      </c>
      <c r="J2" s="89">
        <v>3</v>
      </c>
      <c r="K2" s="89">
        <v>4</v>
      </c>
      <c r="L2" s="89">
        <v>5</v>
      </c>
      <c r="M2" s="89">
        <v>6</v>
      </c>
      <c r="N2" s="89">
        <v>7</v>
      </c>
      <c r="O2" s="89">
        <v>8</v>
      </c>
      <c r="P2" s="89">
        <v>9</v>
      </c>
      <c r="Q2" s="89">
        <v>10</v>
      </c>
      <c r="R2" s="89">
        <v>11</v>
      </c>
      <c r="S2" s="89">
        <v>12</v>
      </c>
      <c r="T2" s="89">
        <v>13</v>
      </c>
      <c r="U2" s="89">
        <v>14</v>
      </c>
      <c r="V2" s="89">
        <v>15</v>
      </c>
      <c r="W2" s="89">
        <v>16</v>
      </c>
      <c r="X2" s="89">
        <v>17</v>
      </c>
    </row>
    <row r="3" spans="1:25" ht="15.6" x14ac:dyDescent="0.3">
      <c r="A3" s="26"/>
      <c r="B3" s="26" t="s">
        <v>604</v>
      </c>
      <c r="G3" s="89" t="s">
        <v>101</v>
      </c>
      <c r="H3" s="89" t="s">
        <v>139</v>
      </c>
      <c r="I3" s="89" t="s">
        <v>140</v>
      </c>
      <c r="J3" s="89" t="s">
        <v>141</v>
      </c>
      <c r="K3" s="89" t="s">
        <v>142</v>
      </c>
      <c r="L3" s="89" t="s">
        <v>95</v>
      </c>
      <c r="M3" s="89" t="s">
        <v>96</v>
      </c>
      <c r="N3" s="89" t="s">
        <v>97</v>
      </c>
      <c r="O3" s="89" t="s">
        <v>98</v>
      </c>
      <c r="P3" s="89" t="s">
        <v>99</v>
      </c>
      <c r="Q3" s="89" t="s">
        <v>143</v>
      </c>
      <c r="R3" s="89" t="s">
        <v>144</v>
      </c>
      <c r="S3" s="89"/>
      <c r="T3" s="89"/>
      <c r="U3" s="89"/>
      <c r="V3" s="89"/>
      <c r="W3" s="89"/>
      <c r="X3" s="89"/>
    </row>
    <row r="4" spans="1:25" ht="15.6" customHeight="1" x14ac:dyDescent="0.25">
      <c r="B4" s="100" t="s">
        <v>538</v>
      </c>
      <c r="C4" s="100"/>
      <c r="D4" s="71"/>
      <c r="G4" s="89" t="s">
        <v>102</v>
      </c>
      <c r="H4" s="89" t="s">
        <v>131</v>
      </c>
      <c r="I4" s="89" t="s">
        <v>135</v>
      </c>
      <c r="J4" s="89" t="s">
        <v>136</v>
      </c>
      <c r="K4" s="89" t="s">
        <v>137</v>
      </c>
      <c r="L4" s="89" t="s">
        <v>131</v>
      </c>
      <c r="M4" s="89" t="s">
        <v>135</v>
      </c>
      <c r="N4" s="89" t="s">
        <v>136</v>
      </c>
      <c r="O4" s="89" t="s">
        <v>137</v>
      </c>
      <c r="P4" s="89" t="s">
        <v>138</v>
      </c>
      <c r="Q4" s="89" t="s">
        <v>131</v>
      </c>
      <c r="R4" s="89" t="s">
        <v>135</v>
      </c>
      <c r="S4" s="89"/>
      <c r="T4" s="89"/>
      <c r="U4" s="89"/>
      <c r="V4" s="89"/>
      <c r="W4" s="89"/>
      <c r="X4" s="89"/>
    </row>
    <row r="5" spans="1:25" ht="15.6" x14ac:dyDescent="0.25">
      <c r="B5" s="100"/>
      <c r="C5" s="100"/>
      <c r="D5" s="71"/>
      <c r="G5" s="89" t="s">
        <v>132</v>
      </c>
      <c r="H5" s="89" t="s">
        <v>48</v>
      </c>
      <c r="I5" s="89" t="s">
        <v>48</v>
      </c>
      <c r="J5" s="89" t="s">
        <v>48</v>
      </c>
      <c r="K5" s="89" t="s">
        <v>48</v>
      </c>
      <c r="L5" s="89" t="s">
        <v>48</v>
      </c>
      <c r="M5" s="89" t="s">
        <v>48</v>
      </c>
      <c r="N5" s="89" t="s">
        <v>48</v>
      </c>
      <c r="O5" s="89" t="s">
        <v>48</v>
      </c>
      <c r="P5" s="89" t="s">
        <v>48</v>
      </c>
      <c r="Q5" s="89" t="s">
        <v>48</v>
      </c>
      <c r="R5" s="89" t="s">
        <v>48</v>
      </c>
      <c r="S5" s="89"/>
      <c r="T5" s="89"/>
      <c r="U5" s="89"/>
      <c r="V5" s="89"/>
      <c r="W5" s="89"/>
      <c r="X5" s="89"/>
    </row>
    <row r="6" spans="1:25" ht="15.6" x14ac:dyDescent="0.25">
      <c r="B6" s="71"/>
      <c r="C6" s="71"/>
      <c r="D6" s="71"/>
      <c r="G6" s="89" t="s">
        <v>133</v>
      </c>
      <c r="H6" s="46">
        <v>45280</v>
      </c>
      <c r="I6" s="46">
        <v>32186</v>
      </c>
      <c r="J6" s="46">
        <v>8536</v>
      </c>
      <c r="K6" s="46">
        <v>4569</v>
      </c>
      <c r="L6" s="46">
        <v>38176</v>
      </c>
      <c r="M6" s="46">
        <v>25836</v>
      </c>
      <c r="N6" s="46">
        <v>5000</v>
      </c>
      <c r="O6" s="46">
        <v>3881</v>
      </c>
      <c r="P6" s="46">
        <v>17150</v>
      </c>
      <c r="Q6" s="46">
        <v>18563</v>
      </c>
      <c r="R6" s="46">
        <v>35292</v>
      </c>
      <c r="S6" s="89"/>
      <c r="T6" s="89"/>
      <c r="U6" s="89"/>
      <c r="V6" s="89"/>
      <c r="W6" s="89"/>
      <c r="X6" s="89"/>
    </row>
    <row r="7" spans="1:25" ht="27.6" x14ac:dyDescent="0.25">
      <c r="B7" s="71"/>
      <c r="C7" s="71"/>
      <c r="D7" s="71"/>
      <c r="G7" s="89" t="s">
        <v>134</v>
      </c>
      <c r="H7" s="89" t="s">
        <v>145</v>
      </c>
      <c r="I7" s="89" t="s">
        <v>146</v>
      </c>
      <c r="J7" s="89" t="s">
        <v>147</v>
      </c>
      <c r="K7" s="89" t="s">
        <v>148</v>
      </c>
      <c r="L7" s="89" t="s">
        <v>149</v>
      </c>
      <c r="M7" s="89" t="s">
        <v>150</v>
      </c>
      <c r="N7" s="89" t="s">
        <v>151</v>
      </c>
      <c r="O7" s="89" t="s">
        <v>152</v>
      </c>
      <c r="P7" s="89" t="s">
        <v>153</v>
      </c>
      <c r="Q7" s="89" t="s">
        <v>154</v>
      </c>
      <c r="R7" s="89" t="s">
        <v>155</v>
      </c>
      <c r="S7" s="89"/>
      <c r="T7" s="89"/>
      <c r="U7" s="89"/>
      <c r="V7" s="89"/>
      <c r="W7" s="89"/>
      <c r="X7" s="89"/>
    </row>
    <row r="8" spans="1:25" ht="15.6" x14ac:dyDescent="0.25">
      <c r="B8" s="71"/>
      <c r="C8" s="71"/>
      <c r="D8" s="71"/>
      <c r="G8" s="89" t="s">
        <v>218</v>
      </c>
      <c r="H8" s="47">
        <v>44185</v>
      </c>
      <c r="I8" s="47">
        <v>44188</v>
      </c>
      <c r="J8" s="47">
        <v>44193</v>
      </c>
      <c r="K8" s="47">
        <v>44201</v>
      </c>
      <c r="L8" s="47">
        <v>44209</v>
      </c>
      <c r="M8" s="47">
        <v>44212</v>
      </c>
      <c r="N8" s="47">
        <v>44214</v>
      </c>
      <c r="O8" s="47">
        <v>44212</v>
      </c>
      <c r="P8" s="47">
        <v>44216</v>
      </c>
      <c r="Q8" s="47">
        <v>44201</v>
      </c>
      <c r="R8" s="47">
        <v>44204</v>
      </c>
      <c r="S8" s="89"/>
      <c r="T8" s="89"/>
      <c r="U8" s="89"/>
      <c r="V8" s="89"/>
      <c r="W8" s="89"/>
      <c r="X8" s="89"/>
    </row>
    <row r="9" spans="1:25" ht="15.6" x14ac:dyDescent="0.25">
      <c r="B9" s="71"/>
      <c r="C9" s="71"/>
      <c r="D9" s="71"/>
      <c r="G9" s="89" t="s">
        <v>156</v>
      </c>
      <c r="H9" s="89" t="s">
        <v>157</v>
      </c>
      <c r="I9" s="89" t="s">
        <v>157</v>
      </c>
      <c r="J9" s="89" t="s">
        <v>158</v>
      </c>
      <c r="K9" s="89" t="s">
        <v>158</v>
      </c>
      <c r="L9" s="89" t="s">
        <v>157</v>
      </c>
      <c r="M9" s="89" t="s">
        <v>157</v>
      </c>
      <c r="N9" s="89" t="s">
        <v>157</v>
      </c>
      <c r="O9" s="89" t="s">
        <v>157</v>
      </c>
      <c r="P9" s="89" t="s">
        <v>157</v>
      </c>
      <c r="Q9" s="89" t="s">
        <v>158</v>
      </c>
      <c r="R9" s="89" t="s">
        <v>158</v>
      </c>
      <c r="S9" s="89"/>
      <c r="T9" s="89"/>
      <c r="U9" s="89"/>
      <c r="V9" s="89"/>
      <c r="W9" s="89"/>
      <c r="X9" s="89"/>
    </row>
    <row r="10" spans="1:25" ht="15.6" x14ac:dyDescent="0.3">
      <c r="A10" s="1" t="s">
        <v>100</v>
      </c>
      <c r="B10" s="1" t="s">
        <v>101</v>
      </c>
      <c r="C10" s="1" t="s">
        <v>102</v>
      </c>
      <c r="D10" s="1" t="s">
        <v>103</v>
      </c>
      <c r="E10" s="1" t="s">
        <v>559</v>
      </c>
      <c r="F10" s="1" t="s">
        <v>528</v>
      </c>
      <c r="G10" s="1" t="s">
        <v>527</v>
      </c>
      <c r="H10" s="89"/>
      <c r="I10" s="89"/>
      <c r="J10" s="89"/>
      <c r="K10" s="8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40"/>
      <c r="Y10" s="42" t="s">
        <v>7</v>
      </c>
    </row>
    <row r="11" spans="1:25" x14ac:dyDescent="0.25">
      <c r="A11" s="14">
        <v>1</v>
      </c>
      <c r="B11" s="14" t="s">
        <v>448</v>
      </c>
      <c r="C11" s="29" t="s">
        <v>475</v>
      </c>
      <c r="D11" s="14" t="s">
        <v>427</v>
      </c>
      <c r="E11" s="31">
        <f>'P4b2 CA 07'!F42</f>
        <v>7941.9165473741532</v>
      </c>
      <c r="F11" s="63">
        <f>E11/$E$46</f>
        <v>0.48064330792730908</v>
      </c>
      <c r="G11" s="45" t="s">
        <v>634</v>
      </c>
      <c r="H11" s="45">
        <f>'P5a1 CA 07 OC'!$E11/'P5a1 CA 07 OC'!$Y11*'P5a1 CA 07 OC'!H11</f>
        <v>2146.809910303934</v>
      </c>
      <c r="I11" s="45">
        <f>'P5a1 CA 07 OC'!$E11/'P5a1 CA 07 OC'!$Y11*'P5a1 CA 07 OC'!I11</f>
        <v>1525.9987582385693</v>
      </c>
      <c r="J11" s="45">
        <f>'P5a1 CA 07 OC'!$E11/'P5a1 CA 07 OC'!$Y11*'P5a1 CA 07 OC'!J11</f>
        <v>0</v>
      </c>
      <c r="K11" s="45">
        <f>'P5a1 CA 07 OC'!$E11/'P5a1 CA 07 OC'!$Y11*'P5a1 CA 07 OC'!K11</f>
        <v>0</v>
      </c>
      <c r="L11" s="45">
        <f>'P5a1 CA 07 OC'!$E11/'P5a1 CA 07 OC'!$Y11*'P5a1 CA 07 OC'!L11</f>
        <v>1809.9959173092532</v>
      </c>
      <c r="M11" s="45">
        <f>'P5a1 CA 07 OC'!$E11/'P5a1 CA 07 OC'!$Y11*'P5a1 CA 07 OC'!M11</f>
        <v>1224.9333224958577</v>
      </c>
      <c r="N11" s="45">
        <f>'P5a1 CA 07 OC'!$E11/'P5a1 CA 07 OC'!$Y11*'P5a1 CA 07 OC'!N11</f>
        <v>237.05939822260754</v>
      </c>
      <c r="O11" s="45">
        <f>'P5a1 CA 07 OC'!$E11/'P5a1 CA 07 OC'!$Y11*'P5a1 CA 07 OC'!O11</f>
        <v>184.00550490038799</v>
      </c>
      <c r="P11" s="45">
        <f>'P5a1 CA 07 OC'!$E11/'P5a1 CA 07 OC'!$Y11*'P5a1 CA 07 OC'!P11</f>
        <v>813.1137359035439</v>
      </c>
      <c r="Q11" s="45">
        <f>'P5a1 CA 07 OC'!$E11/'P5a1 CA 07 OC'!$Y11*'P5a1 CA 07 OC'!Q11</f>
        <v>0</v>
      </c>
      <c r="R11" s="45">
        <f>'P5a1 CA 07 OC'!$E11/'P5a1 CA 07 OC'!$Y11*'P5a1 CA 07 OC'!R11</f>
        <v>0</v>
      </c>
      <c r="S11" s="7"/>
      <c r="T11" s="7"/>
      <c r="U11" s="7"/>
      <c r="V11" s="7"/>
      <c r="W11" s="7"/>
      <c r="X11" s="7"/>
      <c r="Y11" s="44">
        <f t="shared" ref="Y11:Y45" si="0">SUM(H11:X11)</f>
        <v>7941.9165473741523</v>
      </c>
    </row>
    <row r="12" spans="1:25" x14ac:dyDescent="0.25">
      <c r="A12" s="14">
        <v>2</v>
      </c>
      <c r="B12" s="14" t="s">
        <v>449</v>
      </c>
      <c r="C12" s="29" t="s">
        <v>474</v>
      </c>
      <c r="D12" s="14" t="s">
        <v>429</v>
      </c>
      <c r="E12" s="31">
        <f>'P4b2 CA 07'!G42</f>
        <v>4278.5798071128611</v>
      </c>
      <c r="F12" s="63">
        <f>E12/$E$46</f>
        <v>0.2589388517815196</v>
      </c>
      <c r="G12" s="45" t="s">
        <v>634</v>
      </c>
      <c r="H12" s="45">
        <f>'P5a1 CA 07 OC'!$E12/'P5a1 CA 07 OC'!$Y12*'P5a1 CA 07 OC'!H12</f>
        <v>1156.5593112374281</v>
      </c>
      <c r="I12" s="45">
        <f>'P5a1 CA 07 OC'!$E12/'P5a1 CA 07 OC'!$Y12*'P5a1 CA 07 OC'!I12</f>
        <v>822.10728779787678</v>
      </c>
      <c r="J12" s="45">
        <f>'P5a1 CA 07 OC'!$E12/'P5a1 CA 07 OC'!$Y12*'P5a1 CA 07 OC'!J12</f>
        <v>0</v>
      </c>
      <c r="K12" s="45">
        <f>'P5a1 CA 07 OC'!$E12/'P5a1 CA 07 OC'!$Y12*'P5a1 CA 07 OC'!K12</f>
        <v>0</v>
      </c>
      <c r="L12" s="45">
        <f>'P5a1 CA 07 OC'!$E12/'P5a1 CA 07 OC'!$Y12*'P5a1 CA 07 OC'!L12</f>
        <v>975.10618961572561</v>
      </c>
      <c r="M12" s="45">
        <f>'P5a1 CA 07 OC'!$E12/'P5a1 CA 07 OC'!$Y12*'P5a1 CA 07 OC'!M12</f>
        <v>659.91312643838762</v>
      </c>
      <c r="N12" s="45">
        <f>'P5a1 CA 07 OC'!$E12/'P5a1 CA 07 OC'!$Y12*'P5a1 CA 07 OC'!N12</f>
        <v>127.71193807833791</v>
      </c>
      <c r="O12" s="45">
        <f>'P5a1 CA 07 OC'!$E12/'P5a1 CA 07 OC'!$Y12*'P5a1 CA 07 OC'!O12</f>
        <v>99.130006336405884</v>
      </c>
      <c r="P12" s="45">
        <f>'P5a1 CA 07 OC'!$E12/'P5a1 CA 07 OC'!$Y12*'P5a1 CA 07 OC'!P12</f>
        <v>438.05194760869904</v>
      </c>
      <c r="Q12" s="45">
        <f>'P5a1 CA 07 OC'!$E12/'P5a1 CA 07 OC'!$Y12*'P5a1 CA 07 OC'!Q12</f>
        <v>0</v>
      </c>
      <c r="R12" s="45">
        <f>'P5a1 CA 07 OC'!$E12/'P5a1 CA 07 OC'!$Y12*'P5a1 CA 07 OC'!R12</f>
        <v>0</v>
      </c>
      <c r="S12" s="44"/>
      <c r="T12" s="44"/>
      <c r="U12" s="44"/>
      <c r="V12" s="44"/>
      <c r="W12" s="44"/>
      <c r="X12" s="44"/>
      <c r="Y12" s="44">
        <f t="shared" si="0"/>
        <v>4278.5798071128611</v>
      </c>
    </row>
    <row r="13" spans="1:25" x14ac:dyDescent="0.25">
      <c r="A13" s="14">
        <v>3</v>
      </c>
      <c r="B13" s="14" t="s">
        <v>450</v>
      </c>
      <c r="C13" s="29" t="s">
        <v>476</v>
      </c>
      <c r="D13" s="14" t="s">
        <v>427</v>
      </c>
      <c r="E13" s="31">
        <f>'P4b2 CA 07'!H42</f>
        <v>4303.0178948266612</v>
      </c>
      <c r="F13" s="63">
        <f>E13/$E$46</f>
        <v>0.26041784029117121</v>
      </c>
      <c r="G13" s="45" t="s">
        <v>634</v>
      </c>
      <c r="H13" s="45">
        <f>'P5a1 CA 07 OC'!$E13/'P5a1 CA 07 OC'!$Y13*'P5a1 CA 07 OC'!H13</f>
        <v>1163.1652644201279</v>
      </c>
      <c r="I13" s="45">
        <f>'P5a1 CA 07 OC'!$E13/'P5a1 CA 07 OC'!$Y13*'P5a1 CA 07 OC'!I13</f>
        <v>826.80294170994341</v>
      </c>
      <c r="J13" s="45">
        <f>'P5a1 CA 07 OC'!$E13/'P5a1 CA 07 OC'!$Y13*'P5a1 CA 07 OC'!J13</f>
        <v>0</v>
      </c>
      <c r="K13" s="45">
        <f>'P5a1 CA 07 OC'!$E13/'P5a1 CA 07 OC'!$Y13*'P5a1 CA 07 OC'!K13</f>
        <v>0</v>
      </c>
      <c r="L13" s="45">
        <f>'P5a1 CA 07 OC'!$E13/'P5a1 CA 07 OC'!$Y13*'P5a1 CA 07 OC'!L13</f>
        <v>980.67573176905489</v>
      </c>
      <c r="M13" s="45">
        <f>'P5a1 CA 07 OC'!$E13/'P5a1 CA 07 OC'!$Y13*'P5a1 CA 07 OC'!M13</f>
        <v>663.68237128000055</v>
      </c>
      <c r="N13" s="45">
        <f>'P5a1 CA 07 OC'!$E13/'P5a1 CA 07 OC'!$Y13*'P5a1 CA 07 OC'!N13</f>
        <v>128.44139403932508</v>
      </c>
      <c r="O13" s="45">
        <f>'P5a1 CA 07 OC'!$E13/'P5a1 CA 07 OC'!$Y13*'P5a1 CA 07 OC'!O13</f>
        <v>99.696210053324123</v>
      </c>
      <c r="P13" s="45">
        <f>'P5a1 CA 07 OC'!$E13/'P5a1 CA 07 OC'!$Y13*'P5a1 CA 07 OC'!P13</f>
        <v>440.55398155488501</v>
      </c>
      <c r="Q13" s="45">
        <f>'P5a1 CA 07 OC'!$E13/'P5a1 CA 07 OC'!$Y13*'P5a1 CA 07 OC'!Q13</f>
        <v>0</v>
      </c>
      <c r="R13" s="45">
        <f>'P5a1 CA 07 OC'!$E13/'P5a1 CA 07 OC'!$Y13*'P5a1 CA 07 OC'!R13</f>
        <v>0</v>
      </c>
      <c r="S13" s="44"/>
      <c r="T13" s="44"/>
      <c r="U13" s="44"/>
      <c r="V13" s="44"/>
      <c r="W13" s="44"/>
      <c r="X13" s="44"/>
      <c r="Y13" s="44">
        <f t="shared" si="0"/>
        <v>4303.0178948266612</v>
      </c>
    </row>
    <row r="14" spans="1:25" x14ac:dyDescent="0.25">
      <c r="A14" s="14">
        <v>4</v>
      </c>
      <c r="B14" s="14"/>
      <c r="C14" s="29"/>
      <c r="D14" s="14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44">
        <f t="shared" si="0"/>
        <v>0</v>
      </c>
    </row>
    <row r="15" spans="1:25" x14ac:dyDescent="0.25">
      <c r="A15" s="14">
        <v>5</v>
      </c>
      <c r="B15" s="14"/>
      <c r="C15" s="7"/>
      <c r="D15" s="7"/>
      <c r="E15" s="31"/>
      <c r="F15" s="31"/>
      <c r="G15" s="45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5"/>
      <c r="T15" s="45"/>
      <c r="U15" s="45"/>
      <c r="V15" s="45"/>
      <c r="W15" s="45"/>
      <c r="X15" s="45"/>
      <c r="Y15" s="44">
        <f t="shared" si="0"/>
        <v>0</v>
      </c>
    </row>
    <row r="16" spans="1:25" x14ac:dyDescent="0.25">
      <c r="A16" s="14">
        <v>6</v>
      </c>
      <c r="B16" s="14"/>
      <c r="C16" s="7"/>
      <c r="D16" s="7"/>
      <c r="E16" s="31"/>
      <c r="F16" s="31"/>
      <c r="G16" s="45"/>
      <c r="H16" s="44"/>
      <c r="I16" s="44"/>
      <c r="J16" s="44"/>
      <c r="K16" s="44"/>
      <c r="L16" s="44"/>
      <c r="M16" s="44"/>
      <c r="N16" s="44"/>
      <c r="O16" s="44"/>
      <c r="P16" s="45"/>
      <c r="Q16" s="45"/>
      <c r="R16" s="45"/>
      <c r="S16" s="45"/>
      <c r="T16" s="45"/>
      <c r="U16" s="45"/>
      <c r="V16" s="45"/>
      <c r="W16" s="45"/>
      <c r="X16" s="45"/>
      <c r="Y16" s="44">
        <f t="shared" si="0"/>
        <v>0</v>
      </c>
    </row>
    <row r="17" spans="1:25" x14ac:dyDescent="0.25">
      <c r="A17" s="14">
        <v>7</v>
      </c>
      <c r="B17" s="14"/>
      <c r="C17" s="7"/>
      <c r="D17" s="7"/>
      <c r="E17" s="31"/>
      <c r="F17" s="31"/>
      <c r="G17" s="45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>
        <f t="shared" si="0"/>
        <v>0</v>
      </c>
    </row>
    <row r="18" spans="1:25" x14ac:dyDescent="0.25">
      <c r="A18" s="14">
        <v>8</v>
      </c>
      <c r="B18" s="14"/>
      <c r="C18" s="7"/>
      <c r="D18" s="7"/>
      <c r="E18" s="31"/>
      <c r="F18" s="31"/>
      <c r="G18" s="45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>
        <f t="shared" si="0"/>
        <v>0</v>
      </c>
    </row>
    <row r="19" spans="1:25" x14ac:dyDescent="0.25">
      <c r="A19" s="14">
        <v>9</v>
      </c>
      <c r="B19" s="14"/>
      <c r="C19" s="7"/>
      <c r="D19" s="7"/>
      <c r="E19" s="31"/>
      <c r="F19" s="31"/>
      <c r="G19" s="45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5"/>
      <c r="T19" s="45"/>
      <c r="U19" s="45"/>
      <c r="V19" s="45"/>
      <c r="W19" s="45"/>
      <c r="X19" s="45"/>
      <c r="Y19" s="44">
        <f t="shared" si="0"/>
        <v>0</v>
      </c>
    </row>
    <row r="20" spans="1:25" x14ac:dyDescent="0.25">
      <c r="A20" s="14">
        <v>10</v>
      </c>
      <c r="B20" s="14"/>
      <c r="C20" s="7"/>
      <c r="D20" s="7"/>
      <c r="E20" s="31"/>
      <c r="F20" s="31"/>
      <c r="G20" s="45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>
        <f t="shared" si="0"/>
        <v>0</v>
      </c>
    </row>
    <row r="21" spans="1:25" x14ac:dyDescent="0.25">
      <c r="A21" s="14">
        <v>11</v>
      </c>
      <c r="B21" s="14"/>
      <c r="C21" s="7"/>
      <c r="D21" s="7"/>
      <c r="E21" s="31"/>
      <c r="F21" s="31"/>
      <c r="G21" s="45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>
        <f t="shared" si="0"/>
        <v>0</v>
      </c>
    </row>
    <row r="22" spans="1:25" x14ac:dyDescent="0.25">
      <c r="A22" s="14">
        <v>12</v>
      </c>
      <c r="B22" s="14"/>
      <c r="C22" s="7"/>
      <c r="D22" s="7"/>
      <c r="E22" s="31"/>
      <c r="F22" s="31"/>
      <c r="G22" s="45"/>
      <c r="H22" s="44"/>
      <c r="I22" s="44"/>
      <c r="J22" s="44"/>
      <c r="K22" s="4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44">
        <f t="shared" si="0"/>
        <v>0</v>
      </c>
    </row>
    <row r="23" spans="1:25" x14ac:dyDescent="0.25">
      <c r="A23" s="14">
        <v>13</v>
      </c>
      <c r="B23" s="14"/>
      <c r="C23" s="7"/>
      <c r="D23" s="7"/>
      <c r="E23" s="31"/>
      <c r="F23" s="31"/>
      <c r="G23" s="45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5"/>
      <c r="T23" s="45"/>
      <c r="U23" s="45"/>
      <c r="V23" s="45"/>
      <c r="W23" s="45"/>
      <c r="X23" s="45"/>
      <c r="Y23" s="44">
        <f t="shared" si="0"/>
        <v>0</v>
      </c>
    </row>
    <row r="24" spans="1:25" x14ac:dyDescent="0.25">
      <c r="A24" s="14">
        <v>14</v>
      </c>
      <c r="B24" s="14"/>
      <c r="C24" s="7"/>
      <c r="D24" s="7"/>
      <c r="E24" s="31"/>
      <c r="F24" s="31"/>
      <c r="G24" s="45"/>
      <c r="H24" s="44"/>
      <c r="I24" s="44"/>
      <c r="J24" s="44"/>
      <c r="K24" s="44"/>
      <c r="L24" s="44"/>
      <c r="M24" s="44"/>
      <c r="N24" s="44"/>
      <c r="O24" s="44"/>
      <c r="P24" s="45"/>
      <c r="Q24" s="45"/>
      <c r="R24" s="45"/>
      <c r="S24" s="45"/>
      <c r="T24" s="45"/>
      <c r="U24" s="45"/>
      <c r="V24" s="45"/>
      <c r="W24" s="45"/>
      <c r="X24" s="45"/>
      <c r="Y24" s="44">
        <f t="shared" si="0"/>
        <v>0</v>
      </c>
    </row>
    <row r="25" spans="1:25" x14ac:dyDescent="0.25">
      <c r="A25" s="14">
        <v>15</v>
      </c>
      <c r="B25" s="14"/>
      <c r="C25" s="7"/>
      <c r="D25" s="7"/>
      <c r="E25" s="31"/>
      <c r="F25" s="31"/>
      <c r="G25" s="45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>
        <f t="shared" si="0"/>
        <v>0</v>
      </c>
    </row>
    <row r="26" spans="1:25" x14ac:dyDescent="0.25">
      <c r="A26" s="14">
        <v>16</v>
      </c>
      <c r="B26" s="14"/>
      <c r="C26" s="7"/>
      <c r="D26" s="7"/>
      <c r="E26" s="31"/>
      <c r="F26" s="31"/>
      <c r="G26" s="45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5"/>
      <c r="T26" s="45"/>
      <c r="U26" s="45"/>
      <c r="V26" s="45"/>
      <c r="W26" s="45"/>
      <c r="X26" s="45"/>
      <c r="Y26" s="44">
        <f t="shared" si="0"/>
        <v>0</v>
      </c>
    </row>
    <row r="27" spans="1:25" x14ac:dyDescent="0.25">
      <c r="A27" s="14">
        <v>17</v>
      </c>
      <c r="B27" s="14"/>
      <c r="C27" s="7"/>
      <c r="D27" s="7"/>
      <c r="E27" s="31"/>
      <c r="F27" s="31"/>
      <c r="G27" s="45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>
        <f t="shared" si="0"/>
        <v>0</v>
      </c>
    </row>
    <row r="28" spans="1:25" x14ac:dyDescent="0.25">
      <c r="A28" s="14">
        <v>18</v>
      </c>
      <c r="B28" s="14"/>
      <c r="C28" s="7"/>
      <c r="D28" s="7"/>
      <c r="E28" s="31"/>
      <c r="F28" s="31"/>
      <c r="G28" s="45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5"/>
      <c r="T28" s="45"/>
      <c r="U28" s="45"/>
      <c r="V28" s="45"/>
      <c r="W28" s="45"/>
      <c r="X28" s="45"/>
      <c r="Y28" s="44">
        <f t="shared" si="0"/>
        <v>0</v>
      </c>
    </row>
    <row r="29" spans="1:25" x14ac:dyDescent="0.25">
      <c r="A29" s="14">
        <v>19</v>
      </c>
      <c r="B29" s="14"/>
      <c r="C29" s="7"/>
      <c r="D29" s="7"/>
      <c r="E29" s="31"/>
      <c r="F29" s="31"/>
      <c r="G29" s="45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>
        <f t="shared" si="0"/>
        <v>0</v>
      </c>
    </row>
    <row r="30" spans="1:25" x14ac:dyDescent="0.25">
      <c r="A30" s="14">
        <v>20</v>
      </c>
      <c r="B30" s="14"/>
      <c r="C30" s="7"/>
      <c r="D30" s="7"/>
      <c r="E30" s="31"/>
      <c r="F30" s="31"/>
      <c r="G30" s="45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>
        <f t="shared" si="0"/>
        <v>0</v>
      </c>
    </row>
    <row r="31" spans="1:25" x14ac:dyDescent="0.25">
      <c r="A31" s="14">
        <v>21</v>
      </c>
      <c r="B31" s="14"/>
      <c r="C31" s="7"/>
      <c r="D31" s="7"/>
      <c r="E31" s="31"/>
      <c r="F31" s="31"/>
      <c r="G31" s="45"/>
      <c r="H31" s="44"/>
      <c r="I31" s="44"/>
      <c r="J31" s="44"/>
      <c r="K31" s="44"/>
      <c r="L31" s="44"/>
      <c r="M31" s="44"/>
      <c r="N31" s="45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>
        <f t="shared" si="0"/>
        <v>0</v>
      </c>
    </row>
    <row r="32" spans="1:25" x14ac:dyDescent="0.25">
      <c r="A32" s="14">
        <v>22</v>
      </c>
      <c r="B32" s="14"/>
      <c r="C32" s="7"/>
      <c r="D32" s="7"/>
      <c r="E32" s="31"/>
      <c r="F32" s="31"/>
      <c r="G32" s="45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>
        <f t="shared" si="0"/>
        <v>0</v>
      </c>
    </row>
    <row r="33" spans="1:28" x14ac:dyDescent="0.25">
      <c r="A33" s="14">
        <v>23</v>
      </c>
      <c r="B33" s="14"/>
      <c r="C33" s="7"/>
      <c r="D33" s="7"/>
      <c r="E33" s="31"/>
      <c r="F33" s="31"/>
      <c r="G33" s="45"/>
      <c r="H33" s="44"/>
      <c r="I33" s="44"/>
      <c r="J33" s="44"/>
      <c r="K33" s="44"/>
      <c r="L33" s="44"/>
      <c r="M33" s="45"/>
      <c r="N33" s="45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>
        <f t="shared" si="0"/>
        <v>0</v>
      </c>
    </row>
    <row r="34" spans="1:28" x14ac:dyDescent="0.25">
      <c r="A34" s="14">
        <v>24</v>
      </c>
      <c r="B34" s="14"/>
      <c r="C34" s="7"/>
      <c r="D34" s="7"/>
      <c r="E34" s="31"/>
      <c r="F34" s="31"/>
      <c r="G34" s="45"/>
      <c r="H34" s="44"/>
      <c r="I34" s="44"/>
      <c r="J34" s="44"/>
      <c r="K34" s="44"/>
      <c r="L34" s="44"/>
      <c r="M34" s="45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>
        <f t="shared" si="0"/>
        <v>0</v>
      </c>
    </row>
    <row r="35" spans="1:28" x14ac:dyDescent="0.25">
      <c r="A35" s="14">
        <v>25</v>
      </c>
      <c r="B35" s="14"/>
      <c r="C35" s="7"/>
      <c r="D35" s="7"/>
      <c r="E35" s="31"/>
      <c r="F35" s="31"/>
      <c r="G35" s="45"/>
      <c r="H35" s="44"/>
      <c r="I35" s="44"/>
      <c r="J35" s="44"/>
      <c r="K35" s="44"/>
      <c r="L35" s="45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>
        <f t="shared" si="0"/>
        <v>0</v>
      </c>
    </row>
    <row r="36" spans="1:28" x14ac:dyDescent="0.25">
      <c r="A36" s="14">
        <v>26</v>
      </c>
      <c r="B36" s="14"/>
      <c r="C36" s="7"/>
      <c r="D36" s="7"/>
      <c r="E36" s="31"/>
      <c r="F36" s="31"/>
      <c r="G36" s="45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>
        <f t="shared" si="0"/>
        <v>0</v>
      </c>
    </row>
    <row r="37" spans="1:28" x14ac:dyDescent="0.25">
      <c r="A37" s="14">
        <v>27</v>
      </c>
      <c r="B37" s="14"/>
      <c r="C37" s="7"/>
      <c r="D37" s="7"/>
      <c r="E37" s="31"/>
      <c r="F37" s="31"/>
      <c r="G37" s="45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>
        <f t="shared" si="0"/>
        <v>0</v>
      </c>
    </row>
    <row r="38" spans="1:28" x14ac:dyDescent="0.25">
      <c r="A38" s="14">
        <v>28</v>
      </c>
      <c r="B38" s="14"/>
      <c r="C38" s="7"/>
      <c r="D38" s="7"/>
      <c r="E38" s="31"/>
      <c r="F38" s="31"/>
      <c r="G38" s="45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>
        <f t="shared" si="0"/>
        <v>0</v>
      </c>
    </row>
    <row r="39" spans="1:28" x14ac:dyDescent="0.25">
      <c r="A39" s="14">
        <v>29</v>
      </c>
      <c r="B39" s="14"/>
      <c r="C39" s="7"/>
      <c r="D39" s="7"/>
      <c r="E39" s="31"/>
      <c r="F39" s="31"/>
      <c r="G39" s="45"/>
      <c r="H39" s="44"/>
      <c r="I39" s="44"/>
      <c r="J39" s="44"/>
      <c r="K39" s="44"/>
      <c r="L39" s="44"/>
      <c r="M39" s="45"/>
      <c r="N39" s="44"/>
      <c r="O39" s="45"/>
      <c r="P39" s="44"/>
      <c r="Q39" s="44"/>
      <c r="R39" s="44"/>
      <c r="S39" s="44"/>
      <c r="T39" s="44"/>
      <c r="U39" s="44"/>
      <c r="V39" s="44"/>
      <c r="W39" s="44"/>
      <c r="X39" s="44"/>
      <c r="Y39" s="44">
        <f t="shared" si="0"/>
        <v>0</v>
      </c>
    </row>
    <row r="40" spans="1:28" x14ac:dyDescent="0.25">
      <c r="A40" s="14">
        <v>30</v>
      </c>
      <c r="B40" s="14"/>
      <c r="C40" s="7"/>
      <c r="D40" s="7"/>
      <c r="E40" s="31"/>
      <c r="F40" s="31"/>
      <c r="G40" s="45"/>
      <c r="H40" s="44"/>
      <c r="I40" s="44"/>
      <c r="J40" s="44"/>
      <c r="K40" s="44"/>
      <c r="L40" s="44"/>
      <c r="M40" s="45"/>
      <c r="N40" s="45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>
        <f t="shared" si="0"/>
        <v>0</v>
      </c>
    </row>
    <row r="41" spans="1:28" x14ac:dyDescent="0.25">
      <c r="A41" s="14">
        <v>31</v>
      </c>
      <c r="B41" s="14"/>
      <c r="C41" s="7"/>
      <c r="D41" s="7"/>
      <c r="E41" s="31"/>
      <c r="F41" s="31"/>
      <c r="G41" s="45"/>
      <c r="H41" s="44"/>
      <c r="I41" s="44"/>
      <c r="J41" s="44"/>
      <c r="K41" s="44"/>
      <c r="L41" s="45"/>
      <c r="M41" s="44"/>
      <c r="N41" s="45"/>
      <c r="O41" s="44"/>
      <c r="P41" s="45"/>
      <c r="Q41" s="45"/>
      <c r="R41" s="45"/>
      <c r="S41" s="44"/>
      <c r="T41" s="44"/>
      <c r="U41" s="44"/>
      <c r="V41" s="44"/>
      <c r="W41" s="44"/>
      <c r="X41" s="44"/>
      <c r="Y41" s="44">
        <f t="shared" si="0"/>
        <v>0</v>
      </c>
    </row>
    <row r="42" spans="1:28" x14ac:dyDescent="0.25">
      <c r="A42" s="14">
        <v>32</v>
      </c>
      <c r="B42" s="14"/>
      <c r="C42" s="7"/>
      <c r="D42" s="7"/>
      <c r="E42" s="31"/>
      <c r="F42" s="31"/>
      <c r="G42" s="45"/>
      <c r="H42" s="44"/>
      <c r="I42" s="44"/>
      <c r="J42" s="44"/>
      <c r="K42" s="44"/>
      <c r="L42" s="14"/>
      <c r="M42" s="45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>
        <f t="shared" si="0"/>
        <v>0</v>
      </c>
      <c r="AB42" s="65"/>
    </row>
    <row r="43" spans="1:28" x14ac:dyDescent="0.25">
      <c r="A43" s="14">
        <v>33</v>
      </c>
      <c r="B43" s="14"/>
      <c r="C43" s="7"/>
      <c r="D43" s="7"/>
      <c r="E43" s="31"/>
      <c r="F43" s="31"/>
      <c r="G43" s="45"/>
      <c r="H43" s="44"/>
      <c r="I43" s="44"/>
      <c r="J43" s="44"/>
      <c r="K43" s="44"/>
      <c r="L43" s="1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>
        <f t="shared" si="0"/>
        <v>0</v>
      </c>
    </row>
    <row r="44" spans="1:28" x14ac:dyDescent="0.25">
      <c r="A44" s="14">
        <v>34</v>
      </c>
      <c r="B44" s="14"/>
      <c r="C44" s="7"/>
      <c r="D44" s="7"/>
      <c r="E44" s="31"/>
      <c r="F44" s="31"/>
      <c r="G44" s="45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>
        <f t="shared" si="0"/>
        <v>0</v>
      </c>
    </row>
    <row r="45" spans="1:28" x14ac:dyDescent="0.25">
      <c r="A45" s="14">
        <v>35</v>
      </c>
      <c r="B45" s="14"/>
      <c r="C45" s="7"/>
      <c r="D45" s="7"/>
      <c r="E45" s="31"/>
      <c r="F45" s="31"/>
      <c r="G45" s="45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>
        <f t="shared" si="0"/>
        <v>0</v>
      </c>
    </row>
    <row r="46" spans="1:28" x14ac:dyDescent="0.25">
      <c r="E46" s="77">
        <f>SUM(E11:E45)</f>
        <v>16523.514249313677</v>
      </c>
      <c r="F46" s="72"/>
      <c r="H46" s="77">
        <f t="shared" ref="H46:R46" si="1">SUM(H11:H45)</f>
        <v>4466.5344859614897</v>
      </c>
      <c r="I46" s="77">
        <f t="shared" si="1"/>
        <v>3174.9089877463894</v>
      </c>
      <c r="J46" s="77">
        <f t="shared" si="1"/>
        <v>0</v>
      </c>
      <c r="K46" s="77">
        <f t="shared" si="1"/>
        <v>0</v>
      </c>
      <c r="L46" s="77">
        <f t="shared" si="1"/>
        <v>3765.7778386940336</v>
      </c>
      <c r="M46" s="77">
        <f t="shared" si="1"/>
        <v>2548.528820214246</v>
      </c>
      <c r="N46" s="77">
        <f t="shared" si="1"/>
        <v>493.21273034027053</v>
      </c>
      <c r="O46" s="77">
        <f t="shared" si="1"/>
        <v>382.83172129011803</v>
      </c>
      <c r="P46" s="77">
        <f t="shared" si="1"/>
        <v>1691.7196650671281</v>
      </c>
      <c r="Q46" s="77">
        <f t="shared" si="1"/>
        <v>0</v>
      </c>
      <c r="R46" s="77">
        <f t="shared" si="1"/>
        <v>0</v>
      </c>
      <c r="Y46" s="77">
        <f>SUM(Y11:Y45)</f>
        <v>16523.514249313674</v>
      </c>
    </row>
  </sheetData>
  <mergeCells count="1">
    <mergeCell ref="B4:C5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4774F-A9A2-4307-91C1-8306C9375AEB}">
  <dimension ref="A1:AB112"/>
  <sheetViews>
    <sheetView zoomScale="90" zoomScaleNormal="90" workbookViewId="0">
      <pane xSplit="3" ySplit="8" topLeftCell="D24" activePane="bottomRight" state="frozen"/>
      <selection pane="topRight" activeCell="B1" sqref="B1"/>
      <selection pane="bottomLeft" activeCell="A9" sqref="A9"/>
      <selection pane="bottomRight" activeCell="E113" sqref="E113"/>
    </sheetView>
  </sheetViews>
  <sheetFormatPr baseColWidth="10" defaultColWidth="11.54296875" defaultRowHeight="15" x14ac:dyDescent="0.25"/>
  <cols>
    <col min="1" max="1" width="6.453125" style="24" customWidth="1"/>
    <col min="2" max="2" width="29.81640625" style="24" customWidth="1"/>
    <col min="3" max="3" width="20.90625" style="24" customWidth="1"/>
    <col min="4" max="4" width="33.90625" style="24" customWidth="1"/>
    <col min="5" max="16384" width="11.54296875" style="24"/>
  </cols>
  <sheetData>
    <row r="1" spans="1:28" ht="15.6" x14ac:dyDescent="0.3">
      <c r="C1" s="26" t="s">
        <v>246</v>
      </c>
      <c r="D1" s="26"/>
      <c r="R1" s="102" t="s">
        <v>528</v>
      </c>
      <c r="S1" s="102" t="s">
        <v>528</v>
      </c>
      <c r="T1" s="102" t="s">
        <v>528</v>
      </c>
      <c r="U1" s="102" t="s">
        <v>528</v>
      </c>
      <c r="V1" s="102" t="s">
        <v>528</v>
      </c>
      <c r="W1" s="102" t="s">
        <v>528</v>
      </c>
      <c r="X1" s="102" t="s">
        <v>528</v>
      </c>
      <c r="Y1" s="102" t="s">
        <v>528</v>
      </c>
      <c r="Z1" s="102" t="s">
        <v>528</v>
      </c>
      <c r="AA1" s="102" t="s">
        <v>528</v>
      </c>
      <c r="AB1" s="102" t="s">
        <v>528</v>
      </c>
    </row>
    <row r="2" spans="1:28" x14ac:dyDescent="0.25">
      <c r="E2" s="41" t="s">
        <v>139</v>
      </c>
      <c r="F2" s="41" t="s">
        <v>140</v>
      </c>
      <c r="G2" s="41" t="s">
        <v>141</v>
      </c>
      <c r="H2" s="41" t="s">
        <v>142</v>
      </c>
      <c r="I2" s="41" t="s">
        <v>95</v>
      </c>
      <c r="J2" s="41" t="s">
        <v>96</v>
      </c>
      <c r="K2" s="41" t="s">
        <v>97</v>
      </c>
      <c r="L2" s="41" t="s">
        <v>98</v>
      </c>
      <c r="M2" s="41" t="s">
        <v>99</v>
      </c>
      <c r="N2" s="41" t="s">
        <v>143</v>
      </c>
      <c r="O2" s="41" t="s">
        <v>144</v>
      </c>
      <c r="P2" s="89"/>
      <c r="Q2" s="89" t="s">
        <v>139</v>
      </c>
      <c r="R2" s="89" t="s">
        <v>140</v>
      </c>
      <c r="S2" s="89" t="s">
        <v>141</v>
      </c>
      <c r="T2" s="89" t="s">
        <v>142</v>
      </c>
      <c r="U2" s="89" t="s">
        <v>95</v>
      </c>
      <c r="V2" s="89" t="s">
        <v>96</v>
      </c>
      <c r="W2" s="89" t="s">
        <v>97</v>
      </c>
      <c r="X2" s="89" t="s">
        <v>98</v>
      </c>
      <c r="Y2" s="89" t="s">
        <v>99</v>
      </c>
      <c r="Z2" s="89" t="s">
        <v>143</v>
      </c>
      <c r="AA2" s="89" t="s">
        <v>144</v>
      </c>
      <c r="AB2" s="89"/>
    </row>
    <row r="3" spans="1:28" x14ac:dyDescent="0.25">
      <c r="E3" s="41" t="s">
        <v>131</v>
      </c>
      <c r="F3" s="41" t="s">
        <v>135</v>
      </c>
      <c r="G3" s="41" t="s">
        <v>136</v>
      </c>
      <c r="H3" s="41" t="s">
        <v>137</v>
      </c>
      <c r="I3" s="41" t="s">
        <v>131</v>
      </c>
      <c r="J3" s="41" t="s">
        <v>135</v>
      </c>
      <c r="K3" s="41" t="s">
        <v>136</v>
      </c>
      <c r="L3" s="41" t="s">
        <v>137</v>
      </c>
      <c r="M3" s="41" t="s">
        <v>138</v>
      </c>
      <c r="N3" s="41" t="s">
        <v>131</v>
      </c>
      <c r="O3" s="41" t="s">
        <v>135</v>
      </c>
      <c r="P3" s="89"/>
      <c r="Q3" s="89" t="s">
        <v>131</v>
      </c>
      <c r="R3" s="89" t="s">
        <v>135</v>
      </c>
      <c r="S3" s="89" t="s">
        <v>136</v>
      </c>
      <c r="T3" s="89" t="s">
        <v>137</v>
      </c>
      <c r="U3" s="89" t="s">
        <v>131</v>
      </c>
      <c r="V3" s="89" t="s">
        <v>135</v>
      </c>
      <c r="W3" s="89" t="s">
        <v>136</v>
      </c>
      <c r="X3" s="89" t="s">
        <v>137</v>
      </c>
      <c r="Y3" s="89" t="s">
        <v>138</v>
      </c>
      <c r="Z3" s="89" t="s">
        <v>131</v>
      </c>
      <c r="AA3" s="89" t="s">
        <v>135</v>
      </c>
      <c r="AB3" s="89"/>
    </row>
    <row r="4" spans="1:28" x14ac:dyDescent="0.25">
      <c r="E4" s="41" t="s">
        <v>48</v>
      </c>
      <c r="F4" s="41" t="s">
        <v>48</v>
      </c>
      <c r="G4" s="41" t="s">
        <v>48</v>
      </c>
      <c r="H4" s="41" t="s">
        <v>48</v>
      </c>
      <c r="I4" s="41" t="s">
        <v>48</v>
      </c>
      <c r="J4" s="41" t="s">
        <v>48</v>
      </c>
      <c r="K4" s="41" t="s">
        <v>48</v>
      </c>
      <c r="L4" s="41" t="s">
        <v>48</v>
      </c>
      <c r="M4" s="41" t="s">
        <v>48</v>
      </c>
      <c r="N4" s="41" t="s">
        <v>48</v>
      </c>
      <c r="O4" s="41" t="s">
        <v>48</v>
      </c>
      <c r="P4" s="89"/>
      <c r="Q4" s="89" t="s">
        <v>48</v>
      </c>
      <c r="R4" s="89" t="s">
        <v>48</v>
      </c>
      <c r="S4" s="89" t="s">
        <v>48</v>
      </c>
      <c r="T4" s="89" t="s">
        <v>48</v>
      </c>
      <c r="U4" s="89" t="s">
        <v>48</v>
      </c>
      <c r="V4" s="89" t="s">
        <v>48</v>
      </c>
      <c r="W4" s="89" t="s">
        <v>48</v>
      </c>
      <c r="X4" s="89" t="s">
        <v>48</v>
      </c>
      <c r="Y4" s="89" t="s">
        <v>48</v>
      </c>
      <c r="Z4" s="89" t="s">
        <v>48</v>
      </c>
      <c r="AA4" s="89" t="s">
        <v>48</v>
      </c>
      <c r="AB4" s="89"/>
    </row>
    <row r="5" spans="1:28" x14ac:dyDescent="0.25">
      <c r="E5" s="46">
        <v>45280</v>
      </c>
      <c r="F5" s="46">
        <v>32186</v>
      </c>
      <c r="G5" s="46">
        <v>8536</v>
      </c>
      <c r="H5" s="46">
        <v>4569</v>
      </c>
      <c r="I5" s="46">
        <v>38176</v>
      </c>
      <c r="J5" s="46">
        <v>25836</v>
      </c>
      <c r="K5" s="46">
        <v>5000</v>
      </c>
      <c r="L5" s="46">
        <v>3881</v>
      </c>
      <c r="M5" s="46">
        <v>17150</v>
      </c>
      <c r="N5" s="46">
        <v>18563</v>
      </c>
      <c r="O5" s="46">
        <v>35292</v>
      </c>
      <c r="P5" s="46"/>
      <c r="Q5" s="46">
        <v>45280</v>
      </c>
      <c r="R5" s="46">
        <v>32186</v>
      </c>
      <c r="S5" s="46">
        <v>8536</v>
      </c>
      <c r="T5" s="46">
        <v>4569</v>
      </c>
      <c r="U5" s="46">
        <v>38176</v>
      </c>
      <c r="V5" s="46">
        <v>25836</v>
      </c>
      <c r="W5" s="46">
        <v>5000</v>
      </c>
      <c r="X5" s="46">
        <v>3881</v>
      </c>
      <c r="Y5" s="46">
        <v>17150</v>
      </c>
      <c r="Z5" s="46">
        <v>18563</v>
      </c>
      <c r="AA5" s="46">
        <v>35292</v>
      </c>
      <c r="AB5" s="46"/>
    </row>
    <row r="6" spans="1:28" ht="27.6" x14ac:dyDescent="0.25">
      <c r="E6" s="41" t="s">
        <v>145</v>
      </c>
      <c r="F6" s="41" t="s">
        <v>146</v>
      </c>
      <c r="G6" s="41" t="s">
        <v>147</v>
      </c>
      <c r="H6" s="41" t="s">
        <v>148</v>
      </c>
      <c r="I6" s="41" t="s">
        <v>149</v>
      </c>
      <c r="J6" s="41" t="s">
        <v>150</v>
      </c>
      <c r="K6" s="41" t="s">
        <v>151</v>
      </c>
      <c r="L6" s="41" t="s">
        <v>152</v>
      </c>
      <c r="M6" s="41" t="s">
        <v>153</v>
      </c>
      <c r="N6" s="41" t="s">
        <v>154</v>
      </c>
      <c r="O6" s="41" t="s">
        <v>155</v>
      </c>
      <c r="P6" s="89" t="s">
        <v>635</v>
      </c>
      <c r="Q6" s="89" t="s">
        <v>145</v>
      </c>
      <c r="R6" s="89" t="s">
        <v>146</v>
      </c>
      <c r="S6" s="89" t="s">
        <v>147</v>
      </c>
      <c r="T6" s="89" t="s">
        <v>148</v>
      </c>
      <c r="U6" s="89" t="s">
        <v>149</v>
      </c>
      <c r="V6" s="89" t="s">
        <v>150</v>
      </c>
      <c r="W6" s="89" t="s">
        <v>151</v>
      </c>
      <c r="X6" s="89" t="s">
        <v>152</v>
      </c>
      <c r="Y6" s="89" t="s">
        <v>153</v>
      </c>
      <c r="Z6" s="89" t="s">
        <v>154</v>
      </c>
      <c r="AA6" s="89" t="s">
        <v>155</v>
      </c>
      <c r="AB6" s="89" t="s">
        <v>635</v>
      </c>
    </row>
    <row r="7" spans="1:28" x14ac:dyDescent="0.25">
      <c r="E7" s="54">
        <v>44185</v>
      </c>
      <c r="F7" s="54">
        <v>44188</v>
      </c>
      <c r="G7" s="54">
        <v>44193</v>
      </c>
      <c r="H7" s="54">
        <v>44201</v>
      </c>
      <c r="I7" s="54">
        <v>44209</v>
      </c>
      <c r="J7" s="54">
        <v>44212</v>
      </c>
      <c r="K7" s="54">
        <v>44214</v>
      </c>
      <c r="L7" s="54">
        <v>44212</v>
      </c>
      <c r="M7" s="54">
        <v>44216</v>
      </c>
      <c r="N7" s="54">
        <v>44201</v>
      </c>
      <c r="O7" s="54">
        <v>44204</v>
      </c>
      <c r="P7" s="54"/>
      <c r="Q7" s="54">
        <v>44185</v>
      </c>
      <c r="R7" s="54">
        <v>44188</v>
      </c>
      <c r="S7" s="54">
        <v>44193</v>
      </c>
      <c r="T7" s="54">
        <v>44201</v>
      </c>
      <c r="U7" s="54">
        <v>44209</v>
      </c>
      <c r="V7" s="54">
        <v>44212</v>
      </c>
      <c r="W7" s="54">
        <v>44214</v>
      </c>
      <c r="X7" s="54">
        <v>44212</v>
      </c>
      <c r="Y7" s="54">
        <v>44216</v>
      </c>
      <c r="Z7" s="54">
        <v>44201</v>
      </c>
      <c r="AA7" s="54">
        <v>44204</v>
      </c>
      <c r="AB7" s="54"/>
    </row>
    <row r="8" spans="1:28" ht="15.6" x14ac:dyDescent="0.3">
      <c r="C8" s="37" t="s">
        <v>247</v>
      </c>
      <c r="D8" s="42"/>
      <c r="E8" s="1" t="s">
        <v>157</v>
      </c>
      <c r="F8" s="1" t="s">
        <v>157</v>
      </c>
      <c r="G8" s="1" t="s">
        <v>158</v>
      </c>
      <c r="H8" s="1" t="s">
        <v>158</v>
      </c>
      <c r="I8" s="1" t="s">
        <v>157</v>
      </c>
      <c r="J8" s="1" t="s">
        <v>157</v>
      </c>
      <c r="K8" s="1" t="s">
        <v>157</v>
      </c>
      <c r="L8" s="1" t="s">
        <v>157</v>
      </c>
      <c r="M8" s="1" t="s">
        <v>157</v>
      </c>
      <c r="N8" s="1" t="s">
        <v>159</v>
      </c>
      <c r="O8" s="1" t="s">
        <v>159</v>
      </c>
      <c r="P8" s="1"/>
      <c r="Q8" s="1" t="s">
        <v>157</v>
      </c>
      <c r="R8" s="1" t="s">
        <v>157</v>
      </c>
      <c r="S8" s="1" t="s">
        <v>158</v>
      </c>
      <c r="T8" s="1" t="s">
        <v>158</v>
      </c>
      <c r="U8" s="1" t="s">
        <v>157</v>
      </c>
      <c r="V8" s="1" t="s">
        <v>157</v>
      </c>
      <c r="W8" s="1" t="s">
        <v>157</v>
      </c>
      <c r="X8" s="1" t="s">
        <v>157</v>
      </c>
      <c r="Y8" s="1" t="s">
        <v>157</v>
      </c>
      <c r="Z8" s="1" t="s">
        <v>159</v>
      </c>
      <c r="AA8" s="1" t="s">
        <v>159</v>
      </c>
      <c r="AB8" s="1"/>
    </row>
    <row r="9" spans="1:28" ht="15.6" x14ac:dyDescent="0.3">
      <c r="C9" s="36" t="s">
        <v>288</v>
      </c>
      <c r="D9" s="84"/>
      <c r="E9" s="43">
        <f>IIPP!I2</f>
        <v>4825.6000000000004</v>
      </c>
      <c r="F9" s="43">
        <f>IIPP!I3</f>
        <v>5463.2</v>
      </c>
      <c r="G9" s="43">
        <f>IIPP!I4</f>
        <v>2654.8</v>
      </c>
      <c r="H9" s="43">
        <v>0</v>
      </c>
      <c r="I9" s="43">
        <v>0</v>
      </c>
      <c r="J9" s="43">
        <v>0</v>
      </c>
      <c r="K9" s="43">
        <v>0</v>
      </c>
      <c r="L9" s="43">
        <v>0</v>
      </c>
      <c r="M9" s="43">
        <v>0</v>
      </c>
      <c r="N9" s="43">
        <v>0</v>
      </c>
      <c r="O9" s="43">
        <v>0</v>
      </c>
      <c r="P9" s="49">
        <f>SUM(E9:O9)</f>
        <v>12943.599999999999</v>
      </c>
      <c r="Q9" s="69">
        <f>H9/H$97</f>
        <v>0</v>
      </c>
      <c r="R9" s="69">
        <f t="shared" ref="R9:AB9" si="0">I9/I$97</f>
        <v>0</v>
      </c>
      <c r="S9" s="69">
        <f t="shared" si="0"/>
        <v>0</v>
      </c>
      <c r="T9" s="69">
        <f t="shared" si="0"/>
        <v>0</v>
      </c>
      <c r="U9" s="69">
        <f t="shared" si="0"/>
        <v>0</v>
      </c>
      <c r="V9" s="69">
        <f t="shared" si="0"/>
        <v>0</v>
      </c>
      <c r="W9" s="69">
        <f t="shared" si="0"/>
        <v>0</v>
      </c>
      <c r="X9" s="69">
        <f t="shared" si="0"/>
        <v>0</v>
      </c>
      <c r="Y9" s="69">
        <f t="shared" si="0"/>
        <v>3.3788379090026494E-2</v>
      </c>
      <c r="Z9" s="69">
        <f t="shared" si="0"/>
        <v>0</v>
      </c>
      <c r="AA9" s="69">
        <f t="shared" si="0"/>
        <v>0</v>
      </c>
      <c r="AB9" s="103">
        <f t="shared" si="0"/>
        <v>0</v>
      </c>
    </row>
    <row r="10" spans="1:28" ht="15.6" x14ac:dyDescent="0.3">
      <c r="C10" s="36" t="s">
        <v>248</v>
      </c>
      <c r="D10" s="84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9"/>
    </row>
    <row r="11" spans="1:28" ht="15.6" x14ac:dyDescent="0.3">
      <c r="A11" s="1" t="s">
        <v>100</v>
      </c>
      <c r="B11" s="1" t="s">
        <v>101</v>
      </c>
      <c r="C11" s="1" t="s">
        <v>39</v>
      </c>
      <c r="D11" s="42" t="s">
        <v>132</v>
      </c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9"/>
    </row>
    <row r="12" spans="1:28" ht="15.6" x14ac:dyDescent="0.3">
      <c r="A12" s="87">
        <v>1</v>
      </c>
      <c r="B12" s="86" t="str">
        <f>P1b!B11</f>
        <v>MD01</v>
      </c>
      <c r="C12" s="86" t="str">
        <f>P1b!C11</f>
        <v xml:space="preserve">Planchas de Hojalata </v>
      </c>
      <c r="D12" s="86" t="str">
        <f>P1b!D11</f>
        <v>Gramos</v>
      </c>
      <c r="E12" s="43">
        <f>P1b!E11</f>
        <v>0</v>
      </c>
      <c r="F12" s="43">
        <f>P1b!F11</f>
        <v>0</v>
      </c>
      <c r="G12" s="43">
        <f>P1b!G11</f>
        <v>0</v>
      </c>
      <c r="H12" s="43">
        <f>P1b!H11</f>
        <v>352.11552632563627</v>
      </c>
      <c r="I12" s="43">
        <f>P1b!I11</f>
        <v>15555.861334347825</v>
      </c>
      <c r="J12" s="43">
        <f>P1b!J11</f>
        <v>4775.3442121280295</v>
      </c>
      <c r="K12" s="43">
        <f>P1b!K11</f>
        <v>561.93140837021281</v>
      </c>
      <c r="L12" s="43">
        <f>P1b!L11</f>
        <v>299.0939719128462</v>
      </c>
      <c r="M12" s="43">
        <f>P1b!M11</f>
        <v>1078.6462477472901</v>
      </c>
      <c r="N12" s="43">
        <f>P1b!N11</f>
        <v>7564.0049756260141</v>
      </c>
      <c r="O12" s="43">
        <f>P1b!O11</f>
        <v>6523.1246297577954</v>
      </c>
      <c r="P12" s="49">
        <f t="shared" ref="P12:P22" si="1">SUM(E12:O12)</f>
        <v>36710.12230621565</v>
      </c>
      <c r="Q12" s="69">
        <f t="shared" ref="Q12:Q22" si="2">H12/H$97</f>
        <v>4.3089856833587459E-2</v>
      </c>
      <c r="R12" s="69">
        <f t="shared" ref="R12:R22" si="3">I12/I$97</f>
        <v>0.21756663869625364</v>
      </c>
      <c r="S12" s="69">
        <f t="shared" ref="S12:S22" si="4">J12/J$97</f>
        <v>0.14529216679924062</v>
      </c>
      <c r="T12" s="69">
        <f t="shared" ref="T12:T22" si="5">K12/K$97</f>
        <v>8.5259577170243725E-2</v>
      </c>
      <c r="U12" s="69">
        <f t="shared" ref="U12:U22" si="6">L12/L$97</f>
        <v>5.344065233732645E-2</v>
      </c>
      <c r="V12" s="69">
        <f t="shared" ref="V12:V22" si="7">M12/M$97</f>
        <v>7.9778435909536025E-2</v>
      </c>
      <c r="W12" s="69">
        <f t="shared" ref="W12:W22" si="8">N12/N$97</f>
        <v>0.22814068252632941</v>
      </c>
      <c r="X12" s="69">
        <f t="shared" ref="X12:X22" si="9">O12/O$97</f>
        <v>0.14647642632936184</v>
      </c>
      <c r="Y12" s="69">
        <f t="shared" ref="Y12:Y22" si="10">P12/P$97</f>
        <v>9.5829253756578706E-2</v>
      </c>
      <c r="Z12" s="69">
        <f t="shared" ref="Z12:Z22" si="11">Q12/Q$97</f>
        <v>4.3089856833587466E-2</v>
      </c>
      <c r="AA12" s="69">
        <f t="shared" ref="AA12:AA22" si="12">R12/R$97</f>
        <v>0.21756663869625364</v>
      </c>
      <c r="AB12" s="104">
        <f t="shared" ref="AB12:AB22" si="13">S12/S$97</f>
        <v>0.14529216679924062</v>
      </c>
    </row>
    <row r="13" spans="1:28" ht="15.6" x14ac:dyDescent="0.3">
      <c r="A13" s="87">
        <v>2</v>
      </c>
      <c r="B13" s="86" t="str">
        <f>P1b!B12</f>
        <v>MD02</v>
      </c>
      <c r="C13" s="86" t="str">
        <f>P1b!C12</f>
        <v>Alambre Galvanizado</v>
      </c>
      <c r="D13" s="86" t="str">
        <f>P1b!D12</f>
        <v>Gramos</v>
      </c>
      <c r="E13" s="43">
        <f>P1b!E12</f>
        <v>44.659177351585335</v>
      </c>
      <c r="F13" s="43">
        <f>P1b!F12</f>
        <v>14.399562188881704</v>
      </c>
      <c r="G13" s="43">
        <f>P1b!G12</f>
        <v>2.3219594887523192</v>
      </c>
      <c r="H13" s="43">
        <f>P1b!H12</f>
        <v>0.85235162220259009</v>
      </c>
      <c r="I13" s="43">
        <f>P1b!I12</f>
        <v>37.652578502078661</v>
      </c>
      <c r="J13" s="43">
        <f>P1b!J12</f>
        <v>11.55866180053277</v>
      </c>
      <c r="K13" s="43">
        <f>P1b!K12</f>
        <v>1.3600981072822862</v>
      </c>
      <c r="L13" s="43">
        <f>P1b!L12</f>
        <v>0.7240045186623445</v>
      </c>
      <c r="M13" s="43">
        <f>P1b!M12</f>
        <v>2.6108528938009115</v>
      </c>
      <c r="N13" s="43">
        <f>P1b!N12</f>
        <v>18.308487393495554</v>
      </c>
      <c r="O13" s="43">
        <f>P1b!O12</f>
        <v>15.789142756789074</v>
      </c>
      <c r="P13" s="49">
        <f t="shared" si="1"/>
        <v>150.23687662406354</v>
      </c>
      <c r="Q13" s="69">
        <f t="shared" si="2"/>
        <v>1.0430585028681714E-4</v>
      </c>
      <c r="R13" s="69">
        <f t="shared" si="3"/>
        <v>5.2661468027205961E-4</v>
      </c>
      <c r="S13" s="69">
        <f t="shared" si="4"/>
        <v>3.5167789874368803E-4</v>
      </c>
      <c r="T13" s="69">
        <f t="shared" si="5"/>
        <v>2.0636217838981976E-4</v>
      </c>
      <c r="U13" s="69">
        <f t="shared" si="6"/>
        <v>1.2936159670834854E-4</v>
      </c>
      <c r="V13" s="69">
        <f t="shared" si="7"/>
        <v>1.9310293869962241E-4</v>
      </c>
      <c r="W13" s="69">
        <f t="shared" si="8"/>
        <v>5.5220889243678517E-4</v>
      </c>
      <c r="X13" s="69">
        <f t="shared" si="9"/>
        <v>3.5454438433816404E-4</v>
      </c>
      <c r="Y13" s="69">
        <f t="shared" si="10"/>
        <v>3.9218305113534091E-4</v>
      </c>
      <c r="Z13" s="69">
        <f t="shared" si="11"/>
        <v>1.0430585028681715E-4</v>
      </c>
      <c r="AA13" s="69">
        <f t="shared" si="12"/>
        <v>5.2661468027205961E-4</v>
      </c>
      <c r="AB13" s="103">
        <f t="shared" si="13"/>
        <v>3.5167789874368803E-4</v>
      </c>
    </row>
    <row r="14" spans="1:28" ht="15.6" x14ac:dyDescent="0.3">
      <c r="A14" s="87">
        <v>3</v>
      </c>
      <c r="B14" s="86" t="str">
        <f>P1b!B13</f>
        <v>MD03</v>
      </c>
      <c r="C14" s="86" t="str">
        <f>P1b!C13</f>
        <v xml:space="preserve">Alambre de Cobre </v>
      </c>
      <c r="D14" s="86" t="str">
        <f>P1b!D13</f>
        <v>Gramos</v>
      </c>
      <c r="E14" s="43">
        <f>P1b!E13</f>
        <v>35.150236381653755</v>
      </c>
      <c r="F14" s="43">
        <f>P1b!F13</f>
        <v>11.333491320781219</v>
      </c>
      <c r="G14" s="43">
        <f>P1b!G13</f>
        <v>1.8276763743636883</v>
      </c>
      <c r="H14" s="43">
        <f>P1b!H13</f>
        <v>0.67074954045017399</v>
      </c>
      <c r="I14" s="43">
        <f>P1b!I13</f>
        <v>29.6354996489844</v>
      </c>
      <c r="J14" s="43">
        <f>P1b!J13</f>
        <v>9.0974983459797283</v>
      </c>
      <c r="K14" s="43">
        <f>P1b!K13</f>
        <v>1.0705695726122824</v>
      </c>
      <c r="L14" s="43">
        <f>P1b!L13</f>
        <v>0.56974807758527579</v>
      </c>
      <c r="M14" s="43">
        <f>P1b!M13</f>
        <v>2.0549910137482414</v>
      </c>
      <c r="N14" s="43">
        <f>P1b!N13</f>
        <v>14.41019960142753</v>
      </c>
      <c r="O14" s="43">
        <f>P1b!O13</f>
        <v>12.427191191605379</v>
      </c>
      <c r="P14" s="49">
        <f t="shared" si="1"/>
        <v>118.24785106919168</v>
      </c>
      <c r="Q14" s="69">
        <f t="shared" si="2"/>
        <v>8.2082440302457883E-5</v>
      </c>
      <c r="R14" s="69">
        <f t="shared" si="3"/>
        <v>4.1448659808228215E-4</v>
      </c>
      <c r="S14" s="69">
        <f t="shared" si="4"/>
        <v>2.7679580537522607E-4</v>
      </c>
      <c r="T14" s="69">
        <f t="shared" si="5"/>
        <v>1.6243318620858595E-4</v>
      </c>
      <c r="U14" s="69">
        <f t="shared" si="6"/>
        <v>1.0179980806489494E-4</v>
      </c>
      <c r="V14" s="69">
        <f t="shared" si="7"/>
        <v>1.5199048736077932E-4</v>
      </c>
      <c r="W14" s="69">
        <f t="shared" si="8"/>
        <v>4.3463122816603272E-4</v>
      </c>
      <c r="X14" s="69">
        <f t="shared" si="9"/>
        <v>2.7905193574780243E-4</v>
      </c>
      <c r="Y14" s="69">
        <f t="shared" si="10"/>
        <v>3.086778962967678E-4</v>
      </c>
      <c r="Z14" s="69">
        <f t="shared" si="11"/>
        <v>8.2082440302457896E-5</v>
      </c>
      <c r="AA14" s="69">
        <f t="shared" si="12"/>
        <v>4.1448659808228215E-4</v>
      </c>
      <c r="AB14" s="103">
        <f t="shared" si="13"/>
        <v>2.7679580537522607E-4</v>
      </c>
    </row>
    <row r="15" spans="1:28" ht="15.6" x14ac:dyDescent="0.3">
      <c r="A15" s="87">
        <v>4</v>
      </c>
      <c r="B15" s="86" t="str">
        <f>P1b!B14</f>
        <v>MD04</v>
      </c>
      <c r="C15" s="86" t="str">
        <f>P1b!C14</f>
        <v>Drum 78</v>
      </c>
      <c r="D15" s="86" t="str">
        <f>P1b!D14</f>
        <v>Gramos</v>
      </c>
      <c r="E15" s="43">
        <f>P1b!E14</f>
        <v>9.1404530089078904</v>
      </c>
      <c r="F15" s="43">
        <f>P1b!F14</f>
        <v>2.9471240538735088</v>
      </c>
      <c r="G15" s="43">
        <f>P1b!G14</f>
        <v>0.4753814717279366</v>
      </c>
      <c r="H15" s="43">
        <f>P1b!H14</f>
        <v>0.17439941870733836</v>
      </c>
      <c r="I15" s="43">
        <f>P1b!I14</f>
        <v>7.7064031375456628</v>
      </c>
      <c r="J15" s="43">
        <f>P1b!J14</f>
        <v>2.365683746221213</v>
      </c>
      <c r="K15" s="43">
        <f>P1b!K14</f>
        <v>0.27845681333642019</v>
      </c>
      <c r="L15" s="43">
        <f>P1b!L14</f>
        <v>0.14813835500179034</v>
      </c>
      <c r="M15" s="43">
        <f>P1b!M14</f>
        <v>0.53422923242261366</v>
      </c>
      <c r="N15" s="43">
        <f>P1b!N14</f>
        <v>3.7472223764213157</v>
      </c>
      <c r="O15" s="43">
        <f>P1b!O14</f>
        <v>3.2315261949078442</v>
      </c>
      <c r="P15" s="49">
        <f t="shared" si="1"/>
        <v>30.749017809073532</v>
      </c>
      <c r="Q15" s="69">
        <f t="shared" si="2"/>
        <v>2.1341989836058402E-5</v>
      </c>
      <c r="R15" s="69">
        <f t="shared" si="3"/>
        <v>1.0778292445767459E-4</v>
      </c>
      <c r="S15" s="69">
        <f t="shared" si="4"/>
        <v>7.1977076872759195E-5</v>
      </c>
      <c r="T15" s="69">
        <f t="shared" si="5"/>
        <v>4.2249124735870797E-5</v>
      </c>
      <c r="U15" s="69">
        <f t="shared" si="6"/>
        <v>2.6468638859030451E-5</v>
      </c>
      <c r="V15" s="69">
        <f t="shared" si="7"/>
        <v>3.9512465434184965E-5</v>
      </c>
      <c r="W15" s="69">
        <f t="shared" si="8"/>
        <v>1.1302132577774251E-4</v>
      </c>
      <c r="X15" s="69">
        <f t="shared" si="9"/>
        <v>7.2563753643535263E-5</v>
      </c>
      <c r="Y15" s="69">
        <f t="shared" si="10"/>
        <v>8.0268199757328135E-5</v>
      </c>
      <c r="Z15" s="69">
        <f t="shared" si="11"/>
        <v>2.1341989836058405E-5</v>
      </c>
      <c r="AA15" s="69">
        <f t="shared" si="12"/>
        <v>1.0778292445767459E-4</v>
      </c>
      <c r="AB15" s="103">
        <f t="shared" si="13"/>
        <v>7.1977076872759195E-5</v>
      </c>
    </row>
    <row r="16" spans="1:28" ht="15.6" x14ac:dyDescent="0.3">
      <c r="A16" s="87">
        <v>5</v>
      </c>
      <c r="B16" s="86" t="str">
        <f>P1b!B15</f>
        <v>MD05</v>
      </c>
      <c r="C16" s="86" t="str">
        <f>P1b!C15</f>
        <v>Manga de Polietileno 26</v>
      </c>
      <c r="D16" s="86" t="str">
        <f>P1b!D15</f>
        <v>Gramos</v>
      </c>
      <c r="E16" s="43">
        <f>P1b!E15</f>
        <v>12.639908095142417</v>
      </c>
      <c r="F16" s="43">
        <f>P1b!F15</f>
        <v>4.0755689247962534</v>
      </c>
      <c r="G16" s="43">
        <f>P1b!G15</f>
        <v>0.65712715898037388</v>
      </c>
      <c r="H16" s="43">
        <f>P1b!H15</f>
        <v>0.24121758667714488</v>
      </c>
      <c r="I16" s="43">
        <f>P1b!I15</f>
        <v>10.656827107777318</v>
      </c>
      <c r="J16" s="43">
        <f>P1b!J15</f>
        <v>3.2714968850132351</v>
      </c>
      <c r="K16" s="43">
        <f>P1b!K15</f>
        <v>0.38491515872796034</v>
      </c>
      <c r="L16" s="43">
        <f>P1b!L15</f>
        <v>0.20489504353118831</v>
      </c>
      <c r="M16" s="43">
        <f>P1b!M15</f>
        <v>0.73906966145833342</v>
      </c>
      <c r="N16" s="43">
        <f>P1b!N15</f>
        <v>5.1818598491636196</v>
      </c>
      <c r="O16" s="43">
        <f>P1b!O15</f>
        <v>4.4688677839405129</v>
      </c>
      <c r="P16" s="49">
        <f t="shared" si="1"/>
        <v>42.521753255208353</v>
      </c>
      <c r="Q16" s="69">
        <f t="shared" si="2"/>
        <v>2.9518809875055756E-5</v>
      </c>
      <c r="R16" s="69">
        <f t="shared" si="3"/>
        <v>1.4904800211138129E-4</v>
      </c>
      <c r="S16" s="69">
        <f t="shared" si="4"/>
        <v>9.9536881528529986E-5</v>
      </c>
      <c r="T16" s="69">
        <f t="shared" si="5"/>
        <v>5.840161840169312E-5</v>
      </c>
      <c r="U16" s="69">
        <f t="shared" si="6"/>
        <v>3.6609647185341046E-5</v>
      </c>
      <c r="V16" s="69">
        <f t="shared" si="7"/>
        <v>5.4662797689674039E-5</v>
      </c>
      <c r="W16" s="69">
        <f t="shared" si="8"/>
        <v>1.5629194408959648E-4</v>
      </c>
      <c r="X16" s="69">
        <f t="shared" si="9"/>
        <v>1.0034819505730123E-4</v>
      </c>
      <c r="Y16" s="69">
        <f t="shared" si="10"/>
        <v>1.1100011732126672E-4</v>
      </c>
      <c r="Z16" s="69">
        <f t="shared" si="11"/>
        <v>2.9518809875055759E-5</v>
      </c>
      <c r="AA16" s="69">
        <f t="shared" si="12"/>
        <v>1.4904800211138129E-4</v>
      </c>
      <c r="AB16" s="103">
        <f t="shared" si="13"/>
        <v>9.9536881528529986E-5</v>
      </c>
    </row>
    <row r="17" spans="1:28" ht="15.6" x14ac:dyDescent="0.3">
      <c r="A17" s="87">
        <v>6</v>
      </c>
      <c r="B17" s="86" t="str">
        <f>P1b!B16</f>
        <v>MD06</v>
      </c>
      <c r="C17" s="86" t="str">
        <f>P1b!C16</f>
        <v>Manga de Polietileno 37</v>
      </c>
      <c r="D17" s="86" t="str">
        <f>P1b!D16</f>
        <v>Gramos</v>
      </c>
      <c r="E17" s="43">
        <f>P1b!E16</f>
        <v>22.998624065302462</v>
      </c>
      <c r="F17" s="43">
        <f>P1b!F16</f>
        <v>7.4154866430494932</v>
      </c>
      <c r="G17" s="43">
        <f>P1b!G16</f>
        <v>1.1957567595569349</v>
      </c>
      <c r="H17" s="43">
        <f>P1b!H16</f>
        <v>0.4389473204137711</v>
      </c>
      <c r="I17" s="43">
        <f>P1b!I16</f>
        <v>19.390359370958187</v>
      </c>
      <c r="J17" s="43">
        <f>P1b!J16</f>
        <v>5.9524797399436613</v>
      </c>
      <c r="K17" s="43">
        <f>P1b!K16</f>
        <v>0.70041984510129751</v>
      </c>
      <c r="L17" s="43">
        <f>P1b!L16</f>
        <v>0.3728506348272807</v>
      </c>
      <c r="M17" s="43">
        <f>P1b!M16</f>
        <v>1.3446465084981227</v>
      </c>
      <c r="N17" s="43">
        <f>P1b!N16</f>
        <v>9.4285216105169951</v>
      </c>
      <c r="O17" s="43">
        <f>P1b!O16</f>
        <v>8.1310928542379521</v>
      </c>
      <c r="P17" s="49">
        <f t="shared" si="1"/>
        <v>77.369185352406163</v>
      </c>
      <c r="Q17" s="69">
        <f t="shared" si="2"/>
        <v>5.3715828414292693E-5</v>
      </c>
      <c r="R17" s="69">
        <f t="shared" si="3"/>
        <v>2.7119651048423564E-4</v>
      </c>
      <c r="S17" s="69">
        <f t="shared" si="4"/>
        <v>1.8110708690873481E-4</v>
      </c>
      <c r="T17" s="69">
        <f t="shared" si="5"/>
        <v>1.0627186689597003E-4</v>
      </c>
      <c r="U17" s="69">
        <f t="shared" si="6"/>
        <v>6.6619133184544021E-5</v>
      </c>
      <c r="V17" s="69">
        <f t="shared" si="7"/>
        <v>9.9452249079098868E-5</v>
      </c>
      <c r="W17" s="69">
        <f t="shared" si="8"/>
        <v>2.843770413119764E-4</v>
      </c>
      <c r="X17" s="69">
        <f t="shared" si="9"/>
        <v>1.8258326968148214E-4</v>
      </c>
      <c r="Y17" s="69">
        <f t="shared" si="10"/>
        <v>2.0196694617985914E-4</v>
      </c>
      <c r="Z17" s="69">
        <f t="shared" si="11"/>
        <v>5.37158284142927E-5</v>
      </c>
      <c r="AA17" s="69">
        <f t="shared" si="12"/>
        <v>2.7119651048423564E-4</v>
      </c>
      <c r="AB17" s="103">
        <f t="shared" si="13"/>
        <v>1.8110708690873481E-4</v>
      </c>
    </row>
    <row r="18" spans="1:28" ht="15.6" x14ac:dyDescent="0.3">
      <c r="A18" s="87">
        <v>7</v>
      </c>
      <c r="B18" s="86" t="str">
        <f>P1b!B17</f>
        <v>MD07</v>
      </c>
      <c r="C18" s="86" t="str">
        <f>P1b!C17</f>
        <v>Caja Envase 1/1</v>
      </c>
      <c r="D18" s="86" t="str">
        <f>P1b!D17</f>
        <v>Unid</v>
      </c>
      <c r="E18" s="43">
        <f>P1b!E17</f>
        <v>37740</v>
      </c>
      <c r="F18" s="43">
        <f>P1b!F17</f>
        <v>0</v>
      </c>
      <c r="G18" s="43">
        <f>P1b!G17</f>
        <v>0</v>
      </c>
      <c r="H18" s="43">
        <f>P1b!H17</f>
        <v>0</v>
      </c>
      <c r="I18" s="43">
        <f>P1b!I17</f>
        <v>31820</v>
      </c>
      <c r="J18" s="43">
        <f>P1b!J17</f>
        <v>0</v>
      </c>
      <c r="K18" s="43">
        <f>P1b!K17</f>
        <v>0</v>
      </c>
      <c r="L18" s="43">
        <f>P1b!L17</f>
        <v>0</v>
      </c>
      <c r="M18" s="43">
        <f>P1b!M17</f>
        <v>0</v>
      </c>
      <c r="N18" s="43">
        <f>P1b!N17</f>
        <v>15480</v>
      </c>
      <c r="O18" s="43">
        <f>P1b!O17</f>
        <v>0</v>
      </c>
      <c r="P18" s="49">
        <f t="shared" si="1"/>
        <v>85040</v>
      </c>
      <c r="Q18" s="69">
        <f t="shared" si="2"/>
        <v>0</v>
      </c>
      <c r="R18" s="69">
        <f t="shared" si="3"/>
        <v>0.44503935169624181</v>
      </c>
      <c r="S18" s="69">
        <f t="shared" si="4"/>
        <v>0</v>
      </c>
      <c r="T18" s="69">
        <f t="shared" si="5"/>
        <v>0</v>
      </c>
      <c r="U18" s="69">
        <f t="shared" si="6"/>
        <v>0</v>
      </c>
      <c r="V18" s="69">
        <f t="shared" si="7"/>
        <v>0</v>
      </c>
      <c r="W18" s="69">
        <f t="shared" si="8"/>
        <v>0.46689786388133553</v>
      </c>
      <c r="X18" s="69">
        <f t="shared" si="9"/>
        <v>0</v>
      </c>
      <c r="Y18" s="69">
        <f t="shared" si="10"/>
        <v>0.2219910811378483</v>
      </c>
      <c r="Z18" s="69">
        <f t="shared" si="11"/>
        <v>0</v>
      </c>
      <c r="AA18" s="69">
        <f t="shared" si="12"/>
        <v>0.44503935169624181</v>
      </c>
      <c r="AB18" s="103">
        <f t="shared" si="13"/>
        <v>0</v>
      </c>
    </row>
    <row r="19" spans="1:28" ht="15.6" x14ac:dyDescent="0.3">
      <c r="A19" s="87">
        <v>8</v>
      </c>
      <c r="B19" s="86" t="str">
        <f>P1b!B18</f>
        <v>MD08</v>
      </c>
      <c r="C19" s="86" t="str">
        <f>P1b!C18</f>
        <v>Caja Envase 1/4</v>
      </c>
      <c r="D19" s="86" t="str">
        <f>P1b!D18</f>
        <v>Unid</v>
      </c>
      <c r="E19" s="43">
        <f>P1b!E18</f>
        <v>0</v>
      </c>
      <c r="F19" s="43">
        <f>P1b!F18</f>
        <v>13410</v>
      </c>
      <c r="G19" s="43">
        <f>P1b!G18</f>
        <v>0</v>
      </c>
      <c r="H19" s="43">
        <f>P1b!H18</f>
        <v>0</v>
      </c>
      <c r="I19" s="43">
        <f>P1b!I18</f>
        <v>0</v>
      </c>
      <c r="J19" s="43">
        <f>P1b!J18</f>
        <v>10770</v>
      </c>
      <c r="K19" s="43">
        <f>P1b!K18</f>
        <v>0</v>
      </c>
      <c r="L19" s="43">
        <f>P1b!L18</f>
        <v>0</v>
      </c>
      <c r="M19" s="43">
        <f>P1b!M18</f>
        <v>0</v>
      </c>
      <c r="N19" s="43">
        <f>P1b!N18</f>
        <v>0</v>
      </c>
      <c r="O19" s="43">
        <f>P1b!O18</f>
        <v>14710</v>
      </c>
      <c r="P19" s="49">
        <f t="shared" si="1"/>
        <v>38890</v>
      </c>
      <c r="Q19" s="69">
        <f t="shared" si="2"/>
        <v>0</v>
      </c>
      <c r="R19" s="69">
        <f t="shared" si="3"/>
        <v>0</v>
      </c>
      <c r="S19" s="69">
        <f t="shared" si="4"/>
        <v>0.32768248044898596</v>
      </c>
      <c r="T19" s="69">
        <f t="shared" si="5"/>
        <v>0</v>
      </c>
      <c r="U19" s="69">
        <f t="shared" si="6"/>
        <v>0</v>
      </c>
      <c r="V19" s="69">
        <f t="shared" si="7"/>
        <v>0</v>
      </c>
      <c r="W19" s="69">
        <f t="shared" si="8"/>
        <v>0</v>
      </c>
      <c r="X19" s="69">
        <f t="shared" si="9"/>
        <v>0.33031228952388048</v>
      </c>
      <c r="Y19" s="69">
        <f t="shared" si="10"/>
        <v>0.10151967480539652</v>
      </c>
      <c r="Z19" s="69">
        <f t="shared" si="11"/>
        <v>0</v>
      </c>
      <c r="AA19" s="69">
        <f t="shared" si="12"/>
        <v>0</v>
      </c>
      <c r="AB19" s="104">
        <f t="shared" si="13"/>
        <v>0.32768248044898596</v>
      </c>
    </row>
    <row r="20" spans="1:28" ht="15.6" x14ac:dyDescent="0.3">
      <c r="A20" s="87">
        <v>9</v>
      </c>
      <c r="B20" s="86" t="str">
        <f>P1b!B19</f>
        <v>MD09</v>
      </c>
      <c r="C20" s="86" t="str">
        <f>P1b!C19</f>
        <v>Caja Envase 1/8</v>
      </c>
      <c r="D20" s="86" t="str">
        <f>P1b!D19</f>
        <v>Unid</v>
      </c>
      <c r="E20" s="43">
        <f>P1b!E19</f>
        <v>0</v>
      </c>
      <c r="F20" s="43">
        <f>P1b!F19</f>
        <v>0</v>
      </c>
      <c r="G20" s="43">
        <f>P1b!G19</f>
        <v>1780</v>
      </c>
      <c r="H20" s="43">
        <f>P1b!H19</f>
        <v>0</v>
      </c>
      <c r="I20" s="43">
        <f>P1b!I19</f>
        <v>0</v>
      </c>
      <c r="J20" s="43">
        <f>P1b!J19</f>
        <v>0</v>
      </c>
      <c r="K20" s="43">
        <f>P1b!K19</f>
        <v>1045</v>
      </c>
      <c r="L20" s="43">
        <f>P1b!L19</f>
        <v>0</v>
      </c>
      <c r="M20" s="43">
        <f>P1b!M19</f>
        <v>0</v>
      </c>
      <c r="N20" s="43">
        <f>P1b!N19</f>
        <v>0</v>
      </c>
      <c r="O20" s="43">
        <f>P1b!O19</f>
        <v>0</v>
      </c>
      <c r="P20" s="49">
        <f t="shared" si="1"/>
        <v>2825</v>
      </c>
      <c r="Q20" s="69">
        <f t="shared" si="2"/>
        <v>0</v>
      </c>
      <c r="R20" s="69">
        <f t="shared" si="3"/>
        <v>0</v>
      </c>
      <c r="S20" s="69">
        <f t="shared" si="4"/>
        <v>0</v>
      </c>
      <c r="T20" s="69">
        <f t="shared" si="5"/>
        <v>0.15855361849467242</v>
      </c>
      <c r="U20" s="69">
        <f t="shared" si="6"/>
        <v>0</v>
      </c>
      <c r="V20" s="69">
        <f t="shared" si="7"/>
        <v>0</v>
      </c>
      <c r="W20" s="69">
        <f t="shared" si="8"/>
        <v>0</v>
      </c>
      <c r="X20" s="69">
        <f t="shared" si="9"/>
        <v>0</v>
      </c>
      <c r="Y20" s="69">
        <f t="shared" si="10"/>
        <v>7.3744685349767334E-3</v>
      </c>
      <c r="Z20" s="69">
        <f t="shared" si="11"/>
        <v>0</v>
      </c>
      <c r="AA20" s="69">
        <f t="shared" si="12"/>
        <v>0</v>
      </c>
      <c r="AB20" s="103">
        <f t="shared" si="13"/>
        <v>0</v>
      </c>
    </row>
    <row r="21" spans="1:28" ht="15.6" x14ac:dyDescent="0.3">
      <c r="A21" s="87">
        <v>10</v>
      </c>
      <c r="B21" s="86" t="str">
        <f>P1b!B20</f>
        <v>MD10</v>
      </c>
      <c r="C21" s="86" t="str">
        <f>P1b!C20</f>
        <v>Caja Envase 1/16</v>
      </c>
      <c r="D21" s="86" t="str">
        <f>P1b!D20</f>
        <v>Unid</v>
      </c>
      <c r="E21" s="43">
        <f>P1b!E20</f>
        <v>0</v>
      </c>
      <c r="F21" s="43">
        <f>P1b!F20</f>
        <v>0</v>
      </c>
      <c r="G21" s="43">
        <f>P1b!G20</f>
        <v>0</v>
      </c>
      <c r="H21" s="43">
        <f>P1b!H20</f>
        <v>570</v>
      </c>
      <c r="I21" s="43">
        <f>P1b!I20</f>
        <v>0</v>
      </c>
      <c r="J21" s="43">
        <f>P1b!J20</f>
        <v>0</v>
      </c>
      <c r="K21" s="43">
        <f>P1b!K20</f>
        <v>0</v>
      </c>
      <c r="L21" s="43">
        <f>P1b!L20</f>
        <v>483</v>
      </c>
      <c r="M21" s="43">
        <f>P1b!M20</f>
        <v>0</v>
      </c>
      <c r="N21" s="43">
        <f>P1b!N20</f>
        <v>0</v>
      </c>
      <c r="O21" s="43">
        <f>P1b!O20</f>
        <v>0</v>
      </c>
      <c r="P21" s="49">
        <f t="shared" si="1"/>
        <v>1053</v>
      </c>
      <c r="Q21" s="69">
        <f t="shared" si="2"/>
        <v>6.9753295605688936E-2</v>
      </c>
      <c r="R21" s="69">
        <f t="shared" si="3"/>
        <v>0</v>
      </c>
      <c r="S21" s="69">
        <f t="shared" si="4"/>
        <v>0</v>
      </c>
      <c r="T21" s="69">
        <f t="shared" si="5"/>
        <v>0</v>
      </c>
      <c r="U21" s="69">
        <f t="shared" si="6"/>
        <v>8.6300084598328372E-2</v>
      </c>
      <c r="V21" s="69">
        <f t="shared" si="7"/>
        <v>0</v>
      </c>
      <c r="W21" s="69">
        <f t="shared" si="8"/>
        <v>0</v>
      </c>
      <c r="X21" s="69">
        <f t="shared" si="9"/>
        <v>0</v>
      </c>
      <c r="Y21" s="69">
        <f t="shared" si="10"/>
        <v>2.7487842008249558E-3</v>
      </c>
      <c r="Z21" s="69">
        <f t="shared" si="11"/>
        <v>6.975329560568895E-2</v>
      </c>
      <c r="AA21" s="69">
        <f t="shared" si="12"/>
        <v>0</v>
      </c>
      <c r="AB21" s="103">
        <f t="shared" si="13"/>
        <v>0</v>
      </c>
    </row>
    <row r="22" spans="1:28" ht="15.6" x14ac:dyDescent="0.3">
      <c r="A22" s="87">
        <v>11</v>
      </c>
      <c r="B22" s="86" t="str">
        <f>P1b!B21</f>
        <v>MD11</v>
      </c>
      <c r="C22" s="86" t="str">
        <f>P1b!C21</f>
        <v>Caja Envase 1/32</v>
      </c>
      <c r="D22" s="86" t="str">
        <f>P1b!D21</f>
        <v>Unid</v>
      </c>
      <c r="E22" s="43">
        <f>P1b!E21</f>
        <v>0</v>
      </c>
      <c r="F22" s="43">
        <f>P1b!F21</f>
        <v>0</v>
      </c>
      <c r="G22" s="43">
        <f>P1b!G21</f>
        <v>0</v>
      </c>
      <c r="H22" s="43">
        <f>P1b!H21</f>
        <v>0</v>
      </c>
      <c r="I22" s="43">
        <f>P1b!I21</f>
        <v>0</v>
      </c>
      <c r="J22" s="43">
        <f>P1b!J21</f>
        <v>0</v>
      </c>
      <c r="K22" s="43">
        <f>P1b!K21</f>
        <v>0</v>
      </c>
      <c r="L22" s="43">
        <f>P1b!L21</f>
        <v>0</v>
      </c>
      <c r="M22" s="43">
        <f>P1b!M21</f>
        <v>1430</v>
      </c>
      <c r="N22" s="43">
        <f>P1b!N21</f>
        <v>0</v>
      </c>
      <c r="O22" s="43">
        <f>P1b!O21</f>
        <v>0</v>
      </c>
      <c r="P22" s="49">
        <f t="shared" si="1"/>
        <v>1430</v>
      </c>
      <c r="Q22" s="69">
        <f t="shared" si="2"/>
        <v>0</v>
      </c>
      <c r="R22" s="69">
        <f t="shared" si="3"/>
        <v>0</v>
      </c>
      <c r="S22" s="69">
        <f t="shared" si="4"/>
        <v>0</v>
      </c>
      <c r="T22" s="69">
        <f t="shared" si="5"/>
        <v>0</v>
      </c>
      <c r="U22" s="69">
        <f t="shared" si="6"/>
        <v>0</v>
      </c>
      <c r="V22" s="69">
        <f t="shared" si="7"/>
        <v>0.1057651325343176</v>
      </c>
      <c r="W22" s="69">
        <f t="shared" si="8"/>
        <v>0</v>
      </c>
      <c r="X22" s="69">
        <f t="shared" si="9"/>
        <v>0</v>
      </c>
      <c r="Y22" s="69">
        <f t="shared" si="10"/>
        <v>3.7329168159351252E-3</v>
      </c>
      <c r="Z22" s="69">
        <f t="shared" si="11"/>
        <v>0</v>
      </c>
      <c r="AA22" s="69">
        <f t="shared" si="12"/>
        <v>0</v>
      </c>
      <c r="AB22" s="103">
        <f t="shared" si="13"/>
        <v>0</v>
      </c>
    </row>
    <row r="23" spans="1:28" ht="15.6" x14ac:dyDescent="0.3">
      <c r="A23" s="87"/>
      <c r="B23" s="86"/>
      <c r="C23" s="48" t="s">
        <v>248</v>
      </c>
      <c r="D23" s="85"/>
      <c r="E23" s="49">
        <f>SUM(E12:E22)</f>
        <v>37864.58839890259</v>
      </c>
      <c r="F23" s="49">
        <f t="shared" ref="F23:O23" si="14">SUM(F12:F22)</f>
        <v>13450.171233131383</v>
      </c>
      <c r="G23" s="49">
        <f t="shared" si="14"/>
        <v>1786.4779012533813</v>
      </c>
      <c r="H23" s="49">
        <f t="shared" si="14"/>
        <v>924.49319181408737</v>
      </c>
      <c r="I23" s="49">
        <f t="shared" si="14"/>
        <v>47480.90300211517</v>
      </c>
      <c r="J23" s="49">
        <f t="shared" si="14"/>
        <v>15577.590032645719</v>
      </c>
      <c r="K23" s="49">
        <f t="shared" si="14"/>
        <v>1610.7258678672731</v>
      </c>
      <c r="L23" s="49">
        <f t="shared" si="14"/>
        <v>784.11360854245413</v>
      </c>
      <c r="M23" s="49">
        <f t="shared" si="14"/>
        <v>2515.9300370572182</v>
      </c>
      <c r="N23" s="49">
        <f t="shared" si="14"/>
        <v>23095.08126645704</v>
      </c>
      <c r="O23" s="49">
        <f t="shared" si="14"/>
        <v>21277.172450539278</v>
      </c>
      <c r="P23" s="49">
        <f t="shared" ref="P23:AA23" si="15">SUM(P12:P22)</f>
        <v>166367.2469903256</v>
      </c>
      <c r="Q23" s="103">
        <f>SUM(Q12:Q22)</f>
        <v>0.11313411735799109</v>
      </c>
      <c r="R23" s="103">
        <f t="shared" ref="R23:AB23" si="16">SUM(R12:R22)</f>
        <v>0.66407511910790307</v>
      </c>
      <c r="S23" s="103">
        <f t="shared" si="16"/>
        <v>0.47395574199765556</v>
      </c>
      <c r="T23" s="103">
        <f t="shared" si="16"/>
        <v>0.24438891363954807</v>
      </c>
      <c r="U23" s="103">
        <f t="shared" si="16"/>
        <v>0.14010159575965697</v>
      </c>
      <c r="V23" s="103">
        <f t="shared" si="16"/>
        <v>0.18608228938211699</v>
      </c>
      <c r="W23" s="103">
        <f t="shared" si="16"/>
        <v>0.69657907683944709</v>
      </c>
      <c r="X23" s="103">
        <f t="shared" si="16"/>
        <v>0.47777780739171061</v>
      </c>
      <c r="Y23" s="103">
        <f t="shared" si="16"/>
        <v>0.43429027546225091</v>
      </c>
      <c r="Z23" s="103">
        <f t="shared" si="16"/>
        <v>0.1131341173579911</v>
      </c>
      <c r="AA23" s="103">
        <f t="shared" si="16"/>
        <v>0.66407511910790307</v>
      </c>
      <c r="AB23" s="103">
        <f t="shared" si="16"/>
        <v>0.47395574199765556</v>
      </c>
    </row>
    <row r="24" spans="1:28" ht="15.6" x14ac:dyDescent="0.3">
      <c r="A24" s="87"/>
      <c r="B24" s="86"/>
      <c r="C24" s="48" t="s">
        <v>249</v>
      </c>
      <c r="D24" s="85"/>
      <c r="E24" s="49">
        <f>E9+E23</f>
        <v>42690.188398902588</v>
      </c>
      <c r="F24" s="49">
        <f t="shared" ref="F24:O24" si="17">F9+F23</f>
        <v>18913.371233131384</v>
      </c>
      <c r="G24" s="49">
        <f t="shared" si="17"/>
        <v>4441.2779012533811</v>
      </c>
      <c r="H24" s="49">
        <f t="shared" si="17"/>
        <v>924.49319181408737</v>
      </c>
      <c r="I24" s="49">
        <f t="shared" si="17"/>
        <v>47480.90300211517</v>
      </c>
      <c r="J24" s="49">
        <f t="shared" si="17"/>
        <v>15577.590032645719</v>
      </c>
      <c r="K24" s="49">
        <f t="shared" si="17"/>
        <v>1610.7258678672731</v>
      </c>
      <c r="L24" s="49">
        <f t="shared" si="17"/>
        <v>784.11360854245413</v>
      </c>
      <c r="M24" s="49">
        <f t="shared" si="17"/>
        <v>2515.9300370572182</v>
      </c>
      <c r="N24" s="49">
        <f t="shared" si="17"/>
        <v>23095.08126645704</v>
      </c>
      <c r="O24" s="49">
        <f t="shared" si="17"/>
        <v>21277.172450539278</v>
      </c>
      <c r="P24" s="49">
        <f t="shared" ref="P24:AA24" si="18">P9+P23</f>
        <v>179310.8469903256</v>
      </c>
      <c r="Q24" s="103">
        <f>Q9+Q23</f>
        <v>0.11313411735799109</v>
      </c>
      <c r="R24" s="103">
        <f t="shared" ref="R24:AB24" si="19">R9+R23</f>
        <v>0.66407511910790307</v>
      </c>
      <c r="S24" s="103">
        <f t="shared" si="19"/>
        <v>0.47395574199765556</v>
      </c>
      <c r="T24" s="103">
        <f t="shared" si="19"/>
        <v>0.24438891363954807</v>
      </c>
      <c r="U24" s="103">
        <f t="shared" si="19"/>
        <v>0.14010159575965697</v>
      </c>
      <c r="V24" s="103">
        <f t="shared" si="19"/>
        <v>0.18608228938211699</v>
      </c>
      <c r="W24" s="103">
        <f t="shared" si="19"/>
        <v>0.69657907683944709</v>
      </c>
      <c r="X24" s="103">
        <f t="shared" si="19"/>
        <v>0.47777780739171061</v>
      </c>
      <c r="Y24" s="103">
        <f t="shared" si="19"/>
        <v>0.46807865455227737</v>
      </c>
      <c r="Z24" s="103">
        <f t="shared" si="19"/>
        <v>0.1131341173579911</v>
      </c>
      <c r="AA24" s="103">
        <f t="shared" si="19"/>
        <v>0.66407511910790307</v>
      </c>
      <c r="AB24" s="103">
        <f t="shared" si="19"/>
        <v>0.47395574199765556</v>
      </c>
    </row>
    <row r="25" spans="1:28" ht="15.6" x14ac:dyDescent="0.3">
      <c r="A25" s="87"/>
      <c r="B25" s="86"/>
      <c r="C25" s="36" t="s">
        <v>289</v>
      </c>
      <c r="D25" s="84"/>
      <c r="E25" s="43">
        <f>IIPP!J2</f>
        <v>6542.8</v>
      </c>
      <c r="F25" s="43">
        <f>IIPP!J3</f>
        <v>5574.9</v>
      </c>
      <c r="G25" s="43">
        <f>IIPP!J4</f>
        <v>3125.6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0</v>
      </c>
      <c r="P25" s="49">
        <f t="shared" ref="P25:P32" si="20">SUM(E25:O25)</f>
        <v>15243.300000000001</v>
      </c>
      <c r="Q25" s="69">
        <f t="shared" ref="Q25" si="21">H25/H$97</f>
        <v>0</v>
      </c>
      <c r="R25" s="69">
        <f t="shared" ref="R25" si="22">I25/I$97</f>
        <v>0</v>
      </c>
      <c r="S25" s="69">
        <f t="shared" ref="S25" si="23">J25/J$97</f>
        <v>0</v>
      </c>
      <c r="T25" s="69">
        <f t="shared" ref="T25" si="24">K25/K$97</f>
        <v>0</v>
      </c>
      <c r="U25" s="69">
        <f t="shared" ref="U25" si="25">L25/L$97</f>
        <v>0</v>
      </c>
      <c r="V25" s="69">
        <f t="shared" ref="V25" si="26">M25/M$97</f>
        <v>0</v>
      </c>
      <c r="W25" s="69">
        <f t="shared" ref="W25" si="27">N25/N$97</f>
        <v>0</v>
      </c>
      <c r="X25" s="69">
        <f t="shared" ref="X25" si="28">O25/O$97</f>
        <v>0</v>
      </c>
      <c r="Y25" s="69">
        <f t="shared" ref="Y25" si="29">P25/P$97</f>
        <v>3.9791588042198532E-2</v>
      </c>
      <c r="Z25" s="69">
        <f t="shared" ref="Z25" si="30">Q25/Q$97</f>
        <v>0</v>
      </c>
      <c r="AA25" s="69">
        <f t="shared" ref="AA25" si="31">R25/R$97</f>
        <v>0</v>
      </c>
      <c r="AB25" s="103">
        <f t="shared" ref="AB25" si="32">S25/S$97</f>
        <v>0</v>
      </c>
    </row>
    <row r="26" spans="1:28" ht="15.6" x14ac:dyDescent="0.3">
      <c r="A26" s="1" t="s">
        <v>100</v>
      </c>
      <c r="B26" s="1" t="s">
        <v>101</v>
      </c>
      <c r="C26" s="1" t="s">
        <v>102</v>
      </c>
      <c r="D26" s="42" t="s">
        <v>132</v>
      </c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103"/>
    </row>
    <row r="27" spans="1:28" ht="15.6" x14ac:dyDescent="0.3">
      <c r="A27" s="87">
        <v>1</v>
      </c>
      <c r="B27" s="86" t="str">
        <f>P2b!B11</f>
        <v>CC12</v>
      </c>
      <c r="C27" s="86" t="str">
        <f>P2b!C11</f>
        <v>Cortador</v>
      </c>
      <c r="D27" s="88" t="str">
        <f>P2b!E11</f>
        <v>Minutos Efectivos</v>
      </c>
      <c r="E27" s="43">
        <f>P2b!F11</f>
        <v>1196.739569046717</v>
      </c>
      <c r="F27" s="43">
        <f>P2b!G11</f>
        <v>521.6449927056525</v>
      </c>
      <c r="G27" s="43">
        <f>P2b!H11</f>
        <v>62.931863493960151</v>
      </c>
      <c r="H27" s="43">
        <f>P2b!I11</f>
        <v>18.598885461774849</v>
      </c>
      <c r="I27" s="43">
        <f>P2b!J11</f>
        <v>1008.9825483199527</v>
      </c>
      <c r="J27" s="43">
        <f>P2b!K11</f>
        <v>418.72926214948234</v>
      </c>
      <c r="K27" s="43">
        <f>P2b!L11</f>
        <v>36.862619197493053</v>
      </c>
      <c r="L27" s="43">
        <f>P2b!M11</f>
        <v>15.798265370354168</v>
      </c>
      <c r="M27" s="43">
        <f>P2b!N11</f>
        <v>26.179982613729759</v>
      </c>
      <c r="N27" s="43">
        <f>P2b!O11</f>
        <v>490.61564973971304</v>
      </c>
      <c r="O27" s="43">
        <f>P2b!P11</f>
        <v>571.98456106903279</v>
      </c>
      <c r="P27" s="49">
        <f t="shared" si="20"/>
        <v>4369.0681991678621</v>
      </c>
      <c r="Q27" s="69">
        <f t="shared" ref="Q27:Q32" si="33">H27/H$97</f>
        <v>2.2760237816693532E-3</v>
      </c>
      <c r="R27" s="69">
        <f t="shared" ref="R27:R32" si="34">I27/I$97</f>
        <v>1.4111783129388237E-2</v>
      </c>
      <c r="S27" s="69">
        <f t="shared" ref="S27:S32" si="35">J27/J$97</f>
        <v>1.2740041156705299E-2</v>
      </c>
      <c r="T27" s="69">
        <f t="shared" ref="T27:T32" si="36">K27/K$97</f>
        <v>5.593015943496365E-3</v>
      </c>
      <c r="U27" s="69">
        <f t="shared" ref="U27:U32" si="37">L27/L$97</f>
        <v>2.8227570144273421E-3</v>
      </c>
      <c r="V27" s="69">
        <f t="shared" ref="V27:V32" si="38">M27/M$97</f>
        <v>1.9363142174036773E-3</v>
      </c>
      <c r="W27" s="69">
        <f t="shared" ref="W27:W32" si="39">N27/N$97</f>
        <v>1.4797635584639892E-2</v>
      </c>
      <c r="X27" s="69">
        <f t="shared" ref="X27:X32" si="40">O27/O$97</f>
        <v>1.2843883748404084E-2</v>
      </c>
      <c r="Y27" s="69">
        <f t="shared" ref="Y27:Y32" si="41">P27/P$97</f>
        <v>1.140515255289588E-2</v>
      </c>
      <c r="Z27" s="69">
        <f t="shared" ref="Z27:Z32" si="42">Q27/Q$97</f>
        <v>2.2760237816693537E-3</v>
      </c>
      <c r="AA27" s="69">
        <f t="shared" ref="AA27:AA32" si="43">R27/R$97</f>
        <v>1.4111783129388237E-2</v>
      </c>
      <c r="AB27" s="103">
        <f t="shared" ref="AB27:AB32" si="44">S27/S$97</f>
        <v>1.2740041156705299E-2</v>
      </c>
    </row>
    <row r="28" spans="1:28" ht="15.6" x14ac:dyDescent="0.3">
      <c r="A28" s="87">
        <v>2</v>
      </c>
      <c r="B28" s="86" t="str">
        <f>P2b!B12</f>
        <v>CC13</v>
      </c>
      <c r="C28" s="86" t="str">
        <f>P2b!C12</f>
        <v>Litografiador</v>
      </c>
      <c r="D28" s="88" t="str">
        <f>P2b!E12</f>
        <v>Minutos Efectivos</v>
      </c>
      <c r="E28" s="43">
        <f>P2b!F12</f>
        <v>62.08183004476826</v>
      </c>
      <c r="F28" s="43">
        <f>P2b!G12</f>
        <v>27.089925359503198</v>
      </c>
      <c r="G28" s="43">
        <f>P2b!H12</f>
        <v>3.1713656974106827</v>
      </c>
      <c r="H28" s="43">
        <f>P2b!I12</f>
        <v>0.90051003385901562</v>
      </c>
      <c r="I28" s="43">
        <f>P2b!J12</f>
        <v>52.341783210889425</v>
      </c>
      <c r="J28" s="43">
        <f>P2b!K12</f>
        <v>21.745333734795395</v>
      </c>
      <c r="K28" s="43">
        <f>P2b!L12</f>
        <v>1.8576415753342801</v>
      </c>
      <c r="L28" s="43">
        <f>P2b!M12</f>
        <v>0.76491123690235052</v>
      </c>
      <c r="M28" s="43">
        <f>P2b!N12</f>
        <v>1.3112764061183153</v>
      </c>
      <c r="N28" s="43">
        <f>P2b!O12</f>
        <v>25.451082401082889</v>
      </c>
      <c r="O28" s="43">
        <f>P2b!P12</f>
        <v>29.704146081761845</v>
      </c>
      <c r="P28" s="49">
        <f t="shared" si="20"/>
        <v>226.41980578242564</v>
      </c>
      <c r="Q28" s="69">
        <f t="shared" si="33"/>
        <v>1.1019919752220503E-4</v>
      </c>
      <c r="R28" s="69">
        <f t="shared" si="34"/>
        <v>7.3206012780639414E-4</v>
      </c>
      <c r="S28" s="69">
        <f t="shared" si="35"/>
        <v>6.6161233949942131E-4</v>
      </c>
      <c r="T28" s="69">
        <f t="shared" si="36"/>
        <v>2.8185243410085528E-4</v>
      </c>
      <c r="U28" s="69">
        <f t="shared" si="37"/>
        <v>1.3667060963744275E-4</v>
      </c>
      <c r="V28" s="69">
        <f t="shared" si="38"/>
        <v>9.6984141875683421E-5</v>
      </c>
      <c r="W28" s="69">
        <f t="shared" si="39"/>
        <v>7.676392769078458E-4</v>
      </c>
      <c r="X28" s="69">
        <f t="shared" si="40"/>
        <v>6.6700506462396734E-4</v>
      </c>
      <c r="Y28" s="69">
        <f t="shared" si="41"/>
        <v>5.9105335696921809E-4</v>
      </c>
      <c r="Z28" s="69">
        <f t="shared" si="42"/>
        <v>1.1019919752220505E-4</v>
      </c>
      <c r="AA28" s="69">
        <f t="shared" si="43"/>
        <v>7.3206012780639414E-4</v>
      </c>
      <c r="AB28" s="103">
        <f t="shared" si="44"/>
        <v>6.6161233949942131E-4</v>
      </c>
    </row>
    <row r="29" spans="1:28" ht="15.6" x14ac:dyDescent="0.3">
      <c r="A29" s="87">
        <v>3</v>
      </c>
      <c r="B29" s="86" t="str">
        <f>P2b!B13</f>
        <v>CC14</v>
      </c>
      <c r="C29" s="86" t="str">
        <f>P2b!C13</f>
        <v>Soldador</v>
      </c>
      <c r="D29" s="88" t="str">
        <f>P2b!E13</f>
        <v>Minutos Efectivos</v>
      </c>
      <c r="E29" s="43">
        <f>P2b!F13</f>
        <v>1027.5100360676238</v>
      </c>
      <c r="F29" s="43">
        <f>P2b!G13</f>
        <v>447.79932157931461</v>
      </c>
      <c r="G29" s="43">
        <f>P2b!H13</f>
        <v>54.032742796321401</v>
      </c>
      <c r="H29" s="43">
        <f>P2b!I13</f>
        <v>15.968838973769961</v>
      </c>
      <c r="I29" s="43">
        <f>P2b!J13</f>
        <v>866.3035145078976</v>
      </c>
      <c r="J29" s="43">
        <f>P2b!K13</f>
        <v>359.45265868151284</v>
      </c>
      <c r="K29" s="43">
        <f>P2b!L13</f>
        <v>31.649919632334463</v>
      </c>
      <c r="L29" s="43">
        <f>P2b!M13</f>
        <v>13.564251271000485</v>
      </c>
      <c r="M29" s="43">
        <f>P2b!N13</f>
        <v>22.456371548656357</v>
      </c>
      <c r="N29" s="43">
        <f>P2b!O13</f>
        <v>421.23826854070893</v>
      </c>
      <c r="O29" s="43">
        <f>P2b!P13</f>
        <v>491.01266566759375</v>
      </c>
      <c r="P29" s="49">
        <f t="shared" si="20"/>
        <v>3750.9885892667344</v>
      </c>
      <c r="Q29" s="69">
        <f t="shared" si="33"/>
        <v>1.9541739393281097E-3</v>
      </c>
      <c r="R29" s="69">
        <f t="shared" si="34"/>
        <v>1.211625249744722E-2</v>
      </c>
      <c r="S29" s="69">
        <f t="shared" si="35"/>
        <v>1.0936521708518186E-2</v>
      </c>
      <c r="T29" s="69">
        <f t="shared" si="36"/>
        <v>4.8021141461934945E-3</v>
      </c>
      <c r="U29" s="69">
        <f t="shared" si="37"/>
        <v>2.4235942695658903E-3</v>
      </c>
      <c r="V29" s="69">
        <f t="shared" si="38"/>
        <v>1.660909869289174E-3</v>
      </c>
      <c r="W29" s="69">
        <f t="shared" si="39"/>
        <v>1.2705119364775799E-2</v>
      </c>
      <c r="X29" s="69">
        <f t="shared" si="40"/>
        <v>1.1025664023241779E-2</v>
      </c>
      <c r="Y29" s="69">
        <f t="shared" si="41"/>
        <v>9.7916981687094871E-3</v>
      </c>
      <c r="Z29" s="69">
        <f t="shared" si="42"/>
        <v>1.9541739393281101E-3</v>
      </c>
      <c r="AA29" s="69">
        <f t="shared" si="43"/>
        <v>1.211625249744722E-2</v>
      </c>
      <c r="AB29" s="103">
        <f t="shared" si="44"/>
        <v>1.0936521708518186E-2</v>
      </c>
    </row>
    <row r="30" spans="1:28" ht="15.6" x14ac:dyDescent="0.3">
      <c r="A30" s="87">
        <v>4</v>
      </c>
      <c r="B30" s="86" t="str">
        <f>P2b!B14</f>
        <v>CC15</v>
      </c>
      <c r="C30" s="86" t="str">
        <f>P2b!C14</f>
        <v>Doblador</v>
      </c>
      <c r="D30" s="88" t="str">
        <f>P2b!E14</f>
        <v>Minutos Efectivos</v>
      </c>
      <c r="E30" s="43">
        <f>P2b!F14</f>
        <v>378.63243365877565</v>
      </c>
      <c r="F30" s="43">
        <f>P2b!G14</f>
        <v>165.01186457429978</v>
      </c>
      <c r="G30" s="43">
        <f>P2b!H14</f>
        <v>19.910802020510296</v>
      </c>
      <c r="H30" s="43">
        <f>P2b!I14</f>
        <v>5.8844392279451165</v>
      </c>
      <c r="I30" s="43">
        <f>P2b!J14</f>
        <v>319.22861721195716</v>
      </c>
      <c r="J30" s="43">
        <f>P2b!K14</f>
        <v>132.45655046112</v>
      </c>
      <c r="K30" s="43">
        <f>P2b!L14</f>
        <v>11.662840921104907</v>
      </c>
      <c r="L30" s="43">
        <f>P2b!M14</f>
        <v>4.9983603947592465</v>
      </c>
      <c r="M30" s="43">
        <f>P2b!N14</f>
        <v>8.2472946513527567</v>
      </c>
      <c r="N30" s="43">
        <f>P2b!O14</f>
        <v>155.22424615741727</v>
      </c>
      <c r="O30" s="43">
        <f>P2b!P14</f>
        <v>180.93577097359685</v>
      </c>
      <c r="P30" s="49">
        <f t="shared" si="20"/>
        <v>1382.1932202528392</v>
      </c>
      <c r="Q30" s="69">
        <f t="shared" si="33"/>
        <v>7.2010355954485559E-4</v>
      </c>
      <c r="R30" s="69">
        <f t="shared" si="34"/>
        <v>4.4647799134788545E-3</v>
      </c>
      <c r="S30" s="69">
        <f t="shared" si="35"/>
        <v>4.0300548752846867E-3</v>
      </c>
      <c r="T30" s="69">
        <f t="shared" si="36"/>
        <v>1.7695556267645182E-3</v>
      </c>
      <c r="U30" s="69">
        <f t="shared" si="37"/>
        <v>8.9308266029121527E-4</v>
      </c>
      <c r="V30" s="69">
        <f t="shared" si="38"/>
        <v>6.0998336492999511E-4</v>
      </c>
      <c r="W30" s="69">
        <f t="shared" si="39"/>
        <v>4.68177448019953E-3</v>
      </c>
      <c r="X30" s="69">
        <f t="shared" si="40"/>
        <v>4.0629033832125941E-3</v>
      </c>
      <c r="Y30" s="69">
        <f t="shared" si="41"/>
        <v>3.6081204998275147E-3</v>
      </c>
      <c r="Z30" s="69">
        <f t="shared" si="42"/>
        <v>7.2010355954485569E-4</v>
      </c>
      <c r="AA30" s="69">
        <f t="shared" si="43"/>
        <v>4.4647799134788545E-3</v>
      </c>
      <c r="AB30" s="103">
        <f t="shared" si="44"/>
        <v>4.0300548752846867E-3</v>
      </c>
    </row>
    <row r="31" spans="1:28" ht="15.6" x14ac:dyDescent="0.3">
      <c r="A31" s="87">
        <v>5</v>
      </c>
      <c r="B31" s="86" t="str">
        <f>P2b!B15</f>
        <v>CC16</v>
      </c>
      <c r="C31" s="86" t="str">
        <f>P2b!C15</f>
        <v>Prensador</v>
      </c>
      <c r="D31" s="88" t="str">
        <f>P2b!E15</f>
        <v>Minutos Efectivos</v>
      </c>
      <c r="E31" s="43">
        <f>P2b!F15</f>
        <v>1004.6226980059732</v>
      </c>
      <c r="F31" s="43">
        <f>P2b!G15</f>
        <v>437.90346164513045</v>
      </c>
      <c r="G31" s="43">
        <f>P2b!H15</f>
        <v>52.829187008671433</v>
      </c>
      <c r="H31" s="43">
        <f>P2b!I15</f>
        <v>15.613140048002311</v>
      </c>
      <c r="I31" s="43">
        <f>P2b!J15</f>
        <v>847.00698142835768</v>
      </c>
      <c r="J31" s="43">
        <f>P2b!K15</f>
        <v>351.50916035119587</v>
      </c>
      <c r="K31" s="43">
        <f>P2b!L15</f>
        <v>30.944931471808477</v>
      </c>
      <c r="L31" s="43">
        <f>P2b!M15</f>
        <v>13.262113487917919</v>
      </c>
      <c r="M31" s="43">
        <f>P2b!N15</f>
        <v>21.977216637121121</v>
      </c>
      <c r="N31" s="43">
        <f>P2b!O15</f>
        <v>411.85536976777564</v>
      </c>
      <c r="O31" s="43">
        <f>P2b!P15</f>
        <v>480.16183956937618</v>
      </c>
      <c r="P31" s="49">
        <f t="shared" si="20"/>
        <v>3667.6860994213307</v>
      </c>
      <c r="Q31" s="69">
        <f t="shared" si="33"/>
        <v>1.9106455668444309E-3</v>
      </c>
      <c r="R31" s="69">
        <f t="shared" si="34"/>
        <v>1.184636825572178E-2</v>
      </c>
      <c r="S31" s="69">
        <f t="shared" si="35"/>
        <v>1.0694836914059444E-2</v>
      </c>
      <c r="T31" s="69">
        <f t="shared" si="36"/>
        <v>4.6951491472965587E-3</v>
      </c>
      <c r="U31" s="69">
        <f t="shared" si="37"/>
        <v>2.369609763892232E-3</v>
      </c>
      <c r="V31" s="69">
        <f t="shared" si="38"/>
        <v>1.6254707904619057E-3</v>
      </c>
      <c r="W31" s="69">
        <f t="shared" si="39"/>
        <v>1.2422118370325067E-2</v>
      </c>
      <c r="X31" s="69">
        <f t="shared" si="40"/>
        <v>1.0782009284171234E-2</v>
      </c>
      <c r="Y31" s="69">
        <f t="shared" si="41"/>
        <v>9.5742427385324437E-3</v>
      </c>
      <c r="Z31" s="69">
        <f t="shared" si="42"/>
        <v>1.9106455668444311E-3</v>
      </c>
      <c r="AA31" s="69">
        <f t="shared" si="43"/>
        <v>1.184636825572178E-2</v>
      </c>
      <c r="AB31" s="103">
        <f t="shared" si="44"/>
        <v>1.0694836914059444E-2</v>
      </c>
    </row>
    <row r="32" spans="1:28" ht="15.6" x14ac:dyDescent="0.3">
      <c r="A32" s="87">
        <v>6</v>
      </c>
      <c r="B32" s="86" t="str">
        <f>P2b!B16</f>
        <v>CC17</v>
      </c>
      <c r="C32" s="86" t="str">
        <f>P2b!C16</f>
        <v>Engrapador</v>
      </c>
      <c r="D32" s="88" t="str">
        <f>P2b!E16</f>
        <v>Minutos Efectivos</v>
      </c>
      <c r="E32" s="43">
        <f>P2b!F16</f>
        <v>438.46748206497119</v>
      </c>
      <c r="F32" s="43">
        <f>P2b!G16</f>
        <v>191.08858708058622</v>
      </c>
      <c r="G32" s="43">
        <f>P2b!H16</f>
        <v>23.057293701614061</v>
      </c>
      <c r="H32" s="43">
        <f>P2b!I16</f>
        <v>6.8143535056129441</v>
      </c>
      <c r="I32" s="43">
        <f>P2b!J16</f>
        <v>369.67611738764003</v>
      </c>
      <c r="J32" s="43">
        <f>P2b!K16</f>
        <v>153.38857689100934</v>
      </c>
      <c r="K32" s="43">
        <f>P2b!L16</f>
        <v>13.505912430654908</v>
      </c>
      <c r="L32" s="43">
        <f>P2b!M16</f>
        <v>5.78824818456639</v>
      </c>
      <c r="M32" s="43">
        <f>P2b!N16</f>
        <v>9.5506095045345436</v>
      </c>
      <c r="N32" s="43">
        <f>P2b!O16</f>
        <v>179.75423740220984</v>
      </c>
      <c r="O32" s="43">
        <f>P2b!P16</f>
        <v>209.52893852134622</v>
      </c>
      <c r="P32" s="49">
        <f t="shared" si="20"/>
        <v>1600.6203566747456</v>
      </c>
      <c r="Q32" s="69">
        <f t="shared" si="33"/>
        <v>8.3390107796260063E-4</v>
      </c>
      <c r="R32" s="69">
        <f t="shared" si="34"/>
        <v>5.1703463111181366E-3</v>
      </c>
      <c r="S32" s="69">
        <f t="shared" si="35"/>
        <v>4.6669219450497634E-3</v>
      </c>
      <c r="T32" s="69">
        <f t="shared" si="36"/>
        <v>2.0491974037823084E-3</v>
      </c>
      <c r="U32" s="69">
        <f t="shared" si="37"/>
        <v>1.0342159586008283E-3</v>
      </c>
      <c r="V32" s="69">
        <f t="shared" si="38"/>
        <v>7.0637865736406251E-4</v>
      </c>
      <c r="W32" s="69">
        <f t="shared" si="39"/>
        <v>5.4216323944903258E-3</v>
      </c>
      <c r="X32" s="69">
        <f t="shared" si="40"/>
        <v>4.7049614822905692E-3</v>
      </c>
      <c r="Y32" s="69">
        <f t="shared" si="41"/>
        <v>4.1783095422092556E-3</v>
      </c>
      <c r="Z32" s="69">
        <f t="shared" si="42"/>
        <v>8.3390107796260074E-4</v>
      </c>
      <c r="AA32" s="69">
        <f t="shared" si="43"/>
        <v>5.1703463111181366E-3</v>
      </c>
      <c r="AB32" s="103">
        <f t="shared" si="44"/>
        <v>4.6669219450497634E-3</v>
      </c>
    </row>
    <row r="33" spans="1:28" ht="15.6" x14ac:dyDescent="0.3">
      <c r="A33" s="87"/>
      <c r="B33" s="86"/>
      <c r="C33" s="48" t="s">
        <v>250</v>
      </c>
      <c r="D33" s="84"/>
      <c r="E33" s="49">
        <f>SUM(E27:E32)</f>
        <v>4108.0540488888291</v>
      </c>
      <c r="F33" s="49">
        <f t="shared" ref="F33:O33" si="45">SUM(F27:F32)</f>
        <v>1790.5381529444867</v>
      </c>
      <c r="G33" s="49">
        <f t="shared" si="45"/>
        <v>215.93325471848803</v>
      </c>
      <c r="H33" s="49">
        <f t="shared" si="45"/>
        <v>63.780167250964197</v>
      </c>
      <c r="I33" s="49">
        <f t="shared" si="45"/>
        <v>3463.539562066695</v>
      </c>
      <c r="J33" s="49">
        <f t="shared" si="45"/>
        <v>1437.2815422691158</v>
      </c>
      <c r="K33" s="49">
        <f t="shared" si="45"/>
        <v>126.48386522873007</v>
      </c>
      <c r="L33" s="49">
        <f t="shared" si="45"/>
        <v>54.176149945500562</v>
      </c>
      <c r="M33" s="49">
        <f t="shared" si="45"/>
        <v>89.722751361512849</v>
      </c>
      <c r="N33" s="49">
        <f t="shared" si="45"/>
        <v>1684.1388540089076</v>
      </c>
      <c r="O33" s="49">
        <f t="shared" si="45"/>
        <v>1963.3279218827076</v>
      </c>
      <c r="P33" s="49">
        <f t="shared" ref="P33:AA33" si="46">SUM(P27:P32)</f>
        <v>14996.97627056594</v>
      </c>
      <c r="Q33" s="103">
        <f>SUM(Q27:Q32)</f>
        <v>7.8050471228715548E-3</v>
      </c>
      <c r="R33" s="103">
        <f t="shared" ref="R33:AB33" si="47">SUM(R27:R32)</f>
        <v>4.8441590234960627E-2</v>
      </c>
      <c r="S33" s="103">
        <f t="shared" si="47"/>
        <v>4.3729988939116803E-2</v>
      </c>
      <c r="T33" s="103">
        <f t="shared" si="47"/>
        <v>1.91908847016341E-2</v>
      </c>
      <c r="U33" s="103">
        <f t="shared" si="47"/>
        <v>9.6799302764149515E-3</v>
      </c>
      <c r="V33" s="103">
        <f t="shared" si="47"/>
        <v>6.6360410413244973E-3</v>
      </c>
      <c r="W33" s="103">
        <f t="shared" si="47"/>
        <v>5.0795919471338456E-2</v>
      </c>
      <c r="X33" s="103">
        <f t="shared" si="47"/>
        <v>4.4086426985944227E-2</v>
      </c>
      <c r="Y33" s="103">
        <f t="shared" si="47"/>
        <v>3.9148576859143802E-2</v>
      </c>
      <c r="Z33" s="103">
        <f t="shared" si="47"/>
        <v>7.8050471228715565E-3</v>
      </c>
      <c r="AA33" s="103">
        <f t="shared" si="47"/>
        <v>4.8441590234960627E-2</v>
      </c>
      <c r="AB33" s="103">
        <f t="shared" si="47"/>
        <v>4.3729988939116803E-2</v>
      </c>
    </row>
    <row r="34" spans="1:28" ht="15.6" x14ac:dyDescent="0.3">
      <c r="A34" s="87"/>
      <c r="B34" s="86"/>
      <c r="C34" s="48" t="s">
        <v>251</v>
      </c>
      <c r="D34" s="85"/>
      <c r="E34" s="49">
        <f>E25+E33</f>
        <v>10650.854048888828</v>
      </c>
      <c r="F34" s="49">
        <f t="shared" ref="F34:O34" si="48">F25+F33</f>
        <v>7365.4381529444863</v>
      </c>
      <c r="G34" s="49">
        <f t="shared" si="48"/>
        <v>3341.533254718488</v>
      </c>
      <c r="H34" s="49">
        <f t="shared" si="48"/>
        <v>63.780167250964197</v>
      </c>
      <c r="I34" s="49">
        <f t="shared" si="48"/>
        <v>3463.539562066695</v>
      </c>
      <c r="J34" s="49">
        <f t="shared" si="48"/>
        <v>1437.2815422691158</v>
      </c>
      <c r="K34" s="49">
        <f t="shared" si="48"/>
        <v>126.48386522873007</v>
      </c>
      <c r="L34" s="49">
        <f t="shared" si="48"/>
        <v>54.176149945500562</v>
      </c>
      <c r="M34" s="49">
        <f t="shared" si="48"/>
        <v>89.722751361512849</v>
      </c>
      <c r="N34" s="49">
        <f t="shared" si="48"/>
        <v>1684.1388540089076</v>
      </c>
      <c r="O34" s="49">
        <f t="shared" si="48"/>
        <v>1963.3279218827076</v>
      </c>
      <c r="P34" s="49">
        <f t="shared" ref="P34:AA34" si="49">P25+P33</f>
        <v>30240.276270565941</v>
      </c>
      <c r="Q34" s="103">
        <f>Q25+Q33</f>
        <v>7.8050471228715548E-3</v>
      </c>
      <c r="R34" s="103">
        <f t="shared" ref="R34:AB34" si="50">R25+R33</f>
        <v>4.8441590234960627E-2</v>
      </c>
      <c r="S34" s="103">
        <f t="shared" si="50"/>
        <v>4.3729988939116803E-2</v>
      </c>
      <c r="T34" s="103">
        <f t="shared" si="50"/>
        <v>1.91908847016341E-2</v>
      </c>
      <c r="U34" s="103">
        <f t="shared" si="50"/>
        <v>9.6799302764149515E-3</v>
      </c>
      <c r="V34" s="103">
        <f t="shared" si="50"/>
        <v>6.6360410413244973E-3</v>
      </c>
      <c r="W34" s="103">
        <f t="shared" si="50"/>
        <v>5.0795919471338456E-2</v>
      </c>
      <c r="X34" s="103">
        <f t="shared" si="50"/>
        <v>4.4086426985944227E-2</v>
      </c>
      <c r="Y34" s="103">
        <f t="shared" si="50"/>
        <v>7.8940164901342341E-2</v>
      </c>
      <c r="Z34" s="103">
        <f t="shared" si="50"/>
        <v>7.8050471228715565E-3</v>
      </c>
      <c r="AA34" s="103">
        <f t="shared" si="50"/>
        <v>4.8441590234960627E-2</v>
      </c>
      <c r="AB34" s="103">
        <f t="shared" si="50"/>
        <v>4.3729988939116803E-2</v>
      </c>
    </row>
    <row r="35" spans="1:28" ht="15.6" x14ac:dyDescent="0.3">
      <c r="A35" s="87"/>
      <c r="B35" s="86"/>
      <c r="C35" s="36" t="s">
        <v>290</v>
      </c>
      <c r="D35" s="84"/>
      <c r="E35" s="43">
        <f>IIPP!K2</f>
        <v>8453.6</v>
      </c>
      <c r="F35" s="43">
        <f>IIPP!K3</f>
        <v>9587.2000000000007</v>
      </c>
      <c r="G35" s="43">
        <f>IIPP!K4</f>
        <v>6521.2</v>
      </c>
      <c r="H35" s="43">
        <v>0</v>
      </c>
      <c r="I35" s="43">
        <v>0</v>
      </c>
      <c r="J35" s="43">
        <v>0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9">
        <f t="shared" ref="P35" si="51">SUM(E35:O35)</f>
        <v>24562.000000000004</v>
      </c>
      <c r="Q35" s="69">
        <f t="shared" ref="Q35" si="52">H35/H$97</f>
        <v>0</v>
      </c>
      <c r="R35" s="69">
        <f t="shared" ref="R35" si="53">I35/I$97</f>
        <v>0</v>
      </c>
      <c r="S35" s="69">
        <f t="shared" ref="S35" si="54">J35/J$97</f>
        <v>0</v>
      </c>
      <c r="T35" s="69">
        <f t="shared" ref="T35" si="55">K35/K$97</f>
        <v>0</v>
      </c>
      <c r="U35" s="69">
        <f t="shared" ref="U35" si="56">L35/L$97</f>
        <v>0</v>
      </c>
      <c r="V35" s="69">
        <f t="shared" ref="V35" si="57">M35/M$97</f>
        <v>0</v>
      </c>
      <c r="W35" s="69">
        <f t="shared" ref="W35" si="58">N35/N$97</f>
        <v>0</v>
      </c>
      <c r="X35" s="69">
        <f t="shared" ref="X35" si="59">O35/O$97</f>
        <v>0</v>
      </c>
      <c r="Y35" s="69">
        <f t="shared" ref="Y35" si="60">P35/P$97</f>
        <v>6.4117414568530456E-2</v>
      </c>
      <c r="Z35" s="69">
        <f t="shared" ref="Z35" si="61">Q35/Q$97</f>
        <v>0</v>
      </c>
      <c r="AA35" s="69">
        <f t="shared" ref="AA35" si="62">R35/R$97</f>
        <v>0</v>
      </c>
      <c r="AB35" s="103">
        <f t="shared" ref="AB35" si="63">S35/S$97</f>
        <v>0</v>
      </c>
    </row>
    <row r="36" spans="1:28" ht="15.6" x14ac:dyDescent="0.3">
      <c r="A36" s="1" t="s">
        <v>100</v>
      </c>
      <c r="B36" s="1" t="s">
        <v>101</v>
      </c>
      <c r="C36" s="1" t="s">
        <v>102</v>
      </c>
      <c r="D36" s="55" t="s">
        <v>132</v>
      </c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103"/>
    </row>
    <row r="37" spans="1:28" ht="15.6" x14ac:dyDescent="0.3">
      <c r="A37" s="1"/>
      <c r="B37" s="1"/>
      <c r="C37" s="1"/>
      <c r="D37" s="55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103"/>
    </row>
    <row r="38" spans="1:28" ht="15.6" x14ac:dyDescent="0.3">
      <c r="A38" s="87">
        <v>1</v>
      </c>
      <c r="B38" s="86" t="str">
        <f>P3b!B11</f>
        <v>SD01</v>
      </c>
      <c r="C38" s="86" t="str">
        <f>P3b!C11</f>
        <v>Servicio de Arte</v>
      </c>
      <c r="D38" s="86" t="str">
        <f>P3b!D11</f>
        <v>Unid</v>
      </c>
      <c r="E38" s="43">
        <f>P3b!E11</f>
        <v>764</v>
      </c>
      <c r="F38" s="43">
        <f>P3b!F11</f>
        <v>580.64</v>
      </c>
      <c r="G38" s="43">
        <f>P3b!G11</f>
        <v>183.35999999999999</v>
      </c>
      <c r="H38" s="43">
        <f>P3b!H11</f>
        <v>152.79999999999998</v>
      </c>
      <c r="I38" s="43">
        <f>P3b!I11</f>
        <v>611.19999999999993</v>
      </c>
      <c r="J38" s="43">
        <f>P3b!J11</f>
        <v>534.79999999999995</v>
      </c>
      <c r="K38" s="43">
        <f>P3b!K11</f>
        <v>183.35999999999999</v>
      </c>
      <c r="L38" s="43">
        <f>P3b!L11</f>
        <v>152.79999999999998</v>
      </c>
      <c r="M38" s="43">
        <f>P3b!M11</f>
        <v>168.07999999999998</v>
      </c>
      <c r="N38" s="43">
        <f>P3b!N11</f>
        <v>244.48</v>
      </c>
      <c r="O38" s="43">
        <f>P3b!O11</f>
        <v>534.79999999999995</v>
      </c>
      <c r="P38" s="49">
        <f t="shared" ref="P38:P39" si="64">SUM(E38:O38)</f>
        <v>4110.32</v>
      </c>
      <c r="Q38" s="69">
        <f t="shared" ref="Q38:Q39" si="65">H38/H$97</f>
        <v>1.8698778190437314E-2</v>
      </c>
      <c r="R38" s="69">
        <f t="shared" ref="R38:R39" si="66">I38/I$97</f>
        <v>8.5483360074400678E-3</v>
      </c>
      <c r="S38" s="69">
        <f t="shared" ref="S38:S39" si="67">J38/J$97</f>
        <v>1.6271549725544818E-2</v>
      </c>
      <c r="T38" s="69">
        <f t="shared" ref="T38:T39" si="68">K38/K$97</f>
        <v>2.7820470322663288E-2</v>
      </c>
      <c r="U38" s="69">
        <f t="shared" ref="U38:U39" si="69">L38/L$97</f>
        <v>2.7301558854295183E-2</v>
      </c>
      <c r="V38" s="69">
        <f t="shared" ref="V38:V39" si="70">M38/M$97</f>
        <v>1.2431470962495176E-2</v>
      </c>
      <c r="W38" s="69">
        <f t="shared" ref="W38:W39" si="71">N38/N$97</f>
        <v>7.3738494678106531E-3</v>
      </c>
      <c r="X38" s="69">
        <f t="shared" ref="X38:X39" si="72">O38/O$97</f>
        <v>1.2008906351962697E-2</v>
      </c>
      <c r="Y38" s="69">
        <f t="shared" ref="Y38:Y39" si="73">P38/P$97</f>
        <v>1.0729708144667456E-2</v>
      </c>
      <c r="Z38" s="69">
        <f t="shared" ref="Z38:Z39" si="74">Q38/Q$97</f>
        <v>1.8698778190437318E-2</v>
      </c>
      <c r="AA38" s="69">
        <f t="shared" ref="AA38:AA39" si="75">R38/R$97</f>
        <v>8.5483360074400678E-3</v>
      </c>
      <c r="AB38" s="103">
        <f t="shared" ref="AB38:AB39" si="76">S38/S$97</f>
        <v>1.6271549725544818E-2</v>
      </c>
    </row>
    <row r="39" spans="1:28" ht="15.6" x14ac:dyDescent="0.3">
      <c r="A39" s="87">
        <v>2</v>
      </c>
      <c r="B39" s="86" t="str">
        <f>P3b!B12</f>
        <v>SD02</v>
      </c>
      <c r="C39" s="86" t="str">
        <f>P3b!C12</f>
        <v>Servicio Impresión</v>
      </c>
      <c r="D39" s="86" t="str">
        <f>P3b!D12</f>
        <v>Unid</v>
      </c>
      <c r="E39" s="43">
        <f>P3b!E12</f>
        <v>37.5</v>
      </c>
      <c r="F39" s="43">
        <f>P3b!F12</f>
        <v>35</v>
      </c>
      <c r="G39" s="43">
        <f>P3b!G12</f>
        <v>30</v>
      </c>
      <c r="H39" s="43">
        <f>P3b!H12</f>
        <v>28.75</v>
      </c>
      <c r="I39" s="43">
        <f>P3b!I12</f>
        <v>36.25</v>
      </c>
      <c r="J39" s="43">
        <f>P3b!J12</f>
        <v>38.75</v>
      </c>
      <c r="K39" s="43">
        <f>P3b!K12</f>
        <v>26.25</v>
      </c>
      <c r="L39" s="43">
        <f>P3b!L12</f>
        <v>27.5</v>
      </c>
      <c r="M39" s="43">
        <f>P3b!M12</f>
        <v>50</v>
      </c>
      <c r="N39" s="43">
        <f>P3b!N12</f>
        <v>62.5</v>
      </c>
      <c r="O39" s="43">
        <f>P3b!O12</f>
        <v>30</v>
      </c>
      <c r="P39" s="49">
        <f t="shared" si="64"/>
        <v>402.5</v>
      </c>
      <c r="Q39" s="69">
        <f t="shared" si="65"/>
        <v>3.5182583309886963E-3</v>
      </c>
      <c r="R39" s="69">
        <f t="shared" si="66"/>
        <v>5.069980043679687E-4</v>
      </c>
      <c r="S39" s="69">
        <f t="shared" si="67"/>
        <v>1.1789875689320526E-3</v>
      </c>
      <c r="T39" s="69">
        <f t="shared" si="68"/>
        <v>3.9828062062058868E-3</v>
      </c>
      <c r="U39" s="69">
        <f t="shared" si="69"/>
        <v>4.9135658932795657E-3</v>
      </c>
      <c r="V39" s="69">
        <f t="shared" si="70"/>
        <v>3.6980815571439722E-3</v>
      </c>
      <c r="W39" s="69">
        <f t="shared" si="71"/>
        <v>1.8850850447405343E-3</v>
      </c>
      <c r="X39" s="69">
        <f t="shared" si="72"/>
        <v>6.7364844906297853E-4</v>
      </c>
      <c r="Y39" s="69">
        <f t="shared" si="73"/>
        <v>1.0506986142754461E-3</v>
      </c>
      <c r="Z39" s="69">
        <f t="shared" si="74"/>
        <v>3.5182583309886968E-3</v>
      </c>
      <c r="AA39" s="69">
        <f t="shared" si="75"/>
        <v>5.069980043679687E-4</v>
      </c>
      <c r="AB39" s="103">
        <f t="shared" si="76"/>
        <v>1.1789875689320526E-3</v>
      </c>
    </row>
    <row r="40" spans="1:28" ht="15.6" x14ac:dyDescent="0.3">
      <c r="A40" s="87"/>
      <c r="B40" s="86"/>
      <c r="C40" s="36" t="s">
        <v>252</v>
      </c>
      <c r="D40" s="84"/>
      <c r="E40" s="49">
        <f>SUM(E38:E39)</f>
        <v>801.5</v>
      </c>
      <c r="F40" s="49">
        <f t="shared" ref="F40:O40" si="77">SUM(F38:F39)</f>
        <v>615.64</v>
      </c>
      <c r="G40" s="49">
        <f t="shared" si="77"/>
        <v>213.35999999999999</v>
      </c>
      <c r="H40" s="49">
        <f t="shared" si="77"/>
        <v>181.54999999999998</v>
      </c>
      <c r="I40" s="49">
        <f t="shared" si="77"/>
        <v>647.44999999999993</v>
      </c>
      <c r="J40" s="49">
        <f t="shared" si="77"/>
        <v>573.54999999999995</v>
      </c>
      <c r="K40" s="49">
        <f t="shared" si="77"/>
        <v>209.60999999999999</v>
      </c>
      <c r="L40" s="49">
        <f t="shared" si="77"/>
        <v>180.29999999999998</v>
      </c>
      <c r="M40" s="49">
        <f t="shared" si="77"/>
        <v>218.07999999999998</v>
      </c>
      <c r="N40" s="49">
        <f t="shared" si="77"/>
        <v>306.98</v>
      </c>
      <c r="O40" s="49">
        <f t="shared" si="77"/>
        <v>564.79999999999995</v>
      </c>
      <c r="P40" s="49">
        <f t="shared" ref="P40:AA40" si="78">SUM(P38:P39)</f>
        <v>4512.82</v>
      </c>
      <c r="Q40" s="103">
        <f>SUM(Q38:Q39)</f>
        <v>2.2217036521426009E-2</v>
      </c>
      <c r="R40" s="103">
        <f t="shared" ref="R40:AB40" si="79">SUM(R38:R39)</f>
        <v>9.0553340118080371E-3</v>
      </c>
      <c r="S40" s="103">
        <f t="shared" si="79"/>
        <v>1.7450537294476872E-2</v>
      </c>
      <c r="T40" s="103">
        <f t="shared" si="79"/>
        <v>3.1803276528869176E-2</v>
      </c>
      <c r="U40" s="103">
        <f t="shared" si="79"/>
        <v>3.221512474757475E-2</v>
      </c>
      <c r="V40" s="103">
        <f t="shared" si="79"/>
        <v>1.612955251963915E-2</v>
      </c>
      <c r="W40" s="103">
        <f t="shared" si="79"/>
        <v>9.2589345125511872E-3</v>
      </c>
      <c r="X40" s="103">
        <f t="shared" si="79"/>
        <v>1.2682554801025675E-2</v>
      </c>
      <c r="Y40" s="103">
        <f t="shared" si="79"/>
        <v>1.1780406758942902E-2</v>
      </c>
      <c r="Z40" s="103">
        <f t="shared" si="79"/>
        <v>2.2217036521426016E-2</v>
      </c>
      <c r="AA40" s="103">
        <f t="shared" si="79"/>
        <v>9.0553340118080371E-3</v>
      </c>
      <c r="AB40" s="103">
        <f t="shared" si="79"/>
        <v>1.7450537294476872E-2</v>
      </c>
    </row>
    <row r="41" spans="1:28" ht="15.6" x14ac:dyDescent="0.3">
      <c r="A41" s="87"/>
      <c r="B41" s="86"/>
      <c r="C41" s="48" t="s">
        <v>253</v>
      </c>
      <c r="D41" s="85"/>
      <c r="E41" s="49">
        <f>E35+E40</f>
        <v>9255.1</v>
      </c>
      <c r="F41" s="49">
        <f t="shared" ref="F41:O41" si="80">F35+F40</f>
        <v>10202.84</v>
      </c>
      <c r="G41" s="49">
        <f t="shared" si="80"/>
        <v>6734.5599999999995</v>
      </c>
      <c r="H41" s="49">
        <f t="shared" si="80"/>
        <v>181.54999999999998</v>
      </c>
      <c r="I41" s="49">
        <f t="shared" si="80"/>
        <v>647.44999999999993</v>
      </c>
      <c r="J41" s="49">
        <f t="shared" si="80"/>
        <v>573.54999999999995</v>
      </c>
      <c r="K41" s="49">
        <f t="shared" si="80"/>
        <v>209.60999999999999</v>
      </c>
      <c r="L41" s="49">
        <f t="shared" si="80"/>
        <v>180.29999999999998</v>
      </c>
      <c r="M41" s="49">
        <f t="shared" si="80"/>
        <v>218.07999999999998</v>
      </c>
      <c r="N41" s="49">
        <f t="shared" si="80"/>
        <v>306.98</v>
      </c>
      <c r="O41" s="49">
        <f t="shared" si="80"/>
        <v>564.79999999999995</v>
      </c>
      <c r="P41" s="49">
        <f t="shared" ref="P41:AA41" si="81">P35+P40</f>
        <v>29074.820000000003</v>
      </c>
      <c r="Q41" s="103">
        <f>Q35+Q40</f>
        <v>2.2217036521426009E-2</v>
      </c>
      <c r="R41" s="103">
        <f t="shared" ref="R41:AB41" si="82">R35+R40</f>
        <v>9.0553340118080371E-3</v>
      </c>
      <c r="S41" s="103">
        <f t="shared" si="82"/>
        <v>1.7450537294476872E-2</v>
      </c>
      <c r="T41" s="103">
        <f t="shared" si="82"/>
        <v>3.1803276528869176E-2</v>
      </c>
      <c r="U41" s="103">
        <f t="shared" si="82"/>
        <v>3.221512474757475E-2</v>
      </c>
      <c r="V41" s="103">
        <f t="shared" si="82"/>
        <v>1.612955251963915E-2</v>
      </c>
      <c r="W41" s="103">
        <f t="shared" si="82"/>
        <v>9.2589345125511872E-3</v>
      </c>
      <c r="X41" s="103">
        <f t="shared" si="82"/>
        <v>1.2682554801025675E-2</v>
      </c>
      <c r="Y41" s="103">
        <f t="shared" si="82"/>
        <v>7.5897821327473358E-2</v>
      </c>
      <c r="Z41" s="103">
        <f t="shared" si="82"/>
        <v>2.2217036521426016E-2</v>
      </c>
      <c r="AA41" s="103">
        <f t="shared" si="82"/>
        <v>9.0553340118080371E-3</v>
      </c>
      <c r="AB41" s="103">
        <f t="shared" si="82"/>
        <v>1.7450537294476872E-2</v>
      </c>
    </row>
    <row r="42" spans="1:28" ht="15.6" x14ac:dyDescent="0.3">
      <c r="A42" s="87"/>
      <c r="B42" s="86"/>
      <c r="C42" s="36" t="s">
        <v>291</v>
      </c>
      <c r="D42" s="84"/>
      <c r="E42" s="43">
        <f>IIPP!L2</f>
        <v>3265.8</v>
      </c>
      <c r="F42" s="43">
        <f>IIPP!L3</f>
        <v>2498.3000000000002</v>
      </c>
      <c r="G42" s="43">
        <f>IIPP!L4</f>
        <v>2154.3000000000002</v>
      </c>
      <c r="H42" s="43">
        <v>0</v>
      </c>
      <c r="I42" s="43">
        <v>0</v>
      </c>
      <c r="J42" s="43">
        <v>0</v>
      </c>
      <c r="K42" s="43">
        <v>0</v>
      </c>
      <c r="L42" s="43">
        <v>0</v>
      </c>
      <c r="M42" s="43">
        <v>0</v>
      </c>
      <c r="N42" s="43">
        <v>0</v>
      </c>
      <c r="O42" s="43">
        <v>0</v>
      </c>
      <c r="P42" s="49">
        <f t="shared" ref="P42:P69" si="83">SUM(E42:O42)</f>
        <v>7918.4000000000005</v>
      </c>
      <c r="Q42" s="69">
        <f t="shared" ref="Q42" si="84">H42/H$97</f>
        <v>0</v>
      </c>
      <c r="R42" s="69">
        <f t="shared" ref="R42" si="85">I42/I$97</f>
        <v>0</v>
      </c>
      <c r="S42" s="69">
        <f t="shared" ref="S42" si="86">J42/J$97</f>
        <v>0</v>
      </c>
      <c r="T42" s="69">
        <f t="shared" ref="T42" si="87">K42/K$97</f>
        <v>0</v>
      </c>
      <c r="U42" s="69">
        <f t="shared" ref="U42" si="88">L42/L$97</f>
        <v>0</v>
      </c>
      <c r="V42" s="69">
        <f t="shared" ref="V42" si="89">M42/M$97</f>
        <v>0</v>
      </c>
      <c r="W42" s="69">
        <f t="shared" ref="W42" si="90">N42/N$97</f>
        <v>0</v>
      </c>
      <c r="X42" s="69">
        <f t="shared" ref="X42" si="91">O42/O$97</f>
        <v>0</v>
      </c>
      <c r="Y42" s="69">
        <f t="shared" ref="Y42" si="92">P42/P$97</f>
        <v>2.0670439521189299E-2</v>
      </c>
      <c r="Z42" s="69">
        <f t="shared" ref="Z42" si="93">Q42/Q$97</f>
        <v>0</v>
      </c>
      <c r="AA42" s="69">
        <f t="shared" ref="AA42" si="94">R42/R$97</f>
        <v>0</v>
      </c>
      <c r="AB42" s="103">
        <f t="shared" ref="AB42" si="95">S42/S$97</f>
        <v>0</v>
      </c>
    </row>
    <row r="43" spans="1:28" ht="15.6" x14ac:dyDescent="0.3">
      <c r="A43" s="42" t="s">
        <v>611</v>
      </c>
      <c r="B43" s="37" t="s">
        <v>612</v>
      </c>
      <c r="C43" s="37" t="s">
        <v>613</v>
      </c>
      <c r="D43" s="42" t="s">
        <v>347</v>
      </c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103"/>
    </row>
    <row r="44" spans="1:28" ht="15.6" x14ac:dyDescent="0.3">
      <c r="A44" s="84" t="s">
        <v>340</v>
      </c>
      <c r="B44" s="36" t="s">
        <v>37</v>
      </c>
      <c r="C44" s="14" t="s">
        <v>363</v>
      </c>
      <c r="D44" s="29" t="s">
        <v>389</v>
      </c>
      <c r="E44" s="31">
        <f>'P4d2 CA 12 OC'!J11</f>
        <v>150.18259492923016</v>
      </c>
      <c r="F44" s="31">
        <f>'P4d2 CA 12 OC'!K11</f>
        <v>122.02335837999951</v>
      </c>
      <c r="G44" s="31">
        <f>'P4d2 CA 12 OC'!L11</f>
        <v>8.7606513708717593</v>
      </c>
      <c r="H44" s="31">
        <f>'P4d2 CA 12 OC'!M11</f>
        <v>96.992925891794485</v>
      </c>
      <c r="I44" s="31">
        <f>'P4d2 CA 12 OC'!N11</f>
        <v>143.61210640107635</v>
      </c>
      <c r="J44" s="31">
        <f>'P4d2 CA 12 OC'!O11</f>
        <v>121.39759756779438</v>
      </c>
      <c r="K44" s="31">
        <f>'P4d2 CA 12 OC'!P11</f>
        <v>62.57608122051257</v>
      </c>
      <c r="L44" s="31">
        <f>'P4d2 CA 12 OC'!Q11</f>
        <v>42.551735229948548</v>
      </c>
      <c r="M44" s="31">
        <f>'P4d2 CA 12 OC'!R11</f>
        <v>112.01118538471749</v>
      </c>
      <c r="N44" s="31">
        <f>'P4d2 CA 12 OC'!S11</f>
        <v>128.9067273142559</v>
      </c>
      <c r="O44" s="31">
        <f>'P4d2 CA 12 OC'!T11</f>
        <v>171.771342950307</v>
      </c>
      <c r="P44" s="49">
        <f t="shared" si="83"/>
        <v>1160.7863066405082</v>
      </c>
      <c r="Q44" s="69">
        <f t="shared" ref="Q44:Q69" si="96">H44/H$97</f>
        <v>1.1869431984896529E-2</v>
      </c>
      <c r="R44" s="69">
        <f t="shared" ref="R44:R69" si="97">I44/I$97</f>
        <v>2.0085807268531335E-3</v>
      </c>
      <c r="S44" s="69">
        <f t="shared" ref="S44:S69" si="98">J44/J$97</f>
        <v>3.6935808627263367E-3</v>
      </c>
      <c r="T44" s="69">
        <f t="shared" ref="T44:T69" si="99">K44/K$97</f>
        <v>9.4944154150514697E-3</v>
      </c>
      <c r="U44" s="69">
        <f t="shared" ref="U44:U69" si="100">L44/L$97</f>
        <v>7.602936542754098E-3</v>
      </c>
      <c r="V44" s="69">
        <f t="shared" ref="V44:V69" si="101">M44/M$97</f>
        <v>8.2845299773011642E-3</v>
      </c>
      <c r="W44" s="69">
        <f t="shared" ref="W44:W69" si="102">N44/N$97</f>
        <v>3.8880023012247992E-3</v>
      </c>
      <c r="X44" s="69">
        <f t="shared" ref="X44:X69" si="103">O44/O$97</f>
        <v>3.8571166257313104E-3</v>
      </c>
      <c r="Y44" s="69">
        <f t="shared" ref="Y44:Y69" si="104">P44/P$97</f>
        <v>3.0301529536822238E-3</v>
      </c>
      <c r="Z44" s="69">
        <f t="shared" ref="Z44:Z69" si="105">Q44/Q$97</f>
        <v>1.186943198489653E-2</v>
      </c>
      <c r="AA44" s="69">
        <f t="shared" ref="AA44:AA69" si="106">R44/R$97</f>
        <v>2.0085807268531335E-3</v>
      </c>
      <c r="AB44" s="103">
        <f t="shared" ref="AB44:AB69" si="107">S44/S$97</f>
        <v>3.6935808627263367E-3</v>
      </c>
    </row>
    <row r="45" spans="1:28" ht="15.6" x14ac:dyDescent="0.3">
      <c r="A45" s="87"/>
      <c r="B45" s="86"/>
      <c r="C45" s="14" t="s">
        <v>364</v>
      </c>
      <c r="D45" s="29" t="s">
        <v>390</v>
      </c>
      <c r="E45" s="31">
        <f>'P4d2 CA 12 OC'!J12</f>
        <v>796.12471036345084</v>
      </c>
      <c r="F45" s="31">
        <f>'P4d2 CA 12 OC'!K12</f>
        <v>389.10595219013663</v>
      </c>
      <c r="G45" s="31">
        <f>'P4d2 CA 12 OC'!L12</f>
        <v>56.226307669418716</v>
      </c>
      <c r="H45" s="31">
        <f>'P4d2 CA 12 OC'!M12</f>
        <v>25.376475142834995</v>
      </c>
      <c r="I45" s="31">
        <f>'P4d2 CA 12 OC'!N12</f>
        <v>675.21326997700169</v>
      </c>
      <c r="J45" s="31">
        <f>'P4d2 CA 12 OC'!O12</f>
        <v>385.74730106829082</v>
      </c>
      <c r="K45" s="31">
        <f>'P4d2 CA 12 OC'!P12</f>
        <v>40.801391406126854</v>
      </c>
      <c r="L45" s="31">
        <f>'P4d2 CA 12 OC'!Q12</f>
        <v>23.945938553900671</v>
      </c>
      <c r="M45" s="31">
        <f>'P4d2 CA 12 OC'!R12</f>
        <v>20.400695703063427</v>
      </c>
      <c r="N45" s="31">
        <f>'P4d2 CA 12 OC'!S12</f>
        <v>386.49366798425649</v>
      </c>
      <c r="O45" s="31">
        <f>'P4d2 CA 12 OC'!T12</f>
        <v>513.62483267042001</v>
      </c>
      <c r="P45" s="49">
        <f t="shared" si="83"/>
        <v>3313.0605427289011</v>
      </c>
      <c r="Q45" s="69">
        <f t="shared" si="96"/>
        <v>3.1054259159098013E-3</v>
      </c>
      <c r="R45" s="69">
        <f t="shared" si="97"/>
        <v>9.4436353214099409E-3</v>
      </c>
      <c r="S45" s="69">
        <f t="shared" si="98"/>
        <v>1.1736548973125285E-2</v>
      </c>
      <c r="T45" s="69">
        <f t="shared" si="99"/>
        <v>6.1906299014917159E-3</v>
      </c>
      <c r="U45" s="69">
        <f t="shared" si="100"/>
        <v>4.278543525855074E-3</v>
      </c>
      <c r="V45" s="69">
        <f t="shared" si="101"/>
        <v>1.5088687306481028E-3</v>
      </c>
      <c r="W45" s="69">
        <f t="shared" si="102"/>
        <v>1.1657174934464566E-2</v>
      </c>
      <c r="X45" s="69">
        <f t="shared" si="103"/>
        <v>1.1533419064288678E-2</v>
      </c>
      <c r="Y45" s="69">
        <f t="shared" si="104"/>
        <v>8.6485170714432642E-3</v>
      </c>
      <c r="Z45" s="69">
        <f t="shared" si="105"/>
        <v>3.1054259159098018E-3</v>
      </c>
      <c r="AA45" s="69">
        <f t="shared" si="106"/>
        <v>9.4436353214099409E-3</v>
      </c>
      <c r="AB45" s="103">
        <f t="shared" si="107"/>
        <v>1.1736548973125285E-2</v>
      </c>
    </row>
    <row r="46" spans="1:28" ht="15.6" x14ac:dyDescent="0.3">
      <c r="A46" s="87"/>
      <c r="B46" s="86"/>
      <c r="C46" s="14" t="s">
        <v>365</v>
      </c>
      <c r="D46" s="29" t="s">
        <v>391</v>
      </c>
      <c r="E46" s="31">
        <f>'P4d2 CA 12 OC'!J13</f>
        <v>561.91286466962674</v>
      </c>
      <c r="F46" s="31">
        <f>'P4d2 CA 12 OC'!K13</f>
        <v>619.05654582247018</v>
      </c>
      <c r="G46" s="31">
        <f>'P4d2 CA 12 OC'!L13</f>
        <v>800.01153613980762</v>
      </c>
      <c r="H46" s="31">
        <f>'P4d2 CA 12 OC'!M13</f>
        <v>533.34102409320508</v>
      </c>
      <c r="I46" s="31">
        <f>'P4d2 CA 12 OC'!N13</f>
        <v>400.00576806990381</v>
      </c>
      <c r="J46" s="31">
        <f>'P4d2 CA 12 OC'!O13</f>
        <v>333.3381400582532</v>
      </c>
      <c r="K46" s="31">
        <f>'P4d2 CA 12 OC'!P13</f>
        <v>238.09867147018085</v>
      </c>
      <c r="L46" s="31">
        <f>'P4d2 CA 12 OC'!Q13</f>
        <v>304.76629948183148</v>
      </c>
      <c r="M46" s="31">
        <f>'P4d2 CA 12 OC'!R13</f>
        <v>809.53548299861484</v>
      </c>
      <c r="N46" s="31">
        <f>'P4d2 CA 12 OC'!S13</f>
        <v>857.15521729265106</v>
      </c>
      <c r="O46" s="31">
        <f>'P4d2 CA 12 OC'!T13</f>
        <v>1142.8736230568682</v>
      </c>
      <c r="P46" s="49">
        <f t="shared" si="83"/>
        <v>6600.0951731534124</v>
      </c>
      <c r="Q46" s="69">
        <f t="shared" si="96"/>
        <v>6.5267182653007363E-2</v>
      </c>
      <c r="R46" s="69">
        <f t="shared" si="97"/>
        <v>5.5945414109549729E-3</v>
      </c>
      <c r="S46" s="69">
        <f t="shared" si="98"/>
        <v>1.0141974796893213E-2</v>
      </c>
      <c r="T46" s="69">
        <f t="shared" si="99"/>
        <v>3.6125747292221434E-2</v>
      </c>
      <c r="U46" s="69">
        <f t="shared" si="100"/>
        <v>5.4454156165634655E-2</v>
      </c>
      <c r="V46" s="69">
        <f t="shared" si="101"/>
        <v>5.9874564790616307E-2</v>
      </c>
      <c r="W46" s="69">
        <f t="shared" si="102"/>
        <v>2.5852967698235193E-2</v>
      </c>
      <c r="X46" s="69">
        <f t="shared" si="103"/>
        <v>2.5663168121574882E-2</v>
      </c>
      <c r="Y46" s="69">
        <f t="shared" si="104"/>
        <v>1.7229095285759877E-2</v>
      </c>
      <c r="Z46" s="69">
        <f t="shared" si="105"/>
        <v>6.5267182653007377E-2</v>
      </c>
      <c r="AA46" s="69">
        <f t="shared" si="106"/>
        <v>5.5945414109549729E-3</v>
      </c>
      <c r="AB46" s="103">
        <f t="shared" si="107"/>
        <v>1.0141974796893213E-2</v>
      </c>
    </row>
    <row r="47" spans="1:28" ht="15.6" x14ac:dyDescent="0.3">
      <c r="A47" s="87"/>
      <c r="B47" s="86"/>
      <c r="C47" s="14" t="s">
        <v>366</v>
      </c>
      <c r="D47" s="29" t="s">
        <v>392</v>
      </c>
      <c r="E47" s="31">
        <f>'P4d2 CA 12 OC'!J14</f>
        <v>419.61172649007597</v>
      </c>
      <c r="F47" s="31">
        <f>'P4d2 CA 12 OC'!K14</f>
        <v>471.34467907104425</v>
      </c>
      <c r="G47" s="31">
        <f>'P4d2 CA 12 OC'!L14</f>
        <v>144.85226722671118</v>
      </c>
      <c r="H47" s="31">
        <f>'P4d2 CA 12 OC'!M14</f>
        <v>344.88635053978851</v>
      </c>
      <c r="I47" s="31">
        <f>'P4d2 CA 12 OC'!N14</f>
        <v>527.67611632587636</v>
      </c>
      <c r="J47" s="31">
        <f>'P4d2 CA 12 OC'!O14</f>
        <v>446.05301336479312</v>
      </c>
      <c r="K47" s="31">
        <f>'P4d2 CA 12 OC'!P14</f>
        <v>229.92423369319232</v>
      </c>
      <c r="L47" s="31">
        <f>'P4d2 CA 12 OC'!Q14</f>
        <v>156.34847891137079</v>
      </c>
      <c r="M47" s="31">
        <f>'P4d2 CA 12 OC'!R14</f>
        <v>411.56437831081428</v>
      </c>
      <c r="N47" s="31">
        <f>'P4d2 CA 12 OC'!S14</f>
        <v>402.36740896308658</v>
      </c>
      <c r="O47" s="31">
        <f>'P4d2 CA 12 OC'!T14</f>
        <v>524.2272528204785</v>
      </c>
      <c r="P47" s="49">
        <f t="shared" si="83"/>
        <v>4078.8559057172324</v>
      </c>
      <c r="Q47" s="69">
        <f t="shared" si="96"/>
        <v>4.2205192209770391E-2</v>
      </c>
      <c r="R47" s="69">
        <f t="shared" si="97"/>
        <v>7.3801582877202603E-3</v>
      </c>
      <c r="S47" s="69">
        <f t="shared" si="98"/>
        <v>1.3571379557207065E-2</v>
      </c>
      <c r="T47" s="69">
        <f t="shared" si="99"/>
        <v>3.4885472948966816E-2</v>
      </c>
      <c r="U47" s="69">
        <f t="shared" si="100"/>
        <v>2.7935583761638218E-2</v>
      </c>
      <c r="V47" s="69">
        <f t="shared" si="101"/>
        <v>3.0439972740172939E-2</v>
      </c>
      <c r="W47" s="69">
        <f t="shared" si="102"/>
        <v>1.2135948562037006E-2</v>
      </c>
      <c r="X47" s="69">
        <f t="shared" si="103"/>
        <v>1.1771495860635377E-2</v>
      </c>
      <c r="Y47" s="69">
        <f t="shared" si="104"/>
        <v>1.0647573286872835E-2</v>
      </c>
      <c r="Z47" s="69">
        <f t="shared" si="105"/>
        <v>4.2205192209770398E-2</v>
      </c>
      <c r="AA47" s="69">
        <f t="shared" si="106"/>
        <v>7.3801582877202603E-3</v>
      </c>
      <c r="AB47" s="103">
        <f t="shared" si="107"/>
        <v>1.3571379557207065E-2</v>
      </c>
    </row>
    <row r="48" spans="1:28" ht="15.6" x14ac:dyDescent="0.3">
      <c r="A48" s="84" t="s">
        <v>341</v>
      </c>
      <c r="B48" s="36" t="s">
        <v>30</v>
      </c>
      <c r="C48" s="14" t="s">
        <v>367</v>
      </c>
      <c r="D48" s="29" t="s">
        <v>393</v>
      </c>
      <c r="E48" s="31">
        <f>'P4d2 CA 13 OC'!J11</f>
        <v>194.57526388525309</v>
      </c>
      <c r="F48" s="31">
        <f>'P4d2 CA 13 OC'!K11</f>
        <v>158.09240190676815</v>
      </c>
      <c r="G48" s="31">
        <f>'P4d2 CA 13 OC'!L11</f>
        <v>11.350223726639765</v>
      </c>
      <c r="H48" s="31">
        <f>'P4d2 CA 13 OC'!M11</f>
        <v>125.66319125922597</v>
      </c>
      <c r="I48" s="31">
        <f>'P4d2 CA 13 OC'!N11</f>
        <v>186.06259609027327</v>
      </c>
      <c r="J48" s="31">
        <f>'P4d2 CA 13 OC'!O11</f>
        <v>157.28167164057959</v>
      </c>
      <c r="K48" s="31">
        <f>'P4d2 CA 13 OC'!P11</f>
        <v>81.073026618855465</v>
      </c>
      <c r="L48" s="31">
        <f>'P4d2 CA 13 OC'!Q11</f>
        <v>55.129658100821715</v>
      </c>
      <c r="M48" s="31">
        <f>'P4d2 CA 13 OC'!R11</f>
        <v>145.12071764775126</v>
      </c>
      <c r="N48" s="31">
        <f>'P4d2 CA 13 OC'!S11</f>
        <v>167.01043483484224</v>
      </c>
      <c r="O48" s="31">
        <f>'P4d2 CA 13 OC'!T11</f>
        <v>222.54545806875822</v>
      </c>
      <c r="P48" s="49">
        <f t="shared" si="83"/>
        <v>1503.904643779769</v>
      </c>
      <c r="Q48" s="69">
        <f t="shared" si="96"/>
        <v>1.5377932853787746E-2</v>
      </c>
      <c r="R48" s="69">
        <f t="shared" si="97"/>
        <v>2.6022997215252959E-3</v>
      </c>
      <c r="S48" s="69">
        <f t="shared" si="98"/>
        <v>4.7853712434863561E-3</v>
      </c>
      <c r="T48" s="69">
        <f t="shared" si="99"/>
        <v>1.2300882040894193E-2</v>
      </c>
      <c r="U48" s="69">
        <f t="shared" si="100"/>
        <v>9.8502984637222207E-3</v>
      </c>
      <c r="V48" s="69">
        <f t="shared" si="101"/>
        <v>1.0733364989852934E-2</v>
      </c>
      <c r="W48" s="69">
        <f t="shared" si="102"/>
        <v>5.0372619683643951E-3</v>
      </c>
      <c r="X48" s="69">
        <f t="shared" si="103"/>
        <v>4.9972467558009707E-3</v>
      </c>
      <c r="Y48" s="69">
        <f t="shared" si="104"/>
        <v>3.9258398142156814E-3</v>
      </c>
      <c r="Z48" s="69">
        <f t="shared" si="105"/>
        <v>1.5377932853787748E-2</v>
      </c>
      <c r="AA48" s="69">
        <f t="shared" si="106"/>
        <v>2.6022997215252959E-3</v>
      </c>
      <c r="AB48" s="103">
        <f t="shared" si="107"/>
        <v>4.7853712434863561E-3</v>
      </c>
    </row>
    <row r="49" spans="1:28" ht="15.6" x14ac:dyDescent="0.3">
      <c r="A49" s="87"/>
      <c r="B49" s="86"/>
      <c r="C49" s="14" t="s">
        <v>368</v>
      </c>
      <c r="D49" s="29" t="s">
        <v>394</v>
      </c>
      <c r="E49" s="31">
        <f>'P4d2 CA 13 OC'!J12</f>
        <v>992.47650218851027</v>
      </c>
      <c r="F49" s="31">
        <f>'P4d2 CA 13 OC'!K12</f>
        <v>485.07289044463437</v>
      </c>
      <c r="G49" s="31">
        <f>'P4d2 CA 13 OC'!L12</f>
        <v>70.093652967063534</v>
      </c>
      <c r="H49" s="31">
        <f>'P4d2 CA 13 OC'!M12</f>
        <v>31.635188507258761</v>
      </c>
      <c r="I49" s="31">
        <f>'P4d2 CA 13 OC'!N12</f>
        <v>841.7441334186301</v>
      </c>
      <c r="J49" s="31">
        <f>'P4d2 CA 13 OC'!O12</f>
        <v>480.88588020102662</v>
      </c>
      <c r="K49" s="31">
        <f>'P4d2 CA 13 OC'!P12</f>
        <v>50.864420737161147</v>
      </c>
      <c r="L49" s="31">
        <f>'P4d2 CA 13 OC'!Q12</f>
        <v>29.851832292388785</v>
      </c>
      <c r="M49" s="31">
        <f>'P4d2 CA 13 OC'!R12</f>
        <v>25.432210368580574</v>
      </c>
      <c r="N49" s="31">
        <f>'P4d2 CA 13 OC'!S12</f>
        <v>481.81632692182831</v>
      </c>
      <c r="O49" s="31">
        <f>'P4d2 CA 13 OC'!T12</f>
        <v>640.30241836505604</v>
      </c>
      <c r="P49" s="49">
        <f t="shared" si="83"/>
        <v>4130.1754564121384</v>
      </c>
      <c r="Q49" s="69">
        <f t="shared" si="96"/>
        <v>3.871330974541252E-3</v>
      </c>
      <c r="R49" s="69">
        <f t="shared" si="97"/>
        <v>1.1772761264322501E-2</v>
      </c>
      <c r="S49" s="69">
        <f t="shared" si="98"/>
        <v>1.4631186447276352E-2</v>
      </c>
      <c r="T49" s="69">
        <f t="shared" si="99"/>
        <v>7.7174525937917255E-3</v>
      </c>
      <c r="U49" s="69">
        <f t="shared" si="100"/>
        <v>5.3337798183193848E-3</v>
      </c>
      <c r="V49" s="69">
        <f t="shared" si="101"/>
        <v>1.8810077624290705E-3</v>
      </c>
      <c r="W49" s="69">
        <f t="shared" si="102"/>
        <v>1.4532236035074473E-2</v>
      </c>
      <c r="X49" s="69">
        <f t="shared" si="103"/>
        <v>1.4377957702096482E-2</v>
      </c>
      <c r="Y49" s="69">
        <f t="shared" si="104"/>
        <v>1.078153945035203E-2</v>
      </c>
      <c r="Z49" s="69">
        <f t="shared" si="105"/>
        <v>3.8713309745412525E-3</v>
      </c>
      <c r="AA49" s="69">
        <f t="shared" si="106"/>
        <v>1.1772761264322501E-2</v>
      </c>
      <c r="AB49" s="103">
        <f t="shared" si="107"/>
        <v>1.4631186447276352E-2</v>
      </c>
    </row>
    <row r="50" spans="1:28" ht="15.6" x14ac:dyDescent="0.3">
      <c r="A50" s="87"/>
      <c r="B50" s="86"/>
      <c r="C50" s="14" t="s">
        <v>369</v>
      </c>
      <c r="D50" s="29" t="s">
        <v>395</v>
      </c>
      <c r="E50" s="31">
        <f>'P4d2 CA 13 OC'!J13</f>
        <v>278.8907127067468</v>
      </c>
      <c r="F50" s="31">
        <f>'P4d2 CA 13 OC'!K13</f>
        <v>233.70730115090515</v>
      </c>
      <c r="G50" s="31">
        <f>'P4d2 CA 13 OC'!L13</f>
        <v>110.30984614322723</v>
      </c>
      <c r="H50" s="31">
        <f>'P4d2 CA 13 OC'!M13</f>
        <v>82.576579739986485</v>
      </c>
      <c r="I50" s="31">
        <f>'P4d2 CA 13 OC'!N13</f>
        <v>293.224760510669</v>
      </c>
      <c r="J50" s="31">
        <f>'P4d2 CA 13 OC'!O13</f>
        <v>232.14925247656578</v>
      </c>
      <c r="K50" s="31">
        <f>'P4d2 CA 13 OC'!P13</f>
        <v>83.199799209722229</v>
      </c>
      <c r="L50" s="31">
        <f>'P4d2 CA 13 OC'!Q13</f>
        <v>66.996092996592807</v>
      </c>
      <c r="M50" s="31">
        <f>'P4d2 CA 13 OC'!R13</f>
        <v>294.78280918500838</v>
      </c>
      <c r="N50" s="31">
        <f>'P4d2 CA 13 OC'!S13</f>
        <v>318.7767587698346</v>
      </c>
      <c r="O50" s="31">
        <f>'P4d2 CA 13 OC'!T13</f>
        <v>307.55880831459115</v>
      </c>
      <c r="P50" s="49">
        <f t="shared" si="83"/>
        <v>2302.1727212038495</v>
      </c>
      <c r="Q50" s="69">
        <f t="shared" si="96"/>
        <v>1.0105243117035126E-2</v>
      </c>
      <c r="R50" s="69">
        <f t="shared" si="97"/>
        <v>4.1010860251085449E-3</v>
      </c>
      <c r="S50" s="69">
        <f t="shared" si="98"/>
        <v>7.0632537498513436E-3</v>
      </c>
      <c r="T50" s="69">
        <f t="shared" si="99"/>
        <v>1.2623568634192964E-2</v>
      </c>
      <c r="U50" s="69">
        <f t="shared" si="100"/>
        <v>1.1970535182947068E-2</v>
      </c>
      <c r="V50" s="69">
        <f t="shared" si="101"/>
        <v>2.1802617400203405E-2</v>
      </c>
      <c r="W50" s="69">
        <f t="shared" si="102"/>
        <v>9.6147408090860188E-3</v>
      </c>
      <c r="X50" s="69">
        <f t="shared" si="103"/>
        <v>6.9062171405594079E-3</v>
      </c>
      <c r="Y50" s="69">
        <f t="shared" si="104"/>
        <v>6.0096638210971869E-3</v>
      </c>
      <c r="Z50" s="69">
        <f t="shared" si="105"/>
        <v>1.0105243117035128E-2</v>
      </c>
      <c r="AA50" s="69">
        <f t="shared" si="106"/>
        <v>4.1010860251085449E-3</v>
      </c>
      <c r="AB50" s="103">
        <f t="shared" si="107"/>
        <v>7.0632537498513436E-3</v>
      </c>
    </row>
    <row r="51" spans="1:28" ht="15.6" x14ac:dyDescent="0.3">
      <c r="A51" s="87"/>
      <c r="B51" s="86"/>
      <c r="C51" s="14" t="s">
        <v>370</v>
      </c>
      <c r="D51" s="29" t="s">
        <v>396</v>
      </c>
      <c r="E51" s="31">
        <f>'P4d2 CA 13 OC'!J14</f>
        <v>168.73486335541764</v>
      </c>
      <c r="F51" s="31">
        <f>'P4d2 CA 13 OC'!K14</f>
        <v>189.53779171430475</v>
      </c>
      <c r="G51" s="31">
        <f>'P4d2 CA 13 OC'!L14</f>
        <v>58.248199404883898</v>
      </c>
      <c r="H51" s="31">
        <f>'P4d2 CA 13 OC'!M14</f>
        <v>138.68618905924737</v>
      </c>
      <c r="I51" s="31">
        <f>'P4d2 CA 13 OC'!N14</f>
        <v>212.18986926064849</v>
      </c>
      <c r="J51" s="31">
        <f>'P4d2 CA 13 OC'!O14</f>
        <v>179.36747118329328</v>
      </c>
      <c r="K51" s="31">
        <f>'P4d2 CA 13 OC'!P14</f>
        <v>92.457459372831579</v>
      </c>
      <c r="L51" s="31">
        <f>'P4d2 CA 13 OC'!Q14</f>
        <v>62.871072373525479</v>
      </c>
      <c r="M51" s="31">
        <f>'P4d2 CA 13 OC'!R14</f>
        <v>165.49885227736854</v>
      </c>
      <c r="N51" s="31">
        <f>'P4d2 CA 13 OC'!S14</f>
        <v>161.80055390245528</v>
      </c>
      <c r="O51" s="31">
        <f>'P4d2 CA 13 OC'!T14</f>
        <v>210.80300737005601</v>
      </c>
      <c r="P51" s="49">
        <f t="shared" si="83"/>
        <v>1640.1953292740325</v>
      </c>
      <c r="Q51" s="69">
        <f t="shared" si="96"/>
        <v>1.6971611827852884E-2</v>
      </c>
      <c r="R51" s="69">
        <f t="shared" si="97"/>
        <v>2.9677197313723856E-3</v>
      </c>
      <c r="S51" s="69">
        <f t="shared" si="98"/>
        <v>5.4573424205388629E-3</v>
      </c>
      <c r="T51" s="69">
        <f t="shared" si="99"/>
        <v>1.4028195923814941E-2</v>
      </c>
      <c r="U51" s="69">
        <f t="shared" si="100"/>
        <v>1.1233496614126034E-2</v>
      </c>
      <c r="V51" s="69">
        <f t="shared" si="101"/>
        <v>1.2240565066708627E-2</v>
      </c>
      <c r="W51" s="69">
        <f t="shared" si="102"/>
        <v>4.8801248702760504E-3</v>
      </c>
      <c r="X51" s="69">
        <f t="shared" si="103"/>
        <v>4.7335706324216622E-3</v>
      </c>
      <c r="Y51" s="69">
        <f t="shared" si="104"/>
        <v>4.2816172909547453E-3</v>
      </c>
      <c r="Z51" s="69">
        <f t="shared" si="105"/>
        <v>1.6971611827852888E-2</v>
      </c>
      <c r="AA51" s="69">
        <f t="shared" si="106"/>
        <v>2.9677197313723856E-3</v>
      </c>
      <c r="AB51" s="103">
        <f t="shared" si="107"/>
        <v>5.4573424205388629E-3</v>
      </c>
    </row>
    <row r="52" spans="1:28" ht="15.6" x14ac:dyDescent="0.3">
      <c r="A52" s="84" t="s">
        <v>342</v>
      </c>
      <c r="B52" s="36" t="s">
        <v>32</v>
      </c>
      <c r="C52" s="14" t="s">
        <v>371</v>
      </c>
      <c r="D52" s="29" t="s">
        <v>397</v>
      </c>
      <c r="E52" s="31">
        <f>'P4d2 CA 14 OC'!J11</f>
        <v>112.93804500357926</v>
      </c>
      <c r="F52" s="31">
        <f>'P4d2 CA 14 OC'!K11</f>
        <v>88.792669864882996</v>
      </c>
      <c r="G52" s="31">
        <f>'P4d2 CA 14 OC'!L11</f>
        <v>23.366492069706052</v>
      </c>
      <c r="H52" s="31">
        <f>'P4d2 CA 14 OC'!M11</f>
        <v>18.498472888517291</v>
      </c>
      <c r="I52" s="31">
        <f>'P4d2 CA 14 OC'!N11</f>
        <v>127.34738177989799</v>
      </c>
      <c r="J52" s="31">
        <f>'P4d2 CA 14 OC'!O11</f>
        <v>91.129319071853601</v>
      </c>
      <c r="K52" s="31">
        <f>'P4d2 CA 14 OC'!P11</f>
        <v>22.198167466220749</v>
      </c>
      <c r="L52" s="31">
        <f>'P4d2 CA 14 OC'!Q11</f>
        <v>18.887914423012393</v>
      </c>
      <c r="M52" s="31">
        <f>'P4d2 CA 14 OC'!R11</f>
        <v>68.931151605632863</v>
      </c>
      <c r="N52" s="31">
        <f>'P4d2 CA 14 OC'!S11</f>
        <v>80.224956105990785</v>
      </c>
      <c r="O52" s="31">
        <f>'P4d2 CA 14 OC'!T11</f>
        <v>166.68097676390317</v>
      </c>
      <c r="P52" s="49">
        <f t="shared" si="83"/>
        <v>818.99554704319712</v>
      </c>
      <c r="Q52" s="69">
        <f t="shared" si="96"/>
        <v>2.2637358730641564E-3</v>
      </c>
      <c r="R52" s="69">
        <f t="shared" si="97"/>
        <v>1.7810998185901821E-3</v>
      </c>
      <c r="S52" s="69">
        <f t="shared" si="98"/>
        <v>2.7726537897021421E-3</v>
      </c>
      <c r="T52" s="69">
        <f t="shared" si="99"/>
        <v>3.3680380628899657E-3</v>
      </c>
      <c r="U52" s="69">
        <f t="shared" si="100"/>
        <v>3.3748004401489774E-3</v>
      </c>
      <c r="V52" s="69">
        <f t="shared" si="101"/>
        <v>5.0982604093097201E-3</v>
      </c>
      <c r="W52" s="69">
        <f t="shared" si="102"/>
        <v>2.4196938395259046E-3</v>
      </c>
      <c r="X52" s="69">
        <f t="shared" si="103"/>
        <v>3.7428127161768581E-3</v>
      </c>
      <c r="Y52" s="69">
        <f t="shared" si="104"/>
        <v>2.1379316431703061E-3</v>
      </c>
      <c r="Z52" s="69">
        <f t="shared" si="105"/>
        <v>2.2637358730641568E-3</v>
      </c>
      <c r="AA52" s="69">
        <f t="shared" si="106"/>
        <v>1.7810998185901821E-3</v>
      </c>
      <c r="AB52" s="103">
        <f t="shared" si="107"/>
        <v>2.7726537897021421E-3</v>
      </c>
    </row>
    <row r="53" spans="1:28" ht="15.6" x14ac:dyDescent="0.3">
      <c r="A53" s="87"/>
      <c r="B53" s="86"/>
      <c r="C53" s="14" t="s">
        <v>372</v>
      </c>
      <c r="D53" s="29" t="s">
        <v>398</v>
      </c>
      <c r="E53" s="31">
        <f>'P4d2 CA 14 OC'!J12</f>
        <v>57.310841089471744</v>
      </c>
      <c r="F53" s="31">
        <f>'P4d2 CA 14 OC'!K12</f>
        <v>52.645473339171573</v>
      </c>
      <c r="G53" s="31">
        <f>'P4d2 CA 14 OC'!L12</f>
        <v>38.969542384860283</v>
      </c>
      <c r="H53" s="31">
        <f>'P4d2 CA 14 OC'!M12</f>
        <v>43.543432336134963</v>
      </c>
      <c r="I53" s="31">
        <f>'P4d2 CA 14 OC'!N12</f>
        <v>61.793253241720933</v>
      </c>
      <c r="J53" s="31">
        <f>'P4d2 CA 14 OC'!O12</f>
        <v>50.678700660123461</v>
      </c>
      <c r="K53" s="31">
        <f>'P4d2 CA 14 OC'!P12</f>
        <v>15.642703633359408</v>
      </c>
      <c r="L53" s="31">
        <f>'P4d2 CA 14 OC'!Q12</f>
        <v>12.212286169903397</v>
      </c>
      <c r="M53" s="31">
        <f>'P4d2 CA 14 OC'!R12</f>
        <v>40.341709370242683</v>
      </c>
      <c r="N53" s="31">
        <f>'P4d2 CA 14 OC'!S12</f>
        <v>44.732643723466374</v>
      </c>
      <c r="O53" s="31">
        <f>'P4d2 CA 14 OC'!T12</f>
        <v>258.0588710509175</v>
      </c>
      <c r="P53" s="49">
        <f t="shared" si="83"/>
        <v>675.92945699937241</v>
      </c>
      <c r="Q53" s="69">
        <f t="shared" si="96"/>
        <v>5.3285928200504148E-3</v>
      </c>
      <c r="R53" s="69">
        <f t="shared" si="97"/>
        <v>8.6424982281260764E-4</v>
      </c>
      <c r="S53" s="69">
        <f t="shared" si="98"/>
        <v>1.5419240796881075E-3</v>
      </c>
      <c r="T53" s="69">
        <f t="shared" si="99"/>
        <v>2.3734040804869799E-3</v>
      </c>
      <c r="U53" s="69">
        <f t="shared" si="100"/>
        <v>2.1820317383057118E-3</v>
      </c>
      <c r="V53" s="69">
        <f t="shared" si="101"/>
        <v>2.9837386281151325E-3</v>
      </c>
      <c r="W53" s="69">
        <f t="shared" si="102"/>
        <v>1.3491974031170078E-3</v>
      </c>
      <c r="X53" s="69">
        <f t="shared" si="103"/>
        <v>5.7946986083464583E-3</v>
      </c>
      <c r="Y53" s="69">
        <f t="shared" si="104"/>
        <v>1.7644674380551436E-3</v>
      </c>
      <c r="Z53" s="69">
        <f t="shared" si="105"/>
        <v>5.3285928200504156E-3</v>
      </c>
      <c r="AA53" s="69">
        <f t="shared" si="106"/>
        <v>8.6424982281260764E-4</v>
      </c>
      <c r="AB53" s="103">
        <f t="shared" si="107"/>
        <v>1.5419240796881075E-3</v>
      </c>
    </row>
    <row r="54" spans="1:28" ht="15.6" x14ac:dyDescent="0.3">
      <c r="A54" s="87"/>
      <c r="B54" s="86"/>
      <c r="C54" s="14" t="s">
        <v>373</v>
      </c>
      <c r="D54" s="29" t="s">
        <v>399</v>
      </c>
      <c r="E54" s="31">
        <f>'P4d2 CA 14 OC'!J13</f>
        <v>287.76561682213372</v>
      </c>
      <c r="F54" s="31">
        <f>'P4d2 CA 14 OC'!K13</f>
        <v>230.21249345770698</v>
      </c>
      <c r="G54" s="31">
        <f>'P4d2 CA 14 OC'!L13</f>
        <v>98.662497196160132</v>
      </c>
      <c r="H54" s="31">
        <f>'P4d2 CA 14 OC'!M13</f>
        <v>82.218747663466786</v>
      </c>
      <c r="I54" s="31">
        <f>'P4d2 CA 14 OC'!N13</f>
        <v>246.65624299040036</v>
      </c>
      <c r="J54" s="31">
        <f>'P4d2 CA 14 OC'!O13</f>
        <v>230.21249345770698</v>
      </c>
      <c r="K54" s="31">
        <f>'P4d2 CA 14 OC'!P13</f>
        <v>65.774998130773426</v>
      </c>
      <c r="L54" s="31">
        <f>'P4d2 CA 14 OC'!Q13</f>
        <v>32.887499065386713</v>
      </c>
      <c r="M54" s="31">
        <f>'P4d2 CA 14 OC'!R13</f>
        <v>98.662497196160132</v>
      </c>
      <c r="N54" s="31">
        <f>'P4d2 CA 14 OC'!S13</f>
        <v>123.32812149520018</v>
      </c>
      <c r="O54" s="31">
        <f>'P4d2 CA 14 OC'!T13</f>
        <v>427.53748785002728</v>
      </c>
      <c r="P54" s="49">
        <f t="shared" si="83"/>
        <v>1923.9186953251226</v>
      </c>
      <c r="Q54" s="69">
        <f t="shared" si="96"/>
        <v>1.0061453701928676E-2</v>
      </c>
      <c r="R54" s="69">
        <f t="shared" si="97"/>
        <v>3.4497716678905865E-3</v>
      </c>
      <c r="S54" s="69">
        <f t="shared" si="98"/>
        <v>7.0043269161158194E-3</v>
      </c>
      <c r="T54" s="69">
        <f t="shared" si="99"/>
        <v>9.9797741245114275E-3</v>
      </c>
      <c r="U54" s="69">
        <f t="shared" si="100"/>
        <v>5.8761779535617363E-3</v>
      </c>
      <c r="V54" s="69">
        <f t="shared" si="101"/>
        <v>7.297239225257773E-3</v>
      </c>
      <c r="W54" s="69">
        <f t="shared" si="102"/>
        <v>3.7197439588247277E-3</v>
      </c>
      <c r="X54" s="69">
        <f t="shared" si="103"/>
        <v>9.6003321868817649E-3</v>
      </c>
      <c r="Y54" s="69">
        <f t="shared" si="104"/>
        <v>5.0222576575322496E-3</v>
      </c>
      <c r="Z54" s="69">
        <f t="shared" si="105"/>
        <v>1.0061453701928678E-2</v>
      </c>
      <c r="AA54" s="69">
        <f t="shared" si="106"/>
        <v>3.4497716678905865E-3</v>
      </c>
      <c r="AB54" s="103">
        <f t="shared" si="107"/>
        <v>7.0043269161158194E-3</v>
      </c>
    </row>
    <row r="55" spans="1:28" ht="15.6" x14ac:dyDescent="0.3">
      <c r="A55" s="87"/>
      <c r="B55" s="86"/>
      <c r="C55" s="14" t="s">
        <v>374</v>
      </c>
      <c r="D55" s="29" t="s">
        <v>400</v>
      </c>
      <c r="E55" s="31">
        <f>'P4d2 CA 14 OC'!J14</f>
        <v>1252.7136650624343</v>
      </c>
      <c r="F55" s="31">
        <f>'P4d2 CA 14 OC'!K14</f>
        <v>1150.7369740517652</v>
      </c>
      <c r="G55" s="31">
        <f>'P4d2 CA 14 OC'!L14</f>
        <v>851.80530138323547</v>
      </c>
      <c r="H55" s="31">
        <f>'P4d2 CA 14 OC'!M14</f>
        <v>951.78244943291099</v>
      </c>
      <c r="I55" s="31">
        <f>'P4d2 CA 14 OC'!N14</f>
        <v>1350.6912701511162</v>
      </c>
      <c r="J55" s="31">
        <f>'P4d2 CA 14 OC'!O14</f>
        <v>1107.7468003904048</v>
      </c>
      <c r="K55" s="31">
        <f>'P4d2 CA 14 OC'!P14</f>
        <v>341.92184632989034</v>
      </c>
      <c r="L55" s="31">
        <f>'P4d2 CA 14 OC'!Q14</f>
        <v>266.93898529263362</v>
      </c>
      <c r="M55" s="31">
        <f>'P4d2 CA 14 OC'!R14</f>
        <v>881.79844579813812</v>
      </c>
      <c r="N55" s="31">
        <f>'P4d2 CA 14 OC'!S14</f>
        <v>977.77650792582665</v>
      </c>
      <c r="O55" s="31">
        <f>'P4d2 CA 14 OC'!T14</f>
        <v>5640.7106929626934</v>
      </c>
      <c r="P55" s="49">
        <f t="shared" si="83"/>
        <v>14774.622938781049</v>
      </c>
      <c r="Q55" s="69">
        <f t="shared" si="96"/>
        <v>0.11647361850456232</v>
      </c>
      <c r="R55" s="69">
        <f t="shared" si="97"/>
        <v>1.8890973199554562E-2</v>
      </c>
      <c r="S55" s="69">
        <f t="shared" si="98"/>
        <v>3.3703734378955949E-2</v>
      </c>
      <c r="T55" s="69">
        <f t="shared" si="99"/>
        <v>5.1878417203811908E-2</v>
      </c>
      <c r="U55" s="69">
        <f t="shared" si="100"/>
        <v>4.7695356135292369E-2</v>
      </c>
      <c r="V55" s="69">
        <f t="shared" si="101"/>
        <v>6.521925139048626E-2</v>
      </c>
      <c r="W55" s="69">
        <f t="shared" si="102"/>
        <v>2.9491069955033606E-2</v>
      </c>
      <c r="X55" s="69">
        <f t="shared" si="103"/>
        <v>0.12666186699757592</v>
      </c>
      <c r="Y55" s="69">
        <f t="shared" si="104"/>
        <v>3.8568138753340295E-2</v>
      </c>
      <c r="Z55" s="69">
        <f t="shared" si="105"/>
        <v>0.11647361850456234</v>
      </c>
      <c r="AA55" s="69">
        <f t="shared" si="106"/>
        <v>1.8890973199554562E-2</v>
      </c>
      <c r="AB55" s="103">
        <f t="shared" si="107"/>
        <v>3.3703734378955949E-2</v>
      </c>
    </row>
    <row r="56" spans="1:28" ht="15.6" x14ac:dyDescent="0.3">
      <c r="A56" s="87"/>
      <c r="B56" s="86"/>
      <c r="C56" s="14" t="s">
        <v>375</v>
      </c>
      <c r="D56" s="29" t="s">
        <v>401</v>
      </c>
      <c r="E56" s="31">
        <f>'P4d2 CA 14 OC'!J15</f>
        <v>136.38940582889768</v>
      </c>
      <c r="F56" s="31">
        <f>'P4d2 CA 14 OC'!K15</f>
        <v>81.833643497338599</v>
      </c>
      <c r="G56" s="31">
        <f>'P4d2 CA 14 OC'!L15</f>
        <v>54.555762331559066</v>
      </c>
      <c r="H56" s="31">
        <f>'P4d2 CA 14 OC'!M15</f>
        <v>40.9168217486693</v>
      </c>
      <c r="I56" s="31">
        <f>'P4d2 CA 14 OC'!N15</f>
        <v>102.29205437167325</v>
      </c>
      <c r="J56" s="31">
        <f>'P4d2 CA 14 OC'!O15</f>
        <v>170.48675728612207</v>
      </c>
      <c r="K56" s="31">
        <f>'P4d2 CA 14 OC'!P15</f>
        <v>68.19470291444884</v>
      </c>
      <c r="L56" s="31">
        <f>'P4d2 CA 14 OC'!Q15</f>
        <v>54.555762331559066</v>
      </c>
      <c r="M56" s="31">
        <f>'P4d2 CA 14 OC'!R15</f>
        <v>109.11152466311813</v>
      </c>
      <c r="N56" s="31">
        <f>'P4d2 CA 14 OC'!S15</f>
        <v>163.6672869946772</v>
      </c>
      <c r="O56" s="31">
        <f>'P4d2 CA 14 OC'!T15</f>
        <v>265.95934136635043</v>
      </c>
      <c r="P56" s="49">
        <f t="shared" si="83"/>
        <v>1247.9630633344136</v>
      </c>
      <c r="Q56" s="69">
        <f t="shared" si="96"/>
        <v>5.0071634432986168E-3</v>
      </c>
      <c r="R56" s="69">
        <f t="shared" si="97"/>
        <v>1.4306722049417402E-3</v>
      </c>
      <c r="S56" s="69">
        <f t="shared" si="98"/>
        <v>5.187142387299973E-3</v>
      </c>
      <c r="T56" s="69">
        <f t="shared" si="99"/>
        <v>1.0346906133258419E-2</v>
      </c>
      <c r="U56" s="69">
        <f t="shared" si="100"/>
        <v>9.7477575663350805E-3</v>
      </c>
      <c r="V56" s="69">
        <f t="shared" si="101"/>
        <v>8.0700663405707373E-3</v>
      </c>
      <c r="W56" s="69">
        <f t="shared" si="102"/>
        <v>4.9364280804307667E-3</v>
      </c>
      <c r="X56" s="69">
        <f t="shared" si="103"/>
        <v>5.9721032608417747E-3</v>
      </c>
      <c r="Y56" s="69">
        <f t="shared" si="104"/>
        <v>3.2577218914594018E-3</v>
      </c>
      <c r="Z56" s="69">
        <f t="shared" si="105"/>
        <v>5.0071634432986177E-3</v>
      </c>
      <c r="AA56" s="69">
        <f t="shared" si="106"/>
        <v>1.4306722049417402E-3</v>
      </c>
      <c r="AB56" s="103">
        <f t="shared" si="107"/>
        <v>5.187142387299973E-3</v>
      </c>
    </row>
    <row r="57" spans="1:28" ht="15.6" x14ac:dyDescent="0.3">
      <c r="A57" s="87"/>
      <c r="B57" s="86"/>
      <c r="C57" s="14" t="s">
        <v>376</v>
      </c>
      <c r="D57" s="29" t="s">
        <v>402</v>
      </c>
      <c r="E57" s="31">
        <f>'P4d2 CA 14 OC'!J16</f>
        <v>842.73847152023632</v>
      </c>
      <c r="F57" s="31">
        <f>'P4d2 CA 14 OC'!K16</f>
        <v>599.03667059077577</v>
      </c>
      <c r="G57" s="31">
        <f>'P4d2 CA 14 OC'!L16</f>
        <v>158.86960231662405</v>
      </c>
      <c r="H57" s="31">
        <f>'P4d2 CA 14 OC'!M16</f>
        <v>85.036927481801229</v>
      </c>
      <c r="I57" s="31">
        <f>'P4d2 CA 14 OC'!N16</f>
        <v>710.52084559974696</v>
      </c>
      <c r="J57" s="31">
        <f>'P4d2 CA 14 OC'!O16</f>
        <v>480.85227805205</v>
      </c>
      <c r="K57" s="31">
        <f>'P4d2 CA 14 OC'!P16</f>
        <v>93.058576802146234</v>
      </c>
      <c r="L57" s="31">
        <f>'P4d2 CA 14 OC'!Q16</f>
        <v>72.232067313825908</v>
      </c>
      <c r="M57" s="31">
        <f>'P4d2 CA 14 OC'!R16</f>
        <v>319.19091843136158</v>
      </c>
      <c r="N57" s="31">
        <f>'P4d2 CA 14 OC'!S16</f>
        <v>345.48927223564812</v>
      </c>
      <c r="O57" s="31">
        <f>'P4d2 CA 14 OC'!T16</f>
        <v>656.84465850026891</v>
      </c>
      <c r="P57" s="49">
        <f t="shared" si="83"/>
        <v>4363.8702888444841</v>
      </c>
      <c r="Q57" s="69">
        <f t="shared" si="96"/>
        <v>1.0406326210592306E-2</v>
      </c>
      <c r="R57" s="69">
        <f t="shared" si="97"/>
        <v>9.9374524353355413E-3</v>
      </c>
      <c r="S57" s="69">
        <f t="shared" si="98"/>
        <v>1.4630164085574859E-2</v>
      </c>
      <c r="T57" s="69">
        <f t="shared" si="99"/>
        <v>1.4119401037267625E-2</v>
      </c>
      <c r="U57" s="69">
        <f t="shared" si="100"/>
        <v>1.2906073540155953E-2</v>
      </c>
      <c r="V57" s="69">
        <f t="shared" si="101"/>
        <v>2.3607880973177287E-2</v>
      </c>
      <c r="W57" s="69">
        <f t="shared" si="102"/>
        <v>1.0420426563355381E-2</v>
      </c>
      <c r="X57" s="69">
        <f t="shared" si="103"/>
        <v>1.4749412849133598E-2</v>
      </c>
      <c r="Y57" s="69">
        <f t="shared" si="104"/>
        <v>1.1391583764886188E-2</v>
      </c>
      <c r="Z57" s="69">
        <f t="shared" si="105"/>
        <v>1.0406326210592308E-2</v>
      </c>
      <c r="AA57" s="69">
        <f t="shared" si="106"/>
        <v>9.9374524353355413E-3</v>
      </c>
      <c r="AB57" s="103">
        <f t="shared" si="107"/>
        <v>1.4630164085574859E-2</v>
      </c>
    </row>
    <row r="58" spans="1:28" ht="15.6" x14ac:dyDescent="0.3">
      <c r="A58" s="84" t="s">
        <v>343</v>
      </c>
      <c r="B58" s="36" t="s">
        <v>33</v>
      </c>
      <c r="C58" s="14" t="s">
        <v>377</v>
      </c>
      <c r="D58" s="29" t="s">
        <v>393</v>
      </c>
      <c r="E58" s="31">
        <f>'P4d2 CA 15 OC'!J11</f>
        <v>249.2827968099422</v>
      </c>
      <c r="F58" s="31">
        <f>'P4d2 CA 15 OC'!K11</f>
        <v>195.98785404367871</v>
      </c>
      <c r="G58" s="31">
        <f>'P4d2 CA 15 OC'!L11</f>
        <v>51.575751064125974</v>
      </c>
      <c r="H58" s="31">
        <f>'P4d2 CA 15 OC'!M11</f>
        <v>40.830802925766399</v>
      </c>
      <c r="I58" s="31">
        <f>'P4d2 CA 15 OC'!N11</f>
        <v>281.08784329948656</v>
      </c>
      <c r="J58" s="31">
        <f>'P4d2 CA 15 OC'!O11</f>
        <v>201.1454291500913</v>
      </c>
      <c r="K58" s="31">
        <f>'P4d2 CA 15 OC'!P11</f>
        <v>48.996963510919677</v>
      </c>
      <c r="L58" s="31">
        <f>'P4d2 CA 15 OC'!Q11</f>
        <v>41.69039877683516</v>
      </c>
      <c r="M58" s="31">
        <f>'P4d2 CA 15 OC'!R11</f>
        <v>152.14846563917163</v>
      </c>
      <c r="N58" s="31">
        <f>'P4d2 CA 15 OC'!S11</f>
        <v>177.07674532016586</v>
      </c>
      <c r="O58" s="31">
        <f>'P4d2 CA 15 OC'!T11</f>
        <v>367.90702425743194</v>
      </c>
      <c r="P58" s="49">
        <f t="shared" si="83"/>
        <v>1807.7300747976153</v>
      </c>
      <c r="Q58" s="69">
        <f t="shared" si="96"/>
        <v>4.9966369584186184E-3</v>
      </c>
      <c r="R58" s="69">
        <f t="shared" si="97"/>
        <v>3.9313372580672004E-3</v>
      </c>
      <c r="S58" s="69">
        <f t="shared" si="98"/>
        <v>6.1199473681409176E-3</v>
      </c>
      <c r="T58" s="69">
        <f t="shared" si="99"/>
        <v>7.4341108707251143E-3</v>
      </c>
      <c r="U58" s="69">
        <f t="shared" si="100"/>
        <v>7.4490371457120496E-3</v>
      </c>
      <c r="V58" s="69">
        <f t="shared" si="101"/>
        <v>1.125314869455948E-2</v>
      </c>
      <c r="W58" s="69">
        <f t="shared" si="102"/>
        <v>5.3408755899899685E-3</v>
      </c>
      <c r="X58" s="69">
        <f t="shared" si="103"/>
        <v>8.261333209679823E-3</v>
      </c>
      <c r="Y58" s="69">
        <f t="shared" si="104"/>
        <v>4.7189552411773987E-3</v>
      </c>
      <c r="Z58" s="69">
        <f t="shared" si="105"/>
        <v>4.9966369584186193E-3</v>
      </c>
      <c r="AA58" s="69">
        <f t="shared" si="106"/>
        <v>3.9313372580672004E-3</v>
      </c>
      <c r="AB58" s="103">
        <f t="shared" si="107"/>
        <v>6.1199473681409176E-3</v>
      </c>
    </row>
    <row r="59" spans="1:28" ht="15.6" x14ac:dyDescent="0.3">
      <c r="A59" s="87"/>
      <c r="B59" s="86"/>
      <c r="C59" s="14" t="s">
        <v>378</v>
      </c>
      <c r="D59" s="29" t="s">
        <v>403</v>
      </c>
      <c r="E59" s="31">
        <f>'P4d2 CA 15 OC'!J12</f>
        <v>422.91225798255533</v>
      </c>
      <c r="F59" s="31">
        <f>'P4d2 CA 15 OC'!K12</f>
        <v>388.48524256817331</v>
      </c>
      <c r="G59" s="31">
        <f>'P4d2 CA 15 OC'!L12</f>
        <v>287.56683463777904</v>
      </c>
      <c r="H59" s="31">
        <f>'P4d2 CA 15 OC'!M12</f>
        <v>321.318810534232</v>
      </c>
      <c r="I59" s="31">
        <f>'P4d2 CA 15 OC'!N12</f>
        <v>455.98919436107917</v>
      </c>
      <c r="J59" s="31">
        <f>'P4d2 CA 15 OC'!O12</f>
        <v>373.97189293269855</v>
      </c>
      <c r="K59" s="31">
        <f>'P4d2 CA 15 OC'!P12</f>
        <v>115.43175756586906</v>
      </c>
      <c r="L59" s="31">
        <f>'P4d2 CA 15 OC'!Q12</f>
        <v>90.117775643529342</v>
      </c>
      <c r="M59" s="31">
        <f>'P4d2 CA 15 OC'!R12</f>
        <v>297.69242740671496</v>
      </c>
      <c r="N59" s="31">
        <f>'P4d2 CA 15 OC'!S12</f>
        <v>330.09432426730973</v>
      </c>
      <c r="O59" s="31">
        <f>'P4d2 CA 15 OC'!T12</f>
        <v>1904.286480077875</v>
      </c>
      <c r="P59" s="49">
        <f t="shared" si="83"/>
        <v>4987.866997977816</v>
      </c>
      <c r="Q59" s="69">
        <f t="shared" si="96"/>
        <v>3.9321133289232701E-2</v>
      </c>
      <c r="R59" s="69">
        <f t="shared" si="97"/>
        <v>6.3775341118462057E-3</v>
      </c>
      <c r="S59" s="69">
        <f t="shared" si="98"/>
        <v>1.1378276461874583E-2</v>
      </c>
      <c r="T59" s="69">
        <f t="shared" si="99"/>
        <v>1.751399315910844E-2</v>
      </c>
      <c r="U59" s="69">
        <f t="shared" si="100"/>
        <v>1.6101804682918754E-2</v>
      </c>
      <c r="V59" s="69">
        <f t="shared" si="101"/>
        <v>2.2017817509883866E-2</v>
      </c>
      <c r="W59" s="69">
        <f t="shared" si="102"/>
        <v>9.9560939844806073E-3</v>
      </c>
      <c r="X59" s="69">
        <f t="shared" si="103"/>
        <v>4.2760654462535304E-2</v>
      </c>
      <c r="Y59" s="69">
        <f t="shared" si="104"/>
        <v>1.302048433034912E-2</v>
      </c>
      <c r="Z59" s="69">
        <f t="shared" si="105"/>
        <v>3.9321133289232708E-2</v>
      </c>
      <c r="AA59" s="69">
        <f t="shared" si="106"/>
        <v>6.3775341118462057E-3</v>
      </c>
      <c r="AB59" s="103">
        <f t="shared" si="107"/>
        <v>1.1378276461874583E-2</v>
      </c>
    </row>
    <row r="60" spans="1:28" ht="15.6" x14ac:dyDescent="0.3">
      <c r="A60" s="87"/>
      <c r="B60" s="86"/>
      <c r="C60" s="14" t="s">
        <v>379</v>
      </c>
      <c r="D60" s="29" t="s">
        <v>404</v>
      </c>
      <c r="E60" s="31">
        <f>'P4d2 CA 15 OC'!J13</f>
        <v>279.95261927609016</v>
      </c>
      <c r="F60" s="31">
        <f>'P4d2 CA 15 OC'!K13</f>
        <v>223.96209542087215</v>
      </c>
      <c r="G60" s="31">
        <f>'P4d2 CA 15 OC'!L13</f>
        <v>95.983755180373777</v>
      </c>
      <c r="H60" s="31">
        <f>'P4d2 CA 15 OC'!M13</f>
        <v>79.986462650311481</v>
      </c>
      <c r="I60" s="31">
        <f>'P4d2 CA 15 OC'!N13</f>
        <v>239.95938795093446</v>
      </c>
      <c r="J60" s="31">
        <f>'P4d2 CA 15 OC'!O13</f>
        <v>223.96209542087215</v>
      </c>
      <c r="K60" s="31">
        <f>'P4d2 CA 15 OC'!P13</f>
        <v>63.989170120249184</v>
      </c>
      <c r="L60" s="31">
        <f>'P4d2 CA 15 OC'!Q13</f>
        <v>31.994585060124592</v>
      </c>
      <c r="M60" s="31">
        <f>'P4d2 CA 15 OC'!R13</f>
        <v>95.983755180373777</v>
      </c>
      <c r="N60" s="31">
        <f>'P4d2 CA 15 OC'!S13</f>
        <v>119.97969397546723</v>
      </c>
      <c r="O60" s="31">
        <f>'P4d2 CA 15 OC'!T13</f>
        <v>415.92960578161967</v>
      </c>
      <c r="P60" s="49">
        <f t="shared" si="83"/>
        <v>1871.6832260172882</v>
      </c>
      <c r="Q60" s="69">
        <f t="shared" si="96"/>
        <v>9.7882796029834639E-3</v>
      </c>
      <c r="R60" s="69">
        <f t="shared" si="97"/>
        <v>3.3561084364271162E-3</v>
      </c>
      <c r="S60" s="69">
        <f t="shared" si="98"/>
        <v>6.8141555203401916E-3</v>
      </c>
      <c r="T60" s="69">
        <f t="shared" si="99"/>
        <v>9.7088176718054375E-3</v>
      </c>
      <c r="U60" s="69">
        <f t="shared" si="100"/>
        <v>5.7166364334930962E-3</v>
      </c>
      <c r="V60" s="69">
        <f t="shared" si="101"/>
        <v>7.0991150963592492E-3</v>
      </c>
      <c r="W60" s="69">
        <f t="shared" si="102"/>
        <v>3.6187508285711878E-3</v>
      </c>
      <c r="X60" s="69">
        <f t="shared" si="103"/>
        <v>9.3396777951388066E-3</v>
      </c>
      <c r="Y60" s="69">
        <f t="shared" si="104"/>
        <v>4.8859005514011464E-3</v>
      </c>
      <c r="Z60" s="69">
        <f t="shared" si="105"/>
        <v>9.7882796029834657E-3</v>
      </c>
      <c r="AA60" s="69">
        <f t="shared" si="106"/>
        <v>3.3561084364271162E-3</v>
      </c>
      <c r="AB60" s="103">
        <f t="shared" si="107"/>
        <v>6.8141555203401916E-3</v>
      </c>
    </row>
    <row r="61" spans="1:28" ht="15.6" x14ac:dyDescent="0.3">
      <c r="A61" s="84" t="s">
        <v>344</v>
      </c>
      <c r="B61" s="36" t="s">
        <v>34</v>
      </c>
      <c r="C61" s="14" t="s">
        <v>380</v>
      </c>
      <c r="D61" s="29" t="s">
        <v>405</v>
      </c>
      <c r="E61" s="31">
        <f>'P4d2 CA 16 OC'!J11</f>
        <v>195.35623398903505</v>
      </c>
      <c r="F61" s="31">
        <f>'P4d2 CA 16 OC'!K11</f>
        <v>153.59041844655169</v>
      </c>
      <c r="G61" s="31">
        <f>'P4d2 CA 16 OC'!L11</f>
        <v>40.418531170145179</v>
      </c>
      <c r="H61" s="31">
        <f>'P4d2 CA 16 OC'!M11</f>
        <v>31.998003843031601</v>
      </c>
      <c r="I61" s="31">
        <f>'P4d2 CA 16 OC'!N11</f>
        <v>220.28099487729122</v>
      </c>
      <c r="J61" s="31">
        <f>'P4d2 CA 16 OC'!O11</f>
        <v>157.63227156356621</v>
      </c>
      <c r="K61" s="31">
        <f>'P4d2 CA 16 OC'!P11</f>
        <v>38.397604611637924</v>
      </c>
      <c r="L61" s="31">
        <f>'P4d2 CA 16 OC'!Q11</f>
        <v>32.671646029200687</v>
      </c>
      <c r="M61" s="31">
        <f>'P4d2 CA 16 OC'!R11</f>
        <v>119.23466695192828</v>
      </c>
      <c r="N61" s="31">
        <f>'P4d2 CA 16 OC'!S11</f>
        <v>138.77029035083177</v>
      </c>
      <c r="O61" s="31">
        <f>'P4d2 CA 16 OC'!T11</f>
        <v>288.31885568036893</v>
      </c>
      <c r="P61" s="49">
        <f t="shared" si="83"/>
        <v>1416.6695175135885</v>
      </c>
      <c r="Q61" s="69">
        <f t="shared" si="96"/>
        <v>3.9157302120262352E-3</v>
      </c>
      <c r="R61" s="69">
        <f t="shared" si="97"/>
        <v>3.0808834428407558E-3</v>
      </c>
      <c r="S61" s="69">
        <f t="shared" si="98"/>
        <v>4.7960384164120271E-3</v>
      </c>
      <c r="T61" s="69">
        <f t="shared" si="99"/>
        <v>5.8259130647874777E-3</v>
      </c>
      <c r="U61" s="69">
        <f t="shared" si="100"/>
        <v>5.8376103856866632E-3</v>
      </c>
      <c r="V61" s="69">
        <f t="shared" si="101"/>
        <v>8.8187904565425971E-3</v>
      </c>
      <c r="W61" s="69">
        <f t="shared" si="102"/>
        <v>4.1855007839144741E-3</v>
      </c>
      <c r="X61" s="69">
        <f t="shared" si="103"/>
        <v>6.4741849988231093E-3</v>
      </c>
      <c r="Y61" s="69">
        <f t="shared" si="104"/>
        <v>3.6981185066777447E-3</v>
      </c>
      <c r="Z61" s="69">
        <f t="shared" si="105"/>
        <v>3.9157302120262361E-3</v>
      </c>
      <c r="AA61" s="69">
        <f t="shared" si="106"/>
        <v>3.0808834428407558E-3</v>
      </c>
      <c r="AB61" s="103">
        <f t="shared" si="107"/>
        <v>4.7960384164120271E-3</v>
      </c>
    </row>
    <row r="62" spans="1:28" ht="15.6" x14ac:dyDescent="0.3">
      <c r="A62" s="87"/>
      <c r="B62" s="86"/>
      <c r="C62" s="14" t="s">
        <v>381</v>
      </c>
      <c r="D62" s="29" t="s">
        <v>406</v>
      </c>
      <c r="E62" s="31">
        <f>'P4d2 CA 16 OC'!J12</f>
        <v>459.89387345089096</v>
      </c>
      <c r="F62" s="31">
        <f>'P4d2 CA 16 OC'!K12</f>
        <v>422.45638335353192</v>
      </c>
      <c r="G62" s="31">
        <f>'P4d2 CA 16 OC'!L12</f>
        <v>312.71315257794026</v>
      </c>
      <c r="H62" s="31">
        <f>'P4d2 CA 16 OC'!M12</f>
        <v>349.4165742420177</v>
      </c>
      <c r="I62" s="31">
        <f>'P4d2 CA 16 OC'!N12</f>
        <v>495.86322668168691</v>
      </c>
      <c r="J62" s="31">
        <f>'P4d2 CA 16 OC'!O12</f>
        <v>406.6739120379786</v>
      </c>
      <c r="K62" s="31">
        <f>'P4d2 CA 16 OC'!P12</f>
        <v>125.52570209114504</v>
      </c>
      <c r="L62" s="31">
        <f>'P4d2 CA 16 OC'!Q12</f>
        <v>97.998135843086899</v>
      </c>
      <c r="M62" s="31">
        <f>'P4d2 CA 16 OC'!R12</f>
        <v>323.72417907716346</v>
      </c>
      <c r="N62" s="31">
        <f>'P4d2 CA 16 OC'!S12</f>
        <v>358.95946387467785</v>
      </c>
      <c r="O62" s="31">
        <f>'P4d2 CA 16 OC'!T12</f>
        <v>2070.8070502872524</v>
      </c>
      <c r="P62" s="49">
        <f t="shared" si="83"/>
        <v>5424.0316535173724</v>
      </c>
      <c r="Q62" s="69">
        <f t="shared" si="96"/>
        <v>4.2759574723913361E-2</v>
      </c>
      <c r="R62" s="69">
        <f t="shared" si="97"/>
        <v>6.9352183825400543E-3</v>
      </c>
      <c r="S62" s="69">
        <f t="shared" si="98"/>
        <v>1.237325127488371E-2</v>
      </c>
      <c r="T62" s="69">
        <f t="shared" si="99"/>
        <v>1.9045506488646235E-2</v>
      </c>
      <c r="U62" s="69">
        <f t="shared" si="100"/>
        <v>1.7509829013947983E-2</v>
      </c>
      <c r="V62" s="69">
        <f t="shared" si="101"/>
        <v>2.3943168324936617E-2</v>
      </c>
      <c r="W62" s="69">
        <f t="shared" si="102"/>
        <v>1.0826705872291764E-2</v>
      </c>
      <c r="X62" s="69">
        <f t="shared" si="103"/>
        <v>4.6499865257822973E-2</v>
      </c>
      <c r="Y62" s="69">
        <f t="shared" si="104"/>
        <v>1.4159062216489092E-2</v>
      </c>
      <c r="Z62" s="69">
        <f t="shared" si="105"/>
        <v>4.2759574723913368E-2</v>
      </c>
      <c r="AA62" s="69">
        <f t="shared" si="106"/>
        <v>6.9352183825400543E-3</v>
      </c>
      <c r="AB62" s="103">
        <f t="shared" si="107"/>
        <v>1.237325127488371E-2</v>
      </c>
    </row>
    <row r="63" spans="1:28" ht="15.6" x14ac:dyDescent="0.3">
      <c r="A63" s="87"/>
      <c r="B63" s="86"/>
      <c r="C63" s="14" t="s">
        <v>382</v>
      </c>
      <c r="D63" s="29" t="s">
        <v>399</v>
      </c>
      <c r="E63" s="31">
        <f>'P4d2 CA 16 OC'!J13</f>
        <v>274.89127119430395</v>
      </c>
      <c r="F63" s="31">
        <f>'P4d2 CA 16 OC'!K13</f>
        <v>219.91301695544317</v>
      </c>
      <c r="G63" s="31">
        <f>'P4d2 CA 16 OC'!L13</f>
        <v>94.248435838047072</v>
      </c>
      <c r="H63" s="31">
        <f>'P4d2 CA 16 OC'!M13</f>
        <v>78.54036319837256</v>
      </c>
      <c r="I63" s="31">
        <f>'P4d2 CA 16 OC'!N13</f>
        <v>235.62108959511767</v>
      </c>
      <c r="J63" s="31">
        <f>'P4d2 CA 16 OC'!O13</f>
        <v>219.91301695544317</v>
      </c>
      <c r="K63" s="31">
        <f>'P4d2 CA 16 OC'!P13</f>
        <v>62.832290558698048</v>
      </c>
      <c r="L63" s="31">
        <f>'P4d2 CA 16 OC'!Q13</f>
        <v>31.416145279349024</v>
      </c>
      <c r="M63" s="31">
        <f>'P4d2 CA 16 OC'!R13</f>
        <v>94.248435838047072</v>
      </c>
      <c r="N63" s="31">
        <f>'P4d2 CA 16 OC'!S13</f>
        <v>117.81054479755883</v>
      </c>
      <c r="O63" s="31">
        <f>'P4d2 CA 16 OC'!T13</f>
        <v>408.40988863153734</v>
      </c>
      <c r="P63" s="49">
        <f t="shared" si="83"/>
        <v>1837.8444988419178</v>
      </c>
      <c r="Q63" s="69">
        <f t="shared" si="96"/>
        <v>9.6113143353583393E-3</v>
      </c>
      <c r="R63" s="69">
        <f t="shared" si="97"/>
        <v>3.2954323368753384E-3</v>
      </c>
      <c r="S63" s="69">
        <f t="shared" si="98"/>
        <v>6.6909603415951282E-3</v>
      </c>
      <c r="T63" s="69">
        <f t="shared" si="99"/>
        <v>9.5332890204691094E-3</v>
      </c>
      <c r="U63" s="69">
        <f t="shared" si="100"/>
        <v>5.613283634288189E-3</v>
      </c>
      <c r="V63" s="69">
        <f t="shared" si="101"/>
        <v>6.9707680472469776E-3</v>
      </c>
      <c r="W63" s="69">
        <f t="shared" si="102"/>
        <v>3.5533263377698064E-3</v>
      </c>
      <c r="X63" s="69">
        <f t="shared" si="103"/>
        <v>9.1708229352872976E-3</v>
      </c>
      <c r="Y63" s="69">
        <f t="shared" si="104"/>
        <v>4.7975668774831171E-3</v>
      </c>
      <c r="Z63" s="69">
        <f t="shared" si="105"/>
        <v>9.6113143353583411E-3</v>
      </c>
      <c r="AA63" s="69">
        <f t="shared" si="106"/>
        <v>3.2954323368753384E-3</v>
      </c>
      <c r="AB63" s="103">
        <f t="shared" si="107"/>
        <v>6.6909603415951282E-3</v>
      </c>
    </row>
    <row r="64" spans="1:28" ht="15.6" x14ac:dyDescent="0.3">
      <c r="A64" s="87"/>
      <c r="B64" s="86"/>
      <c r="C64" s="14" t="s">
        <v>383</v>
      </c>
      <c r="D64" s="29" t="s">
        <v>407</v>
      </c>
      <c r="E64" s="31">
        <f>'P4d2 CA 16 OC'!J14</f>
        <v>408.72383773814443</v>
      </c>
      <c r="F64" s="31">
        <f>'P4d2 CA 16 OC'!K14</f>
        <v>370.99548348539264</v>
      </c>
      <c r="G64" s="31">
        <f>'P4d2 CA 16 OC'!L14</f>
        <v>22.637012551651075</v>
      </c>
      <c r="H64" s="31">
        <f>'P4d2 CA 16 OC'!M14</f>
        <v>17.606565317950839</v>
      </c>
      <c r="I64" s="31">
        <f>'P4d2 CA 16 OC'!N14</f>
        <v>383.57160156964324</v>
      </c>
      <c r="J64" s="31">
        <f>'P4d2 CA 16 OC'!O14</f>
        <v>324.46384657366542</v>
      </c>
      <c r="K64" s="31">
        <f>'P4d2 CA 16 OC'!P14</f>
        <v>20.121788934800957</v>
      </c>
      <c r="L64" s="31">
        <f>'P4d2 CA 16 OC'!Q14</f>
        <v>10.060894467400479</v>
      </c>
      <c r="M64" s="31">
        <f>'P4d2 CA 16 OC'!R14</f>
        <v>312.51653439362735</v>
      </c>
      <c r="N64" s="31">
        <f>'P4d2 CA 16 OC'!S14</f>
        <v>316.28936981890257</v>
      </c>
      <c r="O64" s="31">
        <f>'P4d2 CA 16 OC'!T14</f>
        <v>448.33860970353385</v>
      </c>
      <c r="P64" s="49">
        <f t="shared" si="83"/>
        <v>2635.3255445547129</v>
      </c>
      <c r="Q64" s="69">
        <f t="shared" si="96"/>
        <v>2.1545893951296414E-3</v>
      </c>
      <c r="R64" s="69">
        <f t="shared" si="97"/>
        <v>5.3646906628423375E-3</v>
      </c>
      <c r="S64" s="69">
        <f t="shared" si="98"/>
        <v>9.871970107825246E-3</v>
      </c>
      <c r="T64" s="69">
        <f t="shared" si="99"/>
        <v>3.0529975561710545E-3</v>
      </c>
      <c r="U64" s="69">
        <f t="shared" si="100"/>
        <v>1.7976315603965118E-3</v>
      </c>
      <c r="V64" s="69">
        <f t="shared" si="101"/>
        <v>2.3114232642872466E-2</v>
      </c>
      <c r="W64" s="69">
        <f t="shared" si="102"/>
        <v>9.539717773696341E-3</v>
      </c>
      <c r="X64" s="69">
        <f t="shared" si="103"/>
        <v>1.0067420302727921E-2</v>
      </c>
      <c r="Y64" s="69">
        <f t="shared" si="104"/>
        <v>6.879336392120055E-3</v>
      </c>
      <c r="Z64" s="69">
        <f t="shared" si="105"/>
        <v>2.1545893951296418E-3</v>
      </c>
      <c r="AA64" s="69">
        <f t="shared" si="106"/>
        <v>5.3646906628423375E-3</v>
      </c>
      <c r="AB64" s="103">
        <f t="shared" si="107"/>
        <v>9.871970107825246E-3</v>
      </c>
    </row>
    <row r="65" spans="1:28" ht="15.6" x14ac:dyDescent="0.3">
      <c r="A65" s="84" t="s">
        <v>345</v>
      </c>
      <c r="B65" s="36" t="s">
        <v>35</v>
      </c>
      <c r="C65" s="14" t="s">
        <v>384</v>
      </c>
      <c r="D65" s="29" t="s">
        <v>393</v>
      </c>
      <c r="E65" s="31">
        <f>'P4d2 CA 17 OC'!J11</f>
        <v>221.08175103250977</v>
      </c>
      <c r="F65" s="31">
        <f>'P4d2 CA 17 OC'!K11</f>
        <v>173.81599736349045</v>
      </c>
      <c r="G65" s="31">
        <f>'P4d2 CA 17 OC'!L11</f>
        <v>45.741051937760645</v>
      </c>
      <c r="H65" s="31">
        <f>'P4d2 CA 17 OC'!M11</f>
        <v>36.21166611739384</v>
      </c>
      <c r="I65" s="31">
        <f>'P4d2 CA 17 OC'!N11</f>
        <v>249.28873306079552</v>
      </c>
      <c r="J65" s="31">
        <f>'P4d2 CA 17 OC'!O11</f>
        <v>178.39010255726652</v>
      </c>
      <c r="K65" s="31">
        <f>'P4d2 CA 17 OC'!P11</f>
        <v>43.453999340872613</v>
      </c>
      <c r="L65" s="31">
        <f>'P4d2 CA 17 OC'!Q11</f>
        <v>36.974016983023191</v>
      </c>
      <c r="M65" s="31">
        <f>'P4d2 CA 17 OC'!R11</f>
        <v>134.93610321639389</v>
      </c>
      <c r="N65" s="31">
        <f>'P4d2 CA 17 OC'!S11</f>
        <v>157.04427831964489</v>
      </c>
      <c r="O65" s="31">
        <f>'P4d2 CA 17 OC'!T11</f>
        <v>326.28617048935928</v>
      </c>
      <c r="P65" s="49">
        <f t="shared" si="83"/>
        <v>1603.2238704185106</v>
      </c>
      <c r="Q65" s="69">
        <f t="shared" si="96"/>
        <v>4.4313737737913736E-3</v>
      </c>
      <c r="R65" s="69">
        <f t="shared" si="97"/>
        <v>3.4865900737446236E-3</v>
      </c>
      <c r="S65" s="69">
        <f t="shared" si="98"/>
        <v>5.4276055054330629E-3</v>
      </c>
      <c r="T65" s="69">
        <f t="shared" si="99"/>
        <v>6.5930993622588165E-3</v>
      </c>
      <c r="U65" s="69">
        <f t="shared" si="100"/>
        <v>6.606337046738988E-3</v>
      </c>
      <c r="V65" s="69">
        <f t="shared" si="101"/>
        <v>9.9800942939484334E-3</v>
      </c>
      <c r="W65" s="69">
        <f t="shared" si="102"/>
        <v>4.7366691267589234E-3</v>
      </c>
      <c r="X65" s="69">
        <f t="shared" si="103"/>
        <v>7.3267390900285164E-3</v>
      </c>
      <c r="Y65" s="69">
        <f t="shared" si="104"/>
        <v>4.1851058360796185E-3</v>
      </c>
      <c r="Z65" s="69">
        <f t="shared" si="105"/>
        <v>4.4313737737913745E-3</v>
      </c>
      <c r="AA65" s="69">
        <f t="shared" si="106"/>
        <v>3.4865900737446236E-3</v>
      </c>
      <c r="AB65" s="103">
        <f t="shared" si="107"/>
        <v>5.4276055054330629E-3</v>
      </c>
    </row>
    <row r="66" spans="1:28" ht="15.6" x14ac:dyDescent="0.3">
      <c r="A66" s="87"/>
      <c r="B66" s="86"/>
      <c r="C66" s="14" t="s">
        <v>385</v>
      </c>
      <c r="D66" s="29" t="s">
        <v>408</v>
      </c>
      <c r="E66" s="31">
        <f>'P4d2 CA 17 OC'!J12</f>
        <v>74.745571593399788</v>
      </c>
      <c r="F66" s="31">
        <f>'P4d2 CA 17 OC'!K12</f>
        <v>68.66093607661864</v>
      </c>
      <c r="G66" s="31">
        <f>'P4d2 CA 17 OC'!L12</f>
        <v>50.82460255193665</v>
      </c>
      <c r="H66" s="31">
        <f>'P4d2 CA 17 OC'!M12</f>
        <v>56.789931489957382</v>
      </c>
      <c r="I66" s="31">
        <f>'P4d2 CA 17 OC'!N12</f>
        <v>80.591593952660105</v>
      </c>
      <c r="J66" s="31">
        <f>'P4d2 CA 17 OC'!O12</f>
        <v>66.095844633269721</v>
      </c>
      <c r="K66" s="31">
        <f>'P4d2 CA 17 OC'!P12</f>
        <v>20.401424968030909</v>
      </c>
      <c r="L66" s="31">
        <f>'P4d2 CA 17 OC'!Q12</f>
        <v>15.927428264515356</v>
      </c>
      <c r="M66" s="31">
        <f>'P4d2 CA 17 OC'!R12</f>
        <v>52.614201233342868</v>
      </c>
      <c r="N66" s="31">
        <f>'P4d2 CA 17 OC'!S12</f>
        <v>58.34091701384277</v>
      </c>
      <c r="O66" s="31">
        <f>'P4d2 CA 17 OC'!T12</f>
        <v>336.56385868312981</v>
      </c>
      <c r="P66" s="49">
        <f t="shared" si="83"/>
        <v>881.55631046070403</v>
      </c>
      <c r="Q66" s="69">
        <f t="shared" si="96"/>
        <v>6.9496225941154737E-3</v>
      </c>
      <c r="R66" s="69">
        <f t="shared" si="97"/>
        <v>1.1271662704229609E-3</v>
      </c>
      <c r="S66" s="69">
        <f t="shared" si="98"/>
        <v>2.0109981724048859E-3</v>
      </c>
      <c r="T66" s="69">
        <f t="shared" si="99"/>
        <v>3.0954255991663708E-3</v>
      </c>
      <c r="U66" s="69">
        <f t="shared" si="100"/>
        <v>2.8458352104792583E-3</v>
      </c>
      <c r="V66" s="69">
        <f t="shared" si="101"/>
        <v>3.8914321444977378E-3</v>
      </c>
      <c r="W66" s="69">
        <f t="shared" si="102"/>
        <v>1.7596414425478976E-3</v>
      </c>
      <c r="X66" s="69">
        <f t="shared" si="103"/>
        <v>7.5575240470847297E-3</v>
      </c>
      <c r="Y66" s="69">
        <f t="shared" si="104"/>
        <v>2.3012422206381035E-3</v>
      </c>
      <c r="Z66" s="69">
        <f t="shared" si="105"/>
        <v>6.9496225941154746E-3</v>
      </c>
      <c r="AA66" s="69">
        <f t="shared" si="106"/>
        <v>1.1271662704229609E-3</v>
      </c>
      <c r="AB66" s="103">
        <f t="shared" si="107"/>
        <v>2.0109981724048859E-3</v>
      </c>
    </row>
    <row r="67" spans="1:28" ht="15.6" x14ac:dyDescent="0.3">
      <c r="A67" s="87"/>
      <c r="B67" s="86"/>
      <c r="C67" s="14" t="s">
        <v>386</v>
      </c>
      <c r="D67" s="29" t="s">
        <v>409</v>
      </c>
      <c r="E67" s="31">
        <f>'P4d2 CA 17 OC'!J13</f>
        <v>979.20711770482376</v>
      </c>
      <c r="F67" s="31">
        <f>'P4d2 CA 17 OC'!K13</f>
        <v>537.36975971606182</v>
      </c>
      <c r="G67" s="31">
        <f>'P4d2 CA 17 OC'!L13</f>
        <v>162.4050829364098</v>
      </c>
      <c r="H67" s="31">
        <f>'P4d2 CA 17 OC'!M13</f>
        <v>97.92071177048237</v>
      </c>
      <c r="I67" s="31">
        <f>'P4d2 CA 17 OC'!N13</f>
        <v>754.70597364566902</v>
      </c>
      <c r="J67" s="31">
        <f>'P4d2 CA 17 OC'!O13</f>
        <v>704.55146273883656</v>
      </c>
      <c r="K67" s="31">
        <f>'P4d2 CA 17 OC'!P13</f>
        <v>145.68691263413231</v>
      </c>
      <c r="L67" s="31">
        <f>'P4d2 CA 17 OC'!Q13</f>
        <v>100.30902181366487</v>
      </c>
      <c r="M67" s="31">
        <f>'P4d2 CA 17 OC'!R13</f>
        <v>441.83735798876194</v>
      </c>
      <c r="N67" s="31">
        <f>'P4d2 CA 17 OC'!S13</f>
        <v>537.36975971606182</v>
      </c>
      <c r="O67" s="31">
        <f>'P4d2 CA 17 OC'!T13</f>
        <v>1184.6017814185184</v>
      </c>
      <c r="P67" s="49">
        <f t="shared" si="83"/>
        <v>5645.964942083423</v>
      </c>
      <c r="Q67" s="69">
        <f t="shared" si="96"/>
        <v>1.1982969042185826E-2</v>
      </c>
      <c r="R67" s="69">
        <f t="shared" si="97"/>
        <v>1.0555432345460386E-2</v>
      </c>
      <c r="S67" s="69">
        <f t="shared" si="98"/>
        <v>2.1436320419147937E-2</v>
      </c>
      <c r="T67" s="69">
        <f t="shared" si="99"/>
        <v>2.2104485325797979E-2</v>
      </c>
      <c r="U67" s="69">
        <f t="shared" si="100"/>
        <v>1.7922726849885807E-2</v>
      </c>
      <c r="V67" s="69">
        <f t="shared" si="101"/>
        <v>3.2679011696709191E-2</v>
      </c>
      <c r="W67" s="69">
        <f t="shared" si="102"/>
        <v>1.6207803160585E-2</v>
      </c>
      <c r="X67" s="69">
        <f t="shared" si="103"/>
        <v>2.660017176032755E-2</v>
      </c>
      <c r="Y67" s="69">
        <f t="shared" si="104"/>
        <v>1.4738403828310067E-2</v>
      </c>
      <c r="Z67" s="69">
        <f t="shared" si="105"/>
        <v>1.1982969042185827E-2</v>
      </c>
      <c r="AA67" s="69">
        <f t="shared" si="106"/>
        <v>1.0555432345460386E-2</v>
      </c>
      <c r="AB67" s="103">
        <f t="shared" si="107"/>
        <v>2.1436320419147937E-2</v>
      </c>
    </row>
    <row r="68" spans="1:28" ht="15.6" x14ac:dyDescent="0.3">
      <c r="A68" s="87"/>
      <c r="B68" s="86"/>
      <c r="C68" s="14" t="s">
        <v>387</v>
      </c>
      <c r="D68" s="29" t="s">
        <v>410</v>
      </c>
      <c r="E68" s="31">
        <f>'P4d2 CA 17 OC'!J14</f>
        <v>140.99027805520552</v>
      </c>
      <c r="F68" s="31">
        <f>'P4d2 CA 17 OC'!K14</f>
        <v>112.79222244416442</v>
      </c>
      <c r="G68" s="31">
        <f>'P4d2 CA 17 OC'!L14</f>
        <v>48.339523904641894</v>
      </c>
      <c r="H68" s="31">
        <f>'P4d2 CA 17 OC'!M14</f>
        <v>40.282936587201583</v>
      </c>
      <c r="I68" s="31">
        <f>'P4d2 CA 17 OC'!N14</f>
        <v>120.84880976160474</v>
      </c>
      <c r="J68" s="31">
        <f>'P4d2 CA 17 OC'!O14</f>
        <v>112.79222244416442</v>
      </c>
      <c r="K68" s="31">
        <f>'P4d2 CA 17 OC'!P14</f>
        <v>32.226349269761265</v>
      </c>
      <c r="L68" s="31">
        <f>'P4d2 CA 17 OC'!Q14</f>
        <v>16.113174634880632</v>
      </c>
      <c r="M68" s="31">
        <f>'P4d2 CA 17 OC'!R14</f>
        <v>48.339523904641894</v>
      </c>
      <c r="N68" s="31">
        <f>'P4d2 CA 17 OC'!S14</f>
        <v>60.424404880802371</v>
      </c>
      <c r="O68" s="31">
        <f>'P4d2 CA 17 OC'!T14</f>
        <v>209.47127025344821</v>
      </c>
      <c r="P68" s="49">
        <f t="shared" si="83"/>
        <v>942.62071614051683</v>
      </c>
      <c r="Q68" s="69">
        <f t="shared" si="96"/>
        <v>4.9295922519864812E-3</v>
      </c>
      <c r="R68" s="69">
        <f t="shared" si="97"/>
        <v>1.6902098035690455E-3</v>
      </c>
      <c r="S68" s="69">
        <f t="shared" si="98"/>
        <v>3.4317581453906765E-3</v>
      </c>
      <c r="T68" s="69">
        <f t="shared" si="99"/>
        <v>4.8895734809509981E-3</v>
      </c>
      <c r="U68" s="69">
        <f t="shared" si="100"/>
        <v>2.879023466123887E-3</v>
      </c>
      <c r="V68" s="69">
        <f t="shared" si="101"/>
        <v>3.5752700366575275E-3</v>
      </c>
      <c r="W68" s="69">
        <f t="shared" si="102"/>
        <v>1.8224822716503598E-3</v>
      </c>
      <c r="X68" s="69">
        <f t="shared" si="103"/>
        <v>4.7036665443162479E-3</v>
      </c>
      <c r="Y68" s="69">
        <f t="shared" si="104"/>
        <v>2.4606466589718501E-3</v>
      </c>
      <c r="Z68" s="69">
        <f t="shared" si="105"/>
        <v>4.929592251986482E-3</v>
      </c>
      <c r="AA68" s="69">
        <f t="shared" si="106"/>
        <v>1.6902098035690455E-3</v>
      </c>
      <c r="AB68" s="103">
        <f t="shared" si="107"/>
        <v>3.4317581453906765E-3</v>
      </c>
    </row>
    <row r="69" spans="1:28" ht="15.6" x14ac:dyDescent="0.3">
      <c r="A69" s="87"/>
      <c r="B69" s="86"/>
      <c r="C69" s="14" t="s">
        <v>388</v>
      </c>
      <c r="D69" s="29" t="s">
        <v>411</v>
      </c>
      <c r="E69" s="31">
        <f>'P4d2 CA 17 OC'!J15</f>
        <v>290.33405200941013</v>
      </c>
      <c r="F69" s="31">
        <f>'P4d2 CA 17 OC'!K15</f>
        <v>263.53398567007997</v>
      </c>
      <c r="G69" s="31">
        <f>'P4d2 CA 17 OC'!L15</f>
        <v>16.080039803598098</v>
      </c>
      <c r="H69" s="31">
        <f>'P4d2 CA 17 OC'!M15</f>
        <v>12.506697625020744</v>
      </c>
      <c r="I69" s="31">
        <f>'P4d2 CA 17 OC'!N15</f>
        <v>272.46734111652336</v>
      </c>
      <c r="J69" s="31">
        <f>'P4d2 CA 17 OC'!O15</f>
        <v>230.48057051823943</v>
      </c>
      <c r="K69" s="31">
        <f>'P4d2 CA 17 OC'!P15</f>
        <v>14.293368714309421</v>
      </c>
      <c r="L69" s="31">
        <f>'P4d2 CA 17 OC'!Q15</f>
        <v>7.1466843571547107</v>
      </c>
      <c r="M69" s="31">
        <f>'P4d2 CA 17 OC'!R15</f>
        <v>221.99388284411819</v>
      </c>
      <c r="N69" s="31">
        <f>'P4d2 CA 17 OC'!S15</f>
        <v>224.67388947805122</v>
      </c>
      <c r="O69" s="31">
        <f>'P4d2 CA 17 OC'!T15</f>
        <v>318.47412166570678</v>
      </c>
      <c r="P69" s="49">
        <f t="shared" si="83"/>
        <v>1871.9846338022121</v>
      </c>
      <c r="Q69" s="69">
        <f t="shared" si="96"/>
        <v>1.5304971517351574E-3</v>
      </c>
      <c r="R69" s="69">
        <f t="shared" si="97"/>
        <v>3.810769605559281E-3</v>
      </c>
      <c r="S69" s="69">
        <f t="shared" si="98"/>
        <v>7.012483290874106E-3</v>
      </c>
      <c r="T69" s="69">
        <f t="shared" si="99"/>
        <v>2.1686749570644045E-3</v>
      </c>
      <c r="U69" s="69">
        <f t="shared" si="100"/>
        <v>1.2769347093581813E-3</v>
      </c>
      <c r="V69" s="69">
        <f t="shared" si="101"/>
        <v>1.6419029678892264E-2</v>
      </c>
      <c r="W69" s="69">
        <f t="shared" si="102"/>
        <v>6.7764702239801926E-3</v>
      </c>
      <c r="X69" s="69">
        <f t="shared" si="103"/>
        <v>7.1513199375599235E-3</v>
      </c>
      <c r="Y69" s="69">
        <f t="shared" si="104"/>
        <v>4.8866873557289756E-3</v>
      </c>
      <c r="Z69" s="69">
        <f t="shared" si="105"/>
        <v>1.5304971517351577E-3</v>
      </c>
      <c r="AA69" s="69">
        <f t="shared" si="106"/>
        <v>3.810769605559281E-3</v>
      </c>
      <c r="AB69" s="103">
        <f t="shared" si="107"/>
        <v>7.012483290874106E-3</v>
      </c>
    </row>
    <row r="70" spans="1:28" ht="15.6" x14ac:dyDescent="0.3">
      <c r="A70" s="87"/>
      <c r="B70" s="86"/>
      <c r="C70" s="36" t="s">
        <v>254</v>
      </c>
      <c r="D70" s="84"/>
      <c r="E70" s="49">
        <f>SUM(E44:E69)</f>
        <v>10249.736944751376</v>
      </c>
      <c r="F70" s="49">
        <f t="shared" ref="F70:O70" si="108">SUM(F44:F69)</f>
        <v>8002.7622410259619</v>
      </c>
      <c r="G70" s="49">
        <f t="shared" si="108"/>
        <v>3714.6156564851781</v>
      </c>
      <c r="H70" s="49">
        <f t="shared" si="108"/>
        <v>3764.5643020865809</v>
      </c>
      <c r="I70" s="49">
        <f t="shared" si="108"/>
        <v>9669.3054580611297</v>
      </c>
      <c r="J70" s="49">
        <f t="shared" si="108"/>
        <v>7667.3993440049489</v>
      </c>
      <c r="K70" s="49">
        <f t="shared" si="108"/>
        <v>2217.1434113258479</v>
      </c>
      <c r="L70" s="49">
        <f t="shared" si="108"/>
        <v>1712.5955296894658</v>
      </c>
      <c r="M70" s="49">
        <f t="shared" si="108"/>
        <v>5797.6521126148591</v>
      </c>
      <c r="N70" s="49">
        <f t="shared" si="108"/>
        <v>7236.3795662773355</v>
      </c>
      <c r="O70" s="49">
        <f t="shared" si="108"/>
        <v>19428.893489040474</v>
      </c>
      <c r="P70" s="49">
        <f t="shared" ref="P70:AA70" si="109">SUM(P44:P69)</f>
        <v>79461.04805536315</v>
      </c>
      <c r="Q70" s="103">
        <f>SUM(Q44:Q69)</f>
        <v>0.46068555542117418</v>
      </c>
      <c r="R70" s="103">
        <f t="shared" ref="R70:AB70" si="110">SUM(R44:R69)</f>
        <v>0.13523637436858757</v>
      </c>
      <c r="S70" s="103">
        <f t="shared" si="110"/>
        <v>0.23328434871276416</v>
      </c>
      <c r="T70" s="103">
        <f t="shared" si="110"/>
        <v>0.33639819194960296</v>
      </c>
      <c r="U70" s="103">
        <f t="shared" si="110"/>
        <v>0.30599821758782597</v>
      </c>
      <c r="V70" s="103">
        <f t="shared" si="110"/>
        <v>0.42880380704795573</v>
      </c>
      <c r="W70" s="103">
        <f t="shared" si="110"/>
        <v>0.21825905437528642</v>
      </c>
      <c r="X70" s="103">
        <f t="shared" si="110"/>
        <v>0.43627479886339732</v>
      </c>
      <c r="Y70" s="103">
        <f t="shared" si="110"/>
        <v>0.20742761013824773</v>
      </c>
      <c r="Z70" s="103">
        <f t="shared" si="110"/>
        <v>0.46068555542117418</v>
      </c>
      <c r="AA70" s="103">
        <f t="shared" si="110"/>
        <v>0.13523637436858757</v>
      </c>
      <c r="AB70" s="103">
        <f t="shared" si="110"/>
        <v>0.23328434871276416</v>
      </c>
    </row>
    <row r="71" spans="1:28" ht="15.6" x14ac:dyDescent="0.3">
      <c r="A71" s="87"/>
      <c r="B71" s="86"/>
      <c r="C71" s="48" t="s">
        <v>255</v>
      </c>
      <c r="D71" s="85"/>
      <c r="E71" s="49">
        <f>E42+E70</f>
        <v>13515.536944751377</v>
      </c>
      <c r="F71" s="49">
        <f t="shared" ref="F71:O71" si="111">F42+F70</f>
        <v>10501.062241025962</v>
      </c>
      <c r="G71" s="49">
        <f t="shared" si="111"/>
        <v>5868.9156564851783</v>
      </c>
      <c r="H71" s="49">
        <f t="shared" si="111"/>
        <v>3764.5643020865809</v>
      </c>
      <c r="I71" s="49">
        <f t="shared" si="111"/>
        <v>9669.3054580611297</v>
      </c>
      <c r="J71" s="49">
        <f t="shared" si="111"/>
        <v>7667.3993440049489</v>
      </c>
      <c r="K71" s="49">
        <f t="shared" si="111"/>
        <v>2217.1434113258479</v>
      </c>
      <c r="L71" s="49">
        <f t="shared" si="111"/>
        <v>1712.5955296894658</v>
      </c>
      <c r="M71" s="49">
        <f t="shared" si="111"/>
        <v>5797.6521126148591</v>
      </c>
      <c r="N71" s="49">
        <f t="shared" si="111"/>
        <v>7236.3795662773355</v>
      </c>
      <c r="O71" s="49">
        <f t="shared" si="111"/>
        <v>19428.893489040474</v>
      </c>
      <c r="P71" s="49">
        <f t="shared" ref="P71:AA71" si="112">P42+P70</f>
        <v>87379.448055363144</v>
      </c>
      <c r="Q71" s="103">
        <f>Q42+Q70</f>
        <v>0.46068555542117418</v>
      </c>
      <c r="R71" s="103">
        <f t="shared" ref="R71:AB71" si="113">R42+R70</f>
        <v>0.13523637436858757</v>
      </c>
      <c r="S71" s="103">
        <f t="shared" si="113"/>
        <v>0.23328434871276416</v>
      </c>
      <c r="T71" s="103">
        <f t="shared" si="113"/>
        <v>0.33639819194960296</v>
      </c>
      <c r="U71" s="103">
        <f t="shared" si="113"/>
        <v>0.30599821758782597</v>
      </c>
      <c r="V71" s="103">
        <f t="shared" si="113"/>
        <v>0.42880380704795573</v>
      </c>
      <c r="W71" s="103">
        <f t="shared" si="113"/>
        <v>0.21825905437528642</v>
      </c>
      <c r="X71" s="103">
        <f t="shared" si="113"/>
        <v>0.43627479886339732</v>
      </c>
      <c r="Y71" s="103">
        <f t="shared" si="113"/>
        <v>0.22809804965943703</v>
      </c>
      <c r="Z71" s="103">
        <f t="shared" si="113"/>
        <v>0.46068555542117418</v>
      </c>
      <c r="AA71" s="103">
        <f t="shared" si="113"/>
        <v>0.13523637436858757</v>
      </c>
      <c r="AB71" s="103">
        <f t="shared" si="113"/>
        <v>0.23328434871276416</v>
      </c>
    </row>
    <row r="72" spans="1:28" ht="15.6" x14ac:dyDescent="0.3">
      <c r="A72" s="87"/>
      <c r="B72" s="86"/>
      <c r="C72" s="48" t="s">
        <v>80</v>
      </c>
      <c r="D72" s="85"/>
      <c r="E72" s="49">
        <f>E24+E34+E41+E71</f>
        <v>76111.679392542792</v>
      </c>
      <c r="F72" s="49">
        <f t="shared" ref="F72:O72" si="114">F24+F34+F41+F71</f>
        <v>46982.711627101831</v>
      </c>
      <c r="G72" s="49">
        <f t="shared" si="114"/>
        <v>20386.286812457045</v>
      </c>
      <c r="H72" s="49">
        <f t="shared" si="114"/>
        <v>4934.3876611516325</v>
      </c>
      <c r="I72" s="49">
        <f t="shared" si="114"/>
        <v>61261.198022242992</v>
      </c>
      <c r="J72" s="49">
        <f t="shared" si="114"/>
        <v>25255.820918919784</v>
      </c>
      <c r="K72" s="49">
        <f t="shared" si="114"/>
        <v>4163.9631444218512</v>
      </c>
      <c r="L72" s="49">
        <f t="shared" si="114"/>
        <v>2731.1852881774203</v>
      </c>
      <c r="M72" s="49">
        <f t="shared" si="114"/>
        <v>8621.3849010335907</v>
      </c>
      <c r="N72" s="49">
        <f t="shared" si="114"/>
        <v>32322.57968674328</v>
      </c>
      <c r="O72" s="49">
        <f t="shared" si="114"/>
        <v>43234.19386146246</v>
      </c>
      <c r="P72" s="49">
        <f t="shared" ref="P72:AA72" si="115">P24+P34+P41+P71</f>
        <v>326005.39131625468</v>
      </c>
      <c r="Q72" s="103">
        <f>Q24+Q34+Q41+Q71</f>
        <v>0.60384175642346283</v>
      </c>
      <c r="R72" s="103">
        <f t="shared" ref="R72:AB72" si="116">R24+R34+R41+R71</f>
        <v>0.85680841772325933</v>
      </c>
      <c r="S72" s="103">
        <f t="shared" si="116"/>
        <v>0.76842061694401342</v>
      </c>
      <c r="T72" s="103">
        <f t="shared" si="116"/>
        <v>0.6317812668196543</v>
      </c>
      <c r="U72" s="103">
        <f t="shared" si="116"/>
        <v>0.48799486837147266</v>
      </c>
      <c r="V72" s="103">
        <f t="shared" si="116"/>
        <v>0.63765168999103639</v>
      </c>
      <c r="W72" s="103">
        <f t="shared" si="116"/>
        <v>0.97489298519862322</v>
      </c>
      <c r="X72" s="103">
        <f t="shared" si="116"/>
        <v>0.97082158804207785</v>
      </c>
      <c r="Y72" s="103">
        <f t="shared" si="116"/>
        <v>0.85101469044053013</v>
      </c>
      <c r="Z72" s="103">
        <f t="shared" si="116"/>
        <v>0.60384175642346283</v>
      </c>
      <c r="AA72" s="103">
        <f t="shared" si="116"/>
        <v>0.85680841772325933</v>
      </c>
      <c r="AB72" s="103">
        <f t="shared" si="116"/>
        <v>0.76842061694401342</v>
      </c>
    </row>
    <row r="73" spans="1:28" ht="15.6" x14ac:dyDescent="0.3">
      <c r="A73" s="87"/>
      <c r="B73" s="86"/>
      <c r="C73" s="48" t="s">
        <v>256</v>
      </c>
      <c r="D73" s="85"/>
      <c r="E73" s="49">
        <f>E72/E5</f>
        <v>1.6809116473618109</v>
      </c>
      <c r="F73" s="49">
        <f>F72/F5</f>
        <v>1.4597250862829128</v>
      </c>
      <c r="G73" s="49"/>
      <c r="H73" s="49"/>
      <c r="I73" s="49">
        <f t="shared" ref="I73:M73" si="117">I72/I5</f>
        <v>1.6047044745977312</v>
      </c>
      <c r="J73" s="49">
        <f t="shared" si="117"/>
        <v>0.97754377298807027</v>
      </c>
      <c r="K73" s="49">
        <f t="shared" si="117"/>
        <v>0.83279262888437022</v>
      </c>
      <c r="L73" s="49">
        <f t="shared" si="117"/>
        <v>0.70373235974682302</v>
      </c>
      <c r="M73" s="49">
        <f t="shared" si="117"/>
        <v>0.50270465895239591</v>
      </c>
      <c r="N73" s="49"/>
      <c r="O73" s="49"/>
      <c r="P73" s="49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</row>
    <row r="74" spans="1:28" ht="15.6" x14ac:dyDescent="0.3">
      <c r="A74" s="87"/>
      <c r="B74" s="86"/>
      <c r="C74" s="36" t="s">
        <v>257</v>
      </c>
      <c r="D74" s="84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103"/>
    </row>
    <row r="75" spans="1:28" ht="15.6" x14ac:dyDescent="0.3">
      <c r="A75" s="84" t="s">
        <v>334</v>
      </c>
      <c r="B75" s="36" t="s">
        <v>121</v>
      </c>
      <c r="C75" s="14" t="s">
        <v>445</v>
      </c>
      <c r="D75" s="29" t="s">
        <v>471</v>
      </c>
      <c r="E75" s="31">
        <f>'P5a2 CA 06 OC'!H11</f>
        <v>517.65995543802899</v>
      </c>
      <c r="F75" s="31">
        <f>'P5a2 CA 06 OC'!I11</f>
        <v>367.96385436679333</v>
      </c>
      <c r="G75" s="31">
        <f>'P5a2 CA 06 OC'!J11</f>
        <v>0</v>
      </c>
      <c r="H75" s="31">
        <f>'P5a2 CA 06 OC'!K11</f>
        <v>0</v>
      </c>
      <c r="I75" s="31">
        <f>'P5a2 CA 06 OC'!L11</f>
        <v>436.44404723503078</v>
      </c>
      <c r="J75" s="31">
        <f>'P5a2 CA 06 OC'!M11</f>
        <v>295.36799047475523</v>
      </c>
      <c r="K75" s="31">
        <f>'P5a2 CA 06 OC'!N11</f>
        <v>57.162097552785887</v>
      </c>
      <c r="L75" s="31">
        <f>'P5a2 CA 06 OC'!O11</f>
        <v>44.369220120472406</v>
      </c>
      <c r="M75" s="31">
        <f>'P5a2 CA 06 OC'!P11</f>
        <v>196.0659946060556</v>
      </c>
      <c r="N75" s="31">
        <f>'P5a2 CA 06 OC'!Q11</f>
        <v>0</v>
      </c>
      <c r="O75" s="31">
        <f>'P5a2 CA 06 OC'!R11</f>
        <v>0</v>
      </c>
      <c r="P75" s="49">
        <f t="shared" ref="P75:P80" si="118">SUM(E75:O75)</f>
        <v>1915.0331597939221</v>
      </c>
      <c r="Q75" s="69">
        <f t="shared" ref="Q75:Q80" si="119">H75/H$97</f>
        <v>0</v>
      </c>
      <c r="R75" s="69">
        <f t="shared" ref="R75:R80" si="120">I75/I$97</f>
        <v>6.104172716315589E-3</v>
      </c>
      <c r="S75" s="69">
        <f t="shared" ref="S75:S80" si="121">J75/J$97</f>
        <v>8.9867145556174789E-3</v>
      </c>
      <c r="T75" s="69">
        <f t="shared" ref="T75:T80" si="122">K75/K$97</f>
        <v>8.6729735959231221E-3</v>
      </c>
      <c r="U75" s="69">
        <f t="shared" ref="U75:U80" si="123">L75/L$97</f>
        <v>7.9276758798315153E-3</v>
      </c>
      <c r="V75" s="69">
        <f t="shared" ref="V75:V80" si="124">M75/M$97</f>
        <v>1.4501360772714874E-2</v>
      </c>
      <c r="W75" s="69">
        <f t="shared" ref="W75:W80" si="125">N75/N$97</f>
        <v>0</v>
      </c>
      <c r="X75" s="69">
        <f t="shared" ref="X75:X80" si="126">O75/O$97</f>
        <v>0</v>
      </c>
      <c r="Y75" s="69">
        <f t="shared" ref="Y75:Y80" si="127">P75/P$97</f>
        <v>4.9990625771105662E-3</v>
      </c>
      <c r="Z75" s="69">
        <f t="shared" ref="Z75:Z80" si="128">Q75/Q$97</f>
        <v>0</v>
      </c>
      <c r="AA75" s="69">
        <f t="shared" ref="AA75:AA80" si="129">R75/R$97</f>
        <v>6.104172716315589E-3</v>
      </c>
      <c r="AB75" s="103">
        <f t="shared" ref="AB75:AB80" si="130">S75/S$97</f>
        <v>8.9867145556174789E-3</v>
      </c>
    </row>
    <row r="76" spans="1:28" ht="15.6" x14ac:dyDescent="0.3">
      <c r="A76" s="87"/>
      <c r="B76" s="86"/>
      <c r="C76" s="14" t="s">
        <v>446</v>
      </c>
      <c r="D76" s="29" t="s">
        <v>472</v>
      </c>
      <c r="E76" s="31">
        <f>'P5a2 CA 06 OC'!H12</f>
        <v>975.89342265795449</v>
      </c>
      <c r="F76" s="31">
        <f>'P5a2 CA 06 OC'!I12</f>
        <v>693.68607998385437</v>
      </c>
      <c r="G76" s="31">
        <f>'P5a2 CA 06 OC'!J12</f>
        <v>0</v>
      </c>
      <c r="H76" s="31">
        <f>'P5a2 CA 06 OC'!K12</f>
        <v>0</v>
      </c>
      <c r="I76" s="31">
        <f>'P5a2 CA 06 OC'!L12</f>
        <v>822.78505528688322</v>
      </c>
      <c r="J76" s="31">
        <f>'P5a2 CA 06 OC'!M12</f>
        <v>556.82823471269683</v>
      </c>
      <c r="K76" s="31">
        <f>'P5a2 CA 06 OC'!N12</f>
        <v>107.76208289067519</v>
      </c>
      <c r="L76" s="31">
        <f>'P5a2 CA 06 OC'!O12</f>
        <v>83.644928739742085</v>
      </c>
      <c r="M76" s="31">
        <f>'P5a2 CA 06 OC'!P12</f>
        <v>369.62394431501588</v>
      </c>
      <c r="N76" s="31">
        <f>'P5a2 CA 06 OC'!Q12</f>
        <v>0</v>
      </c>
      <c r="O76" s="31">
        <f>'P5a2 CA 06 OC'!R12</f>
        <v>0</v>
      </c>
      <c r="P76" s="49">
        <f t="shared" si="118"/>
        <v>3610.2237485868222</v>
      </c>
      <c r="Q76" s="69">
        <f t="shared" si="119"/>
        <v>0</v>
      </c>
      <c r="R76" s="69">
        <f t="shared" si="120"/>
        <v>1.1507596718737616E-2</v>
      </c>
      <c r="S76" s="69">
        <f t="shared" si="121"/>
        <v>1.6941769464687711E-2</v>
      </c>
      <c r="T76" s="69">
        <f t="shared" si="122"/>
        <v>1.635030447735826E-2</v>
      </c>
      <c r="U76" s="69">
        <f t="shared" si="123"/>
        <v>1.4945267963687142E-2</v>
      </c>
      <c r="V76" s="69">
        <f t="shared" si="124"/>
        <v>2.7337989831003415E-2</v>
      </c>
      <c r="W76" s="69">
        <f t="shared" si="125"/>
        <v>0</v>
      </c>
      <c r="X76" s="69">
        <f t="shared" si="126"/>
        <v>0</v>
      </c>
      <c r="Y76" s="69">
        <f t="shared" si="127"/>
        <v>9.4242412170546103E-3</v>
      </c>
      <c r="Z76" s="69">
        <f t="shared" si="128"/>
        <v>0</v>
      </c>
      <c r="AA76" s="69">
        <f t="shared" si="129"/>
        <v>1.1507596718737616E-2</v>
      </c>
      <c r="AB76" s="103">
        <f t="shared" si="130"/>
        <v>1.6941769464687711E-2</v>
      </c>
    </row>
    <row r="77" spans="1:28" ht="15.6" x14ac:dyDescent="0.3">
      <c r="A77" s="87"/>
      <c r="B77" s="86"/>
      <c r="C77" s="14" t="s">
        <v>447</v>
      </c>
      <c r="D77" s="29" t="s">
        <v>473</v>
      </c>
      <c r="E77" s="31">
        <f>'P5a2 CA 06 OC'!H13</f>
        <v>695.3915153218918</v>
      </c>
      <c r="F77" s="31">
        <f>'P5a2 CA 06 OC'!I13</f>
        <v>494.29927809519455</v>
      </c>
      <c r="G77" s="31">
        <f>'P5a2 CA 06 OC'!J13</f>
        <v>0</v>
      </c>
      <c r="H77" s="31">
        <f>'P5a2 CA 06 OC'!K13</f>
        <v>0</v>
      </c>
      <c r="I77" s="31">
        <f>'P5a2 CA 06 OC'!L13</f>
        <v>586.29122104524163</v>
      </c>
      <c r="J77" s="31">
        <f>'P5a2 CA 06 OC'!M13</f>
        <v>396.77860401626316</v>
      </c>
      <c r="K77" s="31">
        <f>'P5a2 CA 06 OC'!N13</f>
        <v>76.78793234561526</v>
      </c>
      <c r="L77" s="31">
        <f>'P5a2 CA 06 OC'!O13</f>
        <v>59.602793086666566</v>
      </c>
      <c r="M77" s="31">
        <f>'P5a2 CA 06 OC'!P13</f>
        <v>263.38260794546034</v>
      </c>
      <c r="N77" s="31">
        <f>'P5a2 CA 06 OC'!Q13</f>
        <v>0</v>
      </c>
      <c r="O77" s="31">
        <f>'P5a2 CA 06 OC'!R13</f>
        <v>0</v>
      </c>
      <c r="P77" s="49">
        <f t="shared" si="118"/>
        <v>2572.5339518563333</v>
      </c>
      <c r="Q77" s="69">
        <f t="shared" si="119"/>
        <v>0</v>
      </c>
      <c r="R77" s="69">
        <f t="shared" si="120"/>
        <v>8.1999580427144034E-3</v>
      </c>
      <c r="S77" s="69">
        <f t="shared" si="121"/>
        <v>1.2072181722668069E-2</v>
      </c>
      <c r="T77" s="69">
        <f t="shared" si="122"/>
        <v>1.1650722038393683E-2</v>
      </c>
      <c r="U77" s="69">
        <f t="shared" si="123"/>
        <v>1.0649536409267052E-2</v>
      </c>
      <c r="V77" s="69">
        <f t="shared" si="124"/>
        <v>1.9480207298311767E-2</v>
      </c>
      <c r="W77" s="69">
        <f t="shared" si="125"/>
        <v>0</v>
      </c>
      <c r="X77" s="69">
        <f t="shared" si="126"/>
        <v>0</v>
      </c>
      <c r="Y77" s="69">
        <f t="shared" si="127"/>
        <v>6.7154232506633207E-3</v>
      </c>
      <c r="Z77" s="69">
        <f t="shared" si="128"/>
        <v>0</v>
      </c>
      <c r="AA77" s="69">
        <f t="shared" si="129"/>
        <v>8.1999580427144034E-3</v>
      </c>
      <c r="AB77" s="103">
        <f t="shared" si="130"/>
        <v>1.2072181722668069E-2</v>
      </c>
    </row>
    <row r="78" spans="1:28" ht="15.6" x14ac:dyDescent="0.3">
      <c r="A78" s="84" t="s">
        <v>632</v>
      </c>
      <c r="B78" s="36" t="s">
        <v>122</v>
      </c>
      <c r="C78" s="14" t="s">
        <v>448</v>
      </c>
      <c r="D78" s="29" t="s">
        <v>475</v>
      </c>
      <c r="E78" s="31">
        <f>'P5a2 CA 07 OC'!H11</f>
        <v>2146.809910303934</v>
      </c>
      <c r="F78" s="31">
        <f>'P5a2 CA 07 OC'!I11</f>
        <v>1525.9987582385693</v>
      </c>
      <c r="G78" s="31">
        <f>'P5a2 CA 07 OC'!J11</f>
        <v>0</v>
      </c>
      <c r="H78" s="31">
        <f>'P5a2 CA 07 OC'!K11</f>
        <v>0</v>
      </c>
      <c r="I78" s="31">
        <f>'P5a2 CA 07 OC'!L11</f>
        <v>1809.9959173092532</v>
      </c>
      <c r="J78" s="31">
        <f>'P5a2 CA 07 OC'!M11</f>
        <v>1224.9333224958577</v>
      </c>
      <c r="K78" s="31">
        <f>'P5a2 CA 07 OC'!N11</f>
        <v>237.05939822260754</v>
      </c>
      <c r="L78" s="31">
        <f>'P5a2 CA 07 OC'!O11</f>
        <v>184.00550490038799</v>
      </c>
      <c r="M78" s="31">
        <f>'P5a2 CA 07 OC'!P11</f>
        <v>813.1137359035439</v>
      </c>
      <c r="N78" s="31">
        <f>'P5a2 CA 07 OC'!Q11</f>
        <v>0</v>
      </c>
      <c r="O78" s="31">
        <f>'P5a2 CA 07 OC'!R11</f>
        <v>0</v>
      </c>
      <c r="P78" s="49">
        <f t="shared" si="118"/>
        <v>7941.9165473741523</v>
      </c>
      <c r="Q78" s="69">
        <f t="shared" si="119"/>
        <v>0</v>
      </c>
      <c r="R78" s="69">
        <f t="shared" si="120"/>
        <v>2.5314877737654132E-2</v>
      </c>
      <c r="S78" s="69">
        <f t="shared" si="121"/>
        <v>3.7269191225632339E-2</v>
      </c>
      <c r="T78" s="69">
        <f t="shared" si="122"/>
        <v>3.5968062570683197E-2</v>
      </c>
      <c r="U78" s="69">
        <f t="shared" si="123"/>
        <v>3.2877206292881177E-2</v>
      </c>
      <c r="V78" s="69">
        <f t="shared" si="124"/>
        <v>6.0139218212106604E-2</v>
      </c>
      <c r="W78" s="69">
        <f t="shared" si="125"/>
        <v>0</v>
      </c>
      <c r="X78" s="69">
        <f t="shared" si="126"/>
        <v>0</v>
      </c>
      <c r="Y78" s="69">
        <f t="shared" si="127"/>
        <v>2.0731827853459023E-2</v>
      </c>
      <c r="Z78" s="69">
        <f t="shared" si="128"/>
        <v>0</v>
      </c>
      <c r="AA78" s="69">
        <f t="shared" si="129"/>
        <v>2.5314877737654132E-2</v>
      </c>
      <c r="AB78" s="103">
        <f t="shared" si="130"/>
        <v>3.7269191225632339E-2</v>
      </c>
    </row>
    <row r="79" spans="1:28" ht="15.6" x14ac:dyDescent="0.3">
      <c r="A79" s="87"/>
      <c r="B79" s="86"/>
      <c r="C79" s="14" t="s">
        <v>449</v>
      </c>
      <c r="D79" s="29" t="s">
        <v>474</v>
      </c>
      <c r="E79" s="31">
        <f>'P5a2 CA 07 OC'!H12</f>
        <v>1156.5593112374281</v>
      </c>
      <c r="F79" s="31">
        <f>'P5a2 CA 07 OC'!I12</f>
        <v>822.10728779787678</v>
      </c>
      <c r="G79" s="31">
        <f>'P5a2 CA 07 OC'!J12</f>
        <v>0</v>
      </c>
      <c r="H79" s="31">
        <f>'P5a2 CA 07 OC'!K12</f>
        <v>0</v>
      </c>
      <c r="I79" s="31">
        <f>'P5a2 CA 07 OC'!L12</f>
        <v>975.10618961572561</v>
      </c>
      <c r="J79" s="31">
        <f>'P5a2 CA 07 OC'!M12</f>
        <v>659.91312643838762</v>
      </c>
      <c r="K79" s="31">
        <f>'P5a2 CA 07 OC'!N12</f>
        <v>127.71193807833791</v>
      </c>
      <c r="L79" s="31">
        <f>'P5a2 CA 07 OC'!O12</f>
        <v>99.130006336405884</v>
      </c>
      <c r="M79" s="31">
        <f>'P5a2 CA 07 OC'!P12</f>
        <v>438.05194760869904</v>
      </c>
      <c r="N79" s="31">
        <f>'P5a2 CA 07 OC'!Q12</f>
        <v>0</v>
      </c>
      <c r="O79" s="31">
        <f>'P5a2 CA 07 OC'!R12</f>
        <v>0</v>
      </c>
      <c r="P79" s="49">
        <f t="shared" si="118"/>
        <v>4278.5798071128611</v>
      </c>
      <c r="Q79" s="69">
        <f t="shared" si="119"/>
        <v>0</v>
      </c>
      <c r="R79" s="69">
        <f t="shared" si="120"/>
        <v>1.3637983232607641E-2</v>
      </c>
      <c r="S79" s="69">
        <f t="shared" si="121"/>
        <v>2.007817735860503E-2</v>
      </c>
      <c r="T79" s="69">
        <f t="shared" si="122"/>
        <v>1.9377215222285183E-2</v>
      </c>
      <c r="U79" s="69">
        <f t="shared" si="123"/>
        <v>1.7712066114005498E-2</v>
      </c>
      <c r="V79" s="69">
        <f t="shared" si="124"/>
        <v>3.2399036570454551E-2</v>
      </c>
      <c r="W79" s="69">
        <f t="shared" si="125"/>
        <v>0</v>
      </c>
      <c r="X79" s="69">
        <f t="shared" si="126"/>
        <v>0</v>
      </c>
      <c r="Y79" s="69">
        <f t="shared" si="127"/>
        <v>1.1168938818386058E-2</v>
      </c>
      <c r="Z79" s="69">
        <f t="shared" si="128"/>
        <v>0</v>
      </c>
      <c r="AA79" s="69">
        <f t="shared" si="129"/>
        <v>1.3637983232607641E-2</v>
      </c>
      <c r="AB79" s="103">
        <f t="shared" si="130"/>
        <v>2.007817735860503E-2</v>
      </c>
    </row>
    <row r="80" spans="1:28" ht="15.6" x14ac:dyDescent="0.3">
      <c r="A80" s="87"/>
      <c r="B80" s="86"/>
      <c r="C80" s="14" t="s">
        <v>450</v>
      </c>
      <c r="D80" s="29" t="s">
        <v>476</v>
      </c>
      <c r="E80" s="31">
        <f>'P5a2 CA 07 OC'!H13</f>
        <v>1163.1652644201279</v>
      </c>
      <c r="F80" s="31">
        <f>'P5a2 CA 07 OC'!I13</f>
        <v>826.80294170994341</v>
      </c>
      <c r="G80" s="31">
        <f>'P5a2 CA 07 OC'!J13</f>
        <v>0</v>
      </c>
      <c r="H80" s="31">
        <f>'P5a2 CA 07 OC'!K13</f>
        <v>0</v>
      </c>
      <c r="I80" s="31">
        <f>'P5a2 CA 07 OC'!L13</f>
        <v>980.67573176905489</v>
      </c>
      <c r="J80" s="31">
        <f>'P5a2 CA 07 OC'!M13</f>
        <v>663.68237128000055</v>
      </c>
      <c r="K80" s="31">
        <f>'P5a2 CA 07 OC'!N13</f>
        <v>128.44139403932508</v>
      </c>
      <c r="L80" s="31">
        <f>'P5a2 CA 07 OC'!O13</f>
        <v>99.696210053324123</v>
      </c>
      <c r="M80" s="31">
        <f>'P5a2 CA 07 OC'!P13</f>
        <v>440.55398155488501</v>
      </c>
      <c r="N80" s="31">
        <f>'P5a2 CA 07 OC'!Q13</f>
        <v>0</v>
      </c>
      <c r="O80" s="31">
        <f>'P5a2 CA 07 OC'!R13</f>
        <v>0</v>
      </c>
      <c r="P80" s="49">
        <f t="shared" si="118"/>
        <v>4303.0178948266612</v>
      </c>
      <c r="Q80" s="69">
        <f t="shared" si="119"/>
        <v>0</v>
      </c>
      <c r="R80" s="69">
        <f t="shared" si="120"/>
        <v>1.3715879694869192E-2</v>
      </c>
      <c r="S80" s="69">
        <f t="shared" si="121"/>
        <v>2.0192858463444329E-2</v>
      </c>
      <c r="T80" s="69">
        <f t="shared" si="122"/>
        <v>1.9487892621468939E-2</v>
      </c>
      <c r="U80" s="69">
        <f t="shared" si="123"/>
        <v>1.7813232632990863E-2</v>
      </c>
      <c r="V80" s="69">
        <f t="shared" si="124"/>
        <v>3.2584091082289317E-2</v>
      </c>
      <c r="W80" s="69">
        <f t="shared" si="125"/>
        <v>0</v>
      </c>
      <c r="X80" s="69">
        <f t="shared" si="126"/>
        <v>0</v>
      </c>
      <c r="Y80" s="69">
        <f t="shared" si="127"/>
        <v>1.1232732768439306E-2</v>
      </c>
      <c r="Z80" s="69">
        <f t="shared" si="128"/>
        <v>0</v>
      </c>
      <c r="AA80" s="69">
        <f t="shared" si="129"/>
        <v>1.3715879694869192E-2</v>
      </c>
      <c r="AB80" s="103">
        <f t="shared" si="130"/>
        <v>2.0192858463444329E-2</v>
      </c>
    </row>
    <row r="81" spans="1:28" ht="15.6" x14ac:dyDescent="0.3">
      <c r="A81" s="87"/>
      <c r="B81" s="86"/>
      <c r="C81" s="36" t="s">
        <v>314</v>
      </c>
      <c r="D81" s="84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103"/>
    </row>
    <row r="82" spans="1:28" ht="15.6" x14ac:dyDescent="0.3">
      <c r="A82" s="84" t="s">
        <v>329</v>
      </c>
      <c r="B82" s="36" t="s">
        <v>118</v>
      </c>
      <c r="C82" s="14" t="s">
        <v>430</v>
      </c>
      <c r="D82" s="29" t="s">
        <v>451</v>
      </c>
      <c r="E82" s="31">
        <f>'P5a2 CA 01 OC'!H11</f>
        <v>1083.6195413839698</v>
      </c>
      <c r="F82" s="31">
        <f>'P5a2 CA 01 OC'!I11</f>
        <v>744.37087037318304</v>
      </c>
      <c r="G82" s="31">
        <f>'P5a2 CA 01 OC'!J11</f>
        <v>143.27492416474979</v>
      </c>
      <c r="H82" s="31">
        <f>'P5a2 CA 01 OC'!K11</f>
        <v>83.988748648301609</v>
      </c>
      <c r="I82" s="31">
        <f>'P5a2 CA 01 OC'!L11</f>
        <v>536.86925606561431</v>
      </c>
      <c r="J82" s="31">
        <f>'P5a2 CA 01 OC'!M11</f>
        <v>424.88425786787877</v>
      </c>
      <c r="K82" s="31">
        <f>'P5a2 CA 01 OC'!N11</f>
        <v>95.516616109833208</v>
      </c>
      <c r="L82" s="31">
        <f>'P5a2 CA 01 OC'!O11</f>
        <v>46.111469846126376</v>
      </c>
      <c r="M82" s="31">
        <f>'P5a2 CA 01 OC'!P11</f>
        <v>299.72455399982147</v>
      </c>
      <c r="N82" s="31">
        <f>'P5a2 CA 01 OC'!Q11</f>
        <v>95.516616109833208</v>
      </c>
      <c r="O82" s="31">
        <f>'P5a2 CA 01 OC'!R11</f>
        <v>167.97749729660322</v>
      </c>
      <c r="P82" s="49">
        <f t="shared" ref="P82:P96" si="131">SUM(E82:O82)</f>
        <v>3721.8543518659153</v>
      </c>
      <c r="Q82" s="69">
        <f t="shared" ref="Q82:Q96" si="132">H82/H$97</f>
        <v>1.0278056161433138E-2</v>
      </c>
      <c r="R82" s="69">
        <f t="shared" ref="R82:R96" si="133">I82/I$97</f>
        <v>7.5087349360491709E-3</v>
      </c>
      <c r="S82" s="69">
        <f t="shared" ref="S82:S96" si="134">J82/J$97</f>
        <v>1.2927309890610316E-2</v>
      </c>
      <c r="T82" s="69">
        <f t="shared" ref="T82:T96" si="135">K82/K$97</f>
        <v>1.4492349388115385E-2</v>
      </c>
      <c r="U82" s="69">
        <f t="shared" ref="U82:U96" si="136">L82/L$97</f>
        <v>8.2389725645423892E-3</v>
      </c>
      <c r="V82" s="69">
        <f t="shared" ref="V82:V96" si="137">M82/M$97</f>
        <v>2.2168116907398849E-2</v>
      </c>
      <c r="W82" s="69">
        <f t="shared" ref="W82:W96" si="138">N82/N$97</f>
        <v>2.88091111284591E-3</v>
      </c>
      <c r="X82" s="69">
        <f t="shared" ref="X82:X96" si="139">O82/O$97</f>
        <v>3.7719260177112479E-3</v>
      </c>
      <c r="Y82" s="69">
        <f t="shared" ref="Y82:Y96" si="140">P82/P$97</f>
        <v>9.7156452423367845E-3</v>
      </c>
      <c r="Z82" s="69">
        <f t="shared" ref="Z82:Z96" si="141">Q82/Q$97</f>
        <v>1.027805616143314E-2</v>
      </c>
      <c r="AA82" s="69">
        <f t="shared" ref="AA82:AA96" si="142">R82/R$97</f>
        <v>7.5087349360491709E-3</v>
      </c>
      <c r="AB82" s="103">
        <f t="shared" ref="AB82:AB96" si="143">S82/S$97</f>
        <v>1.2927309890610316E-2</v>
      </c>
    </row>
    <row r="83" spans="1:28" ht="15.6" x14ac:dyDescent="0.3">
      <c r="A83" s="87"/>
      <c r="B83" s="86"/>
      <c r="C83" s="14" t="s">
        <v>431</v>
      </c>
      <c r="D83" s="29" t="s">
        <v>452</v>
      </c>
      <c r="E83" s="31">
        <f>'P5a2 CA 01 OC'!H12</f>
        <v>583.24873114874629</v>
      </c>
      <c r="F83" s="31">
        <f>'P5a2 CA 01 OC'!I12</f>
        <v>400.65110407178321</v>
      </c>
      <c r="G83" s="31">
        <f>'P5a2 CA 01 OC'!J12</f>
        <v>77.116473571338787</v>
      </c>
      <c r="H83" s="31">
        <f>'P5a2 CA 01 OC'!K12</f>
        <v>45.206208645267566</v>
      </c>
      <c r="I83" s="31">
        <f>'P5a2 CA 01 OC'!L12</f>
        <v>288.96517683053389</v>
      </c>
      <c r="J83" s="31">
        <f>'P5a2 CA 01 OC'!M12</f>
        <v>228.69023197017711</v>
      </c>
      <c r="K83" s="31">
        <f>'P5a2 CA 01 OC'!N12</f>
        <v>51.410982380892527</v>
      </c>
      <c r="L83" s="31">
        <f>'P5a2 CA 01 OC'!O12</f>
        <v>24.819094942499841</v>
      </c>
      <c r="M83" s="31">
        <f>'P5a2 CA 01 OC'!P12</f>
        <v>161.32411712624895</v>
      </c>
      <c r="N83" s="31">
        <f>'P5a2 CA 01 OC'!Q12</f>
        <v>51.410982380892527</v>
      </c>
      <c r="O83" s="31">
        <f>'P5a2 CA 01 OC'!R12</f>
        <v>90.412417290535132</v>
      </c>
      <c r="P83" s="49">
        <f t="shared" si="131"/>
        <v>2003.2555203589156</v>
      </c>
      <c r="Q83" s="69">
        <f t="shared" si="132"/>
        <v>5.5320737453435076E-3</v>
      </c>
      <c r="R83" s="69">
        <f t="shared" si="133"/>
        <v>4.0415108409632521E-3</v>
      </c>
      <c r="S83" s="69">
        <f t="shared" si="134"/>
        <v>6.9580113710716457E-3</v>
      </c>
      <c r="T83" s="69">
        <f t="shared" si="135"/>
        <v>7.8003801788099139E-3</v>
      </c>
      <c r="U83" s="69">
        <f t="shared" si="136"/>
        <v>4.4345548513285305E-3</v>
      </c>
      <c r="V83" s="69">
        <f t="shared" si="137"/>
        <v>1.1931794845342306E-2</v>
      </c>
      <c r="W83" s="69">
        <f t="shared" si="138"/>
        <v>1.5506251843462337E-3</v>
      </c>
      <c r="X83" s="69">
        <f t="shared" si="139"/>
        <v>2.0302061561267939E-3</v>
      </c>
      <c r="Y83" s="69">
        <f t="shared" si="140"/>
        <v>5.2293609920018641E-3</v>
      </c>
      <c r="Z83" s="69">
        <f t="shared" si="141"/>
        <v>5.5320737453435085E-3</v>
      </c>
      <c r="AA83" s="69">
        <f t="shared" si="142"/>
        <v>4.0415108409632521E-3</v>
      </c>
      <c r="AB83" s="103">
        <f t="shared" si="143"/>
        <v>6.9580113710716457E-3</v>
      </c>
    </row>
    <row r="84" spans="1:28" ht="15.6" x14ac:dyDescent="0.3">
      <c r="A84" s="87"/>
      <c r="B84" s="86"/>
      <c r="C84" s="14" t="s">
        <v>432</v>
      </c>
      <c r="D84" s="29" t="s">
        <v>453</v>
      </c>
      <c r="E84" s="31">
        <f>'P5a2 CA 01 OC'!H13</f>
        <v>797.0696175368812</v>
      </c>
      <c r="F84" s="31">
        <f>'P5a2 CA 01 OC'!I13</f>
        <v>547.53110505573</v>
      </c>
      <c r="G84" s="31">
        <f>'P5a2 CA 01 OC'!J13</f>
        <v>105.38762420320465</v>
      </c>
      <c r="H84" s="31">
        <f>'P5a2 CA 01 OC'!K13</f>
        <v>61.778952119119964</v>
      </c>
      <c r="I84" s="31">
        <f>'P5a2 CA 01 OC'!L13</f>
        <v>394.90075276143358</v>
      </c>
      <c r="J84" s="31">
        <f>'P5a2 CA 01 OC'!M13</f>
        <v>312.52881660260692</v>
      </c>
      <c r="K84" s="31">
        <f>'P5a2 CA 01 OC'!N13</f>
        <v>70.258416135469773</v>
      </c>
      <c r="L84" s="31">
        <f>'P5a2 CA 01 OC'!O13</f>
        <v>33.917856065399199</v>
      </c>
      <c r="M84" s="31">
        <f>'P5a2 CA 01 OC'!P13</f>
        <v>220.4660644250948</v>
      </c>
      <c r="N84" s="31">
        <f>'P5a2 CA 01 OC'!Q13</f>
        <v>70.258416135469773</v>
      </c>
      <c r="O84" s="31">
        <f>'P5a2 CA 01 OC'!R13</f>
        <v>123.55790423823993</v>
      </c>
      <c r="P84" s="49">
        <f t="shared" si="131"/>
        <v>2737.6555252786502</v>
      </c>
      <c r="Q84" s="69">
        <f t="shared" si="132"/>
        <v>7.560150016446803E-3</v>
      </c>
      <c r="R84" s="69">
        <f t="shared" si="133"/>
        <v>5.5231418916815295E-3</v>
      </c>
      <c r="S84" s="69">
        <f t="shared" si="134"/>
        <v>9.5088410247101633E-3</v>
      </c>
      <c r="T84" s="69">
        <f t="shared" si="135"/>
        <v>1.0660024983715993E-2</v>
      </c>
      <c r="U84" s="69">
        <f t="shared" si="136"/>
        <v>6.0602771176767618E-3</v>
      </c>
      <c r="V84" s="69">
        <f t="shared" si="137"/>
        <v>1.6306029736531159E-2</v>
      </c>
      <c r="W84" s="69">
        <f t="shared" si="138"/>
        <v>2.1190894323860976E-3</v>
      </c>
      <c r="X84" s="69">
        <f t="shared" si="139"/>
        <v>2.7744863519854118E-3</v>
      </c>
      <c r="Y84" s="69">
        <f t="shared" si="140"/>
        <v>7.1464617808044625E-3</v>
      </c>
      <c r="Z84" s="69">
        <f t="shared" si="141"/>
        <v>7.5601500164468038E-3</v>
      </c>
      <c r="AA84" s="69">
        <f t="shared" si="142"/>
        <v>5.5231418916815295E-3</v>
      </c>
      <c r="AB84" s="103">
        <f t="shared" si="143"/>
        <v>9.5088410247101633E-3</v>
      </c>
    </row>
    <row r="85" spans="1:28" ht="15.6" x14ac:dyDescent="0.3">
      <c r="A85" s="84" t="s">
        <v>330</v>
      </c>
      <c r="B85" s="36" t="s">
        <v>626</v>
      </c>
      <c r="C85" s="14" t="s">
        <v>433</v>
      </c>
      <c r="D85" s="29" t="s">
        <v>459</v>
      </c>
      <c r="E85" s="31">
        <f>'P5a2 CA 02 OC'!H11</f>
        <v>557.23500273762022</v>
      </c>
      <c r="F85" s="31">
        <f>'P5a2 CA 02 OC'!I11</f>
        <v>611.98516676205884</v>
      </c>
      <c r="G85" s="31">
        <f>'P5a2 CA 02 OC'!J11</f>
        <v>122.88370147707346</v>
      </c>
      <c r="H85" s="31">
        <f>'P5a2 CA 02 OC'!K11</f>
        <v>77.86689994586834</v>
      </c>
      <c r="I85" s="31">
        <f>'P5a2 CA 02 OC'!L11</f>
        <v>374.73445598949132</v>
      </c>
      <c r="J85" s="31">
        <f>'P5a2 CA 02 OC'!M11</f>
        <v>226.30067796767986</v>
      </c>
      <c r="K85" s="31">
        <f>'P5a2 CA 02 OC'!N11</f>
        <v>114.36700929549411</v>
      </c>
      <c r="L85" s="31">
        <f>'P5a2 CA 02 OC'!O11</f>
        <v>43.800131219550934</v>
      </c>
      <c r="M85" s="31">
        <f>'P5a2 CA 02 OC'!P11</f>
        <v>244.55073264249273</v>
      </c>
      <c r="N85" s="31">
        <f>'P5a2 CA 02 OC'!Q11</f>
        <v>77.86689994586834</v>
      </c>
      <c r="O85" s="31">
        <f>'P5a2 CA 02 OC'!R11</f>
        <v>189.80056861805406</v>
      </c>
      <c r="P85" s="49">
        <f t="shared" si="131"/>
        <v>2641.3912466012521</v>
      </c>
      <c r="Q85" s="69">
        <f t="shared" si="132"/>
        <v>9.5288998067065943E-3</v>
      </c>
      <c r="R85" s="69">
        <f t="shared" si="133"/>
        <v>5.2410930028852004E-3</v>
      </c>
      <c r="S85" s="69">
        <f t="shared" si="134"/>
        <v>6.8853080300591016E-3</v>
      </c>
      <c r="T85" s="69">
        <f t="shared" si="135"/>
        <v>1.7352443215516201E-2</v>
      </c>
      <c r="U85" s="69">
        <f t="shared" si="136"/>
        <v>7.8259938502383622E-3</v>
      </c>
      <c r="V85" s="69">
        <f t="shared" si="137"/>
        <v>1.8087371083424977E-2</v>
      </c>
      <c r="W85" s="69">
        <f t="shared" si="138"/>
        <v>2.3485716570922229E-3</v>
      </c>
      <c r="X85" s="69">
        <f t="shared" si="139"/>
        <v>4.2619619560274524E-3</v>
      </c>
      <c r="Y85" s="69">
        <f t="shared" si="140"/>
        <v>6.8951704908403197E-3</v>
      </c>
      <c r="Z85" s="69">
        <f t="shared" si="141"/>
        <v>9.528899806706596E-3</v>
      </c>
      <c r="AA85" s="69">
        <f t="shared" si="142"/>
        <v>5.2410930028852004E-3</v>
      </c>
      <c r="AB85" s="103">
        <f t="shared" si="143"/>
        <v>6.8853080300591016E-3</v>
      </c>
    </row>
    <row r="86" spans="1:28" ht="15.6" x14ac:dyDescent="0.3">
      <c r="A86" s="87"/>
      <c r="B86" s="86"/>
      <c r="C86" s="14" t="s">
        <v>434</v>
      </c>
      <c r="D86" s="29" t="s">
        <v>460</v>
      </c>
      <c r="E86" s="31">
        <f>'P5a2 CA 02 OC'!H12</f>
        <v>401.75346557636976</v>
      </c>
      <c r="F86" s="31">
        <f>'P5a2 CA 02 OC'!I12</f>
        <v>441.22705935570741</v>
      </c>
      <c r="G86" s="31">
        <f>'P5a2 CA 02 OC'!J12</f>
        <v>88.596288260291161</v>
      </c>
      <c r="H86" s="31">
        <f>'P5a2 CA 02 OC'!K12</f>
        <v>56.140222263946875</v>
      </c>
      <c r="I86" s="31">
        <f>'P5a2 CA 02 OC'!L12</f>
        <v>270.17481964524433</v>
      </c>
      <c r="J86" s="31">
        <f>'P5a2 CA 02 OC'!M12</f>
        <v>163.15752095459561</v>
      </c>
      <c r="K86" s="31">
        <f>'P5a2 CA 02 OC'!N12</f>
        <v>82.455951450171966</v>
      </c>
      <c r="L86" s="31">
        <f>'P5a2 CA 02 OC'!O12</f>
        <v>31.578875023470118</v>
      </c>
      <c r="M86" s="31">
        <f>'P5a2 CA 02 OC'!P12</f>
        <v>176.31538554770816</v>
      </c>
      <c r="N86" s="31">
        <f>'P5a2 CA 02 OC'!Q12</f>
        <v>56.140222263946875</v>
      </c>
      <c r="O86" s="31">
        <f>'P5a2 CA 02 OC'!R12</f>
        <v>136.84179176837051</v>
      </c>
      <c r="P86" s="49">
        <f t="shared" si="131"/>
        <v>1904.381602109823</v>
      </c>
      <c r="Q86" s="69">
        <f t="shared" si="132"/>
        <v>6.8701149455195889E-3</v>
      </c>
      <c r="R86" s="69">
        <f t="shared" si="133"/>
        <v>3.7787060521548895E-3</v>
      </c>
      <c r="S86" s="69">
        <f t="shared" si="134"/>
        <v>4.9641468124706862E-3</v>
      </c>
      <c r="T86" s="69">
        <f t="shared" si="135"/>
        <v>1.2510707625689758E-2</v>
      </c>
      <c r="U86" s="69">
        <f t="shared" si="136"/>
        <v>5.6423593913985711E-3</v>
      </c>
      <c r="V86" s="69">
        <f t="shared" si="137"/>
        <v>1.3040573510694169E-2</v>
      </c>
      <c r="W86" s="69">
        <f t="shared" si="138"/>
        <v>1.6932654943708134E-3</v>
      </c>
      <c r="X86" s="69">
        <f t="shared" si="139"/>
        <v>3.0727753597253956E-3</v>
      </c>
      <c r="Y86" s="69">
        <f t="shared" si="140"/>
        <v>4.9712574171141494E-3</v>
      </c>
      <c r="Z86" s="69">
        <f t="shared" si="141"/>
        <v>6.8701149455195898E-3</v>
      </c>
      <c r="AA86" s="69">
        <f t="shared" si="142"/>
        <v>3.7787060521548895E-3</v>
      </c>
      <c r="AB86" s="103">
        <f t="shared" si="143"/>
        <v>4.9641468124706862E-3</v>
      </c>
    </row>
    <row r="87" spans="1:28" ht="15.6" x14ac:dyDescent="0.3">
      <c r="A87" s="87"/>
      <c r="B87" s="86"/>
      <c r="C87" s="14" t="s">
        <v>435</v>
      </c>
      <c r="D87" s="29" t="s">
        <v>461</v>
      </c>
      <c r="E87" s="31">
        <f>'P5a2 CA 02 OC'!H13</f>
        <v>335.10076183826999</v>
      </c>
      <c r="F87" s="31">
        <f>'P5a2 CA 02 OC'!I13</f>
        <v>368.02550918045807</v>
      </c>
      <c r="G87" s="31">
        <f>'P5a2 CA 02 OC'!J13</f>
        <v>73.897766256911069</v>
      </c>
      <c r="H87" s="31">
        <f>'P5a2 CA 02 OC'!K13</f>
        <v>46.826307331111963</v>
      </c>
      <c r="I87" s="31">
        <f>'P5a2 CA 02 OC'!L13</f>
        <v>225.35160403097632</v>
      </c>
      <c r="J87" s="31">
        <f>'P5a2 CA 02 OC'!M13</f>
        <v>136.08895568104415</v>
      </c>
      <c r="K87" s="31">
        <f>'P5a2 CA 02 OC'!N13</f>
        <v>68.7761388925707</v>
      </c>
      <c r="L87" s="31">
        <f>'P5a2 CA 02 OC'!O13</f>
        <v>26.339797873750481</v>
      </c>
      <c r="M87" s="31">
        <f>'P5a2 CA 02 OC'!P13</f>
        <v>147.06387146177352</v>
      </c>
      <c r="N87" s="31">
        <f>'P5a2 CA 02 OC'!Q13</f>
        <v>46.826307331111963</v>
      </c>
      <c r="O87" s="31">
        <f>'P5a2 CA 02 OC'!R13</f>
        <v>114.1391241195854</v>
      </c>
      <c r="P87" s="49">
        <f t="shared" si="131"/>
        <v>1588.4361439975637</v>
      </c>
      <c r="Q87" s="69">
        <f t="shared" si="132"/>
        <v>5.7303320305085821E-3</v>
      </c>
      <c r="R87" s="69">
        <f t="shared" si="133"/>
        <v>3.1518017524089846E-3</v>
      </c>
      <c r="S87" s="69">
        <f t="shared" si="134"/>
        <v>4.1405725681779634E-3</v>
      </c>
      <c r="T87" s="69">
        <f t="shared" si="135"/>
        <v>1.0435125059817472E-2</v>
      </c>
      <c r="U87" s="69">
        <f t="shared" si="136"/>
        <v>4.7062666352122905E-3</v>
      </c>
      <c r="V87" s="69">
        <f t="shared" si="137"/>
        <v>1.0877083815499528E-2</v>
      </c>
      <c r="W87" s="69">
        <f t="shared" si="138"/>
        <v>1.4123451464048513E-3</v>
      </c>
      <c r="X87" s="69">
        <f t="shared" si="139"/>
        <v>2.5629881313521839E-3</v>
      </c>
      <c r="Y87" s="69">
        <f t="shared" si="140"/>
        <v>4.1465034915857723E-3</v>
      </c>
      <c r="Z87" s="69">
        <f t="shared" si="141"/>
        <v>5.7303320305085829E-3</v>
      </c>
      <c r="AA87" s="69">
        <f t="shared" si="142"/>
        <v>3.1518017524089846E-3</v>
      </c>
      <c r="AB87" s="103">
        <f t="shared" si="143"/>
        <v>4.1405725681779634E-3</v>
      </c>
    </row>
    <row r="88" spans="1:28" ht="15.6" x14ac:dyDescent="0.3">
      <c r="A88" s="84" t="s">
        <v>331</v>
      </c>
      <c r="B88" s="36" t="s">
        <v>272</v>
      </c>
      <c r="C88" s="14" t="s">
        <v>436</v>
      </c>
      <c r="D88" s="29" t="s">
        <v>464</v>
      </c>
      <c r="E88" s="31">
        <f>'P5a2 CA 03 OC'!H11</f>
        <v>252.9590875316905</v>
      </c>
      <c r="F88" s="31">
        <f>'P5a2 CA 03 OC'!I11</f>
        <v>210.79923960974207</v>
      </c>
      <c r="G88" s="31">
        <f>'P5a2 CA 03 OC'!J11</f>
        <v>112.42626112519578</v>
      </c>
      <c r="H88" s="31">
        <f>'P5a2 CA 03 OC'!K11</f>
        <v>126.47954376584525</v>
      </c>
      <c r="I88" s="31">
        <f>'P5a2 CA 03 OC'!L11</f>
        <v>295.11893545363893</v>
      </c>
      <c r="J88" s="31">
        <f>'P5a2 CA 03 OC'!M11</f>
        <v>154.58610904714419</v>
      </c>
      <c r="K88" s="31">
        <f>'P5a2 CA 03 OC'!N11</f>
        <v>28.106565281298945</v>
      </c>
      <c r="L88" s="31">
        <f>'P5a2 CA 03 OC'!O11</f>
        <v>42.159847921948419</v>
      </c>
      <c r="M88" s="31">
        <f>'P5a2 CA 03 OC'!P11</f>
        <v>140.53282640649473</v>
      </c>
      <c r="N88" s="31">
        <f>'P5a2 CA 03 OC'!Q11</f>
        <v>14.053282640649472</v>
      </c>
      <c r="O88" s="31">
        <f>'P5a2 CA 03 OC'!R11</f>
        <v>28.106565281298945</v>
      </c>
      <c r="P88" s="49">
        <f t="shared" si="131"/>
        <v>1405.3282640649472</v>
      </c>
      <c r="Q88" s="69">
        <f t="shared" si="132"/>
        <v>1.5477833341002939E-2</v>
      </c>
      <c r="R88" s="69">
        <f t="shared" si="133"/>
        <v>4.127578243481222E-3</v>
      </c>
      <c r="S88" s="69">
        <f t="shared" si="134"/>
        <v>4.703357442481489E-3</v>
      </c>
      <c r="T88" s="69">
        <f t="shared" si="135"/>
        <v>4.2644953385709838E-3</v>
      </c>
      <c r="U88" s="69">
        <f t="shared" si="136"/>
        <v>7.5329160296414227E-3</v>
      </c>
      <c r="V88" s="69">
        <f t="shared" si="137"/>
        <v>1.0394037070143471E-2</v>
      </c>
      <c r="W88" s="69">
        <f t="shared" si="138"/>
        <v>4.2386612696640132E-4</v>
      </c>
      <c r="X88" s="69">
        <f t="shared" si="139"/>
        <v>6.3113147034114651E-4</v>
      </c>
      <c r="Y88" s="69">
        <f t="shared" si="140"/>
        <v>3.668512943242629E-3</v>
      </c>
      <c r="Z88" s="69">
        <f t="shared" si="141"/>
        <v>1.5477833341002941E-2</v>
      </c>
      <c r="AA88" s="69">
        <f t="shared" si="142"/>
        <v>4.127578243481222E-3</v>
      </c>
      <c r="AB88" s="103">
        <f t="shared" si="143"/>
        <v>4.703357442481489E-3</v>
      </c>
    </row>
    <row r="89" spans="1:28" ht="15.6" x14ac:dyDescent="0.3">
      <c r="A89" s="87"/>
      <c r="B89" s="86"/>
      <c r="C89" s="14" t="s">
        <v>437</v>
      </c>
      <c r="D89" s="29" t="s">
        <v>462</v>
      </c>
      <c r="E89" s="31">
        <f>'P5a2 CA 03 OC'!H12</f>
        <v>345.1436266685979</v>
      </c>
      <c r="F89" s="31">
        <f>'P5a2 CA 03 OC'!I12</f>
        <v>287.61968889049825</v>
      </c>
      <c r="G89" s="31">
        <f>'P5a2 CA 03 OC'!J12</f>
        <v>153.39716740826574</v>
      </c>
      <c r="H89" s="31">
        <f>'P5a2 CA 03 OC'!K12</f>
        <v>172.57181333429895</v>
      </c>
      <c r="I89" s="31">
        <f>'P5a2 CA 03 OC'!L12</f>
        <v>402.66756444669755</v>
      </c>
      <c r="J89" s="31">
        <f>'P5a2 CA 03 OC'!M12</f>
        <v>210.92110518636539</v>
      </c>
      <c r="K89" s="31">
        <f>'P5a2 CA 03 OC'!N12</f>
        <v>38.349291852066436</v>
      </c>
      <c r="L89" s="31">
        <f>'P5a2 CA 03 OC'!O12</f>
        <v>57.523937778099651</v>
      </c>
      <c r="M89" s="31">
        <f>'P5a2 CA 03 OC'!P12</f>
        <v>191.74645926033219</v>
      </c>
      <c r="N89" s="31">
        <f>'P5a2 CA 03 OC'!Q12</f>
        <v>19.174645926033218</v>
      </c>
      <c r="O89" s="31">
        <f>'P5a2 CA 03 OC'!R12</f>
        <v>38.349291852066436</v>
      </c>
      <c r="P89" s="49">
        <f t="shared" si="131"/>
        <v>1917.4645926033218</v>
      </c>
      <c r="Q89" s="69">
        <f t="shared" si="132"/>
        <v>2.1118338085468643E-2</v>
      </c>
      <c r="R89" s="69">
        <f t="shared" si="133"/>
        <v>5.6317696992603059E-3</v>
      </c>
      <c r="S89" s="69">
        <f t="shared" si="134"/>
        <v>6.41737705910025E-3</v>
      </c>
      <c r="T89" s="69">
        <f t="shared" si="135"/>
        <v>5.8185827654099439E-3</v>
      </c>
      <c r="U89" s="69">
        <f t="shared" si="136"/>
        <v>1.0278096680494777E-2</v>
      </c>
      <c r="V89" s="69">
        <f t="shared" si="137"/>
        <v>1.418188089276585E-2</v>
      </c>
      <c r="W89" s="69">
        <f t="shared" si="138"/>
        <v>5.7833341237376371E-4</v>
      </c>
      <c r="X89" s="69">
        <f t="shared" si="139"/>
        <v>8.6113136596026926E-4</v>
      </c>
      <c r="Y89" s="69">
        <f t="shared" si="140"/>
        <v>5.0054096655168774E-3</v>
      </c>
      <c r="Z89" s="69">
        <f t="shared" si="141"/>
        <v>2.1118338085468646E-2</v>
      </c>
      <c r="AA89" s="69">
        <f t="shared" si="142"/>
        <v>5.6317696992603059E-3</v>
      </c>
      <c r="AB89" s="103">
        <f t="shared" si="143"/>
        <v>6.41737705910025E-3</v>
      </c>
    </row>
    <row r="90" spans="1:28" ht="15.6" x14ac:dyDescent="0.3">
      <c r="A90" s="87"/>
      <c r="B90" s="86"/>
      <c r="C90" s="14" t="s">
        <v>438</v>
      </c>
      <c r="D90" s="29" t="s">
        <v>463</v>
      </c>
      <c r="E90" s="31">
        <f>'P5a2 CA 03 OC'!H13</f>
        <v>163.06560997698284</v>
      </c>
      <c r="F90" s="31">
        <f>'P5a2 CA 03 OC'!I13</f>
        <v>135.88800831415236</v>
      </c>
      <c r="G90" s="31">
        <f>'P5a2 CA 03 OC'!J13</f>
        <v>72.473604434214593</v>
      </c>
      <c r="H90" s="31">
        <f>'P5a2 CA 03 OC'!K13</f>
        <v>81.532804988491421</v>
      </c>
      <c r="I90" s="31">
        <f>'P5a2 CA 03 OC'!L13</f>
        <v>190.2432116398133</v>
      </c>
      <c r="J90" s="31">
        <f>'P5a2 CA 03 OC'!M13</f>
        <v>99.651206097045062</v>
      </c>
      <c r="K90" s="31">
        <f>'P5a2 CA 03 OC'!N13</f>
        <v>18.118401108553648</v>
      </c>
      <c r="L90" s="31">
        <f>'P5a2 CA 03 OC'!O13</f>
        <v>27.177601662830472</v>
      </c>
      <c r="M90" s="31">
        <f>'P5a2 CA 03 OC'!P13</f>
        <v>90.592005542768248</v>
      </c>
      <c r="N90" s="31">
        <f>'P5a2 CA 03 OC'!Q13</f>
        <v>9.0592005542768241</v>
      </c>
      <c r="O90" s="31">
        <f>'P5a2 CA 03 OC'!R13</f>
        <v>18.118401108553648</v>
      </c>
      <c r="P90" s="49">
        <f t="shared" si="131"/>
        <v>905.9200554276822</v>
      </c>
      <c r="Q90" s="69">
        <f t="shared" si="132"/>
        <v>9.977512013900406E-3</v>
      </c>
      <c r="R90" s="69">
        <f t="shared" si="133"/>
        <v>2.6607704454051991E-3</v>
      </c>
      <c r="S90" s="69">
        <f t="shared" si="134"/>
        <v>3.0319363410968281E-3</v>
      </c>
      <c r="T90" s="69">
        <f t="shared" si="135"/>
        <v>2.7490316335876223E-3</v>
      </c>
      <c r="U90" s="69">
        <f t="shared" si="136"/>
        <v>4.8559613306044299E-3</v>
      </c>
      <c r="V90" s="69">
        <f t="shared" si="137"/>
        <v>6.7003324984479156E-3</v>
      </c>
      <c r="W90" s="69">
        <f t="shared" si="138"/>
        <v>2.7323781571475839E-4</v>
      </c>
      <c r="X90" s="69">
        <f t="shared" si="139"/>
        <v>4.0684776020927059E-4</v>
      </c>
      <c r="Y90" s="69">
        <f t="shared" si="140"/>
        <v>2.364842104055158E-3</v>
      </c>
      <c r="Z90" s="69">
        <f t="shared" si="141"/>
        <v>9.9775120139004077E-3</v>
      </c>
      <c r="AA90" s="69">
        <f t="shared" si="142"/>
        <v>2.6607704454051991E-3</v>
      </c>
      <c r="AB90" s="103">
        <f t="shared" si="143"/>
        <v>3.0319363410968281E-3</v>
      </c>
    </row>
    <row r="91" spans="1:28" ht="15.6" x14ac:dyDescent="0.3">
      <c r="A91" s="84" t="s">
        <v>332</v>
      </c>
      <c r="B91" s="36" t="s">
        <v>119</v>
      </c>
      <c r="C91" s="14" t="s">
        <v>439</v>
      </c>
      <c r="D91" s="29" t="s">
        <v>465</v>
      </c>
      <c r="E91" s="31">
        <f>'P5a2 CA 04 OC'!H11</f>
        <v>116.2166706863642</v>
      </c>
      <c r="F91" s="31">
        <f>'P5a2 CA 04 OC'!I11</f>
        <v>116.2166706863642</v>
      </c>
      <c r="G91" s="31">
        <f>'P5a2 CA 04 OC'!J11</f>
        <v>116.2166706863642</v>
      </c>
      <c r="H91" s="31">
        <f>'P5a2 CA 04 OC'!K11</f>
        <v>116.2166706863642</v>
      </c>
      <c r="I91" s="31">
        <f>'P5a2 CA 04 OC'!L11</f>
        <v>116.2166706863642</v>
      </c>
      <c r="J91" s="31">
        <f>'P5a2 CA 04 OC'!M11</f>
        <v>116.2166706863642</v>
      </c>
      <c r="K91" s="31">
        <f>'P5a2 CA 04 OC'!N11</f>
        <v>116.2166706863642</v>
      </c>
      <c r="L91" s="31">
        <f>'P5a2 CA 04 OC'!O11</f>
        <v>116.2166706863642</v>
      </c>
      <c r="M91" s="31">
        <f>'P5a2 CA 04 OC'!P11</f>
        <v>116.2166706863642</v>
      </c>
      <c r="N91" s="31">
        <f>'P5a2 CA 04 OC'!Q11</f>
        <v>116.2166706863642</v>
      </c>
      <c r="O91" s="31">
        <f>'P5a2 CA 04 OC'!R11</f>
        <v>116.2166706863642</v>
      </c>
      <c r="P91" s="49">
        <f t="shared" si="131"/>
        <v>1278.3833775500063</v>
      </c>
      <c r="Q91" s="69">
        <f t="shared" si="132"/>
        <v>1.4221922429289414E-2</v>
      </c>
      <c r="R91" s="69">
        <f t="shared" si="133"/>
        <v>1.6254240030972706E-3</v>
      </c>
      <c r="S91" s="69">
        <f t="shared" si="134"/>
        <v>3.5359486462424121E-3</v>
      </c>
      <c r="T91" s="69">
        <f t="shared" si="135"/>
        <v>1.7633084848542362E-2</v>
      </c>
      <c r="U91" s="69">
        <f t="shared" si="136"/>
        <v>2.0765027975091718E-2</v>
      </c>
      <c r="V91" s="69">
        <f t="shared" si="137"/>
        <v>8.5955745299583584E-3</v>
      </c>
      <c r="W91" s="69">
        <f t="shared" si="138"/>
        <v>3.5052529257664127E-3</v>
      </c>
      <c r="X91" s="69">
        <f t="shared" si="139"/>
        <v>2.6096393321044056E-3</v>
      </c>
      <c r="Y91" s="69">
        <f t="shared" si="140"/>
        <v>3.3371320330547976E-3</v>
      </c>
      <c r="Z91" s="69">
        <f t="shared" si="141"/>
        <v>1.4221922429289416E-2</v>
      </c>
      <c r="AA91" s="69">
        <f t="shared" si="142"/>
        <v>1.6254240030972706E-3</v>
      </c>
      <c r="AB91" s="103">
        <f t="shared" si="143"/>
        <v>3.5359486462424121E-3</v>
      </c>
    </row>
    <row r="92" spans="1:28" ht="15.6" x14ac:dyDescent="0.3">
      <c r="A92" s="87"/>
      <c r="B92" s="86"/>
      <c r="C92" s="14" t="s">
        <v>440</v>
      </c>
      <c r="D92" s="29" t="s">
        <v>466</v>
      </c>
      <c r="E92" s="31">
        <f>'P5a2 CA 04 OC'!H12</f>
        <v>134.98062828440953</v>
      </c>
      <c r="F92" s="31">
        <f>'P5a2 CA 04 OC'!I12</f>
        <v>134.98062828440953</v>
      </c>
      <c r="G92" s="31">
        <f>'P5a2 CA 04 OC'!J12</f>
        <v>134.98062828440953</v>
      </c>
      <c r="H92" s="31">
        <f>'P5a2 CA 04 OC'!K12</f>
        <v>134.98062828440953</v>
      </c>
      <c r="I92" s="31">
        <f>'P5a2 CA 04 OC'!L12</f>
        <v>134.98062828440953</v>
      </c>
      <c r="J92" s="31">
        <f>'P5a2 CA 04 OC'!M12</f>
        <v>134.98062828440953</v>
      </c>
      <c r="K92" s="31">
        <f>'P5a2 CA 04 OC'!N12</f>
        <v>134.98062828440953</v>
      </c>
      <c r="L92" s="31">
        <f>'P5a2 CA 04 OC'!O12</f>
        <v>134.98062828440953</v>
      </c>
      <c r="M92" s="31">
        <f>'P5a2 CA 04 OC'!P12</f>
        <v>134.98062828440953</v>
      </c>
      <c r="N92" s="31">
        <f>'P5a2 CA 04 OC'!Q12</f>
        <v>134.98062828440953</v>
      </c>
      <c r="O92" s="31">
        <f>'P5a2 CA 04 OC'!R12</f>
        <v>134.98062828440953</v>
      </c>
      <c r="P92" s="49">
        <f t="shared" si="131"/>
        <v>1484.7869111285045</v>
      </c>
      <c r="Q92" s="69">
        <f t="shared" si="132"/>
        <v>1.6518146782042168E-2</v>
      </c>
      <c r="R92" s="69">
        <f t="shared" si="133"/>
        <v>1.8878595632697995E-3</v>
      </c>
      <c r="S92" s="69">
        <f t="shared" si="134"/>
        <v>4.1068511688763113E-3</v>
      </c>
      <c r="T92" s="69">
        <f t="shared" si="135"/>
        <v>2.0480064154236803E-2</v>
      </c>
      <c r="U92" s="69">
        <f t="shared" si="136"/>
        <v>2.4117680414244426E-2</v>
      </c>
      <c r="V92" s="69">
        <f t="shared" si="137"/>
        <v>9.9833874406056178E-3</v>
      </c>
      <c r="W92" s="69">
        <f t="shared" si="138"/>
        <v>4.0711994193379447E-3</v>
      </c>
      <c r="X92" s="69">
        <f t="shared" si="139"/>
        <v>3.0309830299112966E-3</v>
      </c>
      <c r="Y92" s="69">
        <f t="shared" si="140"/>
        <v>3.8759342857566203E-3</v>
      </c>
      <c r="Z92" s="69">
        <f t="shared" si="141"/>
        <v>1.6518146782042172E-2</v>
      </c>
      <c r="AA92" s="69">
        <f t="shared" si="142"/>
        <v>1.8878595632697995E-3</v>
      </c>
      <c r="AB92" s="103">
        <f t="shared" si="143"/>
        <v>4.1068511688763113E-3</v>
      </c>
    </row>
    <row r="93" spans="1:28" ht="15.6" x14ac:dyDescent="0.3">
      <c r="A93" s="87"/>
      <c r="B93" s="86"/>
      <c r="C93" s="14" t="s">
        <v>441</v>
      </c>
      <c r="D93" s="29" t="s">
        <v>467</v>
      </c>
      <c r="E93" s="31">
        <f>'P5a2 CA 04 OC'!H13</f>
        <v>36.281215936759914</v>
      </c>
      <c r="F93" s="31">
        <f>'P5a2 CA 04 OC'!I13</f>
        <v>36.281215936759914</v>
      </c>
      <c r="G93" s="31">
        <f>'P5a2 CA 04 OC'!J13</f>
        <v>36.281215936759914</v>
      </c>
      <c r="H93" s="31">
        <f>'P5a2 CA 04 OC'!K13</f>
        <v>36.281215936759914</v>
      </c>
      <c r="I93" s="31">
        <f>'P5a2 CA 04 OC'!L13</f>
        <v>36.281215936759914</v>
      </c>
      <c r="J93" s="31">
        <f>'P5a2 CA 04 OC'!M13</f>
        <v>36.281215936759914</v>
      </c>
      <c r="K93" s="31">
        <f>'P5a2 CA 04 OC'!N13</f>
        <v>36.281215936759914</v>
      </c>
      <c r="L93" s="31">
        <f>'P5a2 CA 04 OC'!O13</f>
        <v>36.281215936759914</v>
      </c>
      <c r="M93" s="31">
        <f>'P5a2 CA 04 OC'!P13</f>
        <v>36.281215936759914</v>
      </c>
      <c r="N93" s="31">
        <f>'P5a2 CA 04 OC'!Q13</f>
        <v>36.281215936759914</v>
      </c>
      <c r="O93" s="31">
        <f>'P5a2 CA 04 OC'!R13</f>
        <v>36.281215936759914</v>
      </c>
      <c r="P93" s="49">
        <f t="shared" si="131"/>
        <v>399.09337530435903</v>
      </c>
      <c r="Q93" s="69">
        <f t="shared" si="132"/>
        <v>4.4398848774923625E-3</v>
      </c>
      <c r="R93" s="69">
        <f t="shared" si="133"/>
        <v>5.0743459519946542E-4</v>
      </c>
      <c r="S93" s="69">
        <f t="shared" si="134"/>
        <v>1.1038736148433397E-3</v>
      </c>
      <c r="T93" s="69">
        <f t="shared" si="135"/>
        <v>5.5048019810142205E-3</v>
      </c>
      <c r="U93" s="69">
        <f t="shared" si="136"/>
        <v>6.4825507343118016E-3</v>
      </c>
      <c r="V93" s="69">
        <f t="shared" si="137"/>
        <v>2.6834179105297961E-3</v>
      </c>
      <c r="W93" s="69">
        <f t="shared" si="138"/>
        <v>1.0942908410782087E-3</v>
      </c>
      <c r="X93" s="69">
        <f t="shared" si="139"/>
        <v>8.1469282819724462E-4</v>
      </c>
      <c r="Y93" s="69">
        <f t="shared" si="140"/>
        <v>1.041805854406958E-3</v>
      </c>
      <c r="Z93" s="69">
        <f t="shared" si="141"/>
        <v>4.4398848774923633E-3</v>
      </c>
      <c r="AA93" s="69">
        <f t="shared" si="142"/>
        <v>5.0743459519946542E-4</v>
      </c>
      <c r="AB93" s="103">
        <f t="shared" si="143"/>
        <v>1.1038736148433397E-3</v>
      </c>
    </row>
    <row r="94" spans="1:28" ht="15.6" x14ac:dyDescent="0.3">
      <c r="A94" s="84" t="s">
        <v>631</v>
      </c>
      <c r="B94" s="36" t="s">
        <v>120</v>
      </c>
      <c r="C94" s="14" t="s">
        <v>442</v>
      </c>
      <c r="D94" s="29" t="s">
        <v>468</v>
      </c>
      <c r="E94" s="31">
        <f>'P5a2 CA 05 OC'!H11</f>
        <v>544.66365720142574</v>
      </c>
      <c r="F94" s="31">
        <f>'P5a2 CA 05 OC'!I11</f>
        <v>1089.3273144028515</v>
      </c>
      <c r="G94" s="31">
        <f>'P5a2 CA 05 OC'!J11</f>
        <v>272.33182860071287</v>
      </c>
      <c r="H94" s="31">
        <f>'P5a2 CA 05 OC'!K11</f>
        <v>1906.3228002049902</v>
      </c>
      <c r="I94" s="31">
        <f>'P5a2 CA 05 OC'!L11</f>
        <v>1180.1045906030893</v>
      </c>
      <c r="J94" s="31">
        <f>'P5a2 CA 05 OC'!M11</f>
        <v>1361.6591430035644</v>
      </c>
      <c r="K94" s="31">
        <f>'P5a2 CA 05 OC'!N11</f>
        <v>726.21820960190109</v>
      </c>
      <c r="L94" s="31">
        <f>'P5a2 CA 05 OC'!O11</f>
        <v>1452.4364192038022</v>
      </c>
      <c r="M94" s="31">
        <f>'P5a2 CA 05 OC'!P11</f>
        <v>363.10910480095055</v>
      </c>
      <c r="N94" s="31">
        <f>'P5a2 CA 05 OC'!Q11</f>
        <v>90.777276200237637</v>
      </c>
      <c r="O94" s="31">
        <f>'P5a2 CA 05 OC'!R11</f>
        <v>90.777276200237637</v>
      </c>
      <c r="P94" s="49">
        <f t="shared" si="131"/>
        <v>9077.7276200237629</v>
      </c>
      <c r="Q94" s="69">
        <f t="shared" si="132"/>
        <v>0.23328473298695329</v>
      </c>
      <c r="R94" s="69">
        <f t="shared" si="133"/>
        <v>1.6505121996724E-2</v>
      </c>
      <c r="S94" s="69">
        <f t="shared" si="134"/>
        <v>4.1429140715454824E-2</v>
      </c>
      <c r="T94" s="69">
        <f t="shared" si="135"/>
        <v>0.11018614827665443</v>
      </c>
      <c r="U94" s="69">
        <f t="shared" si="136"/>
        <v>0.25951425642025105</v>
      </c>
      <c r="V94" s="69">
        <f t="shared" si="137"/>
        <v>2.6856141673909061E-2</v>
      </c>
      <c r="W94" s="69">
        <f t="shared" si="138"/>
        <v>2.7379661722775808E-3</v>
      </c>
      <c r="X94" s="69">
        <f t="shared" si="139"/>
        <v>2.0383990440817241E-3</v>
      </c>
      <c r="Y94" s="69">
        <f t="shared" si="140"/>
        <v>2.3696784673612203E-2</v>
      </c>
      <c r="Z94" s="69">
        <f t="shared" si="141"/>
        <v>0.23328473298695332</v>
      </c>
      <c r="AA94" s="69">
        <f t="shared" si="142"/>
        <v>1.6505121996724E-2</v>
      </c>
      <c r="AB94" s="103">
        <f t="shared" si="143"/>
        <v>4.1429140715454824E-2</v>
      </c>
    </row>
    <row r="95" spans="1:28" ht="15.6" x14ac:dyDescent="0.3">
      <c r="A95" s="87"/>
      <c r="B95" s="86"/>
      <c r="C95" s="14" t="s">
        <v>443</v>
      </c>
      <c r="D95" s="29" t="s">
        <v>469</v>
      </c>
      <c r="E95" s="31">
        <f>'P5a2 CA 05 OC'!H12</f>
        <v>46.88889470273493</v>
      </c>
      <c r="F95" s="31">
        <f>'P5a2 CA 05 OC'!I12</f>
        <v>93.777789405469861</v>
      </c>
      <c r="G95" s="31">
        <f>'P5a2 CA 05 OC'!J12</f>
        <v>23.444447351367465</v>
      </c>
      <c r="H95" s="31">
        <f>'P5a2 CA 05 OC'!K12</f>
        <v>164.11113145957225</v>
      </c>
      <c r="I95" s="31">
        <f>'P5a2 CA 05 OC'!L12</f>
        <v>101.59260518925902</v>
      </c>
      <c r="J95" s="31">
        <f>'P5a2 CA 05 OC'!M12</f>
        <v>117.22223675683732</v>
      </c>
      <c r="K95" s="31">
        <f>'P5a2 CA 05 OC'!N12</f>
        <v>62.518526270313245</v>
      </c>
      <c r="L95" s="31">
        <f>'P5a2 CA 05 OC'!O12</f>
        <v>125.03705254062649</v>
      </c>
      <c r="M95" s="31">
        <f>'P5a2 CA 05 OC'!P12</f>
        <v>31.259263135156623</v>
      </c>
      <c r="N95" s="31">
        <f>'P5a2 CA 05 OC'!Q12</f>
        <v>7.8148157837891556</v>
      </c>
      <c r="O95" s="31">
        <f>'P5a2 CA 05 OC'!R12</f>
        <v>7.8148157837891556</v>
      </c>
      <c r="P95" s="49">
        <f t="shared" si="131"/>
        <v>781.48157837891563</v>
      </c>
      <c r="Q95" s="69">
        <f t="shared" si="132"/>
        <v>2.0082968885760739E-2</v>
      </c>
      <c r="R95" s="69">
        <f t="shared" si="133"/>
        <v>1.4208896024688901E-3</v>
      </c>
      <c r="S95" s="69">
        <f t="shared" si="134"/>
        <v>3.5665434822895773E-3</v>
      </c>
      <c r="T95" s="69">
        <f t="shared" si="135"/>
        <v>9.4856828355142607E-3</v>
      </c>
      <c r="U95" s="69">
        <f t="shared" si="136"/>
        <v>2.234101079126645E-2</v>
      </c>
      <c r="V95" s="69">
        <f t="shared" si="137"/>
        <v>2.3119860898006632E-3</v>
      </c>
      <c r="W95" s="69">
        <f t="shared" si="138"/>
        <v>2.3570547778277142E-4</v>
      </c>
      <c r="X95" s="69">
        <f t="shared" si="139"/>
        <v>1.75481284415415E-4</v>
      </c>
      <c r="Y95" s="69">
        <f t="shared" si="140"/>
        <v>2.0400040036882361E-3</v>
      </c>
      <c r="Z95" s="69">
        <f t="shared" si="141"/>
        <v>2.0082968885760742E-2</v>
      </c>
      <c r="AA95" s="69">
        <f t="shared" si="142"/>
        <v>1.4208896024688901E-3</v>
      </c>
      <c r="AB95" s="103">
        <f t="shared" si="143"/>
        <v>3.5665434822895773E-3</v>
      </c>
    </row>
    <row r="96" spans="1:28" ht="15.6" x14ac:dyDescent="0.3">
      <c r="A96" s="87"/>
      <c r="B96" s="86"/>
      <c r="C96" s="14" t="s">
        <v>444</v>
      </c>
      <c r="D96" s="29" t="s">
        <v>470</v>
      </c>
      <c r="E96" s="31">
        <f>'P5a2 CA 05 OC'!H13</f>
        <v>36.275800223548188</v>
      </c>
      <c r="F96" s="31">
        <f>'P5a2 CA 05 OC'!I13</f>
        <v>72.551600447096376</v>
      </c>
      <c r="G96" s="31">
        <f>'P5a2 CA 05 OC'!J13</f>
        <v>18.137900111774094</v>
      </c>
      <c r="H96" s="31">
        <f>'P5a2 CA 05 OC'!K13</f>
        <v>126.96530078241867</v>
      </c>
      <c r="I96" s="31">
        <f>'P5a2 CA 05 OC'!L13</f>
        <v>78.597567151021082</v>
      </c>
      <c r="J96" s="31">
        <f>'P5a2 CA 05 OC'!M13</f>
        <v>90.689500558870478</v>
      </c>
      <c r="K96" s="31">
        <f>'P5a2 CA 05 OC'!N13</f>
        <v>48.367733631397584</v>
      </c>
      <c r="L96" s="31">
        <f>'P5a2 CA 05 OC'!O13</f>
        <v>96.735467262795169</v>
      </c>
      <c r="M96" s="31">
        <f>'P5a2 CA 05 OC'!P13</f>
        <v>24.183866815698792</v>
      </c>
      <c r="N96" s="31">
        <f>'P5a2 CA 05 OC'!Q13</f>
        <v>6.045966703924698</v>
      </c>
      <c r="O96" s="31">
        <f>'P5a2 CA 05 OC'!R13</f>
        <v>6.045966703924698</v>
      </c>
      <c r="P96" s="49">
        <f t="shared" si="131"/>
        <v>604.59667039246983</v>
      </c>
      <c r="Q96" s="69">
        <f t="shared" si="132"/>
        <v>1.5537277468668873E-2</v>
      </c>
      <c r="R96" s="69">
        <f t="shared" si="133"/>
        <v>1.0992775087929683E-3</v>
      </c>
      <c r="S96" s="69">
        <f t="shared" si="134"/>
        <v>2.7592720978468319E-3</v>
      </c>
      <c r="T96" s="69">
        <f t="shared" si="135"/>
        <v>7.3386403690378467E-3</v>
      </c>
      <c r="U96" s="69">
        <f t="shared" si="136"/>
        <v>1.7284221549561177E-2</v>
      </c>
      <c r="V96" s="69">
        <f t="shared" si="137"/>
        <v>1.7886782370312366E-3</v>
      </c>
      <c r="W96" s="69">
        <f t="shared" si="138"/>
        <v>1.8235458263308273E-4</v>
      </c>
      <c r="X96" s="69">
        <f t="shared" si="139"/>
        <v>1.3576186977284273E-4</v>
      </c>
      <c r="Y96" s="69">
        <f t="shared" si="140"/>
        <v>1.5782580963401658E-3</v>
      </c>
      <c r="Z96" s="69">
        <f t="shared" si="141"/>
        <v>1.5537277468668875E-2</v>
      </c>
      <c r="AA96" s="69">
        <f t="shared" si="142"/>
        <v>1.0992775087929683E-3</v>
      </c>
      <c r="AB96" s="103">
        <f t="shared" si="143"/>
        <v>2.7592720978468319E-3</v>
      </c>
    </row>
    <row r="97" spans="1:28" ht="15.6" x14ac:dyDescent="0.3">
      <c r="A97" s="87"/>
      <c r="B97" s="86"/>
      <c r="C97" s="48" t="s">
        <v>258</v>
      </c>
      <c r="D97" s="85"/>
      <c r="E97" s="49">
        <f>E72+SUM(E75:E96)</f>
        <v>88201.661083356521</v>
      </c>
      <c r="F97" s="49">
        <f>F72+SUM(F75:F96)</f>
        <v>57004.802798070326</v>
      </c>
      <c r="G97" s="49">
        <f t="shared" ref="G97:H97" si="144">G72+SUM(G75:G96)</f>
        <v>21937.13331432968</v>
      </c>
      <c r="H97" s="49">
        <f t="shared" si="144"/>
        <v>8171.6569095483992</v>
      </c>
      <c r="I97" s="49">
        <f t="shared" ref="I97:M97" si="145">I72+SUM(I75:I96)</f>
        <v>71499.295239218525</v>
      </c>
      <c r="J97" s="49">
        <f t="shared" si="145"/>
        <v>32867.182844939089</v>
      </c>
      <c r="K97" s="49">
        <f t="shared" si="145"/>
        <v>6590.8303444686953</v>
      </c>
      <c r="L97" s="49">
        <f t="shared" si="145"/>
        <v>5596.7500176628528</v>
      </c>
      <c r="M97" s="49">
        <f t="shared" si="145"/>
        <v>13520.523879039323</v>
      </c>
      <c r="N97" s="49">
        <f t="shared" ref="N97" si="146">N72+SUM(N75:N96)</f>
        <v>33155.002833626844</v>
      </c>
      <c r="O97" s="49">
        <f t="shared" ref="O97" si="147">O72+SUM(O75:O96)</f>
        <v>44533.613996631255</v>
      </c>
      <c r="P97" s="49">
        <f t="shared" ref="P97" si="148">P72+SUM(P75:P96)</f>
        <v>383078.45326089155</v>
      </c>
      <c r="Q97" s="103">
        <f>Q72+SUM(Q75:Q96)</f>
        <v>0.99999999999999989</v>
      </c>
      <c r="R97" s="103">
        <f t="shared" ref="R97:AB97" si="149">R72+SUM(R75:R96)</f>
        <v>1</v>
      </c>
      <c r="S97" s="103">
        <f t="shared" si="149"/>
        <v>1</v>
      </c>
      <c r="T97" s="103">
        <f t="shared" si="149"/>
        <v>0.99999999999999989</v>
      </c>
      <c r="U97" s="103">
        <f t="shared" si="149"/>
        <v>1</v>
      </c>
      <c r="V97" s="103">
        <f t="shared" si="149"/>
        <v>0.99999999999999978</v>
      </c>
      <c r="W97" s="103">
        <f t="shared" si="149"/>
        <v>1.0000000000000002</v>
      </c>
      <c r="X97" s="103">
        <f t="shared" si="149"/>
        <v>1</v>
      </c>
      <c r="Y97" s="103">
        <f t="shared" si="149"/>
        <v>1</v>
      </c>
      <c r="Z97" s="103">
        <f t="shared" si="149"/>
        <v>1</v>
      </c>
      <c r="AA97" s="103">
        <f t="shared" si="149"/>
        <v>1</v>
      </c>
      <c r="AB97" s="103">
        <f t="shared" si="149"/>
        <v>1</v>
      </c>
    </row>
    <row r="98" spans="1:28" ht="15.6" x14ac:dyDescent="0.3">
      <c r="A98" s="87"/>
      <c r="B98" s="86"/>
      <c r="C98" s="48" t="s">
        <v>259</v>
      </c>
      <c r="D98" s="85"/>
      <c r="E98" s="49">
        <f>E97/E5</f>
        <v>1.9479165433603471</v>
      </c>
      <c r="F98" s="49">
        <f>F97/F5</f>
        <v>1.7711055365087407</v>
      </c>
      <c r="G98" s="49"/>
      <c r="H98" s="49"/>
      <c r="I98" s="49">
        <f t="shared" ref="I98:M98" si="150">I97/I5</f>
        <v>1.8728859817481802</v>
      </c>
      <c r="J98" s="49">
        <f t="shared" si="150"/>
        <v>1.2721467272387015</v>
      </c>
      <c r="K98" s="49">
        <f t="shared" si="150"/>
        <v>1.3181660688937391</v>
      </c>
      <c r="L98" s="49">
        <f t="shared" si="150"/>
        <v>1.4420896721625491</v>
      </c>
      <c r="M98" s="49">
        <f t="shared" si="150"/>
        <v>0.78836873930258444</v>
      </c>
      <c r="N98" s="49"/>
      <c r="O98" s="49"/>
      <c r="P98" s="49"/>
      <c r="Q98" s="49"/>
      <c r="R98" s="49"/>
      <c r="S98" s="49"/>
      <c r="T98" s="49"/>
      <c r="U98" s="49">
        <f t="shared" ref="U98" si="151">U97/U5</f>
        <v>2.6194467728415759E-5</v>
      </c>
      <c r="V98" s="49">
        <f t="shared" ref="V98" si="152">V97/V5</f>
        <v>3.8705681994116728E-5</v>
      </c>
      <c r="W98" s="49">
        <f t="shared" ref="W98" si="153">W97/W5</f>
        <v>2.0000000000000004E-4</v>
      </c>
      <c r="X98" s="49">
        <f t="shared" ref="X98" si="154">X97/X5</f>
        <v>2.576655501159495E-4</v>
      </c>
      <c r="Y98" s="49">
        <f t="shared" ref="Y98" si="155">Y97/Y5</f>
        <v>5.8309037900874639E-5</v>
      </c>
      <c r="Z98" s="49"/>
      <c r="AA98" s="49"/>
      <c r="AB98" s="49"/>
    </row>
    <row r="100" spans="1:28" x14ac:dyDescent="0.25">
      <c r="E100" s="101">
        <f>E97/$P$97</f>
        <v>0.23024438031571487</v>
      </c>
      <c r="F100" s="101">
        <f t="shared" ref="F100:O100" si="156">F97/$P$97</f>
        <v>0.14880712374404365</v>
      </c>
      <c r="G100" s="67">
        <f t="shared" si="156"/>
        <v>5.7265380309420917E-2</v>
      </c>
      <c r="H100" s="67">
        <f t="shared" si="156"/>
        <v>2.1331549294899076E-2</v>
      </c>
      <c r="I100" s="101">
        <f t="shared" si="156"/>
        <v>0.18664400106712523</v>
      </c>
      <c r="J100" s="67">
        <f t="shared" si="156"/>
        <v>8.5797524149851465E-2</v>
      </c>
      <c r="K100" s="67">
        <f t="shared" si="156"/>
        <v>1.7204910086603277E-2</v>
      </c>
      <c r="L100" s="67">
        <f t="shared" si="156"/>
        <v>1.4609931647215996E-2</v>
      </c>
      <c r="M100" s="67">
        <f t="shared" si="156"/>
        <v>3.5294399264558254E-2</v>
      </c>
      <c r="N100" s="67">
        <f t="shared" si="156"/>
        <v>8.654885846854711E-2</v>
      </c>
      <c r="O100" s="101">
        <f t="shared" si="156"/>
        <v>0.11625194165202005</v>
      </c>
    </row>
    <row r="103" spans="1:28" ht="15.6" x14ac:dyDescent="0.3">
      <c r="D103" s="26" t="s">
        <v>636</v>
      </c>
      <c r="E103" s="116">
        <v>1.9939278338507267</v>
      </c>
      <c r="F103" s="116">
        <v>1.6677578467221379</v>
      </c>
      <c r="G103" s="116"/>
      <c r="H103" s="116"/>
      <c r="I103" s="116">
        <v>1.9666168435324947</v>
      </c>
      <c r="J103" s="116">
        <v>1.3043640371451108</v>
      </c>
      <c r="K103" s="116">
        <v>1.2982415568841039</v>
      </c>
      <c r="L103" s="116">
        <v>1.2028151170991359</v>
      </c>
      <c r="M103" s="116">
        <v>0.77392286967412638</v>
      </c>
      <c r="N103" s="116"/>
      <c r="O103" s="116"/>
    </row>
    <row r="107" spans="1:28" x14ac:dyDescent="0.25">
      <c r="E107" s="25" t="s">
        <v>637</v>
      </c>
    </row>
    <row r="109" spans="1:28" x14ac:dyDescent="0.25">
      <c r="E109" s="25" t="s">
        <v>638</v>
      </c>
    </row>
    <row r="110" spans="1:28" x14ac:dyDescent="0.25">
      <c r="E110" s="25" t="s">
        <v>639</v>
      </c>
    </row>
    <row r="111" spans="1:28" x14ac:dyDescent="0.25">
      <c r="E111" s="25" t="s">
        <v>640</v>
      </c>
    </row>
    <row r="112" spans="1:28" x14ac:dyDescent="0.25">
      <c r="E112" s="25" t="s">
        <v>641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A65B8-00B5-428D-B3FD-74CEA946AA03}">
  <dimension ref="A1:L26"/>
  <sheetViews>
    <sheetView zoomScale="90" zoomScaleNormal="9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26" sqref="A26:L26"/>
    </sheetView>
  </sheetViews>
  <sheetFormatPr baseColWidth="10" defaultColWidth="11.54296875" defaultRowHeight="15" x14ac:dyDescent="0.25"/>
  <cols>
    <col min="1" max="1" width="20.90625" style="106" customWidth="1"/>
    <col min="2" max="16384" width="11.54296875" style="106"/>
  </cols>
  <sheetData>
    <row r="1" spans="1:12" ht="15.6" x14ac:dyDescent="0.3">
      <c r="A1" s="105" t="s">
        <v>246</v>
      </c>
    </row>
    <row r="2" spans="1:12" x14ac:dyDescent="0.25">
      <c r="B2" s="107" t="s">
        <v>139</v>
      </c>
      <c r="C2" s="107" t="s">
        <v>140</v>
      </c>
      <c r="D2" s="107" t="s">
        <v>141</v>
      </c>
      <c r="E2" s="107" t="s">
        <v>142</v>
      </c>
      <c r="F2" s="107" t="s">
        <v>95</v>
      </c>
      <c r="G2" s="107" t="s">
        <v>96</v>
      </c>
      <c r="H2" s="107" t="s">
        <v>97</v>
      </c>
      <c r="I2" s="107" t="s">
        <v>98</v>
      </c>
      <c r="J2" s="107" t="s">
        <v>99</v>
      </c>
      <c r="K2" s="107" t="s">
        <v>143</v>
      </c>
      <c r="L2" s="107" t="s">
        <v>144</v>
      </c>
    </row>
    <row r="3" spans="1:12" x14ac:dyDescent="0.25">
      <c r="B3" s="107" t="s">
        <v>131</v>
      </c>
      <c r="C3" s="107" t="s">
        <v>135</v>
      </c>
      <c r="D3" s="107" t="s">
        <v>136</v>
      </c>
      <c r="E3" s="107" t="s">
        <v>137</v>
      </c>
      <c r="F3" s="107" t="s">
        <v>131</v>
      </c>
      <c r="G3" s="107" t="s">
        <v>135</v>
      </c>
      <c r="H3" s="107" t="s">
        <v>136</v>
      </c>
      <c r="I3" s="107" t="s">
        <v>137</v>
      </c>
      <c r="J3" s="107" t="s">
        <v>138</v>
      </c>
      <c r="K3" s="107" t="s">
        <v>131</v>
      </c>
      <c r="L3" s="107" t="s">
        <v>135</v>
      </c>
    </row>
    <row r="4" spans="1:12" x14ac:dyDescent="0.25">
      <c r="B4" s="107" t="s">
        <v>48</v>
      </c>
      <c r="C4" s="107" t="s">
        <v>48</v>
      </c>
      <c r="D4" s="107" t="s">
        <v>48</v>
      </c>
      <c r="E4" s="107" t="s">
        <v>48</v>
      </c>
      <c r="F4" s="107" t="s">
        <v>48</v>
      </c>
      <c r="G4" s="107" t="s">
        <v>48</v>
      </c>
      <c r="H4" s="107" t="s">
        <v>48</v>
      </c>
      <c r="I4" s="107" t="s">
        <v>48</v>
      </c>
      <c r="J4" s="107" t="s">
        <v>48</v>
      </c>
      <c r="K4" s="107" t="s">
        <v>48</v>
      </c>
      <c r="L4" s="107" t="s">
        <v>48</v>
      </c>
    </row>
    <row r="5" spans="1:12" x14ac:dyDescent="0.25">
      <c r="B5" s="108">
        <v>45280</v>
      </c>
      <c r="C5" s="108">
        <v>32186</v>
      </c>
      <c r="D5" s="108">
        <v>8536</v>
      </c>
      <c r="E5" s="108">
        <v>4569</v>
      </c>
      <c r="F5" s="108">
        <v>38176</v>
      </c>
      <c r="G5" s="108">
        <v>25836</v>
      </c>
      <c r="H5" s="108">
        <v>5000</v>
      </c>
      <c r="I5" s="108">
        <v>3881</v>
      </c>
      <c r="J5" s="108">
        <v>17150</v>
      </c>
      <c r="K5" s="108">
        <v>18563</v>
      </c>
      <c r="L5" s="108">
        <v>35292</v>
      </c>
    </row>
    <row r="6" spans="1:12" ht="27.6" x14ac:dyDescent="0.25">
      <c r="B6" s="107" t="s">
        <v>145</v>
      </c>
      <c r="C6" s="107" t="s">
        <v>146</v>
      </c>
      <c r="D6" s="107" t="s">
        <v>147</v>
      </c>
      <c r="E6" s="107" t="s">
        <v>148</v>
      </c>
      <c r="F6" s="107" t="s">
        <v>149</v>
      </c>
      <c r="G6" s="107" t="s">
        <v>150</v>
      </c>
      <c r="H6" s="107" t="s">
        <v>151</v>
      </c>
      <c r="I6" s="107" t="s">
        <v>152</v>
      </c>
      <c r="J6" s="107" t="s">
        <v>153</v>
      </c>
      <c r="K6" s="107" t="s">
        <v>154</v>
      </c>
      <c r="L6" s="107" t="s">
        <v>155</v>
      </c>
    </row>
    <row r="7" spans="1:12" x14ac:dyDescent="0.25">
      <c r="B7" s="109">
        <v>44185</v>
      </c>
      <c r="C7" s="109">
        <v>44188</v>
      </c>
      <c r="D7" s="109">
        <v>44193</v>
      </c>
      <c r="E7" s="109">
        <v>44201</v>
      </c>
      <c r="F7" s="109">
        <v>44209</v>
      </c>
      <c r="G7" s="109">
        <v>44212</v>
      </c>
      <c r="H7" s="109">
        <v>44214</v>
      </c>
      <c r="I7" s="109">
        <v>44212</v>
      </c>
      <c r="J7" s="109">
        <v>44216</v>
      </c>
      <c r="K7" s="109">
        <v>44201</v>
      </c>
      <c r="L7" s="109">
        <v>44204</v>
      </c>
    </row>
    <row r="8" spans="1:12" ht="15.6" x14ac:dyDescent="0.3">
      <c r="A8" s="110" t="s">
        <v>247</v>
      </c>
      <c r="B8" s="111" t="s">
        <v>157</v>
      </c>
      <c r="C8" s="111" t="s">
        <v>157</v>
      </c>
      <c r="D8" s="111" t="s">
        <v>158</v>
      </c>
      <c r="E8" s="111" t="s">
        <v>158</v>
      </c>
      <c r="F8" s="111" t="s">
        <v>157</v>
      </c>
      <c r="G8" s="111" t="s">
        <v>157</v>
      </c>
      <c r="H8" s="111" t="s">
        <v>157</v>
      </c>
      <c r="I8" s="111" t="s">
        <v>157</v>
      </c>
      <c r="J8" s="111" t="s">
        <v>157</v>
      </c>
      <c r="K8" s="111" t="s">
        <v>158</v>
      </c>
      <c r="L8" s="111" t="s">
        <v>158</v>
      </c>
    </row>
    <row r="9" spans="1:12" x14ac:dyDescent="0.25">
      <c r="A9" s="112" t="s">
        <v>288</v>
      </c>
      <c r="B9" s="113">
        <f>[1]IIPP!I2</f>
        <v>4825.6000000000004</v>
      </c>
      <c r="C9" s="113">
        <f>[1]IIPP!I3</f>
        <v>5463.2</v>
      </c>
      <c r="D9" s="113">
        <f>[1]IIPP!I4</f>
        <v>2654.8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</row>
    <row r="10" spans="1:12" x14ac:dyDescent="0.25">
      <c r="A10" s="112" t="s">
        <v>248</v>
      </c>
      <c r="B10" s="113">
        <f>[1]P1b!E22</f>
        <v>37864.58839890259</v>
      </c>
      <c r="C10" s="113">
        <f>[1]P1b!F22</f>
        <v>13450.171233131383</v>
      </c>
      <c r="D10" s="113">
        <f>[1]P1b!G22</f>
        <v>1786.4779012533813</v>
      </c>
      <c r="E10" s="113">
        <f>[1]P1b!H22</f>
        <v>924.49319181408737</v>
      </c>
      <c r="F10" s="113">
        <f>[1]P1b!I22</f>
        <v>47480.90300211517</v>
      </c>
      <c r="G10" s="113">
        <f>[1]P1b!J22</f>
        <v>15577.590032645719</v>
      </c>
      <c r="H10" s="113">
        <f>[1]P1b!K22</f>
        <v>1610.7258678672731</v>
      </c>
      <c r="I10" s="113">
        <f>[1]P1b!L22</f>
        <v>784.11360854245413</v>
      </c>
      <c r="J10" s="113">
        <f>[1]P1b!M22</f>
        <v>2515.9300370572182</v>
      </c>
      <c r="K10" s="113">
        <f>[1]P1b!N22</f>
        <v>23095.08126645704</v>
      </c>
      <c r="L10" s="113">
        <f>[1]P1b!O22</f>
        <v>21277.172450539278</v>
      </c>
    </row>
    <row r="11" spans="1:12" ht="15.6" x14ac:dyDescent="0.3">
      <c r="A11" s="114" t="s">
        <v>249</v>
      </c>
      <c r="B11" s="115">
        <f>SUM(B9:B10)</f>
        <v>42690.188398902588</v>
      </c>
      <c r="C11" s="115">
        <f t="shared" ref="C11:L11" si="0">SUM(C9:C10)</f>
        <v>18913.371233131384</v>
      </c>
      <c r="D11" s="115">
        <f t="shared" si="0"/>
        <v>4441.2779012533811</v>
      </c>
      <c r="E11" s="115">
        <f t="shared" si="0"/>
        <v>924.49319181408737</v>
      </c>
      <c r="F11" s="115">
        <f t="shared" si="0"/>
        <v>47480.90300211517</v>
      </c>
      <c r="G11" s="115">
        <f t="shared" si="0"/>
        <v>15577.590032645719</v>
      </c>
      <c r="H11" s="115">
        <f t="shared" si="0"/>
        <v>1610.7258678672731</v>
      </c>
      <c r="I11" s="115">
        <f t="shared" si="0"/>
        <v>784.11360854245413</v>
      </c>
      <c r="J11" s="115">
        <f t="shared" si="0"/>
        <v>2515.9300370572182</v>
      </c>
      <c r="K11" s="115">
        <f t="shared" si="0"/>
        <v>23095.08126645704</v>
      </c>
      <c r="L11" s="115">
        <f t="shared" si="0"/>
        <v>21277.172450539278</v>
      </c>
    </row>
    <row r="12" spans="1:12" x14ac:dyDescent="0.25">
      <c r="A12" s="112" t="s">
        <v>289</v>
      </c>
      <c r="B12" s="113">
        <f>[1]IIPP!J2</f>
        <v>6542.8</v>
      </c>
      <c r="C12" s="113">
        <f>[1]IIPP!J3</f>
        <v>5574.9</v>
      </c>
      <c r="D12" s="113">
        <f>[1]IIPP!J4</f>
        <v>3125.6</v>
      </c>
      <c r="E12" s="113">
        <v>0</v>
      </c>
      <c r="F12" s="113">
        <v>0</v>
      </c>
      <c r="G12" s="113">
        <v>0</v>
      </c>
      <c r="H12" s="113">
        <v>0</v>
      </c>
      <c r="I12" s="113">
        <v>0</v>
      </c>
      <c r="J12" s="113">
        <v>0</v>
      </c>
      <c r="K12" s="113">
        <v>0</v>
      </c>
      <c r="L12" s="113">
        <v>0</v>
      </c>
    </row>
    <row r="13" spans="1:12" x14ac:dyDescent="0.25">
      <c r="A13" s="112" t="s">
        <v>250</v>
      </c>
      <c r="B13" s="113">
        <f>[1]P2b!F17</f>
        <v>4108.0540488888291</v>
      </c>
      <c r="C13" s="113">
        <f>[1]P2b!G17</f>
        <v>1790.5381529444867</v>
      </c>
      <c r="D13" s="113">
        <f>[1]P2b!H17</f>
        <v>215.93325471848803</v>
      </c>
      <c r="E13" s="113">
        <f>[1]P2b!I17</f>
        <v>63.780167250964197</v>
      </c>
      <c r="F13" s="113">
        <f>[1]P2b!J17</f>
        <v>3463.539562066695</v>
      </c>
      <c r="G13" s="113">
        <f>[1]P2b!K17</f>
        <v>1437.2815422691158</v>
      </c>
      <c r="H13" s="113">
        <f>[1]P2b!L17</f>
        <v>126.48386522873007</v>
      </c>
      <c r="I13" s="113">
        <f>[1]P2b!M17</f>
        <v>54.176149945500562</v>
      </c>
      <c r="J13" s="113">
        <f>[1]P2b!N17</f>
        <v>89.722751361512849</v>
      </c>
      <c r="K13" s="113">
        <f>[1]P2b!O17</f>
        <v>1684.1388540089076</v>
      </c>
      <c r="L13" s="113">
        <f>[1]P2b!P17</f>
        <v>1963.3279218827076</v>
      </c>
    </row>
    <row r="14" spans="1:12" ht="15.6" x14ac:dyDescent="0.3">
      <c r="A14" s="114" t="s">
        <v>251</v>
      </c>
      <c r="B14" s="115">
        <f>SUM(B12:B13)</f>
        <v>10650.854048888828</v>
      </c>
      <c r="C14" s="115">
        <f t="shared" ref="C14:L14" si="1">SUM(C12:C13)</f>
        <v>7365.4381529444863</v>
      </c>
      <c r="D14" s="115">
        <f t="shared" si="1"/>
        <v>3341.533254718488</v>
      </c>
      <c r="E14" s="115">
        <f t="shared" si="1"/>
        <v>63.780167250964197</v>
      </c>
      <c r="F14" s="115">
        <f t="shared" si="1"/>
        <v>3463.539562066695</v>
      </c>
      <c r="G14" s="115">
        <f t="shared" si="1"/>
        <v>1437.2815422691158</v>
      </c>
      <c r="H14" s="115">
        <f t="shared" si="1"/>
        <v>126.48386522873007</v>
      </c>
      <c r="I14" s="115">
        <f t="shared" si="1"/>
        <v>54.176149945500562</v>
      </c>
      <c r="J14" s="115">
        <f t="shared" si="1"/>
        <v>89.722751361512849</v>
      </c>
      <c r="K14" s="115">
        <f t="shared" si="1"/>
        <v>1684.1388540089076</v>
      </c>
      <c r="L14" s="115">
        <f t="shared" si="1"/>
        <v>1963.3279218827076</v>
      </c>
    </row>
    <row r="15" spans="1:12" x14ac:dyDescent="0.25">
      <c r="A15" s="112" t="s">
        <v>290</v>
      </c>
      <c r="B15" s="113">
        <f>[1]IIPP!K2</f>
        <v>8453.6</v>
      </c>
      <c r="C15" s="113">
        <f>[1]IIPP!K3</f>
        <v>9587.2000000000007</v>
      </c>
      <c r="D15" s="113">
        <f>[1]IIPP!K4</f>
        <v>6521.2</v>
      </c>
      <c r="E15" s="113">
        <v>0</v>
      </c>
      <c r="F15" s="113">
        <v>0</v>
      </c>
      <c r="G15" s="113">
        <v>0</v>
      </c>
      <c r="H15" s="113">
        <v>0</v>
      </c>
      <c r="I15" s="113">
        <v>0</v>
      </c>
      <c r="J15" s="113">
        <v>0</v>
      </c>
      <c r="K15" s="113">
        <v>0</v>
      </c>
      <c r="L15" s="113">
        <v>0</v>
      </c>
    </row>
    <row r="16" spans="1:12" x14ac:dyDescent="0.25">
      <c r="A16" s="112" t="s">
        <v>252</v>
      </c>
      <c r="B16" s="113">
        <f>[1]P3b!E13</f>
        <v>801.5</v>
      </c>
      <c r="C16" s="113">
        <f>[1]P3b!F13</f>
        <v>615.64</v>
      </c>
      <c r="D16" s="113">
        <f>[1]P3b!G13</f>
        <v>213.35999999999999</v>
      </c>
      <c r="E16" s="113">
        <f>[1]P3b!H13</f>
        <v>181.54999999999998</v>
      </c>
      <c r="F16" s="113">
        <f>[1]P3b!I13</f>
        <v>647.44999999999993</v>
      </c>
      <c r="G16" s="113">
        <f>[1]P3b!J13</f>
        <v>573.54999999999995</v>
      </c>
      <c r="H16" s="113">
        <f>[1]P3b!K13</f>
        <v>209.60999999999999</v>
      </c>
      <c r="I16" s="113">
        <f>[1]P3b!L13</f>
        <v>180.29999999999998</v>
      </c>
      <c r="J16" s="113">
        <f>[1]P3b!M13</f>
        <v>218.07999999999998</v>
      </c>
      <c r="K16" s="113">
        <f>[1]P3b!N13</f>
        <v>306.98</v>
      </c>
      <c r="L16" s="113">
        <f>[1]P3b!O13</f>
        <v>564.79999999999995</v>
      </c>
    </row>
    <row r="17" spans="1:12" ht="15.6" x14ac:dyDescent="0.3">
      <c r="A17" s="114" t="s">
        <v>253</v>
      </c>
      <c r="B17" s="115">
        <f>SUM(B15:B16)</f>
        <v>9255.1</v>
      </c>
      <c r="C17" s="115">
        <f t="shared" ref="C17:L17" si="2">SUM(C15:C16)</f>
        <v>10202.84</v>
      </c>
      <c r="D17" s="115">
        <f t="shared" si="2"/>
        <v>6734.5599999999995</v>
      </c>
      <c r="E17" s="115">
        <f t="shared" si="2"/>
        <v>181.54999999999998</v>
      </c>
      <c r="F17" s="115">
        <f t="shared" si="2"/>
        <v>647.44999999999993</v>
      </c>
      <c r="G17" s="115">
        <f t="shared" si="2"/>
        <v>573.54999999999995</v>
      </c>
      <c r="H17" s="115">
        <f t="shared" si="2"/>
        <v>209.60999999999999</v>
      </c>
      <c r="I17" s="115">
        <f t="shared" si="2"/>
        <v>180.29999999999998</v>
      </c>
      <c r="J17" s="115">
        <f t="shared" si="2"/>
        <v>218.07999999999998</v>
      </c>
      <c r="K17" s="115">
        <f t="shared" si="2"/>
        <v>306.98</v>
      </c>
      <c r="L17" s="115">
        <f t="shared" si="2"/>
        <v>564.79999999999995</v>
      </c>
    </row>
    <row r="18" spans="1:12" x14ac:dyDescent="0.25">
      <c r="A18" s="112" t="s">
        <v>291</v>
      </c>
      <c r="B18" s="113">
        <f>[1]IIPP!L2</f>
        <v>3265.8</v>
      </c>
      <c r="C18" s="113">
        <f>[1]IIPP!L3</f>
        <v>2498.3000000000002</v>
      </c>
      <c r="D18" s="113">
        <f>[1]IIPP!L4</f>
        <v>2154.3000000000002</v>
      </c>
      <c r="E18" s="113">
        <v>0</v>
      </c>
      <c r="F18" s="113">
        <v>0</v>
      </c>
      <c r="G18" s="113">
        <v>0</v>
      </c>
      <c r="H18" s="113">
        <v>0</v>
      </c>
      <c r="I18" s="113">
        <v>0</v>
      </c>
      <c r="J18" s="113">
        <v>0</v>
      </c>
      <c r="K18" s="113">
        <v>0</v>
      </c>
      <c r="L18" s="113">
        <v>0</v>
      </c>
    </row>
    <row r="19" spans="1:12" x14ac:dyDescent="0.25">
      <c r="A19" s="112" t="s">
        <v>254</v>
      </c>
      <c r="B19" s="113">
        <f>[1]P4c2!G17</f>
        <v>10022.873185704528</v>
      </c>
      <c r="C19" s="113">
        <f>[1]P4c2!H17</f>
        <v>6909.9643735769487</v>
      </c>
      <c r="D19" s="113">
        <f>[1]P4c2!I17</f>
        <v>4902.8023925056059</v>
      </c>
      <c r="E19" s="113">
        <f>[1]P4c2!J17</f>
        <v>3103.1847653122859</v>
      </c>
      <c r="F19" s="113">
        <f>[1]P4c2!K17</f>
        <v>10356.416189737003</v>
      </c>
      <c r="G19" s="113">
        <f>[1]P4c2!L17</f>
        <v>9528.0043228051618</v>
      </c>
      <c r="H19" s="113">
        <f>[1]P4c2!M17</f>
        <v>2933.910988328299</v>
      </c>
      <c r="I19" s="113">
        <f>[1]P4c2!N17</f>
        <v>2493.2981716817367</v>
      </c>
      <c r="J19" s="113">
        <f>[1]P4c2!O17</f>
        <v>6966.0228628103814</v>
      </c>
      <c r="K19" s="113">
        <f>[1]P4c2!P17</f>
        <v>8804.2364442454582</v>
      </c>
      <c r="L19" s="113">
        <f>[1]P4c2!Q17</f>
        <v>14308.905787227173</v>
      </c>
    </row>
    <row r="20" spans="1:12" ht="15.6" x14ac:dyDescent="0.3">
      <c r="A20" s="114" t="s">
        <v>255</v>
      </c>
      <c r="B20" s="115">
        <f>SUM(B18:B19)</f>
        <v>13288.673185704527</v>
      </c>
      <c r="C20" s="115">
        <f t="shared" ref="C20:L20" si="3">SUM(C18:C19)</f>
        <v>9408.2643735769489</v>
      </c>
      <c r="D20" s="115">
        <f t="shared" si="3"/>
        <v>7057.1023925056061</v>
      </c>
      <c r="E20" s="115">
        <f t="shared" si="3"/>
        <v>3103.1847653122859</v>
      </c>
      <c r="F20" s="115">
        <f t="shared" si="3"/>
        <v>10356.416189737003</v>
      </c>
      <c r="G20" s="115">
        <f t="shared" si="3"/>
        <v>9528.0043228051618</v>
      </c>
      <c r="H20" s="115">
        <f t="shared" si="3"/>
        <v>2933.910988328299</v>
      </c>
      <c r="I20" s="115">
        <f t="shared" si="3"/>
        <v>2493.2981716817367</v>
      </c>
      <c r="J20" s="115">
        <f t="shared" si="3"/>
        <v>6966.0228628103814</v>
      </c>
      <c r="K20" s="115">
        <f t="shared" si="3"/>
        <v>8804.2364442454582</v>
      </c>
      <c r="L20" s="115">
        <f t="shared" si="3"/>
        <v>14308.905787227173</v>
      </c>
    </row>
    <row r="21" spans="1:12" ht="15.6" x14ac:dyDescent="0.3">
      <c r="A21" s="114" t="s">
        <v>80</v>
      </c>
      <c r="B21" s="115">
        <f>B11+B14+B17+B20</f>
        <v>75884.815633495949</v>
      </c>
      <c r="C21" s="115">
        <f t="shared" ref="C21:L21" si="4">C11+C14+C17+C20</f>
        <v>45889.913759652816</v>
      </c>
      <c r="D21" s="115">
        <f t="shared" si="4"/>
        <v>21574.473548477476</v>
      </c>
      <c r="E21" s="115">
        <f t="shared" si="4"/>
        <v>4273.0081243773375</v>
      </c>
      <c r="F21" s="115">
        <f t="shared" si="4"/>
        <v>61948.308753918871</v>
      </c>
      <c r="G21" s="115">
        <f t="shared" si="4"/>
        <v>27116.425897719997</v>
      </c>
      <c r="H21" s="115">
        <f t="shared" si="4"/>
        <v>4880.7307214243019</v>
      </c>
      <c r="I21" s="115">
        <f t="shared" si="4"/>
        <v>3511.8879301696916</v>
      </c>
      <c r="J21" s="115">
        <f t="shared" si="4"/>
        <v>9789.7556512291121</v>
      </c>
      <c r="K21" s="115">
        <f t="shared" si="4"/>
        <v>33890.436564711403</v>
      </c>
      <c r="L21" s="115">
        <f t="shared" si="4"/>
        <v>38114.206159649155</v>
      </c>
    </row>
    <row r="22" spans="1:12" ht="15.6" x14ac:dyDescent="0.3">
      <c r="A22" s="114" t="s">
        <v>256</v>
      </c>
      <c r="B22" s="115">
        <f>B21/B5</f>
        <v>1.6759014053333912</v>
      </c>
      <c r="C22" s="115">
        <f t="shared" ref="C22:J22" si="5">C21/C5</f>
        <v>1.425772502319419</v>
      </c>
      <c r="D22" s="115"/>
      <c r="E22" s="115"/>
      <c r="F22" s="115">
        <f t="shared" si="5"/>
        <v>1.6227029744844632</v>
      </c>
      <c r="G22" s="115">
        <f t="shared" si="5"/>
        <v>1.0495597576141817</v>
      </c>
      <c r="H22" s="115">
        <f t="shared" si="5"/>
        <v>0.97614614428486035</v>
      </c>
      <c r="I22" s="115">
        <f t="shared" si="5"/>
        <v>0.90489253547273685</v>
      </c>
      <c r="J22" s="115">
        <f t="shared" si="5"/>
        <v>0.57083123330781993</v>
      </c>
      <c r="K22" s="115"/>
      <c r="L22" s="115"/>
    </row>
    <row r="23" spans="1:12" x14ac:dyDescent="0.25">
      <c r="A23" s="112" t="s">
        <v>257</v>
      </c>
      <c r="B23" s="113">
        <f>[1]P6b!G13</f>
        <v>7660.8813079772617</v>
      </c>
      <c r="C23" s="113">
        <f>[1]P6b!H13</f>
        <v>4102.6536603368004</v>
      </c>
      <c r="D23" s="113">
        <f>[1]P6b!I13</f>
        <v>0</v>
      </c>
      <c r="E23" s="113">
        <f>[1]P6b!J13</f>
        <v>0</v>
      </c>
      <c r="F23" s="113">
        <f>[1]P6b!K13</f>
        <v>6451.3831859283546</v>
      </c>
      <c r="G23" s="113">
        <f>[1]P6b!L13</f>
        <v>3298.4205364402274</v>
      </c>
      <c r="H23" s="113">
        <f>[1]P6b!M13</f>
        <v>596.03250887905904</v>
      </c>
      <c r="I23" s="113">
        <f>[1]P6b!N13</f>
        <v>464.08543156760118</v>
      </c>
      <c r="J23" s="113">
        <f>[1]P6b!O13</f>
        <v>2047.848478421447</v>
      </c>
      <c r="K23" s="113">
        <f>[1]P6b!P13</f>
        <v>0</v>
      </c>
      <c r="L23" s="113">
        <f>[1]P6b!Q13</f>
        <v>0</v>
      </c>
    </row>
    <row r="24" spans="1:12" x14ac:dyDescent="0.25">
      <c r="A24" s="112" t="s">
        <v>314</v>
      </c>
      <c r="B24" s="113">
        <f>[1]P5b!G16</f>
        <v>6739.3553752876905</v>
      </c>
      <c r="C24" s="113">
        <f>[1]P5b!H16</f>
        <v>3685.8866346091149</v>
      </c>
      <c r="D24" s="113">
        <f>[1]P5b!I16</f>
        <v>1078.6721516291366</v>
      </c>
      <c r="E24" s="113">
        <f>[1]P5b!J16</f>
        <v>713.13238370879321</v>
      </c>
      <c r="F24" s="113">
        <f>[1]P5b!K16</f>
        <v>6677.8726788492877</v>
      </c>
      <c r="G24" s="113">
        <f>[1]P5b!L16</f>
        <v>3284.7028295208597</v>
      </c>
      <c r="H24" s="113">
        <f>[1]P5b!M16</f>
        <v>1014.4445541171594</v>
      </c>
      <c r="I24" s="113">
        <f>[1]P5b!N16</f>
        <v>692.1521077244538</v>
      </c>
      <c r="J24" s="113">
        <f>[1]P5b!O16</f>
        <v>1435.1730852607084</v>
      </c>
      <c r="K24" s="113">
        <f>[1]P5b!P16</f>
        <v>3112.3989644749226</v>
      </c>
      <c r="L24" s="113">
        <f>[1]P5b!Q16</f>
        <v>3149.3946413325307</v>
      </c>
    </row>
    <row r="25" spans="1:12" ht="15.6" x14ac:dyDescent="0.3">
      <c r="A25" s="114" t="s">
        <v>258</v>
      </c>
      <c r="B25" s="115">
        <f>B21+B23+B24</f>
        <v>90285.052316760906</v>
      </c>
      <c r="C25" s="115">
        <f t="shared" ref="C25:L25" si="6">C21+C23+C24</f>
        <v>53678.454054598733</v>
      </c>
      <c r="D25" s="115">
        <f t="shared" si="6"/>
        <v>22653.145700106612</v>
      </c>
      <c r="E25" s="115">
        <f t="shared" si="6"/>
        <v>4986.1405080861305</v>
      </c>
      <c r="F25" s="115">
        <f t="shared" si="6"/>
        <v>75077.564618696517</v>
      </c>
      <c r="G25" s="115">
        <f t="shared" si="6"/>
        <v>33699.549263681081</v>
      </c>
      <c r="H25" s="115">
        <f t="shared" si="6"/>
        <v>6491.2077844205196</v>
      </c>
      <c r="I25" s="115">
        <f t="shared" si="6"/>
        <v>4668.1254694617464</v>
      </c>
      <c r="J25" s="115">
        <f t="shared" si="6"/>
        <v>13272.777214911268</v>
      </c>
      <c r="K25" s="115">
        <f t="shared" si="6"/>
        <v>37002.835529186326</v>
      </c>
      <c r="L25" s="115">
        <f t="shared" si="6"/>
        <v>41263.600800981687</v>
      </c>
    </row>
    <row r="26" spans="1:12" ht="15.6" x14ac:dyDescent="0.3">
      <c r="A26" s="114" t="s">
        <v>259</v>
      </c>
      <c r="B26" s="115">
        <f>B25/B5</f>
        <v>1.9939278338507267</v>
      </c>
      <c r="C26" s="115">
        <f t="shared" ref="C26:J26" si="7">C25/C5</f>
        <v>1.6677578467221379</v>
      </c>
      <c r="D26" s="115"/>
      <c r="E26" s="115"/>
      <c r="F26" s="115">
        <f t="shared" si="7"/>
        <v>1.9666168435324947</v>
      </c>
      <c r="G26" s="115">
        <f t="shared" si="7"/>
        <v>1.3043640371451108</v>
      </c>
      <c r="H26" s="115">
        <f t="shared" si="7"/>
        <v>1.2982415568841039</v>
      </c>
      <c r="I26" s="115">
        <f t="shared" si="7"/>
        <v>1.2028151170991359</v>
      </c>
      <c r="J26" s="115">
        <f t="shared" si="7"/>
        <v>0.77392286967412638</v>
      </c>
      <c r="K26" s="115"/>
      <c r="L26" s="115"/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D849B-E22A-45B6-A979-72C7724189AF}">
  <dimension ref="A1:L21"/>
  <sheetViews>
    <sheetView zoomScale="90" zoomScaleNormal="9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J16" sqref="J16"/>
    </sheetView>
  </sheetViews>
  <sheetFormatPr baseColWidth="10" defaultColWidth="11.54296875" defaultRowHeight="15" x14ac:dyDescent="0.25"/>
  <cols>
    <col min="1" max="1" width="24.7265625" style="24" customWidth="1"/>
    <col min="2" max="16384" width="11.54296875" style="24"/>
  </cols>
  <sheetData>
    <row r="1" spans="1:12" ht="15.6" x14ac:dyDescent="0.3">
      <c r="A1" s="26" t="s">
        <v>315</v>
      </c>
    </row>
    <row r="2" spans="1:12" x14ac:dyDescent="0.25">
      <c r="B2" s="41" t="s">
        <v>139</v>
      </c>
      <c r="C2" s="41" t="s">
        <v>140</v>
      </c>
      <c r="D2" s="41" t="s">
        <v>141</v>
      </c>
      <c r="E2" s="41" t="s">
        <v>142</v>
      </c>
      <c r="F2" s="41" t="s">
        <v>95</v>
      </c>
      <c r="G2" s="41" t="s">
        <v>96</v>
      </c>
      <c r="H2" s="41" t="s">
        <v>97</v>
      </c>
      <c r="I2" s="41" t="s">
        <v>98</v>
      </c>
      <c r="J2" s="41" t="s">
        <v>99</v>
      </c>
      <c r="K2" s="41" t="s">
        <v>143</v>
      </c>
      <c r="L2" s="41" t="s">
        <v>144</v>
      </c>
    </row>
    <row r="3" spans="1:12" x14ac:dyDescent="0.25">
      <c r="B3" s="41" t="s">
        <v>131</v>
      </c>
      <c r="C3" s="41" t="s">
        <v>135</v>
      </c>
      <c r="D3" s="41" t="s">
        <v>136</v>
      </c>
      <c r="E3" s="41" t="s">
        <v>137</v>
      </c>
      <c r="F3" s="41" t="s">
        <v>131</v>
      </c>
      <c r="G3" s="41" t="s">
        <v>135</v>
      </c>
      <c r="H3" s="41" t="s">
        <v>136</v>
      </c>
      <c r="I3" s="41" t="s">
        <v>137</v>
      </c>
      <c r="J3" s="41" t="s">
        <v>138</v>
      </c>
      <c r="K3" s="41" t="s">
        <v>131</v>
      </c>
      <c r="L3" s="41" t="s">
        <v>135</v>
      </c>
    </row>
    <row r="4" spans="1:12" x14ac:dyDescent="0.25">
      <c r="B4" s="41" t="s">
        <v>48</v>
      </c>
      <c r="C4" s="41" t="s">
        <v>48</v>
      </c>
      <c r="D4" s="41" t="s">
        <v>48</v>
      </c>
      <c r="E4" s="41" t="s">
        <v>48</v>
      </c>
      <c r="F4" s="41" t="s">
        <v>48</v>
      </c>
      <c r="G4" s="41" t="s">
        <v>48</v>
      </c>
      <c r="H4" s="41" t="s">
        <v>48</v>
      </c>
      <c r="I4" s="41" t="s">
        <v>48</v>
      </c>
      <c r="J4" s="41" t="s">
        <v>48</v>
      </c>
      <c r="K4" s="41" t="s">
        <v>48</v>
      </c>
      <c r="L4" s="41" t="s">
        <v>48</v>
      </c>
    </row>
    <row r="5" spans="1:12" x14ac:dyDescent="0.25">
      <c r="B5" s="46">
        <v>45280</v>
      </c>
      <c r="C5" s="46">
        <v>32186</v>
      </c>
      <c r="D5" s="46">
        <v>8536</v>
      </c>
      <c r="E5" s="46">
        <v>4569</v>
      </c>
      <c r="F5" s="46">
        <v>38176</v>
      </c>
      <c r="G5" s="46">
        <v>25836</v>
      </c>
      <c r="H5" s="46">
        <v>5000</v>
      </c>
      <c r="I5" s="46">
        <v>3881</v>
      </c>
      <c r="J5" s="46">
        <v>17150</v>
      </c>
      <c r="K5" s="46">
        <v>18563</v>
      </c>
      <c r="L5" s="46">
        <v>35292</v>
      </c>
    </row>
    <row r="6" spans="1:12" ht="27.6" x14ac:dyDescent="0.25">
      <c r="B6" s="41" t="s">
        <v>145</v>
      </c>
      <c r="C6" s="41" t="s">
        <v>146</v>
      </c>
      <c r="D6" s="41" t="s">
        <v>147</v>
      </c>
      <c r="E6" s="41" t="s">
        <v>148</v>
      </c>
      <c r="F6" s="41" t="s">
        <v>149</v>
      </c>
      <c r="G6" s="41" t="s">
        <v>150</v>
      </c>
      <c r="H6" s="41" t="s">
        <v>151</v>
      </c>
      <c r="I6" s="41" t="s">
        <v>152</v>
      </c>
      <c r="J6" s="41" t="s">
        <v>153</v>
      </c>
      <c r="K6" s="41" t="s">
        <v>154</v>
      </c>
      <c r="L6" s="41" t="s">
        <v>155</v>
      </c>
    </row>
    <row r="7" spans="1:12" x14ac:dyDescent="0.25">
      <c r="B7" s="54">
        <v>44185</v>
      </c>
      <c r="C7" s="54">
        <v>44188</v>
      </c>
      <c r="D7" s="54">
        <v>44193</v>
      </c>
      <c r="E7" s="54">
        <v>44201</v>
      </c>
      <c r="F7" s="54">
        <v>44209</v>
      </c>
      <c r="G7" s="54">
        <v>44212</v>
      </c>
      <c r="H7" s="54">
        <v>44214</v>
      </c>
      <c r="I7" s="54">
        <v>44212</v>
      </c>
      <c r="J7" s="54">
        <v>44216</v>
      </c>
      <c r="K7" s="54">
        <v>44201</v>
      </c>
      <c r="L7" s="54">
        <v>44204</v>
      </c>
    </row>
    <row r="8" spans="1:12" ht="15.6" x14ac:dyDescent="0.3">
      <c r="A8" s="37" t="s">
        <v>247</v>
      </c>
      <c r="B8" s="1" t="s">
        <v>319</v>
      </c>
      <c r="C8" s="1" t="s">
        <v>319</v>
      </c>
      <c r="D8" s="1" t="s">
        <v>158</v>
      </c>
      <c r="E8" s="1" t="s">
        <v>158</v>
      </c>
      <c r="F8" s="1" t="s">
        <v>319</v>
      </c>
      <c r="G8" s="1" t="s">
        <v>319</v>
      </c>
      <c r="H8" s="1" t="s">
        <v>319</v>
      </c>
      <c r="I8" s="1" t="s">
        <v>319</v>
      </c>
      <c r="J8" s="1" t="s">
        <v>319</v>
      </c>
      <c r="K8" s="1" t="s">
        <v>158</v>
      </c>
      <c r="L8" s="1" t="s">
        <v>158</v>
      </c>
    </row>
    <row r="9" spans="1:12" x14ac:dyDescent="0.25">
      <c r="A9" s="36" t="s">
        <v>316</v>
      </c>
      <c r="B9" s="43">
        <f>VTAS!G2</f>
        <v>45278</v>
      </c>
      <c r="C9" s="43">
        <f>VTAS!G4</f>
        <v>32185</v>
      </c>
      <c r="D9" s="43"/>
      <c r="E9" s="43"/>
      <c r="F9" s="43">
        <f>VTAS!G3</f>
        <v>38175</v>
      </c>
      <c r="G9" s="43">
        <f>VTAS!G5</f>
        <v>25835</v>
      </c>
      <c r="H9" s="43">
        <f>VTAS!G6</f>
        <v>5000</v>
      </c>
      <c r="I9" s="43">
        <f>VTAS!G7</f>
        <v>3880</v>
      </c>
      <c r="J9" s="43">
        <f>VTAS!G8</f>
        <v>17150</v>
      </c>
      <c r="K9" s="43"/>
      <c r="L9" s="43"/>
    </row>
    <row r="10" spans="1:12" x14ac:dyDescent="0.25">
      <c r="A10" s="36" t="s">
        <v>318</v>
      </c>
      <c r="B10" s="43">
        <f>VTAS!H2</f>
        <v>3.5</v>
      </c>
      <c r="C10" s="43">
        <f>VTAS!H4</f>
        <v>1.43</v>
      </c>
      <c r="D10" s="43"/>
      <c r="E10" s="43"/>
      <c r="F10" s="43">
        <f>VTAS!H3</f>
        <v>3.49</v>
      </c>
      <c r="G10" s="43">
        <f>VTAS!H5</f>
        <v>1.44</v>
      </c>
      <c r="H10" s="43">
        <f>VTAS!H6</f>
        <v>1.02</v>
      </c>
      <c r="I10" s="43">
        <f>VTAS!H7</f>
        <v>1.04</v>
      </c>
      <c r="J10" s="43">
        <f>VTAS!H8</f>
        <v>1.03</v>
      </c>
      <c r="K10" s="43"/>
      <c r="L10" s="43"/>
    </row>
    <row r="11" spans="1:12" ht="15.6" x14ac:dyDescent="0.3">
      <c r="A11" s="48" t="s">
        <v>317</v>
      </c>
      <c r="B11" s="49">
        <f>B9*B10</f>
        <v>158473</v>
      </c>
      <c r="C11" s="49">
        <f t="shared" ref="C11:L11" si="0">C9*C10</f>
        <v>46024.549999999996</v>
      </c>
      <c r="D11" s="49">
        <f t="shared" si="0"/>
        <v>0</v>
      </c>
      <c r="E11" s="49">
        <f t="shared" si="0"/>
        <v>0</v>
      </c>
      <c r="F11" s="49">
        <f t="shared" si="0"/>
        <v>133230.75</v>
      </c>
      <c r="G11" s="49">
        <f t="shared" si="0"/>
        <v>37202.400000000001</v>
      </c>
      <c r="H11" s="49">
        <f t="shared" si="0"/>
        <v>5100</v>
      </c>
      <c r="I11" s="49">
        <f t="shared" si="0"/>
        <v>4035.2000000000003</v>
      </c>
      <c r="J11" s="49">
        <f t="shared" si="0"/>
        <v>17664.5</v>
      </c>
      <c r="K11" s="49">
        <f t="shared" si="0"/>
        <v>0</v>
      </c>
      <c r="L11" s="49">
        <f t="shared" si="0"/>
        <v>0</v>
      </c>
    </row>
    <row r="12" spans="1:12" x14ac:dyDescent="0.25">
      <c r="A12" s="36" t="s">
        <v>320</v>
      </c>
      <c r="B12" s="60">
        <f>'HC ABC'!E73</f>
        <v>1.6809116473618109</v>
      </c>
      <c r="C12" s="60">
        <f>'HC ABC'!F73</f>
        <v>1.4597250862829128</v>
      </c>
      <c r="D12" s="60"/>
      <c r="E12" s="60"/>
      <c r="F12" s="60">
        <f>'HC ABC'!I73</f>
        <v>1.6047044745977312</v>
      </c>
      <c r="G12" s="60">
        <f>'HC ABC'!J73</f>
        <v>0.97754377298807027</v>
      </c>
      <c r="H12" s="60">
        <f>'HC ABC'!K73</f>
        <v>0.83279262888437022</v>
      </c>
      <c r="I12" s="60">
        <f>'HC ABC'!L73</f>
        <v>0.70373235974682302</v>
      </c>
      <c r="J12" s="60">
        <f>'HC ABC'!M73</f>
        <v>0.50270465895239591</v>
      </c>
      <c r="K12" s="60"/>
      <c r="L12" s="60"/>
    </row>
    <row r="13" spans="1:12" ht="15.6" x14ac:dyDescent="0.3">
      <c r="A13" s="48" t="s">
        <v>321</v>
      </c>
      <c r="B13" s="49">
        <f>B9*B12</f>
        <v>76108.317569248073</v>
      </c>
      <c r="C13" s="49">
        <f>C9*C12</f>
        <v>46981.251902015545</v>
      </c>
      <c r="D13" s="49"/>
      <c r="E13" s="49"/>
      <c r="F13" s="49">
        <f>F9*F12</f>
        <v>61259.593317768391</v>
      </c>
      <c r="G13" s="49">
        <f t="shared" ref="G13:J13" si="1">G9*G12</f>
        <v>25254.843375146796</v>
      </c>
      <c r="H13" s="49">
        <f t="shared" si="1"/>
        <v>4163.9631444218512</v>
      </c>
      <c r="I13" s="49">
        <f t="shared" si="1"/>
        <v>2730.4815558176733</v>
      </c>
      <c r="J13" s="49">
        <f t="shared" si="1"/>
        <v>8621.3849010335907</v>
      </c>
      <c r="K13" s="49"/>
      <c r="L13" s="49"/>
    </row>
    <row r="14" spans="1:12" ht="15.6" x14ac:dyDescent="0.3">
      <c r="A14" s="48" t="s">
        <v>322</v>
      </c>
      <c r="B14" s="49">
        <f>B11-B13</f>
        <v>82364.682430751927</v>
      </c>
      <c r="C14" s="49">
        <f>C11-C13</f>
        <v>-956.70190201554942</v>
      </c>
      <c r="D14" s="49"/>
      <c r="E14" s="49"/>
      <c r="F14" s="49">
        <f>F11-F13</f>
        <v>71971.156682231609</v>
      </c>
      <c r="G14" s="49">
        <f t="shared" ref="G14:J14" si="2">G11-G13</f>
        <v>11947.556624853205</v>
      </c>
      <c r="H14" s="49">
        <f t="shared" si="2"/>
        <v>936.03685557814879</v>
      </c>
      <c r="I14" s="49">
        <f t="shared" si="2"/>
        <v>1304.7184441823269</v>
      </c>
      <c r="J14" s="49">
        <f t="shared" si="2"/>
        <v>9043.1150989664093</v>
      </c>
      <c r="K14" s="49"/>
      <c r="L14" s="49"/>
    </row>
    <row r="15" spans="1:12" ht="15.6" x14ac:dyDescent="0.3">
      <c r="A15" s="48" t="s">
        <v>323</v>
      </c>
      <c r="B15" s="61">
        <f>B14/B11</f>
        <v>0.51973952932519685</v>
      </c>
      <c r="C15" s="90">
        <f>C14/C11</f>
        <v>-2.0786773624414567E-2</v>
      </c>
      <c r="D15" s="49"/>
      <c r="E15" s="49"/>
      <c r="F15" s="61">
        <f>F14/F11</f>
        <v>0.54019929094620878</v>
      </c>
      <c r="G15" s="61">
        <f t="shared" ref="G15:J15" si="3">G14/G11</f>
        <v>0.32115015764717342</v>
      </c>
      <c r="H15" s="61">
        <f t="shared" si="3"/>
        <v>0.18353663834865663</v>
      </c>
      <c r="I15" s="61">
        <f t="shared" si="3"/>
        <v>0.32333426947420868</v>
      </c>
      <c r="J15" s="61">
        <f t="shared" si="3"/>
        <v>0.51193722431806221</v>
      </c>
      <c r="K15" s="49"/>
      <c r="L15" s="49"/>
    </row>
    <row r="16" spans="1:12" ht="15.6" x14ac:dyDescent="0.3">
      <c r="A16" s="36" t="s">
        <v>622</v>
      </c>
      <c r="B16" s="61"/>
      <c r="C16" s="90"/>
      <c r="D16" s="49"/>
      <c r="E16" s="49"/>
      <c r="F16" s="61"/>
      <c r="G16" s="61"/>
      <c r="H16" s="61"/>
      <c r="I16" s="61"/>
      <c r="J16" s="61"/>
      <c r="K16" s="49"/>
      <c r="L16" s="49"/>
    </row>
    <row r="17" spans="1:12" ht="15.6" x14ac:dyDescent="0.3">
      <c r="A17" s="36" t="s">
        <v>623</v>
      </c>
      <c r="B17" s="61"/>
      <c r="C17" s="90"/>
      <c r="D17" s="49"/>
      <c r="E17" s="49"/>
      <c r="F17" s="61"/>
      <c r="G17" s="61"/>
      <c r="H17" s="61"/>
      <c r="I17" s="61"/>
      <c r="J17" s="61"/>
      <c r="K17" s="49"/>
      <c r="L17" s="49"/>
    </row>
    <row r="18" spans="1:12" x14ac:dyDescent="0.25">
      <c r="A18" s="36" t="s">
        <v>325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</row>
    <row r="19" spans="1:12" ht="15.6" x14ac:dyDescent="0.3">
      <c r="A19" s="48" t="s">
        <v>324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.6" x14ac:dyDescent="0.3">
      <c r="A20" s="48" t="s">
        <v>326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.6" x14ac:dyDescent="0.3">
      <c r="A21" s="48" t="s">
        <v>327</v>
      </c>
      <c r="B21" s="61"/>
      <c r="C21" s="61"/>
      <c r="D21" s="49"/>
      <c r="E21" s="49"/>
      <c r="F21" s="61"/>
      <c r="G21" s="61"/>
      <c r="H21" s="61"/>
      <c r="I21" s="61"/>
      <c r="J21" s="61"/>
      <c r="K21" s="49"/>
      <c r="L21" s="49"/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9DD59-7ECA-4BC4-9F42-135CA70C04AF}">
  <dimension ref="A1:AA46"/>
  <sheetViews>
    <sheetView zoomScale="80" zoomScaleNormal="80" workbookViewId="0">
      <pane xSplit="6" ySplit="10" topLeftCell="G38" activePane="bottomRight" state="frozen"/>
      <selection pane="topRight" activeCell="F1" sqref="F1"/>
      <selection pane="bottomLeft" activeCell="A9" sqref="A9"/>
      <selection pane="bottomRight" activeCell="F10" sqref="F10"/>
    </sheetView>
  </sheetViews>
  <sheetFormatPr baseColWidth="10" defaultColWidth="11.54296875" defaultRowHeight="15" x14ac:dyDescent="0.25"/>
  <cols>
    <col min="1" max="1" width="6.08984375" style="24" customWidth="1"/>
    <col min="2" max="2" width="9.90625" style="24" customWidth="1"/>
    <col min="3" max="3" width="29.81640625" style="24" customWidth="1"/>
    <col min="4" max="4" width="10.36328125" style="24" customWidth="1"/>
    <col min="5" max="5" width="8.54296875" style="24" customWidth="1"/>
    <col min="6" max="6" width="15.90625" style="24" customWidth="1"/>
    <col min="7" max="7" width="13.26953125" style="24" bestFit="1" customWidth="1"/>
    <col min="8" max="14" width="11.54296875" style="24"/>
    <col min="15" max="15" width="12.90625" style="24" customWidth="1"/>
    <col min="16" max="24" width="11.54296875" style="24"/>
    <col min="25" max="25" width="5.36328125" style="24" customWidth="1"/>
    <col min="26" max="16384" width="11.54296875" style="24"/>
  </cols>
  <sheetData>
    <row r="1" spans="1:24" ht="15.6" x14ac:dyDescent="0.3">
      <c r="A1" s="26" t="s">
        <v>566</v>
      </c>
    </row>
    <row r="2" spans="1:24" ht="15.6" x14ac:dyDescent="0.3">
      <c r="A2" s="26"/>
      <c r="B2" s="26"/>
      <c r="F2" s="41" t="s">
        <v>100</v>
      </c>
      <c r="G2" s="41">
        <v>1</v>
      </c>
      <c r="H2" s="41">
        <v>2</v>
      </c>
      <c r="I2" s="41">
        <v>3</v>
      </c>
      <c r="J2" s="41">
        <v>4</v>
      </c>
      <c r="K2" s="41">
        <v>5</v>
      </c>
      <c r="L2" s="41">
        <v>6</v>
      </c>
      <c r="M2" s="41">
        <v>7</v>
      </c>
      <c r="N2" s="41">
        <v>8</v>
      </c>
      <c r="O2" s="41">
        <v>9</v>
      </c>
      <c r="P2" s="41">
        <v>10</v>
      </c>
      <c r="Q2" s="41">
        <v>11</v>
      </c>
      <c r="R2" s="41">
        <v>12</v>
      </c>
      <c r="S2" s="41">
        <v>13</v>
      </c>
      <c r="T2" s="41">
        <v>14</v>
      </c>
      <c r="U2" s="41">
        <v>15</v>
      </c>
      <c r="V2" s="41">
        <v>16</v>
      </c>
      <c r="W2" s="41">
        <v>17</v>
      </c>
    </row>
    <row r="3" spans="1:24" ht="15.6" x14ac:dyDescent="0.3">
      <c r="A3" s="26"/>
      <c r="B3" s="26"/>
      <c r="F3" s="41" t="s">
        <v>101</v>
      </c>
      <c r="G3" s="41" t="s">
        <v>139</v>
      </c>
      <c r="H3" s="41" t="s">
        <v>140</v>
      </c>
      <c r="I3" s="41" t="s">
        <v>141</v>
      </c>
      <c r="J3" s="41" t="s">
        <v>142</v>
      </c>
      <c r="K3" s="41" t="s">
        <v>95</v>
      </c>
      <c r="L3" s="41" t="s">
        <v>96</v>
      </c>
      <c r="M3" s="41" t="s">
        <v>97</v>
      </c>
      <c r="N3" s="41" t="s">
        <v>98</v>
      </c>
      <c r="O3" s="41" t="s">
        <v>99</v>
      </c>
      <c r="P3" s="41" t="s">
        <v>143</v>
      </c>
      <c r="Q3" s="41" t="s">
        <v>144</v>
      </c>
      <c r="R3" s="41"/>
      <c r="S3" s="41"/>
      <c r="T3" s="41"/>
      <c r="U3" s="41"/>
      <c r="V3" s="41"/>
      <c r="W3" s="41"/>
    </row>
    <row r="4" spans="1:24" ht="15.6" customHeight="1" x14ac:dyDescent="0.25">
      <c r="B4" s="100" t="s">
        <v>567</v>
      </c>
      <c r="C4" s="100"/>
      <c r="F4" s="41" t="s">
        <v>102</v>
      </c>
      <c r="G4" s="41" t="s">
        <v>131</v>
      </c>
      <c r="H4" s="41" t="s">
        <v>135</v>
      </c>
      <c r="I4" s="41" t="s">
        <v>136</v>
      </c>
      <c r="J4" s="41" t="s">
        <v>137</v>
      </c>
      <c r="K4" s="41" t="s">
        <v>131</v>
      </c>
      <c r="L4" s="41" t="s">
        <v>135</v>
      </c>
      <c r="M4" s="41" t="s">
        <v>136</v>
      </c>
      <c r="N4" s="41" t="s">
        <v>137</v>
      </c>
      <c r="O4" s="41" t="s">
        <v>138</v>
      </c>
      <c r="P4" s="41" t="s">
        <v>131</v>
      </c>
      <c r="Q4" s="41" t="s">
        <v>135</v>
      </c>
      <c r="R4" s="41"/>
      <c r="S4" s="41"/>
      <c r="T4" s="41"/>
      <c r="U4" s="41"/>
      <c r="V4" s="41"/>
      <c r="W4" s="41"/>
    </row>
    <row r="5" spans="1:24" x14ac:dyDescent="0.25">
      <c r="B5" s="100"/>
      <c r="C5" s="100"/>
      <c r="F5" s="41" t="s">
        <v>132</v>
      </c>
      <c r="G5" s="41" t="s">
        <v>48</v>
      </c>
      <c r="H5" s="41" t="s">
        <v>48</v>
      </c>
      <c r="I5" s="41" t="s">
        <v>48</v>
      </c>
      <c r="J5" s="41" t="s">
        <v>48</v>
      </c>
      <c r="K5" s="41" t="s">
        <v>48</v>
      </c>
      <c r="L5" s="41" t="s">
        <v>48</v>
      </c>
      <c r="M5" s="41" t="s">
        <v>48</v>
      </c>
      <c r="N5" s="41" t="s">
        <v>48</v>
      </c>
      <c r="O5" s="41" t="s">
        <v>48</v>
      </c>
      <c r="P5" s="41" t="s">
        <v>48</v>
      </c>
      <c r="Q5" s="41" t="s">
        <v>48</v>
      </c>
      <c r="R5" s="41"/>
      <c r="S5" s="41"/>
      <c r="T5" s="41"/>
      <c r="U5" s="41"/>
      <c r="V5" s="41"/>
      <c r="W5" s="41"/>
    </row>
    <row r="6" spans="1:24" ht="15.6" x14ac:dyDescent="0.25">
      <c r="B6" s="71"/>
      <c r="C6" s="71"/>
      <c r="F6" s="41" t="s">
        <v>133</v>
      </c>
      <c r="G6" s="46">
        <v>45280</v>
      </c>
      <c r="H6" s="46">
        <v>32186</v>
      </c>
      <c r="I6" s="46">
        <v>8536</v>
      </c>
      <c r="J6" s="46">
        <v>4569</v>
      </c>
      <c r="K6" s="46">
        <v>38176</v>
      </c>
      <c r="L6" s="46">
        <v>25836</v>
      </c>
      <c r="M6" s="46">
        <v>5000</v>
      </c>
      <c r="N6" s="46">
        <v>3881</v>
      </c>
      <c r="O6" s="46">
        <v>17150</v>
      </c>
      <c r="P6" s="46">
        <v>18563</v>
      </c>
      <c r="Q6" s="46">
        <v>35292</v>
      </c>
      <c r="R6" s="41"/>
      <c r="S6" s="41"/>
      <c r="T6" s="41"/>
      <c r="U6" s="41"/>
      <c r="V6" s="41"/>
      <c r="W6" s="41"/>
    </row>
    <row r="7" spans="1:24" ht="27.6" x14ac:dyDescent="0.25">
      <c r="B7" s="71"/>
      <c r="C7" s="71"/>
      <c r="F7" s="41" t="s">
        <v>134</v>
      </c>
      <c r="G7" s="41" t="s">
        <v>145</v>
      </c>
      <c r="H7" s="41" t="s">
        <v>146</v>
      </c>
      <c r="I7" s="41" t="s">
        <v>147</v>
      </c>
      <c r="J7" s="41" t="s">
        <v>148</v>
      </c>
      <c r="K7" s="41" t="s">
        <v>149</v>
      </c>
      <c r="L7" s="41" t="s">
        <v>150</v>
      </c>
      <c r="M7" s="41" t="s">
        <v>151</v>
      </c>
      <c r="N7" s="41" t="s">
        <v>152</v>
      </c>
      <c r="O7" s="41" t="s">
        <v>153</v>
      </c>
      <c r="P7" s="41" t="s">
        <v>154</v>
      </c>
      <c r="Q7" s="41" t="s">
        <v>155</v>
      </c>
      <c r="R7" s="41"/>
      <c r="S7" s="41"/>
      <c r="T7" s="41"/>
      <c r="U7" s="41"/>
      <c r="V7" s="41"/>
      <c r="W7" s="41"/>
    </row>
    <row r="8" spans="1:24" ht="15.6" x14ac:dyDescent="0.25">
      <c r="B8" s="71"/>
      <c r="C8" s="71"/>
      <c r="F8" s="41" t="s">
        <v>218</v>
      </c>
      <c r="G8" s="47">
        <v>44185</v>
      </c>
      <c r="H8" s="47">
        <v>44188</v>
      </c>
      <c r="I8" s="47">
        <v>44193</v>
      </c>
      <c r="J8" s="47">
        <v>44201</v>
      </c>
      <c r="K8" s="47">
        <v>44209</v>
      </c>
      <c r="L8" s="47">
        <v>44212</v>
      </c>
      <c r="M8" s="47">
        <v>44214</v>
      </c>
      <c r="N8" s="47">
        <v>44212</v>
      </c>
      <c r="O8" s="47">
        <v>44216</v>
      </c>
      <c r="P8" s="47">
        <v>44201</v>
      </c>
      <c r="Q8" s="47">
        <v>44204</v>
      </c>
      <c r="R8" s="41"/>
      <c r="S8" s="41"/>
      <c r="T8" s="41"/>
      <c r="U8" s="41"/>
      <c r="V8" s="41"/>
      <c r="W8" s="41"/>
    </row>
    <row r="9" spans="1:24" ht="15.6" x14ac:dyDescent="0.25">
      <c r="B9" s="71"/>
      <c r="C9" s="71"/>
      <c r="F9" s="41" t="s">
        <v>156</v>
      </c>
      <c r="G9" s="41" t="s">
        <v>157</v>
      </c>
      <c r="H9" s="41" t="s">
        <v>157</v>
      </c>
      <c r="I9" s="41" t="s">
        <v>158</v>
      </c>
      <c r="J9" s="41" t="s">
        <v>158</v>
      </c>
      <c r="K9" s="41" t="s">
        <v>157</v>
      </c>
      <c r="L9" s="41" t="s">
        <v>157</v>
      </c>
      <c r="M9" s="41" t="s">
        <v>157</v>
      </c>
      <c r="N9" s="41" t="s">
        <v>157</v>
      </c>
      <c r="O9" s="41" t="s">
        <v>157</v>
      </c>
      <c r="P9" s="41" t="s">
        <v>158</v>
      </c>
      <c r="Q9" s="41" t="s">
        <v>158</v>
      </c>
      <c r="R9" s="41"/>
      <c r="S9" s="41"/>
      <c r="T9" s="41"/>
      <c r="U9" s="41"/>
      <c r="V9" s="41"/>
      <c r="W9" s="41"/>
    </row>
    <row r="10" spans="1:24" ht="15.6" x14ac:dyDescent="0.3">
      <c r="A10" s="1" t="s">
        <v>100</v>
      </c>
      <c r="B10" s="1" t="s">
        <v>101</v>
      </c>
      <c r="C10" s="1" t="s">
        <v>102</v>
      </c>
      <c r="D10" s="1" t="s">
        <v>559</v>
      </c>
      <c r="E10" s="1" t="s">
        <v>528</v>
      </c>
      <c r="F10" s="1" t="s">
        <v>94</v>
      </c>
      <c r="G10" s="41"/>
      <c r="H10" s="41"/>
      <c r="I10" s="41"/>
      <c r="J10" s="41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40"/>
      <c r="X10" s="42" t="s">
        <v>7</v>
      </c>
    </row>
    <row r="11" spans="1:24" x14ac:dyDescent="0.25">
      <c r="A11" s="14">
        <v>1</v>
      </c>
      <c r="B11" s="14" t="s">
        <v>160</v>
      </c>
      <c r="C11" s="7" t="s">
        <v>18</v>
      </c>
      <c r="D11" s="31">
        <v>10280.950000000001</v>
      </c>
      <c r="E11" s="62">
        <f>D11/$D$46</f>
        <v>7.5299498418380573E-2</v>
      </c>
      <c r="F11" s="45" t="s">
        <v>563</v>
      </c>
      <c r="G11" s="45">
        <f>$G$12</f>
        <v>796.12471036345084</v>
      </c>
      <c r="H11" s="45">
        <f t="shared" ref="H11:Q11" si="0">$G$12</f>
        <v>796.12471036345084</v>
      </c>
      <c r="I11" s="45">
        <f t="shared" si="0"/>
        <v>796.12471036345084</v>
      </c>
      <c r="J11" s="45">
        <f t="shared" si="0"/>
        <v>796.12471036345084</v>
      </c>
      <c r="K11" s="45">
        <f t="shared" si="0"/>
        <v>796.12471036345084</v>
      </c>
      <c r="L11" s="45">
        <f t="shared" si="0"/>
        <v>796.12471036345084</v>
      </c>
      <c r="M11" s="45">
        <f t="shared" si="0"/>
        <v>796.12471036345084</v>
      </c>
      <c r="N11" s="45">
        <f t="shared" si="0"/>
        <v>796.12471036345084</v>
      </c>
      <c r="O11" s="45">
        <f t="shared" si="0"/>
        <v>796.12471036345084</v>
      </c>
      <c r="P11" s="45">
        <f t="shared" si="0"/>
        <v>796.12471036345084</v>
      </c>
      <c r="Q11" s="45">
        <f t="shared" si="0"/>
        <v>796.12471036345084</v>
      </c>
      <c r="R11" s="7"/>
      <c r="S11" s="7"/>
      <c r="T11" s="7"/>
      <c r="U11" s="7"/>
      <c r="V11" s="7"/>
      <c r="W11" s="7"/>
      <c r="X11" s="44">
        <f t="shared" ref="X11:X45" si="1">SUM(G11:W11)</f>
        <v>8757.3718139979574</v>
      </c>
    </row>
    <row r="12" spans="1:24" x14ac:dyDescent="0.25">
      <c r="A12" s="14">
        <v>2</v>
      </c>
      <c r="B12" s="14" t="s">
        <v>161</v>
      </c>
      <c r="C12" s="7" t="s">
        <v>172</v>
      </c>
      <c r="D12" s="31">
        <v>219</v>
      </c>
      <c r="E12" s="62">
        <f t="shared" ref="E12:E45" si="2">D12/$D$46</f>
        <v>1.6039947819632763E-3</v>
      </c>
      <c r="F12" s="45" t="s">
        <v>563</v>
      </c>
      <c r="G12" s="45">
        <f>'P4d1 CA 12 OC'!$G12/'P4d1 CA 12 OC'!$AA12*'P4d1 CA 12 OC'!J12</f>
        <v>796.12471036345084</v>
      </c>
      <c r="H12" s="45">
        <f>'P4d1 CA 12 OC'!$G12/'P4d1 CA 12 OC'!$AA12*'P4d1 CA 12 OC'!K12</f>
        <v>389.10595219013663</v>
      </c>
      <c r="I12" s="45">
        <f>'P4d1 CA 12 OC'!$G12/'P4d1 CA 12 OC'!$AA12*'P4d1 CA 12 OC'!L12</f>
        <v>56.226307669418716</v>
      </c>
      <c r="J12" s="45">
        <f>'P4d1 CA 12 OC'!$G12/'P4d1 CA 12 OC'!$AA12*'P4d1 CA 12 OC'!M12</f>
        <v>25.376475142834995</v>
      </c>
      <c r="K12" s="45">
        <f>'P4d1 CA 12 OC'!$G12/'P4d1 CA 12 OC'!$AA12*'P4d1 CA 12 OC'!N12</f>
        <v>675.21326997700169</v>
      </c>
      <c r="L12" s="45">
        <f>'P4d1 CA 12 OC'!$G12/'P4d1 CA 12 OC'!$AA12*'P4d1 CA 12 OC'!O12</f>
        <v>385.74730106829082</v>
      </c>
      <c r="M12" s="45">
        <f>'P4d1 CA 12 OC'!$G12/'P4d1 CA 12 OC'!$AA12*'P4d1 CA 12 OC'!P12</f>
        <v>40.801391406126854</v>
      </c>
      <c r="N12" s="45">
        <f>'P4d1 CA 12 OC'!$G12/'P4d1 CA 12 OC'!$AA12*'P4d1 CA 12 OC'!Q12</f>
        <v>23.945938553900671</v>
      </c>
      <c r="O12" s="45">
        <f>'P4d1 CA 12 OC'!$G12/'P4d1 CA 12 OC'!$AA12*'P4d1 CA 12 OC'!R12</f>
        <v>20.400695703063427</v>
      </c>
      <c r="P12" s="45">
        <f>'P4d1 CA 12 OC'!$G12/'P4d1 CA 12 OC'!$AA12*'P4d1 CA 12 OC'!S12</f>
        <v>386.49366798425649</v>
      </c>
      <c r="Q12" s="45">
        <f>'P4d1 CA 12 OC'!$G12/'P4d1 CA 12 OC'!$AA12*'P4d1 CA 12 OC'!T12</f>
        <v>513.62483267042001</v>
      </c>
      <c r="R12" s="44"/>
      <c r="S12" s="44"/>
      <c r="T12" s="44"/>
      <c r="U12" s="44"/>
      <c r="V12" s="44"/>
      <c r="W12" s="44"/>
      <c r="X12" s="44">
        <f t="shared" si="1"/>
        <v>3313.0605427289011</v>
      </c>
    </row>
    <row r="13" spans="1:24" x14ac:dyDescent="0.25">
      <c r="A13" s="14">
        <v>3</v>
      </c>
      <c r="B13" s="14" t="s">
        <v>162</v>
      </c>
      <c r="C13" s="7" t="s">
        <v>10</v>
      </c>
      <c r="D13" s="31">
        <v>1140</v>
      </c>
      <c r="E13" s="62">
        <f t="shared" si="2"/>
        <v>8.3495618787129446E-3</v>
      </c>
      <c r="F13" s="45" t="s">
        <v>563</v>
      </c>
      <c r="G13" s="45">
        <f>$G$12</f>
        <v>796.12471036345084</v>
      </c>
      <c r="H13" s="45">
        <f t="shared" ref="H13:Q28" si="3">$G$12</f>
        <v>796.12471036345084</v>
      </c>
      <c r="I13" s="45">
        <f t="shared" si="3"/>
        <v>796.12471036345084</v>
      </c>
      <c r="J13" s="45">
        <f t="shared" si="3"/>
        <v>796.12471036345084</v>
      </c>
      <c r="K13" s="45">
        <f t="shared" si="3"/>
        <v>796.12471036345084</v>
      </c>
      <c r="L13" s="45">
        <f t="shared" si="3"/>
        <v>796.12471036345084</v>
      </c>
      <c r="M13" s="45">
        <f t="shared" si="3"/>
        <v>796.12471036345084</v>
      </c>
      <c r="N13" s="45">
        <f t="shared" si="3"/>
        <v>796.12471036345084</v>
      </c>
      <c r="O13" s="45">
        <f t="shared" si="3"/>
        <v>796.12471036345084</v>
      </c>
      <c r="P13" s="45">
        <f t="shared" si="3"/>
        <v>796.12471036345084</v>
      </c>
      <c r="Q13" s="45">
        <f t="shared" si="3"/>
        <v>796.12471036345084</v>
      </c>
      <c r="R13" s="44"/>
      <c r="S13" s="44"/>
      <c r="T13" s="44"/>
      <c r="U13" s="44"/>
      <c r="V13" s="44"/>
      <c r="W13" s="44"/>
      <c r="X13" s="44">
        <f t="shared" si="1"/>
        <v>8757.3718139979574</v>
      </c>
    </row>
    <row r="14" spans="1:24" x14ac:dyDescent="0.25">
      <c r="A14" s="14">
        <v>4</v>
      </c>
      <c r="B14" s="14" t="s">
        <v>163</v>
      </c>
      <c r="C14" s="7" t="s">
        <v>14</v>
      </c>
      <c r="D14" s="31">
        <v>5131</v>
      </c>
      <c r="E14" s="62">
        <f t="shared" si="2"/>
        <v>3.758035263129484E-2</v>
      </c>
      <c r="F14" s="45" t="s">
        <v>563</v>
      </c>
      <c r="G14" s="45">
        <f t="shared" ref="G14:Q45" si="4">$G$12</f>
        <v>796.12471036345084</v>
      </c>
      <c r="H14" s="45">
        <f t="shared" si="3"/>
        <v>796.12471036345084</v>
      </c>
      <c r="I14" s="45">
        <f t="shared" si="3"/>
        <v>796.12471036345084</v>
      </c>
      <c r="J14" s="45">
        <f t="shared" si="3"/>
        <v>796.12471036345084</v>
      </c>
      <c r="K14" s="45">
        <f t="shared" si="3"/>
        <v>796.12471036345084</v>
      </c>
      <c r="L14" s="45">
        <f t="shared" si="3"/>
        <v>796.12471036345084</v>
      </c>
      <c r="M14" s="45">
        <f t="shared" si="3"/>
        <v>796.12471036345084</v>
      </c>
      <c r="N14" s="45">
        <f t="shared" si="3"/>
        <v>796.12471036345084</v>
      </c>
      <c r="O14" s="45">
        <f t="shared" si="3"/>
        <v>796.12471036345084</v>
      </c>
      <c r="P14" s="45">
        <f t="shared" si="3"/>
        <v>796.12471036345084</v>
      </c>
      <c r="Q14" s="45">
        <f t="shared" si="3"/>
        <v>796.12471036345084</v>
      </c>
      <c r="R14" s="44"/>
      <c r="S14" s="44"/>
      <c r="T14" s="44"/>
      <c r="U14" s="44"/>
      <c r="V14" s="44"/>
      <c r="W14" s="44"/>
      <c r="X14" s="44">
        <f t="shared" si="1"/>
        <v>8757.3718139979574</v>
      </c>
    </row>
    <row r="15" spans="1:24" x14ac:dyDescent="0.25">
      <c r="A15" s="14">
        <v>5</v>
      </c>
      <c r="B15" s="14" t="s">
        <v>164</v>
      </c>
      <c r="C15" s="7" t="s">
        <v>11</v>
      </c>
      <c r="D15" s="31">
        <v>20200.91</v>
      </c>
      <c r="E15" s="62">
        <f t="shared" si="2"/>
        <v>0.14795504215027291</v>
      </c>
      <c r="F15" s="45" t="s">
        <v>563</v>
      </c>
      <c r="G15" s="45">
        <f t="shared" si="4"/>
        <v>796.12471036345084</v>
      </c>
      <c r="H15" s="45">
        <f t="shared" si="3"/>
        <v>796.12471036345084</v>
      </c>
      <c r="I15" s="45">
        <f t="shared" si="3"/>
        <v>796.12471036345084</v>
      </c>
      <c r="J15" s="45">
        <f t="shared" si="3"/>
        <v>796.12471036345084</v>
      </c>
      <c r="K15" s="45">
        <f t="shared" si="3"/>
        <v>796.12471036345084</v>
      </c>
      <c r="L15" s="45">
        <f t="shared" si="3"/>
        <v>796.12471036345084</v>
      </c>
      <c r="M15" s="45">
        <f t="shared" si="3"/>
        <v>796.12471036345084</v>
      </c>
      <c r="N15" s="45">
        <f t="shared" si="3"/>
        <v>796.12471036345084</v>
      </c>
      <c r="O15" s="45">
        <f t="shared" si="3"/>
        <v>796.12471036345084</v>
      </c>
      <c r="P15" s="45">
        <f t="shared" si="3"/>
        <v>796.12471036345084</v>
      </c>
      <c r="Q15" s="45">
        <f t="shared" si="3"/>
        <v>796.12471036345084</v>
      </c>
      <c r="R15" s="45"/>
      <c r="S15" s="45"/>
      <c r="T15" s="45"/>
      <c r="U15" s="45"/>
      <c r="V15" s="45"/>
      <c r="W15" s="45"/>
      <c r="X15" s="44">
        <f t="shared" si="1"/>
        <v>8757.3718139979574</v>
      </c>
    </row>
    <row r="16" spans="1:24" x14ac:dyDescent="0.25">
      <c r="A16" s="14">
        <v>6</v>
      </c>
      <c r="B16" s="14" t="s">
        <v>165</v>
      </c>
      <c r="C16" s="7" t="s">
        <v>173</v>
      </c>
      <c r="D16" s="31">
        <v>3588</v>
      </c>
      <c r="E16" s="62">
        <f t="shared" si="2"/>
        <v>2.6279147386686005E-2</v>
      </c>
      <c r="F16" s="45" t="s">
        <v>563</v>
      </c>
      <c r="G16" s="45">
        <f t="shared" si="4"/>
        <v>796.12471036345084</v>
      </c>
      <c r="H16" s="45">
        <f t="shared" si="3"/>
        <v>796.12471036345084</v>
      </c>
      <c r="I16" s="45">
        <f t="shared" si="3"/>
        <v>796.12471036345084</v>
      </c>
      <c r="J16" s="45">
        <f t="shared" si="3"/>
        <v>796.12471036345084</v>
      </c>
      <c r="K16" s="45">
        <f t="shared" si="3"/>
        <v>796.12471036345084</v>
      </c>
      <c r="L16" s="45">
        <f t="shared" si="3"/>
        <v>796.12471036345084</v>
      </c>
      <c r="M16" s="45">
        <f t="shared" si="3"/>
        <v>796.12471036345084</v>
      </c>
      <c r="N16" s="45">
        <f t="shared" si="3"/>
        <v>796.12471036345084</v>
      </c>
      <c r="O16" s="45">
        <f t="shared" si="3"/>
        <v>796.12471036345084</v>
      </c>
      <c r="P16" s="45">
        <f t="shared" si="3"/>
        <v>796.12471036345084</v>
      </c>
      <c r="Q16" s="45">
        <f t="shared" si="3"/>
        <v>796.12471036345084</v>
      </c>
      <c r="R16" s="45"/>
      <c r="S16" s="45"/>
      <c r="T16" s="45"/>
      <c r="U16" s="45"/>
      <c r="V16" s="45"/>
      <c r="W16" s="45"/>
      <c r="X16" s="44">
        <f t="shared" si="1"/>
        <v>8757.3718139979574</v>
      </c>
    </row>
    <row r="17" spans="1:24" x14ac:dyDescent="0.25">
      <c r="A17" s="14">
        <v>7</v>
      </c>
      <c r="B17" s="14" t="s">
        <v>166</v>
      </c>
      <c r="C17" s="7" t="s">
        <v>12</v>
      </c>
      <c r="D17" s="31">
        <v>906</v>
      </c>
      <c r="E17" s="62">
        <f t="shared" si="2"/>
        <v>6.6357044404508139E-3</v>
      </c>
      <c r="F17" s="45" t="s">
        <v>563</v>
      </c>
      <c r="G17" s="45">
        <f t="shared" si="4"/>
        <v>796.12471036345084</v>
      </c>
      <c r="H17" s="45">
        <f t="shared" si="3"/>
        <v>796.12471036345084</v>
      </c>
      <c r="I17" s="45">
        <f t="shared" si="3"/>
        <v>796.12471036345084</v>
      </c>
      <c r="J17" s="45">
        <f t="shared" si="3"/>
        <v>796.12471036345084</v>
      </c>
      <c r="K17" s="45">
        <f t="shared" si="3"/>
        <v>796.12471036345084</v>
      </c>
      <c r="L17" s="45">
        <f t="shared" si="3"/>
        <v>796.12471036345084</v>
      </c>
      <c r="M17" s="45">
        <f t="shared" si="3"/>
        <v>796.12471036345084</v>
      </c>
      <c r="N17" s="45">
        <f t="shared" si="3"/>
        <v>796.12471036345084</v>
      </c>
      <c r="O17" s="45">
        <f t="shared" si="3"/>
        <v>796.12471036345084</v>
      </c>
      <c r="P17" s="45">
        <f t="shared" si="3"/>
        <v>796.12471036345084</v>
      </c>
      <c r="Q17" s="45">
        <f t="shared" si="3"/>
        <v>796.12471036345084</v>
      </c>
      <c r="R17" s="44"/>
      <c r="S17" s="44"/>
      <c r="T17" s="44"/>
      <c r="U17" s="44"/>
      <c r="V17" s="44"/>
      <c r="W17" s="44"/>
      <c r="X17" s="44">
        <f t="shared" si="1"/>
        <v>8757.3718139979574</v>
      </c>
    </row>
    <row r="18" spans="1:24" x14ac:dyDescent="0.25">
      <c r="A18" s="14">
        <v>8</v>
      </c>
      <c r="B18" s="14" t="s">
        <v>167</v>
      </c>
      <c r="C18" s="7" t="s">
        <v>16</v>
      </c>
      <c r="D18" s="31">
        <v>197</v>
      </c>
      <c r="E18" s="62">
        <f t="shared" si="2"/>
        <v>1.4428628860582895E-3</v>
      </c>
      <c r="F18" s="45" t="s">
        <v>563</v>
      </c>
      <c r="G18" s="45">
        <f t="shared" si="4"/>
        <v>796.12471036345084</v>
      </c>
      <c r="H18" s="45">
        <f t="shared" si="3"/>
        <v>796.12471036345084</v>
      </c>
      <c r="I18" s="45">
        <f t="shared" si="3"/>
        <v>796.12471036345084</v>
      </c>
      <c r="J18" s="45">
        <f t="shared" si="3"/>
        <v>796.12471036345084</v>
      </c>
      <c r="K18" s="45">
        <f t="shared" si="3"/>
        <v>796.12471036345084</v>
      </c>
      <c r="L18" s="45">
        <f t="shared" si="3"/>
        <v>796.12471036345084</v>
      </c>
      <c r="M18" s="45">
        <f t="shared" si="3"/>
        <v>796.12471036345084</v>
      </c>
      <c r="N18" s="45">
        <f t="shared" si="3"/>
        <v>796.12471036345084</v>
      </c>
      <c r="O18" s="45">
        <f t="shared" si="3"/>
        <v>796.12471036345084</v>
      </c>
      <c r="P18" s="45">
        <f t="shared" si="3"/>
        <v>796.12471036345084</v>
      </c>
      <c r="Q18" s="45">
        <f t="shared" si="3"/>
        <v>796.12471036345084</v>
      </c>
      <c r="R18" s="44"/>
      <c r="S18" s="44"/>
      <c r="T18" s="44"/>
      <c r="U18" s="44"/>
      <c r="V18" s="44"/>
      <c r="W18" s="44"/>
      <c r="X18" s="44">
        <f t="shared" si="1"/>
        <v>8757.3718139979574</v>
      </c>
    </row>
    <row r="19" spans="1:24" x14ac:dyDescent="0.25">
      <c r="A19" s="14">
        <v>9</v>
      </c>
      <c r="B19" s="14" t="s">
        <v>168</v>
      </c>
      <c r="C19" s="7" t="s">
        <v>13</v>
      </c>
      <c r="D19" s="31">
        <v>10986.22</v>
      </c>
      <c r="E19" s="62">
        <f t="shared" si="2"/>
        <v>8.0465020792240105E-2</v>
      </c>
      <c r="F19" s="45" t="s">
        <v>563</v>
      </c>
      <c r="G19" s="45">
        <f t="shared" si="4"/>
        <v>796.12471036345084</v>
      </c>
      <c r="H19" s="45">
        <f t="shared" si="3"/>
        <v>796.12471036345084</v>
      </c>
      <c r="I19" s="45">
        <f t="shared" si="3"/>
        <v>796.12471036345084</v>
      </c>
      <c r="J19" s="45">
        <f t="shared" si="3"/>
        <v>796.12471036345084</v>
      </c>
      <c r="K19" s="45">
        <f t="shared" si="3"/>
        <v>796.12471036345084</v>
      </c>
      <c r="L19" s="45">
        <f t="shared" si="3"/>
        <v>796.12471036345084</v>
      </c>
      <c r="M19" s="45">
        <f t="shared" si="3"/>
        <v>796.12471036345084</v>
      </c>
      <c r="N19" s="45">
        <f t="shared" si="3"/>
        <v>796.12471036345084</v>
      </c>
      <c r="O19" s="45">
        <f t="shared" si="3"/>
        <v>796.12471036345084</v>
      </c>
      <c r="P19" s="45">
        <f t="shared" si="3"/>
        <v>796.12471036345084</v>
      </c>
      <c r="Q19" s="45">
        <f t="shared" si="3"/>
        <v>796.12471036345084</v>
      </c>
      <c r="R19" s="45"/>
      <c r="S19" s="45"/>
      <c r="T19" s="45"/>
      <c r="U19" s="45"/>
      <c r="V19" s="45"/>
      <c r="W19" s="45"/>
      <c r="X19" s="44">
        <f t="shared" si="1"/>
        <v>8757.3718139979574</v>
      </c>
    </row>
    <row r="20" spans="1:24" x14ac:dyDescent="0.25">
      <c r="A20" s="14">
        <v>10</v>
      </c>
      <c r="B20" s="14" t="s">
        <v>169</v>
      </c>
      <c r="C20" s="7" t="s">
        <v>8</v>
      </c>
      <c r="D20" s="31">
        <v>128</v>
      </c>
      <c r="E20" s="62">
        <f t="shared" si="2"/>
        <v>9.3749466708355873E-4</v>
      </c>
      <c r="F20" s="45" t="s">
        <v>563</v>
      </c>
      <c r="G20" s="45">
        <f t="shared" si="4"/>
        <v>796.12471036345084</v>
      </c>
      <c r="H20" s="45">
        <f t="shared" si="3"/>
        <v>796.12471036345084</v>
      </c>
      <c r="I20" s="45">
        <f t="shared" si="3"/>
        <v>796.12471036345084</v>
      </c>
      <c r="J20" s="45">
        <f t="shared" si="3"/>
        <v>796.12471036345084</v>
      </c>
      <c r="K20" s="45">
        <f t="shared" si="3"/>
        <v>796.12471036345084</v>
      </c>
      <c r="L20" s="45">
        <f t="shared" si="3"/>
        <v>796.12471036345084</v>
      </c>
      <c r="M20" s="45">
        <f t="shared" si="3"/>
        <v>796.12471036345084</v>
      </c>
      <c r="N20" s="45">
        <f t="shared" si="3"/>
        <v>796.12471036345084</v>
      </c>
      <c r="O20" s="45">
        <f t="shared" si="3"/>
        <v>796.12471036345084</v>
      </c>
      <c r="P20" s="45">
        <f t="shared" si="3"/>
        <v>796.12471036345084</v>
      </c>
      <c r="Q20" s="45">
        <f t="shared" si="3"/>
        <v>796.12471036345084</v>
      </c>
      <c r="R20" s="44"/>
      <c r="S20" s="44"/>
      <c r="T20" s="44"/>
      <c r="U20" s="44"/>
      <c r="V20" s="44"/>
      <c r="W20" s="44"/>
      <c r="X20" s="44">
        <f t="shared" si="1"/>
        <v>8757.3718139979574</v>
      </c>
    </row>
    <row r="21" spans="1:24" x14ac:dyDescent="0.25">
      <c r="A21" s="14">
        <v>11</v>
      </c>
      <c r="B21" s="14" t="s">
        <v>170</v>
      </c>
      <c r="C21" s="7" t="s">
        <v>183</v>
      </c>
      <c r="D21" s="31">
        <f>60+3712.61</f>
        <v>3772.61</v>
      </c>
      <c r="E21" s="62">
        <f t="shared" si="2"/>
        <v>2.7631263718641441E-2</v>
      </c>
      <c r="F21" s="45" t="s">
        <v>563</v>
      </c>
      <c r="G21" s="45">
        <f t="shared" si="4"/>
        <v>796.12471036345084</v>
      </c>
      <c r="H21" s="45">
        <f t="shared" si="3"/>
        <v>796.12471036345084</v>
      </c>
      <c r="I21" s="45">
        <f t="shared" si="3"/>
        <v>796.12471036345084</v>
      </c>
      <c r="J21" s="45">
        <f t="shared" si="3"/>
        <v>796.12471036345084</v>
      </c>
      <c r="K21" s="45">
        <f t="shared" si="3"/>
        <v>796.12471036345084</v>
      </c>
      <c r="L21" s="45">
        <f t="shared" si="3"/>
        <v>796.12471036345084</v>
      </c>
      <c r="M21" s="45">
        <f t="shared" si="3"/>
        <v>796.12471036345084</v>
      </c>
      <c r="N21" s="45">
        <f t="shared" si="3"/>
        <v>796.12471036345084</v>
      </c>
      <c r="O21" s="45">
        <f t="shared" si="3"/>
        <v>796.12471036345084</v>
      </c>
      <c r="P21" s="45">
        <f t="shared" si="3"/>
        <v>796.12471036345084</v>
      </c>
      <c r="Q21" s="45">
        <f t="shared" si="3"/>
        <v>796.12471036345084</v>
      </c>
      <c r="R21" s="44"/>
      <c r="S21" s="44"/>
      <c r="T21" s="44"/>
      <c r="U21" s="44"/>
      <c r="V21" s="44"/>
      <c r="W21" s="44"/>
      <c r="X21" s="44">
        <f t="shared" si="1"/>
        <v>8757.3718139979574</v>
      </c>
    </row>
    <row r="22" spans="1:24" x14ac:dyDescent="0.25">
      <c r="A22" s="14">
        <v>12</v>
      </c>
      <c r="B22" s="14" t="s">
        <v>174</v>
      </c>
      <c r="C22" s="7" t="s">
        <v>184</v>
      </c>
      <c r="D22" s="31">
        <v>224.63</v>
      </c>
      <c r="E22" s="62">
        <f t="shared" si="2"/>
        <v>1.6452298989607795E-3</v>
      </c>
      <c r="F22" s="45" t="s">
        <v>563</v>
      </c>
      <c r="G22" s="45">
        <f t="shared" si="4"/>
        <v>796.12471036345084</v>
      </c>
      <c r="H22" s="45">
        <f t="shared" si="3"/>
        <v>796.12471036345084</v>
      </c>
      <c r="I22" s="45">
        <f t="shared" si="3"/>
        <v>796.12471036345084</v>
      </c>
      <c r="J22" s="45">
        <f t="shared" si="3"/>
        <v>796.12471036345084</v>
      </c>
      <c r="K22" s="45">
        <f t="shared" si="3"/>
        <v>796.12471036345084</v>
      </c>
      <c r="L22" s="45">
        <f t="shared" si="3"/>
        <v>796.12471036345084</v>
      </c>
      <c r="M22" s="45">
        <f t="shared" si="3"/>
        <v>796.12471036345084</v>
      </c>
      <c r="N22" s="45">
        <f t="shared" si="3"/>
        <v>796.12471036345084</v>
      </c>
      <c r="O22" s="45">
        <f t="shared" si="3"/>
        <v>796.12471036345084</v>
      </c>
      <c r="P22" s="45">
        <f t="shared" si="3"/>
        <v>796.12471036345084</v>
      </c>
      <c r="Q22" s="45">
        <f t="shared" si="3"/>
        <v>796.12471036345084</v>
      </c>
      <c r="R22" s="14"/>
      <c r="S22" s="14"/>
      <c r="T22" s="14"/>
      <c r="U22" s="14"/>
      <c r="V22" s="14"/>
      <c r="W22" s="14"/>
      <c r="X22" s="44">
        <f t="shared" si="1"/>
        <v>8757.3718139979574</v>
      </c>
    </row>
    <row r="23" spans="1:24" x14ac:dyDescent="0.25">
      <c r="A23" s="14">
        <v>13</v>
      </c>
      <c r="B23" s="14" t="s">
        <v>175</v>
      </c>
      <c r="C23" s="7" t="s">
        <v>185</v>
      </c>
      <c r="D23" s="31">
        <v>3600</v>
      </c>
      <c r="E23" s="62">
        <f t="shared" si="2"/>
        <v>2.6367037511725089E-2</v>
      </c>
      <c r="F23" s="45" t="s">
        <v>563</v>
      </c>
      <c r="G23" s="45">
        <f t="shared" si="4"/>
        <v>796.12471036345084</v>
      </c>
      <c r="H23" s="45">
        <f t="shared" si="3"/>
        <v>796.12471036345084</v>
      </c>
      <c r="I23" s="45">
        <f t="shared" si="3"/>
        <v>796.12471036345084</v>
      </c>
      <c r="J23" s="45">
        <f t="shared" si="3"/>
        <v>796.12471036345084</v>
      </c>
      <c r="K23" s="45">
        <f t="shared" si="3"/>
        <v>796.12471036345084</v>
      </c>
      <c r="L23" s="45">
        <f t="shared" si="3"/>
        <v>796.12471036345084</v>
      </c>
      <c r="M23" s="45">
        <f t="shared" si="3"/>
        <v>796.12471036345084</v>
      </c>
      <c r="N23" s="45">
        <f t="shared" si="3"/>
        <v>796.12471036345084</v>
      </c>
      <c r="O23" s="45">
        <f t="shared" si="3"/>
        <v>796.12471036345084</v>
      </c>
      <c r="P23" s="45">
        <f t="shared" si="3"/>
        <v>796.12471036345084</v>
      </c>
      <c r="Q23" s="45">
        <f t="shared" si="3"/>
        <v>796.12471036345084</v>
      </c>
      <c r="R23" s="45"/>
      <c r="S23" s="45"/>
      <c r="T23" s="45"/>
      <c r="U23" s="45"/>
      <c r="V23" s="45"/>
      <c r="W23" s="45"/>
      <c r="X23" s="44">
        <f t="shared" si="1"/>
        <v>8757.3718139979574</v>
      </c>
    </row>
    <row r="24" spans="1:24" x14ac:dyDescent="0.25">
      <c r="A24" s="14">
        <v>14</v>
      </c>
      <c r="B24" s="14" t="s">
        <v>176</v>
      </c>
      <c r="C24" s="7" t="s">
        <v>186</v>
      </c>
      <c r="D24" s="31">
        <v>1437</v>
      </c>
      <c r="E24" s="62">
        <f t="shared" si="2"/>
        <v>1.0524842473430265E-2</v>
      </c>
      <c r="F24" s="45" t="s">
        <v>563</v>
      </c>
      <c r="G24" s="45">
        <f t="shared" si="4"/>
        <v>796.12471036345084</v>
      </c>
      <c r="H24" s="45">
        <f t="shared" si="3"/>
        <v>796.12471036345084</v>
      </c>
      <c r="I24" s="45">
        <f t="shared" si="3"/>
        <v>796.12471036345084</v>
      </c>
      <c r="J24" s="45">
        <f t="shared" si="3"/>
        <v>796.12471036345084</v>
      </c>
      <c r="K24" s="45">
        <f t="shared" si="3"/>
        <v>796.12471036345084</v>
      </c>
      <c r="L24" s="45">
        <f t="shared" si="3"/>
        <v>796.12471036345084</v>
      </c>
      <c r="M24" s="45">
        <f t="shared" si="3"/>
        <v>796.12471036345084</v>
      </c>
      <c r="N24" s="45">
        <f t="shared" si="3"/>
        <v>796.12471036345084</v>
      </c>
      <c r="O24" s="45">
        <f t="shared" si="3"/>
        <v>796.12471036345084</v>
      </c>
      <c r="P24" s="45">
        <f t="shared" si="3"/>
        <v>796.12471036345084</v>
      </c>
      <c r="Q24" s="45">
        <f t="shared" si="3"/>
        <v>796.12471036345084</v>
      </c>
      <c r="R24" s="45"/>
      <c r="S24" s="45"/>
      <c r="T24" s="45"/>
      <c r="U24" s="45"/>
      <c r="V24" s="45"/>
      <c r="W24" s="45"/>
      <c r="X24" s="44">
        <f t="shared" si="1"/>
        <v>8757.3718139979574</v>
      </c>
    </row>
    <row r="25" spans="1:24" x14ac:dyDescent="0.25">
      <c r="A25" s="14">
        <v>15</v>
      </c>
      <c r="B25" s="14" t="s">
        <v>177</v>
      </c>
      <c r="C25" s="7" t="s">
        <v>187</v>
      </c>
      <c r="D25" s="31">
        <v>4330</v>
      </c>
      <c r="E25" s="62">
        <f t="shared" si="2"/>
        <v>3.171368678493601E-2</v>
      </c>
      <c r="F25" s="45" t="s">
        <v>563</v>
      </c>
      <c r="G25" s="45">
        <f t="shared" si="4"/>
        <v>796.12471036345084</v>
      </c>
      <c r="H25" s="45">
        <f t="shared" si="3"/>
        <v>796.12471036345084</v>
      </c>
      <c r="I25" s="45">
        <f t="shared" si="3"/>
        <v>796.12471036345084</v>
      </c>
      <c r="J25" s="45">
        <f t="shared" si="3"/>
        <v>796.12471036345084</v>
      </c>
      <c r="K25" s="45">
        <f t="shared" si="3"/>
        <v>796.12471036345084</v>
      </c>
      <c r="L25" s="45">
        <f t="shared" si="3"/>
        <v>796.12471036345084</v>
      </c>
      <c r="M25" s="45">
        <f t="shared" si="3"/>
        <v>796.12471036345084</v>
      </c>
      <c r="N25" s="45">
        <f t="shared" si="3"/>
        <v>796.12471036345084</v>
      </c>
      <c r="O25" s="45">
        <f t="shared" si="3"/>
        <v>796.12471036345084</v>
      </c>
      <c r="P25" s="45">
        <f t="shared" si="3"/>
        <v>796.12471036345084</v>
      </c>
      <c r="Q25" s="45">
        <f t="shared" si="3"/>
        <v>796.12471036345084</v>
      </c>
      <c r="R25" s="44"/>
      <c r="S25" s="44"/>
      <c r="T25" s="44"/>
      <c r="U25" s="44"/>
      <c r="V25" s="44"/>
      <c r="W25" s="44"/>
      <c r="X25" s="44">
        <f t="shared" si="1"/>
        <v>8757.3718139979574</v>
      </c>
    </row>
    <row r="26" spans="1:24" x14ac:dyDescent="0.25">
      <c r="A26" s="14">
        <v>16</v>
      </c>
      <c r="B26" s="14" t="s">
        <v>178</v>
      </c>
      <c r="C26" s="7" t="s">
        <v>17</v>
      </c>
      <c r="D26" s="31">
        <v>13500</v>
      </c>
      <c r="E26" s="62">
        <f t="shared" si="2"/>
        <v>9.8876390668969083E-2</v>
      </c>
      <c r="F26" s="45" t="s">
        <v>563</v>
      </c>
      <c r="G26" s="45">
        <f t="shared" si="4"/>
        <v>796.12471036345084</v>
      </c>
      <c r="H26" s="45">
        <f t="shared" si="3"/>
        <v>796.12471036345084</v>
      </c>
      <c r="I26" s="45">
        <f t="shared" si="3"/>
        <v>796.12471036345084</v>
      </c>
      <c r="J26" s="45">
        <f t="shared" si="3"/>
        <v>796.12471036345084</v>
      </c>
      <c r="K26" s="45">
        <f t="shared" si="3"/>
        <v>796.12471036345084</v>
      </c>
      <c r="L26" s="45">
        <f t="shared" si="3"/>
        <v>796.12471036345084</v>
      </c>
      <c r="M26" s="45">
        <f t="shared" si="3"/>
        <v>796.12471036345084</v>
      </c>
      <c r="N26" s="45">
        <f t="shared" si="3"/>
        <v>796.12471036345084</v>
      </c>
      <c r="O26" s="45">
        <f t="shared" si="3"/>
        <v>796.12471036345084</v>
      </c>
      <c r="P26" s="45">
        <f t="shared" si="3"/>
        <v>796.12471036345084</v>
      </c>
      <c r="Q26" s="45">
        <f t="shared" si="3"/>
        <v>796.12471036345084</v>
      </c>
      <c r="R26" s="45"/>
      <c r="S26" s="45"/>
      <c r="T26" s="45"/>
      <c r="U26" s="45"/>
      <c r="V26" s="45"/>
      <c r="W26" s="45"/>
      <c r="X26" s="44">
        <f t="shared" si="1"/>
        <v>8757.3718139979574</v>
      </c>
    </row>
    <row r="27" spans="1:24" x14ac:dyDescent="0.25">
      <c r="A27" s="14">
        <v>17</v>
      </c>
      <c r="B27" s="14" t="s">
        <v>179</v>
      </c>
      <c r="C27" s="7" t="s">
        <v>9</v>
      </c>
      <c r="D27" s="31">
        <v>88</v>
      </c>
      <c r="E27" s="62">
        <f t="shared" si="2"/>
        <v>6.4452758361994663E-4</v>
      </c>
      <c r="F27" s="45" t="s">
        <v>563</v>
      </c>
      <c r="G27" s="45">
        <f t="shared" si="4"/>
        <v>796.12471036345084</v>
      </c>
      <c r="H27" s="45">
        <f t="shared" si="3"/>
        <v>796.12471036345084</v>
      </c>
      <c r="I27" s="45">
        <f t="shared" si="3"/>
        <v>796.12471036345084</v>
      </c>
      <c r="J27" s="45">
        <f t="shared" si="3"/>
        <v>796.12471036345084</v>
      </c>
      <c r="K27" s="45">
        <f t="shared" si="3"/>
        <v>796.12471036345084</v>
      </c>
      <c r="L27" s="45">
        <f t="shared" si="3"/>
        <v>796.12471036345084</v>
      </c>
      <c r="M27" s="45">
        <f t="shared" si="3"/>
        <v>796.12471036345084</v>
      </c>
      <c r="N27" s="45">
        <f t="shared" si="3"/>
        <v>796.12471036345084</v>
      </c>
      <c r="O27" s="45">
        <f t="shared" si="3"/>
        <v>796.12471036345084</v>
      </c>
      <c r="P27" s="45">
        <f t="shared" si="3"/>
        <v>796.12471036345084</v>
      </c>
      <c r="Q27" s="45">
        <f t="shared" si="3"/>
        <v>796.12471036345084</v>
      </c>
      <c r="R27" s="44"/>
      <c r="S27" s="44"/>
      <c r="T27" s="44"/>
      <c r="U27" s="44"/>
      <c r="V27" s="44"/>
      <c r="W27" s="44"/>
      <c r="X27" s="44">
        <f t="shared" si="1"/>
        <v>8757.3718139979574</v>
      </c>
    </row>
    <row r="28" spans="1:24" x14ac:dyDescent="0.25">
      <c r="A28" s="14">
        <v>18</v>
      </c>
      <c r="B28" s="14" t="s">
        <v>180</v>
      </c>
      <c r="C28" s="7" t="s">
        <v>15</v>
      </c>
      <c r="D28" s="31">
        <v>307</v>
      </c>
      <c r="E28" s="62">
        <f t="shared" si="2"/>
        <v>2.2485223655832227E-3</v>
      </c>
      <c r="F28" s="45" t="s">
        <v>563</v>
      </c>
      <c r="G28" s="45">
        <f t="shared" si="4"/>
        <v>796.12471036345084</v>
      </c>
      <c r="H28" s="45">
        <f t="shared" si="3"/>
        <v>796.12471036345084</v>
      </c>
      <c r="I28" s="45">
        <f t="shared" si="3"/>
        <v>796.12471036345084</v>
      </c>
      <c r="J28" s="45">
        <f t="shared" si="3"/>
        <v>796.12471036345084</v>
      </c>
      <c r="K28" s="45">
        <f t="shared" si="3"/>
        <v>796.12471036345084</v>
      </c>
      <c r="L28" s="45">
        <f t="shared" si="3"/>
        <v>796.12471036345084</v>
      </c>
      <c r="M28" s="45">
        <f t="shared" si="3"/>
        <v>796.12471036345084</v>
      </c>
      <c r="N28" s="45">
        <f t="shared" si="3"/>
        <v>796.12471036345084</v>
      </c>
      <c r="O28" s="45">
        <f t="shared" si="3"/>
        <v>796.12471036345084</v>
      </c>
      <c r="P28" s="45">
        <f t="shared" si="3"/>
        <v>796.12471036345084</v>
      </c>
      <c r="Q28" s="45">
        <f t="shared" si="3"/>
        <v>796.12471036345084</v>
      </c>
      <c r="R28" s="45"/>
      <c r="S28" s="45"/>
      <c r="T28" s="45"/>
      <c r="U28" s="45"/>
      <c r="V28" s="45"/>
      <c r="W28" s="45"/>
      <c r="X28" s="44">
        <f t="shared" si="1"/>
        <v>8757.3718139979574</v>
      </c>
    </row>
    <row r="29" spans="1:24" x14ac:dyDescent="0.25">
      <c r="A29" s="14">
        <v>19</v>
      </c>
      <c r="B29" s="14" t="s">
        <v>181</v>
      </c>
      <c r="C29" s="7" t="s">
        <v>196</v>
      </c>
      <c r="D29" s="31">
        <v>4015.57</v>
      </c>
      <c r="E29" s="62">
        <f t="shared" si="2"/>
        <v>2.9410745783599423E-2</v>
      </c>
      <c r="F29" s="45" t="s">
        <v>563</v>
      </c>
      <c r="G29" s="45">
        <f t="shared" si="4"/>
        <v>796.12471036345084</v>
      </c>
      <c r="H29" s="45">
        <f t="shared" si="4"/>
        <v>796.12471036345084</v>
      </c>
      <c r="I29" s="45">
        <f t="shared" si="4"/>
        <v>796.12471036345084</v>
      </c>
      <c r="J29" s="45">
        <f t="shared" si="4"/>
        <v>796.12471036345084</v>
      </c>
      <c r="K29" s="45">
        <f t="shared" si="4"/>
        <v>796.12471036345084</v>
      </c>
      <c r="L29" s="45">
        <f t="shared" si="4"/>
        <v>796.12471036345084</v>
      </c>
      <c r="M29" s="45">
        <f t="shared" si="4"/>
        <v>796.12471036345084</v>
      </c>
      <c r="N29" s="45">
        <f t="shared" si="4"/>
        <v>796.12471036345084</v>
      </c>
      <c r="O29" s="45">
        <f t="shared" si="4"/>
        <v>796.12471036345084</v>
      </c>
      <c r="P29" s="45">
        <f t="shared" si="4"/>
        <v>796.12471036345084</v>
      </c>
      <c r="Q29" s="45">
        <f t="shared" si="4"/>
        <v>796.12471036345084</v>
      </c>
      <c r="R29" s="44"/>
      <c r="S29" s="44"/>
      <c r="T29" s="44"/>
      <c r="U29" s="44"/>
      <c r="V29" s="44"/>
      <c r="W29" s="44"/>
      <c r="X29" s="44">
        <f t="shared" si="1"/>
        <v>8757.3718139979574</v>
      </c>
    </row>
    <row r="30" spans="1:24" x14ac:dyDescent="0.25">
      <c r="A30" s="14">
        <v>20</v>
      </c>
      <c r="B30" s="14" t="s">
        <v>182</v>
      </c>
      <c r="C30" s="7" t="s">
        <v>197</v>
      </c>
      <c r="D30" s="31">
        <v>2154.89</v>
      </c>
      <c r="E30" s="62">
        <f t="shared" si="2"/>
        <v>1.5782795962122575E-2</v>
      </c>
      <c r="F30" s="45" t="s">
        <v>563</v>
      </c>
      <c r="G30" s="45">
        <f t="shared" si="4"/>
        <v>796.12471036345084</v>
      </c>
      <c r="H30" s="45">
        <f t="shared" si="4"/>
        <v>796.12471036345084</v>
      </c>
      <c r="I30" s="45">
        <f t="shared" si="4"/>
        <v>796.12471036345084</v>
      </c>
      <c r="J30" s="45">
        <f t="shared" si="4"/>
        <v>796.12471036345084</v>
      </c>
      <c r="K30" s="45">
        <f t="shared" si="4"/>
        <v>796.12471036345084</v>
      </c>
      <c r="L30" s="45">
        <f t="shared" si="4"/>
        <v>796.12471036345084</v>
      </c>
      <c r="M30" s="45">
        <f t="shared" si="4"/>
        <v>796.12471036345084</v>
      </c>
      <c r="N30" s="45">
        <f t="shared" si="4"/>
        <v>796.12471036345084</v>
      </c>
      <c r="O30" s="45">
        <f t="shared" si="4"/>
        <v>796.12471036345084</v>
      </c>
      <c r="P30" s="45">
        <f t="shared" si="4"/>
        <v>796.12471036345084</v>
      </c>
      <c r="Q30" s="45">
        <f t="shared" si="4"/>
        <v>796.12471036345084</v>
      </c>
      <c r="R30" s="44"/>
      <c r="S30" s="44"/>
      <c r="T30" s="44"/>
      <c r="U30" s="44"/>
      <c r="V30" s="44"/>
      <c r="W30" s="44"/>
      <c r="X30" s="44">
        <f t="shared" si="1"/>
        <v>8757.3718139979574</v>
      </c>
    </row>
    <row r="31" spans="1:24" x14ac:dyDescent="0.25">
      <c r="A31" s="14">
        <v>21</v>
      </c>
      <c r="B31" s="14" t="s">
        <v>188</v>
      </c>
      <c r="C31" s="7" t="s">
        <v>198</v>
      </c>
      <c r="D31" s="31">
        <v>4050</v>
      </c>
      <c r="E31" s="62">
        <f t="shared" si="2"/>
        <v>2.9662917200690725E-2</v>
      </c>
      <c r="F31" s="45" t="s">
        <v>563</v>
      </c>
      <c r="G31" s="45">
        <f t="shared" si="4"/>
        <v>796.12471036345084</v>
      </c>
      <c r="H31" s="45">
        <f t="shared" si="4"/>
        <v>796.12471036345084</v>
      </c>
      <c r="I31" s="45">
        <f t="shared" si="4"/>
        <v>796.12471036345084</v>
      </c>
      <c r="J31" s="45">
        <f t="shared" si="4"/>
        <v>796.12471036345084</v>
      </c>
      <c r="K31" s="45">
        <f t="shared" si="4"/>
        <v>796.12471036345084</v>
      </c>
      <c r="L31" s="45">
        <f t="shared" si="4"/>
        <v>796.12471036345084</v>
      </c>
      <c r="M31" s="45">
        <f t="shared" si="4"/>
        <v>796.12471036345084</v>
      </c>
      <c r="N31" s="45">
        <f t="shared" si="4"/>
        <v>796.12471036345084</v>
      </c>
      <c r="O31" s="45">
        <f t="shared" si="4"/>
        <v>796.12471036345084</v>
      </c>
      <c r="P31" s="45">
        <f t="shared" si="4"/>
        <v>796.12471036345084</v>
      </c>
      <c r="Q31" s="45">
        <f t="shared" si="4"/>
        <v>796.12471036345084</v>
      </c>
      <c r="R31" s="44"/>
      <c r="S31" s="44"/>
      <c r="T31" s="44"/>
      <c r="U31" s="44"/>
      <c r="V31" s="44"/>
      <c r="W31" s="44"/>
      <c r="X31" s="44">
        <f t="shared" si="1"/>
        <v>8757.3718139979574</v>
      </c>
    </row>
    <row r="32" spans="1:24" x14ac:dyDescent="0.25">
      <c r="A32" s="14">
        <v>22</v>
      </c>
      <c r="B32" s="14" t="s">
        <v>189</v>
      </c>
      <c r="C32" s="7" t="s">
        <v>19</v>
      </c>
      <c r="D32" s="31">
        <f>0.73+6.6</f>
        <v>7.33</v>
      </c>
      <c r="E32" s="62">
        <f t="shared" si="2"/>
        <v>5.3686218044706918E-5</v>
      </c>
      <c r="F32" s="45" t="s">
        <v>563</v>
      </c>
      <c r="G32" s="45">
        <f t="shared" si="4"/>
        <v>796.12471036345084</v>
      </c>
      <c r="H32" s="45">
        <f t="shared" si="4"/>
        <v>796.12471036345084</v>
      </c>
      <c r="I32" s="45">
        <f t="shared" si="4"/>
        <v>796.12471036345084</v>
      </c>
      <c r="J32" s="45">
        <f t="shared" si="4"/>
        <v>796.12471036345084</v>
      </c>
      <c r="K32" s="45">
        <f t="shared" si="4"/>
        <v>796.12471036345084</v>
      </c>
      <c r="L32" s="45">
        <f t="shared" si="4"/>
        <v>796.12471036345084</v>
      </c>
      <c r="M32" s="45">
        <f t="shared" si="4"/>
        <v>796.12471036345084</v>
      </c>
      <c r="N32" s="45">
        <f t="shared" si="4"/>
        <v>796.12471036345084</v>
      </c>
      <c r="O32" s="45">
        <f t="shared" si="4"/>
        <v>796.12471036345084</v>
      </c>
      <c r="P32" s="45">
        <f t="shared" si="4"/>
        <v>796.12471036345084</v>
      </c>
      <c r="Q32" s="45">
        <f t="shared" si="4"/>
        <v>796.12471036345084</v>
      </c>
      <c r="R32" s="44"/>
      <c r="S32" s="44"/>
      <c r="T32" s="44"/>
      <c r="U32" s="44"/>
      <c r="V32" s="44"/>
      <c r="W32" s="44"/>
      <c r="X32" s="44">
        <f t="shared" si="1"/>
        <v>8757.3718139979574</v>
      </c>
    </row>
    <row r="33" spans="1:27" x14ac:dyDescent="0.25">
      <c r="A33" s="14">
        <v>23</v>
      </c>
      <c r="B33" s="14" t="s">
        <v>190</v>
      </c>
      <c r="C33" s="7" t="s">
        <v>217</v>
      </c>
      <c r="D33" s="31">
        <v>11680.57</v>
      </c>
      <c r="E33" s="62">
        <f t="shared" si="2"/>
        <v>8.5550563152314088E-2</v>
      </c>
      <c r="F33" s="45" t="s">
        <v>563</v>
      </c>
      <c r="G33" s="45">
        <f t="shared" si="4"/>
        <v>796.12471036345084</v>
      </c>
      <c r="H33" s="45">
        <f t="shared" si="4"/>
        <v>796.12471036345084</v>
      </c>
      <c r="I33" s="45">
        <f t="shared" si="4"/>
        <v>796.12471036345084</v>
      </c>
      <c r="J33" s="45">
        <f t="shared" si="4"/>
        <v>796.12471036345084</v>
      </c>
      <c r="K33" s="45">
        <f t="shared" si="4"/>
        <v>796.12471036345084</v>
      </c>
      <c r="L33" s="45">
        <f t="shared" si="4"/>
        <v>796.12471036345084</v>
      </c>
      <c r="M33" s="45">
        <f t="shared" si="4"/>
        <v>796.12471036345084</v>
      </c>
      <c r="N33" s="45">
        <f t="shared" si="4"/>
        <v>796.12471036345084</v>
      </c>
      <c r="O33" s="45">
        <f t="shared" si="4"/>
        <v>796.12471036345084</v>
      </c>
      <c r="P33" s="45">
        <f t="shared" si="4"/>
        <v>796.12471036345084</v>
      </c>
      <c r="Q33" s="45">
        <f t="shared" si="4"/>
        <v>796.12471036345084</v>
      </c>
      <c r="R33" s="44"/>
      <c r="S33" s="44"/>
      <c r="T33" s="44"/>
      <c r="U33" s="44"/>
      <c r="V33" s="44"/>
      <c r="W33" s="44"/>
      <c r="X33" s="44">
        <f t="shared" si="1"/>
        <v>8757.3718139979574</v>
      </c>
    </row>
    <row r="34" spans="1:27" x14ac:dyDescent="0.25">
      <c r="A34" s="14">
        <v>24</v>
      </c>
      <c r="B34" s="14" t="s">
        <v>191</v>
      </c>
      <c r="C34" s="7" t="s">
        <v>199</v>
      </c>
      <c r="D34" s="31">
        <v>460</v>
      </c>
      <c r="E34" s="62">
        <f t="shared" si="2"/>
        <v>3.3691214598315393E-3</v>
      </c>
      <c r="F34" s="45" t="s">
        <v>563</v>
      </c>
      <c r="G34" s="45">
        <f t="shared" si="4"/>
        <v>796.12471036345084</v>
      </c>
      <c r="H34" s="45">
        <f t="shared" si="4"/>
        <v>796.12471036345084</v>
      </c>
      <c r="I34" s="45">
        <f t="shared" si="4"/>
        <v>796.12471036345084</v>
      </c>
      <c r="J34" s="45">
        <f t="shared" si="4"/>
        <v>796.12471036345084</v>
      </c>
      <c r="K34" s="45">
        <f t="shared" si="4"/>
        <v>796.12471036345084</v>
      </c>
      <c r="L34" s="45">
        <f t="shared" si="4"/>
        <v>796.12471036345084</v>
      </c>
      <c r="M34" s="45">
        <f t="shared" si="4"/>
        <v>796.12471036345084</v>
      </c>
      <c r="N34" s="45">
        <f t="shared" si="4"/>
        <v>796.12471036345084</v>
      </c>
      <c r="O34" s="45">
        <f t="shared" si="4"/>
        <v>796.12471036345084</v>
      </c>
      <c r="P34" s="45">
        <f t="shared" si="4"/>
        <v>796.12471036345084</v>
      </c>
      <c r="Q34" s="45">
        <f t="shared" si="4"/>
        <v>796.12471036345084</v>
      </c>
      <c r="R34" s="44"/>
      <c r="S34" s="44"/>
      <c r="T34" s="44"/>
      <c r="U34" s="44"/>
      <c r="V34" s="44"/>
      <c r="W34" s="44"/>
      <c r="X34" s="44">
        <f t="shared" si="1"/>
        <v>8757.3718139979574</v>
      </c>
    </row>
    <row r="35" spans="1:27" x14ac:dyDescent="0.25">
      <c r="A35" s="14">
        <v>25</v>
      </c>
      <c r="B35" s="14" t="s">
        <v>192</v>
      </c>
      <c r="C35" s="7" t="s">
        <v>200</v>
      </c>
      <c r="D35" s="31">
        <v>2765</v>
      </c>
      <c r="E35" s="62">
        <f t="shared" si="2"/>
        <v>2.0251349644422188E-2</v>
      </c>
      <c r="F35" s="45" t="s">
        <v>563</v>
      </c>
      <c r="G35" s="45">
        <f t="shared" si="4"/>
        <v>796.12471036345084</v>
      </c>
      <c r="H35" s="45">
        <f t="shared" si="4"/>
        <v>796.12471036345084</v>
      </c>
      <c r="I35" s="45">
        <f t="shared" si="4"/>
        <v>796.12471036345084</v>
      </c>
      <c r="J35" s="45">
        <f t="shared" si="4"/>
        <v>796.12471036345084</v>
      </c>
      <c r="K35" s="45">
        <f t="shared" si="4"/>
        <v>796.12471036345084</v>
      </c>
      <c r="L35" s="45">
        <f t="shared" si="4"/>
        <v>796.12471036345084</v>
      </c>
      <c r="M35" s="45">
        <f t="shared" si="4"/>
        <v>796.12471036345084</v>
      </c>
      <c r="N35" s="45">
        <f t="shared" si="4"/>
        <v>796.12471036345084</v>
      </c>
      <c r="O35" s="45">
        <f t="shared" si="4"/>
        <v>796.12471036345084</v>
      </c>
      <c r="P35" s="45">
        <f t="shared" si="4"/>
        <v>796.12471036345084</v>
      </c>
      <c r="Q35" s="45">
        <f t="shared" si="4"/>
        <v>796.12471036345084</v>
      </c>
      <c r="R35" s="44"/>
      <c r="S35" s="44"/>
      <c r="T35" s="44"/>
      <c r="U35" s="44"/>
      <c r="V35" s="44"/>
      <c r="W35" s="44"/>
      <c r="X35" s="44">
        <f t="shared" si="1"/>
        <v>8757.3718139979574</v>
      </c>
    </row>
    <row r="36" spans="1:27" x14ac:dyDescent="0.25">
      <c r="A36" s="14">
        <v>26</v>
      </c>
      <c r="B36" s="14" t="s">
        <v>193</v>
      </c>
      <c r="C36" s="7" t="s">
        <v>201</v>
      </c>
      <c r="D36" s="31">
        <v>13.67</v>
      </c>
      <c r="E36" s="62">
        <f t="shared" si="2"/>
        <v>1.0012150077368943E-4</v>
      </c>
      <c r="F36" s="45" t="s">
        <v>563</v>
      </c>
      <c r="G36" s="45">
        <f t="shared" si="4"/>
        <v>796.12471036345084</v>
      </c>
      <c r="H36" s="45">
        <f t="shared" si="4"/>
        <v>796.12471036345084</v>
      </c>
      <c r="I36" s="45">
        <f t="shared" si="4"/>
        <v>796.12471036345084</v>
      </c>
      <c r="J36" s="45">
        <f t="shared" si="4"/>
        <v>796.12471036345084</v>
      </c>
      <c r="K36" s="45">
        <f t="shared" si="4"/>
        <v>796.12471036345084</v>
      </c>
      <c r="L36" s="45">
        <f t="shared" si="4"/>
        <v>796.12471036345084</v>
      </c>
      <c r="M36" s="45">
        <f t="shared" si="4"/>
        <v>796.12471036345084</v>
      </c>
      <c r="N36" s="45">
        <f t="shared" si="4"/>
        <v>796.12471036345084</v>
      </c>
      <c r="O36" s="45">
        <f t="shared" si="4"/>
        <v>796.12471036345084</v>
      </c>
      <c r="P36" s="45">
        <f t="shared" si="4"/>
        <v>796.12471036345084</v>
      </c>
      <c r="Q36" s="45">
        <f t="shared" si="4"/>
        <v>796.12471036345084</v>
      </c>
      <c r="R36" s="44"/>
      <c r="S36" s="44"/>
      <c r="T36" s="44"/>
      <c r="U36" s="44"/>
      <c r="V36" s="44"/>
      <c r="W36" s="44"/>
      <c r="X36" s="44">
        <f t="shared" si="1"/>
        <v>8757.3718139979574</v>
      </c>
    </row>
    <row r="37" spans="1:27" x14ac:dyDescent="0.25">
      <c r="A37" s="14">
        <v>27</v>
      </c>
      <c r="B37" s="14" t="s">
        <v>194</v>
      </c>
      <c r="C37" s="7" t="s">
        <v>202</v>
      </c>
      <c r="D37" s="31">
        <v>169</v>
      </c>
      <c r="E37" s="62">
        <f t="shared" si="2"/>
        <v>1.2377859276337612E-3</v>
      </c>
      <c r="F37" s="45" t="s">
        <v>563</v>
      </c>
      <c r="G37" s="45">
        <f t="shared" si="4"/>
        <v>796.12471036345084</v>
      </c>
      <c r="H37" s="45">
        <f t="shared" si="4"/>
        <v>796.12471036345084</v>
      </c>
      <c r="I37" s="45">
        <f t="shared" si="4"/>
        <v>796.12471036345084</v>
      </c>
      <c r="J37" s="45">
        <f t="shared" si="4"/>
        <v>796.12471036345084</v>
      </c>
      <c r="K37" s="45">
        <f t="shared" si="4"/>
        <v>796.12471036345084</v>
      </c>
      <c r="L37" s="45">
        <f t="shared" si="4"/>
        <v>796.12471036345084</v>
      </c>
      <c r="M37" s="45">
        <f t="shared" si="4"/>
        <v>796.12471036345084</v>
      </c>
      <c r="N37" s="45">
        <f t="shared" si="4"/>
        <v>796.12471036345084</v>
      </c>
      <c r="O37" s="45">
        <f t="shared" si="4"/>
        <v>796.12471036345084</v>
      </c>
      <c r="P37" s="45">
        <f t="shared" si="4"/>
        <v>796.12471036345084</v>
      </c>
      <c r="Q37" s="45">
        <f t="shared" si="4"/>
        <v>796.12471036345084</v>
      </c>
      <c r="R37" s="44"/>
      <c r="S37" s="44"/>
      <c r="T37" s="44"/>
      <c r="U37" s="44"/>
      <c r="V37" s="44"/>
      <c r="W37" s="44"/>
      <c r="X37" s="44">
        <f t="shared" si="1"/>
        <v>8757.3718139979574</v>
      </c>
    </row>
    <row r="38" spans="1:27" x14ac:dyDescent="0.25">
      <c r="A38" s="14">
        <v>28</v>
      </c>
      <c r="B38" s="14" t="s">
        <v>195</v>
      </c>
      <c r="C38" s="7" t="s">
        <v>20</v>
      </c>
      <c r="D38" s="31">
        <v>734</v>
      </c>
      <c r="E38" s="62">
        <f t="shared" si="2"/>
        <v>5.3759459815572817E-3</v>
      </c>
      <c r="F38" s="45" t="s">
        <v>563</v>
      </c>
      <c r="G38" s="45">
        <f t="shared" si="4"/>
        <v>796.12471036345084</v>
      </c>
      <c r="H38" s="45">
        <f t="shared" si="4"/>
        <v>796.12471036345084</v>
      </c>
      <c r="I38" s="45">
        <f t="shared" si="4"/>
        <v>796.12471036345084</v>
      </c>
      <c r="J38" s="45">
        <f t="shared" si="4"/>
        <v>796.12471036345084</v>
      </c>
      <c r="K38" s="45">
        <f t="shared" si="4"/>
        <v>796.12471036345084</v>
      </c>
      <c r="L38" s="45">
        <f t="shared" si="4"/>
        <v>796.12471036345084</v>
      </c>
      <c r="M38" s="45">
        <f t="shared" si="4"/>
        <v>796.12471036345084</v>
      </c>
      <c r="N38" s="45">
        <f t="shared" si="4"/>
        <v>796.12471036345084</v>
      </c>
      <c r="O38" s="45">
        <f t="shared" si="4"/>
        <v>796.12471036345084</v>
      </c>
      <c r="P38" s="45">
        <f t="shared" si="4"/>
        <v>796.12471036345084</v>
      </c>
      <c r="Q38" s="45">
        <f t="shared" si="4"/>
        <v>796.12471036345084</v>
      </c>
      <c r="R38" s="44"/>
      <c r="S38" s="44"/>
      <c r="T38" s="44"/>
      <c r="U38" s="44"/>
      <c r="V38" s="44"/>
      <c r="W38" s="44"/>
      <c r="X38" s="44">
        <f t="shared" si="1"/>
        <v>8757.3718139979574</v>
      </c>
    </row>
    <row r="39" spans="1:27" x14ac:dyDescent="0.25">
      <c r="A39" s="14">
        <v>29</v>
      </c>
      <c r="B39" s="14" t="s">
        <v>203</v>
      </c>
      <c r="C39" s="7" t="s">
        <v>210</v>
      </c>
      <c r="D39" s="31">
        <v>1640</v>
      </c>
      <c r="E39" s="62">
        <f t="shared" si="2"/>
        <v>1.2011650422008096E-2</v>
      </c>
      <c r="F39" s="45" t="s">
        <v>563</v>
      </c>
      <c r="G39" s="45">
        <f t="shared" si="4"/>
        <v>796.12471036345084</v>
      </c>
      <c r="H39" s="45">
        <f t="shared" si="4"/>
        <v>796.12471036345084</v>
      </c>
      <c r="I39" s="45">
        <f t="shared" si="4"/>
        <v>796.12471036345084</v>
      </c>
      <c r="J39" s="45">
        <f t="shared" si="4"/>
        <v>796.12471036345084</v>
      </c>
      <c r="K39" s="45">
        <f t="shared" si="4"/>
        <v>796.12471036345084</v>
      </c>
      <c r="L39" s="45">
        <f t="shared" si="4"/>
        <v>796.12471036345084</v>
      </c>
      <c r="M39" s="45">
        <f t="shared" si="4"/>
        <v>796.12471036345084</v>
      </c>
      <c r="N39" s="45">
        <f t="shared" si="4"/>
        <v>796.12471036345084</v>
      </c>
      <c r="O39" s="45">
        <f t="shared" si="4"/>
        <v>796.12471036345084</v>
      </c>
      <c r="P39" s="45">
        <f t="shared" si="4"/>
        <v>796.12471036345084</v>
      </c>
      <c r="Q39" s="45">
        <f t="shared" si="4"/>
        <v>796.12471036345084</v>
      </c>
      <c r="R39" s="44"/>
      <c r="S39" s="44"/>
      <c r="T39" s="44"/>
      <c r="U39" s="44"/>
      <c r="V39" s="44"/>
      <c r="W39" s="44"/>
      <c r="X39" s="44">
        <f t="shared" si="1"/>
        <v>8757.3718139979574</v>
      </c>
    </row>
    <row r="40" spans="1:27" x14ac:dyDescent="0.25">
      <c r="A40" s="14">
        <v>30</v>
      </c>
      <c r="B40" s="14" t="s">
        <v>204</v>
      </c>
      <c r="C40" s="7" t="s">
        <v>211</v>
      </c>
      <c r="D40" s="31">
        <v>1689</v>
      </c>
      <c r="E40" s="62">
        <f t="shared" si="2"/>
        <v>1.2370535099251021E-2</v>
      </c>
      <c r="F40" s="45" t="s">
        <v>563</v>
      </c>
      <c r="G40" s="45">
        <f t="shared" si="4"/>
        <v>796.12471036345084</v>
      </c>
      <c r="H40" s="45">
        <f t="shared" si="4"/>
        <v>796.12471036345084</v>
      </c>
      <c r="I40" s="45">
        <f t="shared" si="4"/>
        <v>796.12471036345084</v>
      </c>
      <c r="J40" s="45">
        <f t="shared" si="4"/>
        <v>796.12471036345084</v>
      </c>
      <c r="K40" s="45">
        <f t="shared" si="4"/>
        <v>796.12471036345084</v>
      </c>
      <c r="L40" s="45">
        <f t="shared" si="4"/>
        <v>796.12471036345084</v>
      </c>
      <c r="M40" s="45">
        <f t="shared" si="4"/>
        <v>796.12471036345084</v>
      </c>
      <c r="N40" s="45">
        <f t="shared" si="4"/>
        <v>796.12471036345084</v>
      </c>
      <c r="O40" s="45">
        <f t="shared" si="4"/>
        <v>796.12471036345084</v>
      </c>
      <c r="P40" s="45">
        <f t="shared" si="4"/>
        <v>796.12471036345084</v>
      </c>
      <c r="Q40" s="45">
        <f t="shared" si="4"/>
        <v>796.12471036345084</v>
      </c>
      <c r="R40" s="44"/>
      <c r="S40" s="44"/>
      <c r="T40" s="44"/>
      <c r="U40" s="44"/>
      <c r="V40" s="44"/>
      <c r="W40" s="44"/>
      <c r="X40" s="44">
        <f t="shared" si="1"/>
        <v>8757.3718139979574</v>
      </c>
    </row>
    <row r="41" spans="1:27" x14ac:dyDescent="0.25">
      <c r="A41" s="14">
        <v>31</v>
      </c>
      <c r="B41" s="14" t="s">
        <v>205</v>
      </c>
      <c r="C41" s="7" t="s">
        <v>212</v>
      </c>
      <c r="D41" s="31">
        <v>83</v>
      </c>
      <c r="E41" s="62">
        <f t="shared" si="2"/>
        <v>6.0790669818699516E-4</v>
      </c>
      <c r="F41" s="45" t="s">
        <v>563</v>
      </c>
      <c r="G41" s="45">
        <f t="shared" si="4"/>
        <v>796.12471036345084</v>
      </c>
      <c r="H41" s="45">
        <f t="shared" si="4"/>
        <v>796.12471036345084</v>
      </c>
      <c r="I41" s="45">
        <f t="shared" si="4"/>
        <v>796.12471036345084</v>
      </c>
      <c r="J41" s="45">
        <f t="shared" si="4"/>
        <v>796.12471036345084</v>
      </c>
      <c r="K41" s="45">
        <f t="shared" si="4"/>
        <v>796.12471036345084</v>
      </c>
      <c r="L41" s="45">
        <f t="shared" si="4"/>
        <v>796.12471036345084</v>
      </c>
      <c r="M41" s="45">
        <f t="shared" si="4"/>
        <v>796.12471036345084</v>
      </c>
      <c r="N41" s="45">
        <f t="shared" si="4"/>
        <v>796.12471036345084</v>
      </c>
      <c r="O41" s="45">
        <f t="shared" si="4"/>
        <v>796.12471036345084</v>
      </c>
      <c r="P41" s="45">
        <f t="shared" si="4"/>
        <v>796.12471036345084</v>
      </c>
      <c r="Q41" s="45">
        <f t="shared" si="4"/>
        <v>796.12471036345084</v>
      </c>
      <c r="R41" s="44"/>
      <c r="S41" s="44"/>
      <c r="T41" s="44"/>
      <c r="U41" s="44"/>
      <c r="V41" s="44"/>
      <c r="W41" s="44"/>
      <c r="X41" s="44">
        <f t="shared" si="1"/>
        <v>8757.3718139979574</v>
      </c>
    </row>
    <row r="42" spans="1:27" x14ac:dyDescent="0.25">
      <c r="A42" s="14">
        <v>32</v>
      </c>
      <c r="B42" s="14" t="s">
        <v>206</v>
      </c>
      <c r="C42" s="7" t="s">
        <v>213</v>
      </c>
      <c r="D42" s="31">
        <v>15582.3</v>
      </c>
      <c r="E42" s="62">
        <f t="shared" si="2"/>
        <v>0.11412752461637607</v>
      </c>
      <c r="F42" s="45" t="s">
        <v>563</v>
      </c>
      <c r="G42" s="45">
        <f t="shared" si="4"/>
        <v>796.12471036345084</v>
      </c>
      <c r="H42" s="45">
        <f t="shared" si="4"/>
        <v>796.12471036345084</v>
      </c>
      <c r="I42" s="45">
        <f t="shared" si="4"/>
        <v>796.12471036345084</v>
      </c>
      <c r="J42" s="45">
        <f t="shared" si="4"/>
        <v>796.12471036345084</v>
      </c>
      <c r="K42" s="45">
        <f t="shared" si="4"/>
        <v>796.12471036345084</v>
      </c>
      <c r="L42" s="45">
        <f t="shared" si="4"/>
        <v>796.12471036345084</v>
      </c>
      <c r="M42" s="45">
        <f t="shared" si="4"/>
        <v>796.12471036345084</v>
      </c>
      <c r="N42" s="45">
        <f t="shared" si="4"/>
        <v>796.12471036345084</v>
      </c>
      <c r="O42" s="45">
        <f t="shared" si="4"/>
        <v>796.12471036345084</v>
      </c>
      <c r="P42" s="45">
        <f t="shared" si="4"/>
        <v>796.12471036345084</v>
      </c>
      <c r="Q42" s="45">
        <f t="shared" si="4"/>
        <v>796.12471036345084</v>
      </c>
      <c r="R42" s="44"/>
      <c r="S42" s="44"/>
      <c r="T42" s="44"/>
      <c r="U42" s="44"/>
      <c r="V42" s="44"/>
      <c r="W42" s="44"/>
      <c r="X42" s="44">
        <f t="shared" si="1"/>
        <v>8757.3718139979574</v>
      </c>
      <c r="AA42" s="65"/>
    </row>
    <row r="43" spans="1:27" x14ac:dyDescent="0.25">
      <c r="A43" s="14">
        <v>33</v>
      </c>
      <c r="B43" s="14" t="s">
        <v>207</v>
      </c>
      <c r="C43" s="7" t="s">
        <v>214</v>
      </c>
      <c r="D43" s="31">
        <v>3831.16</v>
      </c>
      <c r="E43" s="62">
        <f t="shared" si="2"/>
        <v>2.8060094287061303E-2</v>
      </c>
      <c r="F43" s="45" t="s">
        <v>563</v>
      </c>
      <c r="G43" s="45">
        <f t="shared" si="4"/>
        <v>796.12471036345084</v>
      </c>
      <c r="H43" s="45">
        <f t="shared" si="4"/>
        <v>796.12471036345084</v>
      </c>
      <c r="I43" s="45">
        <f t="shared" si="4"/>
        <v>796.12471036345084</v>
      </c>
      <c r="J43" s="45">
        <f t="shared" si="4"/>
        <v>796.12471036345084</v>
      </c>
      <c r="K43" s="45">
        <f t="shared" si="4"/>
        <v>796.12471036345084</v>
      </c>
      <c r="L43" s="45">
        <f t="shared" si="4"/>
        <v>796.12471036345084</v>
      </c>
      <c r="M43" s="45">
        <f t="shared" si="4"/>
        <v>796.12471036345084</v>
      </c>
      <c r="N43" s="45">
        <f t="shared" si="4"/>
        <v>796.12471036345084</v>
      </c>
      <c r="O43" s="45">
        <f t="shared" si="4"/>
        <v>796.12471036345084</v>
      </c>
      <c r="P43" s="45">
        <f t="shared" si="4"/>
        <v>796.12471036345084</v>
      </c>
      <c r="Q43" s="45">
        <f t="shared" si="4"/>
        <v>796.12471036345084</v>
      </c>
      <c r="R43" s="44"/>
      <c r="S43" s="44"/>
      <c r="T43" s="44"/>
      <c r="U43" s="44"/>
      <c r="V43" s="44"/>
      <c r="W43" s="44"/>
      <c r="X43" s="44">
        <f t="shared" si="1"/>
        <v>8757.3718139979574</v>
      </c>
    </row>
    <row r="44" spans="1:27" x14ac:dyDescent="0.25">
      <c r="A44" s="14">
        <v>34</v>
      </c>
      <c r="B44" s="14" t="s">
        <v>208</v>
      </c>
      <c r="C44" s="7" t="s">
        <v>215</v>
      </c>
      <c r="D44" s="31">
        <v>142</v>
      </c>
      <c r="E44" s="62">
        <f t="shared" si="2"/>
        <v>1.040033146295823E-3</v>
      </c>
      <c r="F44" s="45" t="s">
        <v>563</v>
      </c>
      <c r="G44" s="45">
        <f t="shared" si="4"/>
        <v>796.12471036345084</v>
      </c>
      <c r="H44" s="45">
        <f t="shared" si="4"/>
        <v>796.12471036345084</v>
      </c>
      <c r="I44" s="45">
        <f t="shared" si="4"/>
        <v>796.12471036345084</v>
      </c>
      <c r="J44" s="45">
        <f t="shared" si="4"/>
        <v>796.12471036345084</v>
      </c>
      <c r="K44" s="45">
        <f t="shared" si="4"/>
        <v>796.12471036345084</v>
      </c>
      <c r="L44" s="45">
        <f t="shared" si="4"/>
        <v>796.12471036345084</v>
      </c>
      <c r="M44" s="45">
        <f t="shared" si="4"/>
        <v>796.12471036345084</v>
      </c>
      <c r="N44" s="45">
        <f t="shared" si="4"/>
        <v>796.12471036345084</v>
      </c>
      <c r="O44" s="45">
        <f t="shared" si="4"/>
        <v>796.12471036345084</v>
      </c>
      <c r="P44" s="45">
        <f t="shared" si="4"/>
        <v>796.12471036345084</v>
      </c>
      <c r="Q44" s="45">
        <f t="shared" si="4"/>
        <v>796.12471036345084</v>
      </c>
      <c r="R44" s="44"/>
      <c r="S44" s="44"/>
      <c r="T44" s="44"/>
      <c r="U44" s="44"/>
      <c r="V44" s="44"/>
      <c r="W44" s="44"/>
      <c r="X44" s="44">
        <f t="shared" si="1"/>
        <v>8757.3718139979574</v>
      </c>
    </row>
    <row r="45" spans="1:27" x14ac:dyDescent="0.25">
      <c r="A45" s="14">
        <v>35</v>
      </c>
      <c r="B45" s="14" t="s">
        <v>209</v>
      </c>
      <c r="C45" s="7" t="s">
        <v>216</v>
      </c>
      <c r="D45" s="31">
        <v>7480.3</v>
      </c>
      <c r="E45" s="62">
        <f t="shared" si="2"/>
        <v>5.4787041860821444E-2</v>
      </c>
      <c r="F45" s="45" t="s">
        <v>563</v>
      </c>
      <c r="G45" s="45">
        <f t="shared" si="4"/>
        <v>796.12471036345084</v>
      </c>
      <c r="H45" s="45">
        <f t="shared" si="4"/>
        <v>796.12471036345084</v>
      </c>
      <c r="I45" s="45">
        <f t="shared" si="4"/>
        <v>796.12471036345084</v>
      </c>
      <c r="J45" s="45">
        <f t="shared" si="4"/>
        <v>796.12471036345084</v>
      </c>
      <c r="K45" s="45">
        <f t="shared" si="4"/>
        <v>796.12471036345084</v>
      </c>
      <c r="L45" s="45">
        <f t="shared" si="4"/>
        <v>796.12471036345084</v>
      </c>
      <c r="M45" s="45">
        <f t="shared" si="4"/>
        <v>796.12471036345084</v>
      </c>
      <c r="N45" s="45">
        <f t="shared" si="4"/>
        <v>796.12471036345084</v>
      </c>
      <c r="O45" s="45">
        <f t="shared" si="4"/>
        <v>796.12471036345084</v>
      </c>
      <c r="P45" s="45">
        <f t="shared" si="4"/>
        <v>796.12471036345084</v>
      </c>
      <c r="Q45" s="45">
        <f t="shared" si="4"/>
        <v>796.12471036345084</v>
      </c>
      <c r="R45" s="44"/>
      <c r="S45" s="44"/>
      <c r="T45" s="44"/>
      <c r="U45" s="44"/>
      <c r="V45" s="44"/>
      <c r="W45" s="44"/>
      <c r="X45" s="44">
        <f t="shared" si="1"/>
        <v>8757.3718139979574</v>
      </c>
    </row>
    <row r="46" spans="1:27" x14ac:dyDescent="0.25">
      <c r="D46" s="31">
        <f>SUM(D11:D45)</f>
        <v>136534.11000000002</v>
      </c>
      <c r="E46" s="72"/>
      <c r="G46" s="31">
        <f t="shared" ref="G46:Q46" si="5">SUM(G11:G45)</f>
        <v>27864.364862720795</v>
      </c>
      <c r="H46" s="31">
        <f t="shared" si="5"/>
        <v>27457.34610454748</v>
      </c>
      <c r="I46" s="31">
        <f t="shared" si="5"/>
        <v>27124.466460026764</v>
      </c>
      <c r="J46" s="31">
        <f t="shared" si="5"/>
        <v>27093.616627500178</v>
      </c>
      <c r="K46" s="31">
        <f t="shared" si="5"/>
        <v>27743.453422334347</v>
      </c>
      <c r="L46" s="31">
        <f t="shared" si="5"/>
        <v>27453.987453425634</v>
      </c>
      <c r="M46" s="31">
        <f t="shared" si="5"/>
        <v>27109.041543763473</v>
      </c>
      <c r="N46" s="31">
        <f t="shared" si="5"/>
        <v>27092.186090911244</v>
      </c>
      <c r="O46" s="31">
        <f t="shared" si="5"/>
        <v>27088.640848060408</v>
      </c>
      <c r="P46" s="31">
        <f t="shared" si="5"/>
        <v>27454.7338203416</v>
      </c>
      <c r="Q46" s="31">
        <f t="shared" si="5"/>
        <v>27581.864985027765</v>
      </c>
      <c r="X46" s="31">
        <f>SUM(X11:X45)</f>
        <v>301063.7022186594</v>
      </c>
    </row>
  </sheetData>
  <mergeCells count="1">
    <mergeCell ref="B4:C5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27607-B60A-4D16-A343-0BAE8A3F285F}">
  <dimension ref="A1:AA46"/>
  <sheetViews>
    <sheetView zoomScale="80" zoomScaleNormal="80" workbookViewId="0">
      <pane xSplit="6" ySplit="10" topLeftCell="G28" activePane="bottomRight" state="frozen"/>
      <selection pane="topRight" activeCell="F1" sqref="F1"/>
      <selection pane="bottomLeft" activeCell="A9" sqref="A9"/>
      <selection pane="bottomRight" activeCell="H47" sqref="H47"/>
    </sheetView>
  </sheetViews>
  <sheetFormatPr baseColWidth="10" defaultColWidth="11.54296875" defaultRowHeight="15" x14ac:dyDescent="0.25"/>
  <cols>
    <col min="1" max="1" width="6.08984375" style="24" customWidth="1"/>
    <col min="2" max="2" width="9.90625" style="24" customWidth="1"/>
    <col min="3" max="3" width="29.81640625" style="24" customWidth="1"/>
    <col min="4" max="4" width="10.36328125" style="24" customWidth="1"/>
    <col min="5" max="5" width="8.54296875" style="24" customWidth="1"/>
    <col min="6" max="6" width="15.90625" style="24" customWidth="1"/>
    <col min="7" max="7" width="13.26953125" style="24" bestFit="1" customWidth="1"/>
    <col min="8" max="14" width="11.54296875" style="24"/>
    <col min="15" max="15" width="12.90625" style="24" customWidth="1"/>
    <col min="16" max="24" width="11.54296875" style="24"/>
    <col min="25" max="25" width="5.36328125" style="24" customWidth="1"/>
    <col min="26" max="16384" width="11.54296875" style="24"/>
  </cols>
  <sheetData>
    <row r="1" spans="1:24" ht="15.6" x14ac:dyDescent="0.3">
      <c r="A1" s="26" t="s">
        <v>566</v>
      </c>
    </row>
    <row r="2" spans="1:24" ht="15.6" x14ac:dyDescent="0.3">
      <c r="A2" s="26"/>
      <c r="B2" s="26"/>
      <c r="F2" s="41" t="s">
        <v>100</v>
      </c>
      <c r="G2" s="41">
        <v>1</v>
      </c>
      <c r="H2" s="41">
        <v>2</v>
      </c>
      <c r="I2" s="41">
        <v>3</v>
      </c>
      <c r="J2" s="41">
        <v>4</v>
      </c>
      <c r="K2" s="41">
        <v>5</v>
      </c>
      <c r="L2" s="41">
        <v>6</v>
      </c>
      <c r="M2" s="41">
        <v>7</v>
      </c>
      <c r="N2" s="41">
        <v>8</v>
      </c>
      <c r="O2" s="41">
        <v>9</v>
      </c>
      <c r="P2" s="41">
        <v>10</v>
      </c>
      <c r="Q2" s="41">
        <v>11</v>
      </c>
      <c r="R2" s="41">
        <v>12</v>
      </c>
      <c r="S2" s="41">
        <v>13</v>
      </c>
      <c r="T2" s="41">
        <v>14</v>
      </c>
      <c r="U2" s="41">
        <v>15</v>
      </c>
      <c r="V2" s="41">
        <v>16</v>
      </c>
      <c r="W2" s="41">
        <v>17</v>
      </c>
    </row>
    <row r="3" spans="1:24" ht="15.6" x14ac:dyDescent="0.3">
      <c r="A3" s="26"/>
      <c r="B3" s="26"/>
      <c r="F3" s="41" t="s">
        <v>101</v>
      </c>
      <c r="G3" s="41" t="s">
        <v>139</v>
      </c>
      <c r="H3" s="41" t="s">
        <v>140</v>
      </c>
      <c r="I3" s="41" t="s">
        <v>141</v>
      </c>
      <c r="J3" s="41" t="s">
        <v>142</v>
      </c>
      <c r="K3" s="41" t="s">
        <v>95</v>
      </c>
      <c r="L3" s="41" t="s">
        <v>96</v>
      </c>
      <c r="M3" s="41" t="s">
        <v>97</v>
      </c>
      <c r="N3" s="41" t="s">
        <v>98</v>
      </c>
      <c r="O3" s="41" t="s">
        <v>99</v>
      </c>
      <c r="P3" s="41" t="s">
        <v>143</v>
      </c>
      <c r="Q3" s="41" t="s">
        <v>144</v>
      </c>
      <c r="R3" s="41"/>
      <c r="S3" s="41"/>
      <c r="T3" s="41"/>
      <c r="U3" s="41"/>
      <c r="V3" s="41"/>
      <c r="W3" s="41"/>
    </row>
    <row r="4" spans="1:24" ht="15.6" customHeight="1" x14ac:dyDescent="0.25">
      <c r="B4" s="100" t="s">
        <v>538</v>
      </c>
      <c r="C4" s="100"/>
      <c r="F4" s="41" t="s">
        <v>102</v>
      </c>
      <c r="G4" s="41" t="s">
        <v>131</v>
      </c>
      <c r="H4" s="41" t="s">
        <v>135</v>
      </c>
      <c r="I4" s="41" t="s">
        <v>136</v>
      </c>
      <c r="J4" s="41" t="s">
        <v>137</v>
      </c>
      <c r="K4" s="41" t="s">
        <v>131</v>
      </c>
      <c r="L4" s="41" t="s">
        <v>135</v>
      </c>
      <c r="M4" s="41" t="s">
        <v>136</v>
      </c>
      <c r="N4" s="41" t="s">
        <v>137</v>
      </c>
      <c r="O4" s="41" t="s">
        <v>138</v>
      </c>
      <c r="P4" s="41" t="s">
        <v>131</v>
      </c>
      <c r="Q4" s="41" t="s">
        <v>135</v>
      </c>
      <c r="R4" s="41"/>
      <c r="S4" s="41"/>
      <c r="T4" s="41"/>
      <c r="U4" s="41"/>
      <c r="V4" s="41"/>
      <c r="W4" s="41"/>
    </row>
    <row r="5" spans="1:24" x14ac:dyDescent="0.25">
      <c r="B5" s="100"/>
      <c r="C5" s="100"/>
      <c r="F5" s="41" t="s">
        <v>132</v>
      </c>
      <c r="G5" s="41" t="s">
        <v>48</v>
      </c>
      <c r="H5" s="41" t="s">
        <v>48</v>
      </c>
      <c r="I5" s="41" t="s">
        <v>48</v>
      </c>
      <c r="J5" s="41" t="s">
        <v>48</v>
      </c>
      <c r="K5" s="41" t="s">
        <v>48</v>
      </c>
      <c r="L5" s="41" t="s">
        <v>48</v>
      </c>
      <c r="M5" s="41" t="s">
        <v>48</v>
      </c>
      <c r="N5" s="41" t="s">
        <v>48</v>
      </c>
      <c r="O5" s="41" t="s">
        <v>48</v>
      </c>
      <c r="P5" s="41" t="s">
        <v>48</v>
      </c>
      <c r="Q5" s="41" t="s">
        <v>48</v>
      </c>
      <c r="R5" s="41"/>
      <c r="S5" s="41"/>
      <c r="T5" s="41"/>
      <c r="U5" s="41"/>
      <c r="V5" s="41"/>
      <c r="W5" s="41"/>
    </row>
    <row r="6" spans="1:24" ht="15.6" x14ac:dyDescent="0.25">
      <c r="B6" s="71"/>
      <c r="C6" s="71"/>
      <c r="F6" s="41" t="s">
        <v>133</v>
      </c>
      <c r="G6" s="46">
        <v>45280</v>
      </c>
      <c r="H6" s="46">
        <v>32186</v>
      </c>
      <c r="I6" s="46">
        <v>8536</v>
      </c>
      <c r="J6" s="46">
        <v>4569</v>
      </c>
      <c r="K6" s="46">
        <v>38176</v>
      </c>
      <c r="L6" s="46">
        <v>25836</v>
      </c>
      <c r="M6" s="46">
        <v>5000</v>
      </c>
      <c r="N6" s="46">
        <v>3881</v>
      </c>
      <c r="O6" s="46">
        <v>17150</v>
      </c>
      <c r="P6" s="46">
        <v>18563</v>
      </c>
      <c r="Q6" s="46">
        <v>35292</v>
      </c>
      <c r="R6" s="41"/>
      <c r="S6" s="41"/>
      <c r="T6" s="41"/>
      <c r="U6" s="41"/>
      <c r="V6" s="41"/>
      <c r="W6" s="41"/>
    </row>
    <row r="7" spans="1:24" ht="27.6" x14ac:dyDescent="0.25">
      <c r="B7" s="71"/>
      <c r="C7" s="71"/>
      <c r="F7" s="41" t="s">
        <v>134</v>
      </c>
      <c r="G7" s="41" t="s">
        <v>145</v>
      </c>
      <c r="H7" s="41" t="s">
        <v>146</v>
      </c>
      <c r="I7" s="41" t="s">
        <v>147</v>
      </c>
      <c r="J7" s="41" t="s">
        <v>148</v>
      </c>
      <c r="K7" s="41" t="s">
        <v>149</v>
      </c>
      <c r="L7" s="41" t="s">
        <v>150</v>
      </c>
      <c r="M7" s="41" t="s">
        <v>151</v>
      </c>
      <c r="N7" s="41" t="s">
        <v>152</v>
      </c>
      <c r="O7" s="41" t="s">
        <v>153</v>
      </c>
      <c r="P7" s="41" t="s">
        <v>154</v>
      </c>
      <c r="Q7" s="41" t="s">
        <v>155</v>
      </c>
      <c r="R7" s="41"/>
      <c r="S7" s="41"/>
      <c r="T7" s="41"/>
      <c r="U7" s="41"/>
      <c r="V7" s="41"/>
      <c r="W7" s="41"/>
    </row>
    <row r="8" spans="1:24" ht="15.6" x14ac:dyDescent="0.25">
      <c r="B8" s="71"/>
      <c r="C8" s="71"/>
      <c r="F8" s="41" t="s">
        <v>218</v>
      </c>
      <c r="G8" s="47">
        <v>44185</v>
      </c>
      <c r="H8" s="47">
        <v>44188</v>
      </c>
      <c r="I8" s="47">
        <v>44193</v>
      </c>
      <c r="J8" s="47">
        <v>44201</v>
      </c>
      <c r="K8" s="47">
        <v>44209</v>
      </c>
      <c r="L8" s="47">
        <v>44212</v>
      </c>
      <c r="M8" s="47">
        <v>44214</v>
      </c>
      <c r="N8" s="47">
        <v>44212</v>
      </c>
      <c r="O8" s="47">
        <v>44216</v>
      </c>
      <c r="P8" s="47">
        <v>44201</v>
      </c>
      <c r="Q8" s="47">
        <v>44204</v>
      </c>
      <c r="R8" s="41"/>
      <c r="S8" s="41"/>
      <c r="T8" s="41"/>
      <c r="U8" s="41"/>
      <c r="V8" s="41"/>
      <c r="W8" s="41"/>
    </row>
    <row r="9" spans="1:24" ht="15.6" x14ac:dyDescent="0.25">
      <c r="B9" s="71"/>
      <c r="C9" s="71"/>
      <c r="F9" s="41" t="s">
        <v>156</v>
      </c>
      <c r="G9" s="41" t="s">
        <v>157</v>
      </c>
      <c r="H9" s="41" t="s">
        <v>157</v>
      </c>
      <c r="I9" s="41" t="s">
        <v>158</v>
      </c>
      <c r="J9" s="41" t="s">
        <v>158</v>
      </c>
      <c r="K9" s="41" t="s">
        <v>157</v>
      </c>
      <c r="L9" s="41" t="s">
        <v>157</v>
      </c>
      <c r="M9" s="41" t="s">
        <v>157</v>
      </c>
      <c r="N9" s="41" t="s">
        <v>157</v>
      </c>
      <c r="O9" s="41" t="s">
        <v>157</v>
      </c>
      <c r="P9" s="41" t="s">
        <v>158</v>
      </c>
      <c r="Q9" s="41" t="s">
        <v>158</v>
      </c>
      <c r="R9" s="41"/>
      <c r="S9" s="41"/>
      <c r="T9" s="41"/>
      <c r="U9" s="41"/>
      <c r="V9" s="41"/>
      <c r="W9" s="41"/>
    </row>
    <row r="10" spans="1:24" ht="15.6" x14ac:dyDescent="0.3">
      <c r="A10" s="1" t="s">
        <v>100</v>
      </c>
      <c r="B10" s="1" t="s">
        <v>101</v>
      </c>
      <c r="C10" s="1" t="s">
        <v>102</v>
      </c>
      <c r="D10" s="1" t="s">
        <v>559</v>
      </c>
      <c r="E10" s="1" t="s">
        <v>528</v>
      </c>
      <c r="F10" s="1" t="s">
        <v>94</v>
      </c>
      <c r="G10" s="41"/>
      <c r="H10" s="41"/>
      <c r="I10" s="41"/>
      <c r="J10" s="41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40"/>
      <c r="X10" s="42" t="s">
        <v>7</v>
      </c>
    </row>
    <row r="11" spans="1:24" x14ac:dyDescent="0.25">
      <c r="A11" s="14">
        <v>1</v>
      </c>
      <c r="B11" s="14" t="s">
        <v>160</v>
      </c>
      <c r="C11" s="7" t="s">
        <v>18</v>
      </c>
      <c r="D11" s="31">
        <v>10280.950000000001</v>
      </c>
      <c r="E11" s="62">
        <f>D11/$D$46</f>
        <v>7.5299498418380573E-2</v>
      </c>
      <c r="F11" s="45" t="s">
        <v>563</v>
      </c>
      <c r="G11" s="45">
        <f>'CIF TRAD MC'!$D11/'CIF TRAD MC'!$X11*'CIF TRAD MC'!G11</f>
        <v>934.6318181818184</v>
      </c>
      <c r="H11" s="45">
        <f>'CIF TRAD MC'!$D11/'CIF TRAD MC'!$X11*'CIF TRAD MC'!H11</f>
        <v>934.6318181818184</v>
      </c>
      <c r="I11" s="45">
        <f>'CIF TRAD MC'!$D11/'CIF TRAD MC'!$X11*'CIF TRAD MC'!I11</f>
        <v>934.6318181818184</v>
      </c>
      <c r="J11" s="45">
        <f>'CIF TRAD MC'!$D11/'CIF TRAD MC'!$X11*'CIF TRAD MC'!J11</f>
        <v>934.6318181818184</v>
      </c>
      <c r="K11" s="45">
        <f>'CIF TRAD MC'!$D11/'CIF TRAD MC'!$X11*'CIF TRAD MC'!K11</f>
        <v>934.6318181818184</v>
      </c>
      <c r="L11" s="45">
        <f>'CIF TRAD MC'!$D11/'CIF TRAD MC'!$X11*'CIF TRAD MC'!L11</f>
        <v>934.6318181818184</v>
      </c>
      <c r="M11" s="45">
        <f>'CIF TRAD MC'!$D11/'CIF TRAD MC'!$X11*'CIF TRAD MC'!M11</f>
        <v>934.6318181818184</v>
      </c>
      <c r="N11" s="45">
        <f>'CIF TRAD MC'!$D11/'CIF TRAD MC'!$X11*'CIF TRAD MC'!N11</f>
        <v>934.6318181818184</v>
      </c>
      <c r="O11" s="45">
        <f>'CIF TRAD MC'!$D11/'CIF TRAD MC'!$X11*'CIF TRAD MC'!O11</f>
        <v>934.6318181818184</v>
      </c>
      <c r="P11" s="45">
        <f>'CIF TRAD MC'!$D11/'CIF TRAD MC'!$X11*'CIF TRAD MC'!P11</f>
        <v>934.6318181818184</v>
      </c>
      <c r="Q11" s="45">
        <f>'CIF TRAD MC'!$D11/'CIF TRAD MC'!$X11*'CIF TRAD MC'!Q11</f>
        <v>934.6318181818184</v>
      </c>
      <c r="R11" s="7"/>
      <c r="S11" s="7"/>
      <c r="T11" s="7"/>
      <c r="U11" s="7"/>
      <c r="V11" s="7"/>
      <c r="W11" s="7"/>
      <c r="X11" s="44">
        <f t="shared" ref="X11:X45" si="0">SUM(G11:W11)</f>
        <v>10280.950000000004</v>
      </c>
    </row>
    <row r="12" spans="1:24" x14ac:dyDescent="0.25">
      <c r="A12" s="14">
        <v>2</v>
      </c>
      <c r="B12" s="14" t="s">
        <v>161</v>
      </c>
      <c r="C12" s="7" t="s">
        <v>172</v>
      </c>
      <c r="D12" s="31">
        <v>219</v>
      </c>
      <c r="E12" s="62">
        <f t="shared" ref="E12:E45" si="1">D12/$D$46</f>
        <v>1.6039947819632763E-3</v>
      </c>
      <c r="F12" s="45" t="s">
        <v>563</v>
      </c>
      <c r="G12" s="45">
        <f>'CIF TRAD MC'!$D12/'CIF TRAD MC'!$X12*'CIF TRAD MC'!G12</f>
        <v>52.625452907053145</v>
      </c>
      <c r="H12" s="45">
        <f>'CIF TRAD MC'!$D12/'CIF TRAD MC'!$X12*'CIF TRAD MC'!H12</f>
        <v>25.720690108322227</v>
      </c>
      <c r="I12" s="45">
        <f>'CIF TRAD MC'!$D12/'CIF TRAD MC'!$X12*'CIF TRAD MC'!I12</f>
        <v>3.7166726115606283</v>
      </c>
      <c r="J12" s="45">
        <f>'CIF TRAD MC'!$D12/'CIF TRAD MC'!$X12*'CIF TRAD MC'!J12</f>
        <v>1.677436311412319</v>
      </c>
      <c r="K12" s="45">
        <f>'CIF TRAD MC'!$D12/'CIF TRAD MC'!$X12*'CIF TRAD MC'!K12</f>
        <v>44.632962246794442</v>
      </c>
      <c r="L12" s="45">
        <f>'CIF TRAD MC'!$D12/'CIF TRAD MC'!$X12*'CIF TRAD MC'!L12</f>
        <v>25.498676478870596</v>
      </c>
      <c r="M12" s="45">
        <f>'CIF TRAD MC'!$D12/'CIF TRAD MC'!$X12*'CIF TRAD MC'!M12</f>
        <v>2.6970544614864735</v>
      </c>
      <c r="N12" s="45">
        <f>'CIF TRAD MC'!$D12/'CIF TRAD MC'!$X12*'CIF TRAD MC'!N12</f>
        <v>1.582874950719958</v>
      </c>
      <c r="O12" s="45">
        <f>'CIF TRAD MC'!$D12/'CIF TRAD MC'!$X12*'CIF TRAD MC'!O12</f>
        <v>1.3485272307432368</v>
      </c>
      <c r="P12" s="45">
        <f>'CIF TRAD MC'!$D12/'CIF TRAD MC'!$X12*'CIF TRAD MC'!P12</f>
        <v>25.548012840970955</v>
      </c>
      <c r="Q12" s="45">
        <f>'CIF TRAD MC'!$D12/'CIF TRAD MC'!$X12*'CIF TRAD MC'!Q12</f>
        <v>33.951639852066002</v>
      </c>
      <c r="R12" s="44"/>
      <c r="S12" s="44"/>
      <c r="T12" s="44"/>
      <c r="U12" s="44"/>
      <c r="V12" s="44"/>
      <c r="W12" s="44"/>
      <c r="X12" s="44">
        <f t="shared" si="0"/>
        <v>219</v>
      </c>
    </row>
    <row r="13" spans="1:24" x14ac:dyDescent="0.25">
      <c r="A13" s="14">
        <v>3</v>
      </c>
      <c r="B13" s="14" t="s">
        <v>162</v>
      </c>
      <c r="C13" s="7" t="s">
        <v>10</v>
      </c>
      <c r="D13" s="31">
        <v>1140</v>
      </c>
      <c r="E13" s="62">
        <f t="shared" si="1"/>
        <v>8.3495618787129446E-3</v>
      </c>
      <c r="F13" s="45" t="s">
        <v>563</v>
      </c>
      <c r="G13" s="45">
        <f>'CIF TRAD MC'!$D13/'CIF TRAD MC'!$X13*'CIF TRAD MC'!G13</f>
        <v>103.63636363636367</v>
      </c>
      <c r="H13" s="45">
        <f>'CIF TRAD MC'!$D13/'CIF TRAD MC'!$X13*'CIF TRAD MC'!H13</f>
        <v>103.63636363636367</v>
      </c>
      <c r="I13" s="45">
        <f>'CIF TRAD MC'!$D13/'CIF TRAD MC'!$X13*'CIF TRAD MC'!I13</f>
        <v>103.63636363636367</v>
      </c>
      <c r="J13" s="45">
        <f>'CIF TRAD MC'!$D13/'CIF TRAD MC'!$X13*'CIF TRAD MC'!J13</f>
        <v>103.63636363636367</v>
      </c>
      <c r="K13" s="45">
        <f>'CIF TRAD MC'!$D13/'CIF TRAD MC'!$X13*'CIF TRAD MC'!K13</f>
        <v>103.63636363636367</v>
      </c>
      <c r="L13" s="45">
        <f>'CIF TRAD MC'!$D13/'CIF TRAD MC'!$X13*'CIF TRAD MC'!L13</f>
        <v>103.63636363636367</v>
      </c>
      <c r="M13" s="45">
        <f>'CIF TRAD MC'!$D13/'CIF TRAD MC'!$X13*'CIF TRAD MC'!M13</f>
        <v>103.63636363636367</v>
      </c>
      <c r="N13" s="45">
        <f>'CIF TRAD MC'!$D13/'CIF TRAD MC'!$X13*'CIF TRAD MC'!N13</f>
        <v>103.63636363636367</v>
      </c>
      <c r="O13" s="45">
        <f>'CIF TRAD MC'!$D13/'CIF TRAD MC'!$X13*'CIF TRAD MC'!O13</f>
        <v>103.63636363636367</v>
      </c>
      <c r="P13" s="45">
        <f>'CIF TRAD MC'!$D13/'CIF TRAD MC'!$X13*'CIF TRAD MC'!P13</f>
        <v>103.63636363636367</v>
      </c>
      <c r="Q13" s="45">
        <f>'CIF TRAD MC'!$D13/'CIF TRAD MC'!$X13*'CIF TRAD MC'!Q13</f>
        <v>103.63636363636367</v>
      </c>
      <c r="R13" s="44"/>
      <c r="S13" s="44"/>
      <c r="T13" s="44"/>
      <c r="U13" s="44"/>
      <c r="V13" s="44"/>
      <c r="W13" s="44"/>
      <c r="X13" s="44">
        <f t="shared" si="0"/>
        <v>1140.0000000000002</v>
      </c>
    </row>
    <row r="14" spans="1:24" x14ac:dyDescent="0.25">
      <c r="A14" s="14">
        <v>4</v>
      </c>
      <c r="B14" s="14" t="s">
        <v>163</v>
      </c>
      <c r="C14" s="7" t="s">
        <v>14</v>
      </c>
      <c r="D14" s="31">
        <v>5131</v>
      </c>
      <c r="E14" s="62">
        <f t="shared" si="1"/>
        <v>3.758035263129484E-2</v>
      </c>
      <c r="F14" s="45" t="s">
        <v>563</v>
      </c>
      <c r="G14" s="45">
        <f>'CIF TRAD MC'!$D14/'CIF TRAD MC'!$X14*'CIF TRAD MC'!G14</f>
        <v>466.45454545454555</v>
      </c>
      <c r="H14" s="45">
        <f>'CIF TRAD MC'!$D14/'CIF TRAD MC'!$X14*'CIF TRAD MC'!H14</f>
        <v>466.45454545454555</v>
      </c>
      <c r="I14" s="45">
        <f>'CIF TRAD MC'!$D14/'CIF TRAD MC'!$X14*'CIF TRAD MC'!I14</f>
        <v>466.45454545454555</v>
      </c>
      <c r="J14" s="45">
        <f>'CIF TRAD MC'!$D14/'CIF TRAD MC'!$X14*'CIF TRAD MC'!J14</f>
        <v>466.45454545454555</v>
      </c>
      <c r="K14" s="45">
        <f>'CIF TRAD MC'!$D14/'CIF TRAD MC'!$X14*'CIF TRAD MC'!K14</f>
        <v>466.45454545454555</v>
      </c>
      <c r="L14" s="45">
        <f>'CIF TRAD MC'!$D14/'CIF TRAD MC'!$X14*'CIF TRAD MC'!L14</f>
        <v>466.45454545454555</v>
      </c>
      <c r="M14" s="45">
        <f>'CIF TRAD MC'!$D14/'CIF TRAD MC'!$X14*'CIF TRAD MC'!M14</f>
        <v>466.45454545454555</v>
      </c>
      <c r="N14" s="45">
        <f>'CIF TRAD MC'!$D14/'CIF TRAD MC'!$X14*'CIF TRAD MC'!N14</f>
        <v>466.45454545454555</v>
      </c>
      <c r="O14" s="45">
        <f>'CIF TRAD MC'!$D14/'CIF TRAD MC'!$X14*'CIF TRAD MC'!O14</f>
        <v>466.45454545454555</v>
      </c>
      <c r="P14" s="45">
        <f>'CIF TRAD MC'!$D14/'CIF TRAD MC'!$X14*'CIF TRAD MC'!P14</f>
        <v>466.45454545454555</v>
      </c>
      <c r="Q14" s="45">
        <f>'CIF TRAD MC'!$D14/'CIF TRAD MC'!$X14*'CIF TRAD MC'!Q14</f>
        <v>466.45454545454555</v>
      </c>
      <c r="R14" s="44"/>
      <c r="S14" s="44"/>
      <c r="T14" s="44"/>
      <c r="U14" s="44"/>
      <c r="V14" s="44"/>
      <c r="W14" s="44"/>
      <c r="X14" s="44">
        <f t="shared" si="0"/>
        <v>5131.0000000000018</v>
      </c>
    </row>
    <row r="15" spans="1:24" x14ac:dyDescent="0.25">
      <c r="A15" s="14">
        <v>5</v>
      </c>
      <c r="B15" s="14" t="s">
        <v>164</v>
      </c>
      <c r="C15" s="7" t="s">
        <v>11</v>
      </c>
      <c r="D15" s="31">
        <v>20200.91</v>
      </c>
      <c r="E15" s="62">
        <f t="shared" si="1"/>
        <v>0.14795504215027291</v>
      </c>
      <c r="F15" s="45" t="s">
        <v>563</v>
      </c>
      <c r="G15" s="45">
        <f>'CIF TRAD MC'!$D15/'CIF TRAD MC'!$X15*'CIF TRAD MC'!G15</f>
        <v>1836.4463636363639</v>
      </c>
      <c r="H15" s="45">
        <f>'CIF TRAD MC'!$D15/'CIF TRAD MC'!$X15*'CIF TRAD MC'!H15</f>
        <v>1836.4463636363639</v>
      </c>
      <c r="I15" s="45">
        <f>'CIF TRAD MC'!$D15/'CIF TRAD MC'!$X15*'CIF TRAD MC'!I15</f>
        <v>1836.4463636363639</v>
      </c>
      <c r="J15" s="45">
        <f>'CIF TRAD MC'!$D15/'CIF TRAD MC'!$X15*'CIF TRAD MC'!J15</f>
        <v>1836.4463636363639</v>
      </c>
      <c r="K15" s="45">
        <f>'CIF TRAD MC'!$D15/'CIF TRAD MC'!$X15*'CIF TRAD MC'!K15</f>
        <v>1836.4463636363639</v>
      </c>
      <c r="L15" s="45">
        <f>'CIF TRAD MC'!$D15/'CIF TRAD MC'!$X15*'CIF TRAD MC'!L15</f>
        <v>1836.4463636363639</v>
      </c>
      <c r="M15" s="45">
        <f>'CIF TRAD MC'!$D15/'CIF TRAD MC'!$X15*'CIF TRAD MC'!M15</f>
        <v>1836.4463636363639</v>
      </c>
      <c r="N15" s="45">
        <f>'CIF TRAD MC'!$D15/'CIF TRAD MC'!$X15*'CIF TRAD MC'!N15</f>
        <v>1836.4463636363639</v>
      </c>
      <c r="O15" s="45">
        <f>'CIF TRAD MC'!$D15/'CIF TRAD MC'!$X15*'CIF TRAD MC'!O15</f>
        <v>1836.4463636363639</v>
      </c>
      <c r="P15" s="45">
        <f>'CIF TRAD MC'!$D15/'CIF TRAD MC'!$X15*'CIF TRAD MC'!P15</f>
        <v>1836.4463636363639</v>
      </c>
      <c r="Q15" s="45">
        <f>'CIF TRAD MC'!$D15/'CIF TRAD MC'!$X15*'CIF TRAD MC'!Q15</f>
        <v>1836.4463636363639</v>
      </c>
      <c r="R15" s="45"/>
      <c r="S15" s="45"/>
      <c r="T15" s="45"/>
      <c r="U15" s="45"/>
      <c r="V15" s="45"/>
      <c r="W15" s="45"/>
      <c r="X15" s="44">
        <f t="shared" si="0"/>
        <v>20200.910000000003</v>
      </c>
    </row>
    <row r="16" spans="1:24" x14ac:dyDescent="0.25">
      <c r="A16" s="14">
        <v>6</v>
      </c>
      <c r="B16" s="14" t="s">
        <v>165</v>
      </c>
      <c r="C16" s="7" t="s">
        <v>173</v>
      </c>
      <c r="D16" s="31">
        <v>3588</v>
      </c>
      <c r="E16" s="62">
        <f t="shared" si="1"/>
        <v>2.6279147386686005E-2</v>
      </c>
      <c r="F16" s="45" t="s">
        <v>563</v>
      </c>
      <c r="G16" s="45">
        <f>'CIF TRAD MC'!$D16/'CIF TRAD MC'!$X16*'CIF TRAD MC'!G16</f>
        <v>326.1818181818183</v>
      </c>
      <c r="H16" s="45">
        <f>'CIF TRAD MC'!$D16/'CIF TRAD MC'!$X16*'CIF TRAD MC'!H16</f>
        <v>326.1818181818183</v>
      </c>
      <c r="I16" s="45">
        <f>'CIF TRAD MC'!$D16/'CIF TRAD MC'!$X16*'CIF TRAD MC'!I16</f>
        <v>326.1818181818183</v>
      </c>
      <c r="J16" s="45">
        <f>'CIF TRAD MC'!$D16/'CIF TRAD MC'!$X16*'CIF TRAD MC'!J16</f>
        <v>326.1818181818183</v>
      </c>
      <c r="K16" s="45">
        <f>'CIF TRAD MC'!$D16/'CIF TRAD MC'!$X16*'CIF TRAD MC'!K16</f>
        <v>326.1818181818183</v>
      </c>
      <c r="L16" s="45">
        <f>'CIF TRAD MC'!$D16/'CIF TRAD MC'!$X16*'CIF TRAD MC'!L16</f>
        <v>326.1818181818183</v>
      </c>
      <c r="M16" s="45">
        <f>'CIF TRAD MC'!$D16/'CIF TRAD MC'!$X16*'CIF TRAD MC'!M16</f>
        <v>326.1818181818183</v>
      </c>
      <c r="N16" s="45">
        <f>'CIF TRAD MC'!$D16/'CIF TRAD MC'!$X16*'CIF TRAD MC'!N16</f>
        <v>326.1818181818183</v>
      </c>
      <c r="O16" s="45">
        <f>'CIF TRAD MC'!$D16/'CIF TRAD MC'!$X16*'CIF TRAD MC'!O16</f>
        <v>326.1818181818183</v>
      </c>
      <c r="P16" s="45">
        <f>'CIF TRAD MC'!$D16/'CIF TRAD MC'!$X16*'CIF TRAD MC'!P16</f>
        <v>326.1818181818183</v>
      </c>
      <c r="Q16" s="45">
        <f>'CIF TRAD MC'!$D16/'CIF TRAD MC'!$X16*'CIF TRAD MC'!Q16</f>
        <v>326.1818181818183</v>
      </c>
      <c r="R16" s="45"/>
      <c r="S16" s="45"/>
      <c r="T16" s="45"/>
      <c r="U16" s="45"/>
      <c r="V16" s="45"/>
      <c r="W16" s="45"/>
      <c r="X16" s="44">
        <f t="shared" si="0"/>
        <v>3588.0000000000018</v>
      </c>
    </row>
    <row r="17" spans="1:24" x14ac:dyDescent="0.25">
      <c r="A17" s="14">
        <v>7</v>
      </c>
      <c r="B17" s="14" t="s">
        <v>166</v>
      </c>
      <c r="C17" s="7" t="s">
        <v>12</v>
      </c>
      <c r="D17" s="31">
        <v>906</v>
      </c>
      <c r="E17" s="62">
        <f t="shared" si="1"/>
        <v>6.6357044404508139E-3</v>
      </c>
      <c r="F17" s="45" t="s">
        <v>563</v>
      </c>
      <c r="G17" s="45">
        <f>'CIF TRAD MC'!$D17/'CIF TRAD MC'!$X17*'CIF TRAD MC'!G17</f>
        <v>82.363636363636374</v>
      </c>
      <c r="H17" s="45">
        <f>'CIF TRAD MC'!$D17/'CIF TRAD MC'!$X17*'CIF TRAD MC'!H17</f>
        <v>82.363636363636374</v>
      </c>
      <c r="I17" s="45">
        <f>'CIF TRAD MC'!$D17/'CIF TRAD MC'!$X17*'CIF TRAD MC'!I17</f>
        <v>82.363636363636374</v>
      </c>
      <c r="J17" s="45">
        <f>'CIF TRAD MC'!$D17/'CIF TRAD MC'!$X17*'CIF TRAD MC'!J17</f>
        <v>82.363636363636374</v>
      </c>
      <c r="K17" s="45">
        <f>'CIF TRAD MC'!$D17/'CIF TRAD MC'!$X17*'CIF TRAD MC'!K17</f>
        <v>82.363636363636374</v>
      </c>
      <c r="L17" s="45">
        <f>'CIF TRAD MC'!$D17/'CIF TRAD MC'!$X17*'CIF TRAD MC'!L17</f>
        <v>82.363636363636374</v>
      </c>
      <c r="M17" s="45">
        <f>'CIF TRAD MC'!$D17/'CIF TRAD MC'!$X17*'CIF TRAD MC'!M17</f>
        <v>82.363636363636374</v>
      </c>
      <c r="N17" s="45">
        <f>'CIF TRAD MC'!$D17/'CIF TRAD MC'!$X17*'CIF TRAD MC'!N17</f>
        <v>82.363636363636374</v>
      </c>
      <c r="O17" s="45">
        <f>'CIF TRAD MC'!$D17/'CIF TRAD MC'!$X17*'CIF TRAD MC'!O17</f>
        <v>82.363636363636374</v>
      </c>
      <c r="P17" s="45">
        <f>'CIF TRAD MC'!$D17/'CIF TRAD MC'!$X17*'CIF TRAD MC'!P17</f>
        <v>82.363636363636374</v>
      </c>
      <c r="Q17" s="45">
        <f>'CIF TRAD MC'!$D17/'CIF TRAD MC'!$X17*'CIF TRAD MC'!Q17</f>
        <v>82.363636363636374</v>
      </c>
      <c r="R17" s="44"/>
      <c r="S17" s="44"/>
      <c r="T17" s="44"/>
      <c r="U17" s="44"/>
      <c r="V17" s="44"/>
      <c r="W17" s="44"/>
      <c r="X17" s="44">
        <f t="shared" si="0"/>
        <v>906.00000000000011</v>
      </c>
    </row>
    <row r="18" spans="1:24" x14ac:dyDescent="0.25">
      <c r="A18" s="14">
        <v>8</v>
      </c>
      <c r="B18" s="14" t="s">
        <v>167</v>
      </c>
      <c r="C18" s="7" t="s">
        <v>16</v>
      </c>
      <c r="D18" s="31">
        <v>197</v>
      </c>
      <c r="E18" s="62">
        <f t="shared" si="1"/>
        <v>1.4428628860582895E-3</v>
      </c>
      <c r="F18" s="45" t="s">
        <v>563</v>
      </c>
      <c r="G18" s="45">
        <f>'CIF TRAD MC'!$D18/'CIF TRAD MC'!$X18*'CIF TRAD MC'!G18</f>
        <v>17.909090909090914</v>
      </c>
      <c r="H18" s="45">
        <f>'CIF TRAD MC'!$D18/'CIF TRAD MC'!$X18*'CIF TRAD MC'!H18</f>
        <v>17.909090909090914</v>
      </c>
      <c r="I18" s="45">
        <f>'CIF TRAD MC'!$D18/'CIF TRAD MC'!$X18*'CIF TRAD MC'!I18</f>
        <v>17.909090909090914</v>
      </c>
      <c r="J18" s="45">
        <f>'CIF TRAD MC'!$D18/'CIF TRAD MC'!$X18*'CIF TRAD MC'!J18</f>
        <v>17.909090909090914</v>
      </c>
      <c r="K18" s="45">
        <f>'CIF TRAD MC'!$D18/'CIF TRAD MC'!$X18*'CIF TRAD MC'!K18</f>
        <v>17.909090909090914</v>
      </c>
      <c r="L18" s="45">
        <f>'CIF TRAD MC'!$D18/'CIF TRAD MC'!$X18*'CIF TRAD MC'!L18</f>
        <v>17.909090909090914</v>
      </c>
      <c r="M18" s="45">
        <f>'CIF TRAD MC'!$D18/'CIF TRAD MC'!$X18*'CIF TRAD MC'!M18</f>
        <v>17.909090909090914</v>
      </c>
      <c r="N18" s="45">
        <f>'CIF TRAD MC'!$D18/'CIF TRAD MC'!$X18*'CIF TRAD MC'!N18</f>
        <v>17.909090909090914</v>
      </c>
      <c r="O18" s="45">
        <f>'CIF TRAD MC'!$D18/'CIF TRAD MC'!$X18*'CIF TRAD MC'!O18</f>
        <v>17.909090909090914</v>
      </c>
      <c r="P18" s="45">
        <f>'CIF TRAD MC'!$D18/'CIF TRAD MC'!$X18*'CIF TRAD MC'!P18</f>
        <v>17.909090909090914</v>
      </c>
      <c r="Q18" s="45">
        <f>'CIF TRAD MC'!$D18/'CIF TRAD MC'!$X18*'CIF TRAD MC'!Q18</f>
        <v>17.909090909090914</v>
      </c>
      <c r="R18" s="44"/>
      <c r="S18" s="44"/>
      <c r="T18" s="44"/>
      <c r="U18" s="44"/>
      <c r="V18" s="44"/>
      <c r="W18" s="44"/>
      <c r="X18" s="44">
        <f t="shared" si="0"/>
        <v>197</v>
      </c>
    </row>
    <row r="19" spans="1:24" x14ac:dyDescent="0.25">
      <c r="A19" s="14">
        <v>9</v>
      </c>
      <c r="B19" s="14" t="s">
        <v>168</v>
      </c>
      <c r="C19" s="7" t="s">
        <v>13</v>
      </c>
      <c r="D19" s="31">
        <v>10986.22</v>
      </c>
      <c r="E19" s="62">
        <f t="shared" si="1"/>
        <v>8.0465020792240105E-2</v>
      </c>
      <c r="F19" s="45" t="s">
        <v>563</v>
      </c>
      <c r="G19" s="45">
        <f>'CIF TRAD MC'!$D19/'CIF TRAD MC'!$X19*'CIF TRAD MC'!G19</f>
        <v>998.74727272727296</v>
      </c>
      <c r="H19" s="45">
        <f>'CIF TRAD MC'!$D19/'CIF TRAD MC'!$X19*'CIF TRAD MC'!H19</f>
        <v>998.74727272727296</v>
      </c>
      <c r="I19" s="45">
        <f>'CIF TRAD MC'!$D19/'CIF TRAD MC'!$X19*'CIF TRAD MC'!I19</f>
        <v>998.74727272727296</v>
      </c>
      <c r="J19" s="45">
        <f>'CIF TRAD MC'!$D19/'CIF TRAD MC'!$X19*'CIF TRAD MC'!J19</f>
        <v>998.74727272727296</v>
      </c>
      <c r="K19" s="45">
        <f>'CIF TRAD MC'!$D19/'CIF TRAD MC'!$X19*'CIF TRAD MC'!K19</f>
        <v>998.74727272727296</v>
      </c>
      <c r="L19" s="45">
        <f>'CIF TRAD MC'!$D19/'CIF TRAD MC'!$X19*'CIF TRAD MC'!L19</f>
        <v>998.74727272727296</v>
      </c>
      <c r="M19" s="45">
        <f>'CIF TRAD MC'!$D19/'CIF TRAD MC'!$X19*'CIF TRAD MC'!M19</f>
        <v>998.74727272727296</v>
      </c>
      <c r="N19" s="45">
        <f>'CIF TRAD MC'!$D19/'CIF TRAD MC'!$X19*'CIF TRAD MC'!N19</f>
        <v>998.74727272727296</v>
      </c>
      <c r="O19" s="45">
        <f>'CIF TRAD MC'!$D19/'CIF TRAD MC'!$X19*'CIF TRAD MC'!O19</f>
        <v>998.74727272727296</v>
      </c>
      <c r="P19" s="45">
        <f>'CIF TRAD MC'!$D19/'CIF TRAD MC'!$X19*'CIF TRAD MC'!P19</f>
        <v>998.74727272727296</v>
      </c>
      <c r="Q19" s="45">
        <f>'CIF TRAD MC'!$D19/'CIF TRAD MC'!$X19*'CIF TRAD MC'!Q19</f>
        <v>998.74727272727296</v>
      </c>
      <c r="R19" s="45"/>
      <c r="S19" s="45"/>
      <c r="T19" s="45"/>
      <c r="U19" s="45"/>
      <c r="V19" s="45"/>
      <c r="W19" s="45"/>
      <c r="X19" s="44">
        <f t="shared" si="0"/>
        <v>10986.22</v>
      </c>
    </row>
    <row r="20" spans="1:24" x14ac:dyDescent="0.25">
      <c r="A20" s="14">
        <v>10</v>
      </c>
      <c r="B20" s="14" t="s">
        <v>169</v>
      </c>
      <c r="C20" s="7" t="s">
        <v>8</v>
      </c>
      <c r="D20" s="31">
        <v>128</v>
      </c>
      <c r="E20" s="62">
        <f t="shared" si="1"/>
        <v>9.3749466708355873E-4</v>
      </c>
      <c r="F20" s="45" t="s">
        <v>563</v>
      </c>
      <c r="G20" s="45">
        <f>'CIF TRAD MC'!$D20/'CIF TRAD MC'!$X20*'CIF TRAD MC'!G20</f>
        <v>11.63636363636364</v>
      </c>
      <c r="H20" s="45">
        <f>'CIF TRAD MC'!$D20/'CIF TRAD MC'!$X20*'CIF TRAD MC'!H20</f>
        <v>11.63636363636364</v>
      </c>
      <c r="I20" s="45">
        <f>'CIF TRAD MC'!$D20/'CIF TRAD MC'!$X20*'CIF TRAD MC'!I20</f>
        <v>11.63636363636364</v>
      </c>
      <c r="J20" s="45">
        <f>'CIF TRAD MC'!$D20/'CIF TRAD MC'!$X20*'CIF TRAD MC'!J20</f>
        <v>11.63636363636364</v>
      </c>
      <c r="K20" s="45">
        <f>'CIF TRAD MC'!$D20/'CIF TRAD MC'!$X20*'CIF TRAD MC'!K20</f>
        <v>11.63636363636364</v>
      </c>
      <c r="L20" s="45">
        <f>'CIF TRAD MC'!$D20/'CIF TRAD MC'!$X20*'CIF TRAD MC'!L20</f>
        <v>11.63636363636364</v>
      </c>
      <c r="M20" s="45">
        <f>'CIF TRAD MC'!$D20/'CIF TRAD MC'!$X20*'CIF TRAD MC'!M20</f>
        <v>11.63636363636364</v>
      </c>
      <c r="N20" s="45">
        <f>'CIF TRAD MC'!$D20/'CIF TRAD MC'!$X20*'CIF TRAD MC'!N20</f>
        <v>11.63636363636364</v>
      </c>
      <c r="O20" s="45">
        <f>'CIF TRAD MC'!$D20/'CIF TRAD MC'!$X20*'CIF TRAD MC'!O20</f>
        <v>11.63636363636364</v>
      </c>
      <c r="P20" s="45">
        <f>'CIF TRAD MC'!$D20/'CIF TRAD MC'!$X20*'CIF TRAD MC'!P20</f>
        <v>11.63636363636364</v>
      </c>
      <c r="Q20" s="45">
        <f>'CIF TRAD MC'!$D20/'CIF TRAD MC'!$X20*'CIF TRAD MC'!Q20</f>
        <v>11.63636363636364</v>
      </c>
      <c r="R20" s="44"/>
      <c r="S20" s="44"/>
      <c r="T20" s="44"/>
      <c r="U20" s="44"/>
      <c r="V20" s="44"/>
      <c r="W20" s="44"/>
      <c r="X20" s="44">
        <f t="shared" si="0"/>
        <v>128.00000000000006</v>
      </c>
    </row>
    <row r="21" spans="1:24" x14ac:dyDescent="0.25">
      <c r="A21" s="14">
        <v>11</v>
      </c>
      <c r="B21" s="14" t="s">
        <v>170</v>
      </c>
      <c r="C21" s="7" t="s">
        <v>183</v>
      </c>
      <c r="D21" s="31">
        <f>60+3712.61</f>
        <v>3772.61</v>
      </c>
      <c r="E21" s="62">
        <f t="shared" si="1"/>
        <v>2.7631263718641441E-2</v>
      </c>
      <c r="F21" s="45" t="s">
        <v>563</v>
      </c>
      <c r="G21" s="45">
        <f>'CIF TRAD MC'!$D21/'CIF TRAD MC'!$X21*'CIF TRAD MC'!G21</f>
        <v>342.96454545454554</v>
      </c>
      <c r="H21" s="45">
        <f>'CIF TRAD MC'!$D21/'CIF TRAD MC'!$X21*'CIF TRAD MC'!H21</f>
        <v>342.96454545454554</v>
      </c>
      <c r="I21" s="45">
        <f>'CIF TRAD MC'!$D21/'CIF TRAD MC'!$X21*'CIF TRAD MC'!I21</f>
        <v>342.96454545454554</v>
      </c>
      <c r="J21" s="45">
        <f>'CIF TRAD MC'!$D21/'CIF TRAD MC'!$X21*'CIF TRAD MC'!J21</f>
        <v>342.96454545454554</v>
      </c>
      <c r="K21" s="45">
        <f>'CIF TRAD MC'!$D21/'CIF TRAD MC'!$X21*'CIF TRAD MC'!K21</f>
        <v>342.96454545454554</v>
      </c>
      <c r="L21" s="45">
        <f>'CIF TRAD MC'!$D21/'CIF TRAD MC'!$X21*'CIF TRAD MC'!L21</f>
        <v>342.96454545454554</v>
      </c>
      <c r="M21" s="45">
        <f>'CIF TRAD MC'!$D21/'CIF TRAD MC'!$X21*'CIF TRAD MC'!M21</f>
        <v>342.96454545454554</v>
      </c>
      <c r="N21" s="45">
        <f>'CIF TRAD MC'!$D21/'CIF TRAD MC'!$X21*'CIF TRAD MC'!N21</f>
        <v>342.96454545454554</v>
      </c>
      <c r="O21" s="45">
        <f>'CIF TRAD MC'!$D21/'CIF TRAD MC'!$X21*'CIF TRAD MC'!O21</f>
        <v>342.96454545454554</v>
      </c>
      <c r="P21" s="45">
        <f>'CIF TRAD MC'!$D21/'CIF TRAD MC'!$X21*'CIF TRAD MC'!P21</f>
        <v>342.96454545454554</v>
      </c>
      <c r="Q21" s="45">
        <f>'CIF TRAD MC'!$D21/'CIF TRAD MC'!$X21*'CIF TRAD MC'!Q21</f>
        <v>342.96454545454554</v>
      </c>
      <c r="R21" s="44"/>
      <c r="S21" s="44"/>
      <c r="T21" s="44"/>
      <c r="U21" s="44"/>
      <c r="V21" s="44"/>
      <c r="W21" s="44"/>
      <c r="X21" s="44">
        <f t="shared" si="0"/>
        <v>3772.6100000000019</v>
      </c>
    </row>
    <row r="22" spans="1:24" x14ac:dyDescent="0.25">
      <c r="A22" s="14">
        <v>12</v>
      </c>
      <c r="B22" s="14" t="s">
        <v>174</v>
      </c>
      <c r="C22" s="7" t="s">
        <v>184</v>
      </c>
      <c r="D22" s="31">
        <v>224.63</v>
      </c>
      <c r="E22" s="62">
        <f t="shared" si="1"/>
        <v>1.6452298989607795E-3</v>
      </c>
      <c r="F22" s="45" t="s">
        <v>563</v>
      </c>
      <c r="G22" s="45">
        <f>'CIF TRAD MC'!$D22/'CIF TRAD MC'!$X22*'CIF TRAD MC'!G22</f>
        <v>20.420909090909095</v>
      </c>
      <c r="H22" s="45">
        <f>'CIF TRAD MC'!$D22/'CIF TRAD MC'!$X22*'CIF TRAD MC'!H22</f>
        <v>20.420909090909095</v>
      </c>
      <c r="I22" s="45">
        <f>'CIF TRAD MC'!$D22/'CIF TRAD MC'!$X22*'CIF TRAD MC'!I22</f>
        <v>20.420909090909095</v>
      </c>
      <c r="J22" s="45">
        <f>'CIF TRAD MC'!$D22/'CIF TRAD MC'!$X22*'CIF TRAD MC'!J22</f>
        <v>20.420909090909095</v>
      </c>
      <c r="K22" s="45">
        <f>'CIF TRAD MC'!$D22/'CIF TRAD MC'!$X22*'CIF TRAD MC'!K22</f>
        <v>20.420909090909095</v>
      </c>
      <c r="L22" s="45">
        <f>'CIF TRAD MC'!$D22/'CIF TRAD MC'!$X22*'CIF TRAD MC'!L22</f>
        <v>20.420909090909095</v>
      </c>
      <c r="M22" s="45">
        <f>'CIF TRAD MC'!$D22/'CIF TRAD MC'!$X22*'CIF TRAD MC'!M22</f>
        <v>20.420909090909095</v>
      </c>
      <c r="N22" s="45">
        <f>'CIF TRAD MC'!$D22/'CIF TRAD MC'!$X22*'CIF TRAD MC'!N22</f>
        <v>20.420909090909095</v>
      </c>
      <c r="O22" s="45">
        <f>'CIF TRAD MC'!$D22/'CIF TRAD MC'!$X22*'CIF TRAD MC'!O22</f>
        <v>20.420909090909095</v>
      </c>
      <c r="P22" s="45">
        <f>'CIF TRAD MC'!$D22/'CIF TRAD MC'!$X22*'CIF TRAD MC'!P22</f>
        <v>20.420909090909095</v>
      </c>
      <c r="Q22" s="45">
        <f>'CIF TRAD MC'!$D22/'CIF TRAD MC'!$X22*'CIF TRAD MC'!Q22</f>
        <v>20.420909090909095</v>
      </c>
      <c r="R22" s="14"/>
      <c r="S22" s="14"/>
      <c r="T22" s="14"/>
      <c r="U22" s="14"/>
      <c r="V22" s="14"/>
      <c r="W22" s="14"/>
      <c r="X22" s="44">
        <f t="shared" si="0"/>
        <v>224.63000000000008</v>
      </c>
    </row>
    <row r="23" spans="1:24" x14ac:dyDescent="0.25">
      <c r="A23" s="14">
        <v>13</v>
      </c>
      <c r="B23" s="14" t="s">
        <v>175</v>
      </c>
      <c r="C23" s="7" t="s">
        <v>185</v>
      </c>
      <c r="D23" s="31">
        <v>3600</v>
      </c>
      <c r="E23" s="62">
        <f t="shared" si="1"/>
        <v>2.6367037511725089E-2</v>
      </c>
      <c r="F23" s="45" t="s">
        <v>563</v>
      </c>
      <c r="G23" s="45">
        <f>'CIF TRAD MC'!$D23/'CIF TRAD MC'!$X23*'CIF TRAD MC'!G23</f>
        <v>327.27272727272737</v>
      </c>
      <c r="H23" s="45">
        <f>'CIF TRAD MC'!$D23/'CIF TRAD MC'!$X23*'CIF TRAD MC'!H23</f>
        <v>327.27272727272737</v>
      </c>
      <c r="I23" s="45">
        <f>'CIF TRAD MC'!$D23/'CIF TRAD MC'!$X23*'CIF TRAD MC'!I23</f>
        <v>327.27272727272737</v>
      </c>
      <c r="J23" s="45">
        <f>'CIF TRAD MC'!$D23/'CIF TRAD MC'!$X23*'CIF TRAD MC'!J23</f>
        <v>327.27272727272737</v>
      </c>
      <c r="K23" s="45">
        <f>'CIF TRAD MC'!$D23/'CIF TRAD MC'!$X23*'CIF TRAD MC'!K23</f>
        <v>327.27272727272737</v>
      </c>
      <c r="L23" s="45">
        <f>'CIF TRAD MC'!$D23/'CIF TRAD MC'!$X23*'CIF TRAD MC'!L23</f>
        <v>327.27272727272737</v>
      </c>
      <c r="M23" s="45">
        <f>'CIF TRAD MC'!$D23/'CIF TRAD MC'!$X23*'CIF TRAD MC'!M23</f>
        <v>327.27272727272737</v>
      </c>
      <c r="N23" s="45">
        <f>'CIF TRAD MC'!$D23/'CIF TRAD MC'!$X23*'CIF TRAD MC'!N23</f>
        <v>327.27272727272737</v>
      </c>
      <c r="O23" s="45">
        <f>'CIF TRAD MC'!$D23/'CIF TRAD MC'!$X23*'CIF TRAD MC'!O23</f>
        <v>327.27272727272737</v>
      </c>
      <c r="P23" s="45">
        <f>'CIF TRAD MC'!$D23/'CIF TRAD MC'!$X23*'CIF TRAD MC'!P23</f>
        <v>327.27272727272737</v>
      </c>
      <c r="Q23" s="45">
        <f>'CIF TRAD MC'!$D23/'CIF TRAD MC'!$X23*'CIF TRAD MC'!Q23</f>
        <v>327.27272727272737</v>
      </c>
      <c r="R23" s="45"/>
      <c r="S23" s="45"/>
      <c r="T23" s="45"/>
      <c r="U23" s="45"/>
      <c r="V23" s="45"/>
      <c r="W23" s="45"/>
      <c r="X23" s="44">
        <f t="shared" si="0"/>
        <v>3600.0000000000018</v>
      </c>
    </row>
    <row r="24" spans="1:24" x14ac:dyDescent="0.25">
      <c r="A24" s="14">
        <v>14</v>
      </c>
      <c r="B24" s="14" t="s">
        <v>176</v>
      </c>
      <c r="C24" s="7" t="s">
        <v>186</v>
      </c>
      <c r="D24" s="31">
        <v>1437</v>
      </c>
      <c r="E24" s="62">
        <f t="shared" si="1"/>
        <v>1.0524842473430265E-2</v>
      </c>
      <c r="F24" s="45" t="s">
        <v>563</v>
      </c>
      <c r="G24" s="45">
        <f>'CIF TRAD MC'!$D24/'CIF TRAD MC'!$X24*'CIF TRAD MC'!G24</f>
        <v>130.63636363636365</v>
      </c>
      <c r="H24" s="45">
        <f>'CIF TRAD MC'!$D24/'CIF TRAD MC'!$X24*'CIF TRAD MC'!H24</f>
        <v>130.63636363636365</v>
      </c>
      <c r="I24" s="45">
        <f>'CIF TRAD MC'!$D24/'CIF TRAD MC'!$X24*'CIF TRAD MC'!I24</f>
        <v>130.63636363636365</v>
      </c>
      <c r="J24" s="45">
        <f>'CIF TRAD MC'!$D24/'CIF TRAD MC'!$X24*'CIF TRAD MC'!J24</f>
        <v>130.63636363636365</v>
      </c>
      <c r="K24" s="45">
        <f>'CIF TRAD MC'!$D24/'CIF TRAD MC'!$X24*'CIF TRAD MC'!K24</f>
        <v>130.63636363636365</v>
      </c>
      <c r="L24" s="45">
        <f>'CIF TRAD MC'!$D24/'CIF TRAD MC'!$X24*'CIF TRAD MC'!L24</f>
        <v>130.63636363636365</v>
      </c>
      <c r="M24" s="45">
        <f>'CIF TRAD MC'!$D24/'CIF TRAD MC'!$X24*'CIF TRAD MC'!M24</f>
        <v>130.63636363636365</v>
      </c>
      <c r="N24" s="45">
        <f>'CIF TRAD MC'!$D24/'CIF TRAD MC'!$X24*'CIF TRAD MC'!N24</f>
        <v>130.63636363636365</v>
      </c>
      <c r="O24" s="45">
        <f>'CIF TRAD MC'!$D24/'CIF TRAD MC'!$X24*'CIF TRAD MC'!O24</f>
        <v>130.63636363636365</v>
      </c>
      <c r="P24" s="45">
        <f>'CIF TRAD MC'!$D24/'CIF TRAD MC'!$X24*'CIF TRAD MC'!P24</f>
        <v>130.63636363636365</v>
      </c>
      <c r="Q24" s="45">
        <f>'CIF TRAD MC'!$D24/'CIF TRAD MC'!$X24*'CIF TRAD MC'!Q24</f>
        <v>130.63636363636365</v>
      </c>
      <c r="R24" s="45"/>
      <c r="S24" s="45"/>
      <c r="T24" s="45"/>
      <c r="U24" s="45"/>
      <c r="V24" s="45"/>
      <c r="W24" s="45"/>
      <c r="X24" s="44">
        <f t="shared" si="0"/>
        <v>1437.0000000000005</v>
      </c>
    </row>
    <row r="25" spans="1:24" x14ac:dyDescent="0.25">
      <c r="A25" s="14">
        <v>15</v>
      </c>
      <c r="B25" s="14" t="s">
        <v>177</v>
      </c>
      <c r="C25" s="7" t="s">
        <v>187</v>
      </c>
      <c r="D25" s="31">
        <v>4330</v>
      </c>
      <c r="E25" s="62">
        <f t="shared" si="1"/>
        <v>3.171368678493601E-2</v>
      </c>
      <c r="F25" s="45" t="s">
        <v>563</v>
      </c>
      <c r="G25" s="45">
        <f>'CIF TRAD MC'!$D25/'CIF TRAD MC'!$X25*'CIF TRAD MC'!G25</f>
        <v>393.63636363636374</v>
      </c>
      <c r="H25" s="45">
        <f>'CIF TRAD MC'!$D25/'CIF TRAD MC'!$X25*'CIF TRAD MC'!H25</f>
        <v>393.63636363636374</v>
      </c>
      <c r="I25" s="45">
        <f>'CIF TRAD MC'!$D25/'CIF TRAD MC'!$X25*'CIF TRAD MC'!I25</f>
        <v>393.63636363636374</v>
      </c>
      <c r="J25" s="45">
        <f>'CIF TRAD MC'!$D25/'CIF TRAD MC'!$X25*'CIF TRAD MC'!J25</f>
        <v>393.63636363636374</v>
      </c>
      <c r="K25" s="45">
        <f>'CIF TRAD MC'!$D25/'CIF TRAD MC'!$X25*'CIF TRAD MC'!K25</f>
        <v>393.63636363636374</v>
      </c>
      <c r="L25" s="45">
        <f>'CIF TRAD MC'!$D25/'CIF TRAD MC'!$X25*'CIF TRAD MC'!L25</f>
        <v>393.63636363636374</v>
      </c>
      <c r="M25" s="45">
        <f>'CIF TRAD MC'!$D25/'CIF TRAD MC'!$X25*'CIF TRAD MC'!M25</f>
        <v>393.63636363636374</v>
      </c>
      <c r="N25" s="45">
        <f>'CIF TRAD MC'!$D25/'CIF TRAD MC'!$X25*'CIF TRAD MC'!N25</f>
        <v>393.63636363636374</v>
      </c>
      <c r="O25" s="45">
        <f>'CIF TRAD MC'!$D25/'CIF TRAD MC'!$X25*'CIF TRAD MC'!O25</f>
        <v>393.63636363636374</v>
      </c>
      <c r="P25" s="45">
        <f>'CIF TRAD MC'!$D25/'CIF TRAD MC'!$X25*'CIF TRAD MC'!P25</f>
        <v>393.63636363636374</v>
      </c>
      <c r="Q25" s="45">
        <f>'CIF TRAD MC'!$D25/'CIF TRAD MC'!$X25*'CIF TRAD MC'!Q25</f>
        <v>393.63636363636374</v>
      </c>
      <c r="R25" s="44"/>
      <c r="S25" s="44"/>
      <c r="T25" s="44"/>
      <c r="U25" s="44"/>
      <c r="V25" s="44"/>
      <c r="W25" s="44"/>
      <c r="X25" s="44">
        <f t="shared" si="0"/>
        <v>4330.0000000000018</v>
      </c>
    </row>
    <row r="26" spans="1:24" x14ac:dyDescent="0.25">
      <c r="A26" s="14">
        <v>16</v>
      </c>
      <c r="B26" s="14" t="s">
        <v>178</v>
      </c>
      <c r="C26" s="7" t="s">
        <v>17</v>
      </c>
      <c r="D26" s="31">
        <v>13500</v>
      </c>
      <c r="E26" s="62">
        <f t="shared" si="1"/>
        <v>9.8876390668969083E-2</v>
      </c>
      <c r="F26" s="45" t="s">
        <v>563</v>
      </c>
      <c r="G26" s="45">
        <f>'CIF TRAD MC'!$D26/'CIF TRAD MC'!$X26*'CIF TRAD MC'!G26</f>
        <v>1227.2727272727275</v>
      </c>
      <c r="H26" s="45">
        <f>'CIF TRAD MC'!$D26/'CIF TRAD MC'!$X26*'CIF TRAD MC'!H26</f>
        <v>1227.2727272727275</v>
      </c>
      <c r="I26" s="45">
        <f>'CIF TRAD MC'!$D26/'CIF TRAD MC'!$X26*'CIF TRAD MC'!I26</f>
        <v>1227.2727272727275</v>
      </c>
      <c r="J26" s="45">
        <f>'CIF TRAD MC'!$D26/'CIF TRAD MC'!$X26*'CIF TRAD MC'!J26</f>
        <v>1227.2727272727275</v>
      </c>
      <c r="K26" s="45">
        <f>'CIF TRAD MC'!$D26/'CIF TRAD MC'!$X26*'CIF TRAD MC'!K26</f>
        <v>1227.2727272727275</v>
      </c>
      <c r="L26" s="45">
        <f>'CIF TRAD MC'!$D26/'CIF TRAD MC'!$X26*'CIF TRAD MC'!L26</f>
        <v>1227.2727272727275</v>
      </c>
      <c r="M26" s="45">
        <f>'CIF TRAD MC'!$D26/'CIF TRAD MC'!$X26*'CIF TRAD MC'!M26</f>
        <v>1227.2727272727275</v>
      </c>
      <c r="N26" s="45">
        <f>'CIF TRAD MC'!$D26/'CIF TRAD MC'!$X26*'CIF TRAD MC'!N26</f>
        <v>1227.2727272727275</v>
      </c>
      <c r="O26" s="45">
        <f>'CIF TRAD MC'!$D26/'CIF TRAD MC'!$X26*'CIF TRAD MC'!O26</f>
        <v>1227.2727272727275</v>
      </c>
      <c r="P26" s="45">
        <f>'CIF TRAD MC'!$D26/'CIF TRAD MC'!$X26*'CIF TRAD MC'!P26</f>
        <v>1227.2727272727275</v>
      </c>
      <c r="Q26" s="45">
        <f>'CIF TRAD MC'!$D26/'CIF TRAD MC'!$X26*'CIF TRAD MC'!Q26</f>
        <v>1227.2727272727275</v>
      </c>
      <c r="R26" s="45"/>
      <c r="S26" s="45"/>
      <c r="T26" s="45"/>
      <c r="U26" s="45"/>
      <c r="V26" s="45"/>
      <c r="W26" s="45"/>
      <c r="X26" s="44">
        <f t="shared" si="0"/>
        <v>13500.000000000005</v>
      </c>
    </row>
    <row r="27" spans="1:24" x14ac:dyDescent="0.25">
      <c r="A27" s="14">
        <v>17</v>
      </c>
      <c r="B27" s="14" t="s">
        <v>179</v>
      </c>
      <c r="C27" s="7" t="s">
        <v>9</v>
      </c>
      <c r="D27" s="31">
        <v>88</v>
      </c>
      <c r="E27" s="62">
        <f t="shared" si="1"/>
        <v>6.4452758361994663E-4</v>
      </c>
      <c r="F27" s="45" t="s">
        <v>563</v>
      </c>
      <c r="G27" s="45">
        <f>'CIF TRAD MC'!$D27/'CIF TRAD MC'!$X27*'CIF TRAD MC'!G27</f>
        <v>8.0000000000000018</v>
      </c>
      <c r="H27" s="45">
        <f>'CIF TRAD MC'!$D27/'CIF TRAD MC'!$X27*'CIF TRAD MC'!H27</f>
        <v>8.0000000000000018</v>
      </c>
      <c r="I27" s="45">
        <f>'CIF TRAD MC'!$D27/'CIF TRAD MC'!$X27*'CIF TRAD MC'!I27</f>
        <v>8.0000000000000018</v>
      </c>
      <c r="J27" s="45">
        <f>'CIF TRAD MC'!$D27/'CIF TRAD MC'!$X27*'CIF TRAD MC'!J27</f>
        <v>8.0000000000000018</v>
      </c>
      <c r="K27" s="45">
        <f>'CIF TRAD MC'!$D27/'CIF TRAD MC'!$X27*'CIF TRAD MC'!K27</f>
        <v>8.0000000000000018</v>
      </c>
      <c r="L27" s="45">
        <f>'CIF TRAD MC'!$D27/'CIF TRAD MC'!$X27*'CIF TRAD MC'!L27</f>
        <v>8.0000000000000018</v>
      </c>
      <c r="M27" s="45">
        <f>'CIF TRAD MC'!$D27/'CIF TRAD MC'!$X27*'CIF TRAD MC'!M27</f>
        <v>8.0000000000000018</v>
      </c>
      <c r="N27" s="45">
        <f>'CIF TRAD MC'!$D27/'CIF TRAD MC'!$X27*'CIF TRAD MC'!N27</f>
        <v>8.0000000000000018</v>
      </c>
      <c r="O27" s="45">
        <f>'CIF TRAD MC'!$D27/'CIF TRAD MC'!$X27*'CIF TRAD MC'!O27</f>
        <v>8.0000000000000018</v>
      </c>
      <c r="P27" s="45">
        <f>'CIF TRAD MC'!$D27/'CIF TRAD MC'!$X27*'CIF TRAD MC'!P27</f>
        <v>8.0000000000000018</v>
      </c>
      <c r="Q27" s="45">
        <f>'CIF TRAD MC'!$D27/'CIF TRAD MC'!$X27*'CIF TRAD MC'!Q27</f>
        <v>8.0000000000000018</v>
      </c>
      <c r="R27" s="44"/>
      <c r="S27" s="44"/>
      <c r="T27" s="44"/>
      <c r="U27" s="44"/>
      <c r="V27" s="44"/>
      <c r="W27" s="44"/>
      <c r="X27" s="44">
        <f t="shared" si="0"/>
        <v>88.000000000000014</v>
      </c>
    </row>
    <row r="28" spans="1:24" x14ac:dyDescent="0.25">
      <c r="A28" s="14">
        <v>18</v>
      </c>
      <c r="B28" s="14" t="s">
        <v>180</v>
      </c>
      <c r="C28" s="7" t="s">
        <v>15</v>
      </c>
      <c r="D28" s="31">
        <v>307</v>
      </c>
      <c r="E28" s="62">
        <f t="shared" si="1"/>
        <v>2.2485223655832227E-3</v>
      </c>
      <c r="F28" s="45" t="s">
        <v>563</v>
      </c>
      <c r="G28" s="45">
        <f>'CIF TRAD MC'!$D28/'CIF TRAD MC'!$X28*'CIF TRAD MC'!G28</f>
        <v>27.909090909090914</v>
      </c>
      <c r="H28" s="45">
        <f>'CIF TRAD MC'!$D28/'CIF TRAD MC'!$X28*'CIF TRAD MC'!H28</f>
        <v>27.909090909090914</v>
      </c>
      <c r="I28" s="45">
        <f>'CIF TRAD MC'!$D28/'CIF TRAD MC'!$X28*'CIF TRAD MC'!I28</f>
        <v>27.909090909090914</v>
      </c>
      <c r="J28" s="45">
        <f>'CIF TRAD MC'!$D28/'CIF TRAD MC'!$X28*'CIF TRAD MC'!J28</f>
        <v>27.909090909090914</v>
      </c>
      <c r="K28" s="45">
        <f>'CIF TRAD MC'!$D28/'CIF TRAD MC'!$X28*'CIF TRAD MC'!K28</f>
        <v>27.909090909090914</v>
      </c>
      <c r="L28" s="45">
        <f>'CIF TRAD MC'!$D28/'CIF TRAD MC'!$X28*'CIF TRAD MC'!L28</f>
        <v>27.909090909090914</v>
      </c>
      <c r="M28" s="45">
        <f>'CIF TRAD MC'!$D28/'CIF TRAD MC'!$X28*'CIF TRAD MC'!M28</f>
        <v>27.909090909090914</v>
      </c>
      <c r="N28" s="45">
        <f>'CIF TRAD MC'!$D28/'CIF TRAD MC'!$X28*'CIF TRAD MC'!N28</f>
        <v>27.909090909090914</v>
      </c>
      <c r="O28" s="45">
        <f>'CIF TRAD MC'!$D28/'CIF TRAD MC'!$X28*'CIF TRAD MC'!O28</f>
        <v>27.909090909090914</v>
      </c>
      <c r="P28" s="45">
        <f>'CIF TRAD MC'!$D28/'CIF TRAD MC'!$X28*'CIF TRAD MC'!P28</f>
        <v>27.909090909090914</v>
      </c>
      <c r="Q28" s="45">
        <f>'CIF TRAD MC'!$D28/'CIF TRAD MC'!$X28*'CIF TRAD MC'!Q28</f>
        <v>27.909090909090914</v>
      </c>
      <c r="R28" s="45"/>
      <c r="S28" s="45"/>
      <c r="T28" s="45"/>
      <c r="U28" s="45"/>
      <c r="V28" s="45"/>
      <c r="W28" s="45"/>
      <c r="X28" s="44">
        <f t="shared" si="0"/>
        <v>307.00000000000006</v>
      </c>
    </row>
    <row r="29" spans="1:24" x14ac:dyDescent="0.25">
      <c r="A29" s="14">
        <v>19</v>
      </c>
      <c r="B29" s="14" t="s">
        <v>181</v>
      </c>
      <c r="C29" s="7" t="s">
        <v>196</v>
      </c>
      <c r="D29" s="31">
        <v>4015.57</v>
      </c>
      <c r="E29" s="62">
        <f t="shared" si="1"/>
        <v>2.9410745783599423E-2</v>
      </c>
      <c r="F29" s="45" t="s">
        <v>563</v>
      </c>
      <c r="G29" s="45">
        <f>'CIF TRAD MC'!$D29/'CIF TRAD MC'!$X29*'CIF TRAD MC'!G29</f>
        <v>365.05181818181825</v>
      </c>
      <c r="H29" s="45">
        <f>'CIF TRAD MC'!$D29/'CIF TRAD MC'!$X29*'CIF TRAD MC'!H29</f>
        <v>365.05181818181825</v>
      </c>
      <c r="I29" s="45">
        <f>'CIF TRAD MC'!$D29/'CIF TRAD MC'!$X29*'CIF TRAD MC'!I29</f>
        <v>365.05181818181825</v>
      </c>
      <c r="J29" s="45">
        <f>'CIF TRAD MC'!$D29/'CIF TRAD MC'!$X29*'CIF TRAD MC'!J29</f>
        <v>365.05181818181825</v>
      </c>
      <c r="K29" s="45">
        <f>'CIF TRAD MC'!$D29/'CIF TRAD MC'!$X29*'CIF TRAD MC'!K29</f>
        <v>365.05181818181825</v>
      </c>
      <c r="L29" s="45">
        <f>'CIF TRAD MC'!$D29/'CIF TRAD MC'!$X29*'CIF TRAD MC'!L29</f>
        <v>365.05181818181825</v>
      </c>
      <c r="M29" s="45">
        <f>'CIF TRAD MC'!$D29/'CIF TRAD MC'!$X29*'CIF TRAD MC'!M29</f>
        <v>365.05181818181825</v>
      </c>
      <c r="N29" s="45">
        <f>'CIF TRAD MC'!$D29/'CIF TRAD MC'!$X29*'CIF TRAD MC'!N29</f>
        <v>365.05181818181825</v>
      </c>
      <c r="O29" s="45">
        <f>'CIF TRAD MC'!$D29/'CIF TRAD MC'!$X29*'CIF TRAD MC'!O29</f>
        <v>365.05181818181825</v>
      </c>
      <c r="P29" s="45">
        <f>'CIF TRAD MC'!$D29/'CIF TRAD MC'!$X29*'CIF TRAD MC'!P29</f>
        <v>365.05181818181825</v>
      </c>
      <c r="Q29" s="45">
        <f>'CIF TRAD MC'!$D29/'CIF TRAD MC'!$X29*'CIF TRAD MC'!Q29</f>
        <v>365.05181818181825</v>
      </c>
      <c r="R29" s="44"/>
      <c r="S29" s="44"/>
      <c r="T29" s="44"/>
      <c r="U29" s="44"/>
      <c r="V29" s="44"/>
      <c r="W29" s="44"/>
      <c r="X29" s="44">
        <f t="shared" si="0"/>
        <v>4015.5700000000015</v>
      </c>
    </row>
    <row r="30" spans="1:24" x14ac:dyDescent="0.25">
      <c r="A30" s="14">
        <v>20</v>
      </c>
      <c r="B30" s="14" t="s">
        <v>182</v>
      </c>
      <c r="C30" s="7" t="s">
        <v>197</v>
      </c>
      <c r="D30" s="31">
        <v>2154.89</v>
      </c>
      <c r="E30" s="62">
        <f t="shared" si="1"/>
        <v>1.5782795962122575E-2</v>
      </c>
      <c r="F30" s="45" t="s">
        <v>563</v>
      </c>
      <c r="G30" s="45">
        <f>'CIF TRAD MC'!$D30/'CIF TRAD MC'!$X30*'CIF TRAD MC'!G30</f>
        <v>195.89909090909094</v>
      </c>
      <c r="H30" s="45">
        <f>'CIF TRAD MC'!$D30/'CIF TRAD MC'!$X30*'CIF TRAD MC'!H30</f>
        <v>195.89909090909094</v>
      </c>
      <c r="I30" s="45">
        <f>'CIF TRAD MC'!$D30/'CIF TRAD MC'!$X30*'CIF TRAD MC'!I30</f>
        <v>195.89909090909094</v>
      </c>
      <c r="J30" s="45">
        <f>'CIF TRAD MC'!$D30/'CIF TRAD MC'!$X30*'CIF TRAD MC'!J30</f>
        <v>195.89909090909094</v>
      </c>
      <c r="K30" s="45">
        <f>'CIF TRAD MC'!$D30/'CIF TRAD MC'!$X30*'CIF TRAD MC'!K30</f>
        <v>195.89909090909094</v>
      </c>
      <c r="L30" s="45">
        <f>'CIF TRAD MC'!$D30/'CIF TRAD MC'!$X30*'CIF TRAD MC'!L30</f>
        <v>195.89909090909094</v>
      </c>
      <c r="M30" s="45">
        <f>'CIF TRAD MC'!$D30/'CIF TRAD MC'!$X30*'CIF TRAD MC'!M30</f>
        <v>195.89909090909094</v>
      </c>
      <c r="N30" s="45">
        <f>'CIF TRAD MC'!$D30/'CIF TRAD MC'!$X30*'CIF TRAD MC'!N30</f>
        <v>195.89909090909094</v>
      </c>
      <c r="O30" s="45">
        <f>'CIF TRAD MC'!$D30/'CIF TRAD MC'!$X30*'CIF TRAD MC'!O30</f>
        <v>195.89909090909094</v>
      </c>
      <c r="P30" s="45">
        <f>'CIF TRAD MC'!$D30/'CIF TRAD MC'!$X30*'CIF TRAD MC'!P30</f>
        <v>195.89909090909094</v>
      </c>
      <c r="Q30" s="45">
        <f>'CIF TRAD MC'!$D30/'CIF TRAD MC'!$X30*'CIF TRAD MC'!Q30</f>
        <v>195.89909090909094</v>
      </c>
      <c r="R30" s="44"/>
      <c r="S30" s="44"/>
      <c r="T30" s="44"/>
      <c r="U30" s="44"/>
      <c r="V30" s="44"/>
      <c r="W30" s="44"/>
      <c r="X30" s="44">
        <f t="shared" si="0"/>
        <v>2154.8900000000008</v>
      </c>
    </row>
    <row r="31" spans="1:24" x14ac:dyDescent="0.25">
      <c r="A31" s="14">
        <v>21</v>
      </c>
      <c r="B31" s="14" t="s">
        <v>188</v>
      </c>
      <c r="C31" s="7" t="s">
        <v>198</v>
      </c>
      <c r="D31" s="31">
        <v>4050</v>
      </c>
      <c r="E31" s="62">
        <f t="shared" si="1"/>
        <v>2.9662917200690725E-2</v>
      </c>
      <c r="F31" s="45" t="s">
        <v>563</v>
      </c>
      <c r="G31" s="45">
        <f>'CIF TRAD MC'!$D31/'CIF TRAD MC'!$X31*'CIF TRAD MC'!G31</f>
        <v>368.1818181818183</v>
      </c>
      <c r="H31" s="45">
        <f>'CIF TRAD MC'!$D31/'CIF TRAD MC'!$X31*'CIF TRAD MC'!H31</f>
        <v>368.1818181818183</v>
      </c>
      <c r="I31" s="45">
        <f>'CIF TRAD MC'!$D31/'CIF TRAD MC'!$X31*'CIF TRAD MC'!I31</f>
        <v>368.1818181818183</v>
      </c>
      <c r="J31" s="45">
        <f>'CIF TRAD MC'!$D31/'CIF TRAD MC'!$X31*'CIF TRAD MC'!J31</f>
        <v>368.1818181818183</v>
      </c>
      <c r="K31" s="45">
        <f>'CIF TRAD MC'!$D31/'CIF TRAD MC'!$X31*'CIF TRAD MC'!K31</f>
        <v>368.1818181818183</v>
      </c>
      <c r="L31" s="45">
        <f>'CIF TRAD MC'!$D31/'CIF TRAD MC'!$X31*'CIF TRAD MC'!L31</f>
        <v>368.1818181818183</v>
      </c>
      <c r="M31" s="45">
        <f>'CIF TRAD MC'!$D31/'CIF TRAD MC'!$X31*'CIF TRAD MC'!M31</f>
        <v>368.1818181818183</v>
      </c>
      <c r="N31" s="45">
        <f>'CIF TRAD MC'!$D31/'CIF TRAD MC'!$X31*'CIF TRAD MC'!N31</f>
        <v>368.1818181818183</v>
      </c>
      <c r="O31" s="45">
        <f>'CIF TRAD MC'!$D31/'CIF TRAD MC'!$X31*'CIF TRAD MC'!O31</f>
        <v>368.1818181818183</v>
      </c>
      <c r="P31" s="45">
        <f>'CIF TRAD MC'!$D31/'CIF TRAD MC'!$X31*'CIF TRAD MC'!P31</f>
        <v>368.1818181818183</v>
      </c>
      <c r="Q31" s="45">
        <f>'CIF TRAD MC'!$D31/'CIF TRAD MC'!$X31*'CIF TRAD MC'!Q31</f>
        <v>368.1818181818183</v>
      </c>
      <c r="R31" s="44"/>
      <c r="S31" s="44"/>
      <c r="T31" s="44"/>
      <c r="U31" s="44"/>
      <c r="V31" s="44"/>
      <c r="W31" s="44"/>
      <c r="X31" s="44">
        <f t="shared" si="0"/>
        <v>4050.0000000000023</v>
      </c>
    </row>
    <row r="32" spans="1:24" x14ac:dyDescent="0.25">
      <c r="A32" s="14">
        <v>22</v>
      </c>
      <c r="B32" s="14" t="s">
        <v>189</v>
      </c>
      <c r="C32" s="7" t="s">
        <v>19</v>
      </c>
      <c r="D32" s="31">
        <f>0.73+6.6</f>
        <v>7.33</v>
      </c>
      <c r="E32" s="62">
        <f t="shared" si="1"/>
        <v>5.3686218044706918E-5</v>
      </c>
      <c r="F32" s="45" t="s">
        <v>563</v>
      </c>
      <c r="G32" s="45">
        <f>'CIF TRAD MC'!$D32/'CIF TRAD MC'!$X32*'CIF TRAD MC'!G32</f>
        <v>0.66636363636363649</v>
      </c>
      <c r="H32" s="45">
        <f>'CIF TRAD MC'!$D32/'CIF TRAD MC'!$X32*'CIF TRAD MC'!H32</f>
        <v>0.66636363636363649</v>
      </c>
      <c r="I32" s="45">
        <f>'CIF TRAD MC'!$D32/'CIF TRAD MC'!$X32*'CIF TRAD MC'!I32</f>
        <v>0.66636363636363649</v>
      </c>
      <c r="J32" s="45">
        <f>'CIF TRAD MC'!$D32/'CIF TRAD MC'!$X32*'CIF TRAD MC'!J32</f>
        <v>0.66636363636363649</v>
      </c>
      <c r="K32" s="45">
        <f>'CIF TRAD MC'!$D32/'CIF TRAD MC'!$X32*'CIF TRAD MC'!K32</f>
        <v>0.66636363636363649</v>
      </c>
      <c r="L32" s="45">
        <f>'CIF TRAD MC'!$D32/'CIF TRAD MC'!$X32*'CIF TRAD MC'!L32</f>
        <v>0.66636363636363649</v>
      </c>
      <c r="M32" s="45">
        <f>'CIF TRAD MC'!$D32/'CIF TRAD MC'!$X32*'CIF TRAD MC'!M32</f>
        <v>0.66636363636363649</v>
      </c>
      <c r="N32" s="45">
        <f>'CIF TRAD MC'!$D32/'CIF TRAD MC'!$X32*'CIF TRAD MC'!N32</f>
        <v>0.66636363636363649</v>
      </c>
      <c r="O32" s="45">
        <f>'CIF TRAD MC'!$D32/'CIF TRAD MC'!$X32*'CIF TRAD MC'!O32</f>
        <v>0.66636363636363649</v>
      </c>
      <c r="P32" s="45">
        <f>'CIF TRAD MC'!$D32/'CIF TRAD MC'!$X32*'CIF TRAD MC'!P32</f>
        <v>0.66636363636363649</v>
      </c>
      <c r="Q32" s="45">
        <f>'CIF TRAD MC'!$D32/'CIF TRAD MC'!$X32*'CIF TRAD MC'!Q32</f>
        <v>0.66636363636363649</v>
      </c>
      <c r="R32" s="44"/>
      <c r="S32" s="44"/>
      <c r="T32" s="44"/>
      <c r="U32" s="44"/>
      <c r="V32" s="44"/>
      <c r="W32" s="44"/>
      <c r="X32" s="44">
        <f t="shared" si="0"/>
        <v>7.33</v>
      </c>
    </row>
    <row r="33" spans="1:27" x14ac:dyDescent="0.25">
      <c r="A33" s="14">
        <v>23</v>
      </c>
      <c r="B33" s="14" t="s">
        <v>190</v>
      </c>
      <c r="C33" s="7" t="s">
        <v>217</v>
      </c>
      <c r="D33" s="31">
        <v>11680.57</v>
      </c>
      <c r="E33" s="62">
        <f t="shared" si="1"/>
        <v>8.5550563152314088E-2</v>
      </c>
      <c r="F33" s="45" t="s">
        <v>563</v>
      </c>
      <c r="G33" s="45">
        <f>'CIF TRAD MC'!$D33/'CIF TRAD MC'!$X33*'CIF TRAD MC'!G33</f>
        <v>1061.8700000000001</v>
      </c>
      <c r="H33" s="45">
        <f>'CIF TRAD MC'!$D33/'CIF TRAD MC'!$X33*'CIF TRAD MC'!H33</f>
        <v>1061.8700000000001</v>
      </c>
      <c r="I33" s="45">
        <f>'CIF TRAD MC'!$D33/'CIF TRAD MC'!$X33*'CIF TRAD MC'!I33</f>
        <v>1061.8700000000001</v>
      </c>
      <c r="J33" s="45">
        <f>'CIF TRAD MC'!$D33/'CIF TRAD MC'!$X33*'CIF TRAD MC'!J33</f>
        <v>1061.8700000000001</v>
      </c>
      <c r="K33" s="45">
        <f>'CIF TRAD MC'!$D33/'CIF TRAD MC'!$X33*'CIF TRAD MC'!K33</f>
        <v>1061.8700000000001</v>
      </c>
      <c r="L33" s="45">
        <f>'CIF TRAD MC'!$D33/'CIF TRAD MC'!$X33*'CIF TRAD MC'!L33</f>
        <v>1061.8700000000001</v>
      </c>
      <c r="M33" s="45">
        <f>'CIF TRAD MC'!$D33/'CIF TRAD MC'!$X33*'CIF TRAD MC'!M33</f>
        <v>1061.8700000000001</v>
      </c>
      <c r="N33" s="45">
        <f>'CIF TRAD MC'!$D33/'CIF TRAD MC'!$X33*'CIF TRAD MC'!N33</f>
        <v>1061.8700000000001</v>
      </c>
      <c r="O33" s="45">
        <f>'CIF TRAD MC'!$D33/'CIF TRAD MC'!$X33*'CIF TRAD MC'!O33</f>
        <v>1061.8700000000001</v>
      </c>
      <c r="P33" s="45">
        <f>'CIF TRAD MC'!$D33/'CIF TRAD MC'!$X33*'CIF TRAD MC'!P33</f>
        <v>1061.8700000000001</v>
      </c>
      <c r="Q33" s="45">
        <f>'CIF TRAD MC'!$D33/'CIF TRAD MC'!$X33*'CIF TRAD MC'!Q33</f>
        <v>1061.8700000000001</v>
      </c>
      <c r="R33" s="44"/>
      <c r="S33" s="44"/>
      <c r="T33" s="44"/>
      <c r="U33" s="44"/>
      <c r="V33" s="44"/>
      <c r="W33" s="44"/>
      <c r="X33" s="44">
        <f t="shared" si="0"/>
        <v>11680.570000000003</v>
      </c>
    </row>
    <row r="34" spans="1:27" x14ac:dyDescent="0.25">
      <c r="A34" s="14">
        <v>24</v>
      </c>
      <c r="B34" s="14" t="s">
        <v>191</v>
      </c>
      <c r="C34" s="7" t="s">
        <v>199</v>
      </c>
      <c r="D34" s="31">
        <v>460</v>
      </c>
      <c r="E34" s="62">
        <f t="shared" si="1"/>
        <v>3.3691214598315393E-3</v>
      </c>
      <c r="F34" s="45" t="s">
        <v>563</v>
      </c>
      <c r="G34" s="45">
        <f>'CIF TRAD MC'!$D34/'CIF TRAD MC'!$X34*'CIF TRAD MC'!G34</f>
        <v>41.818181818181827</v>
      </c>
      <c r="H34" s="45">
        <f>'CIF TRAD MC'!$D34/'CIF TRAD MC'!$X34*'CIF TRAD MC'!H34</f>
        <v>41.818181818181827</v>
      </c>
      <c r="I34" s="45">
        <f>'CIF TRAD MC'!$D34/'CIF TRAD MC'!$X34*'CIF TRAD MC'!I34</f>
        <v>41.818181818181827</v>
      </c>
      <c r="J34" s="45">
        <f>'CIF TRAD MC'!$D34/'CIF TRAD MC'!$X34*'CIF TRAD MC'!J34</f>
        <v>41.818181818181827</v>
      </c>
      <c r="K34" s="45">
        <f>'CIF TRAD MC'!$D34/'CIF TRAD MC'!$X34*'CIF TRAD MC'!K34</f>
        <v>41.818181818181827</v>
      </c>
      <c r="L34" s="45">
        <f>'CIF TRAD MC'!$D34/'CIF TRAD MC'!$X34*'CIF TRAD MC'!L34</f>
        <v>41.818181818181827</v>
      </c>
      <c r="M34" s="45">
        <f>'CIF TRAD MC'!$D34/'CIF TRAD MC'!$X34*'CIF TRAD MC'!M34</f>
        <v>41.818181818181827</v>
      </c>
      <c r="N34" s="45">
        <f>'CIF TRAD MC'!$D34/'CIF TRAD MC'!$X34*'CIF TRAD MC'!N34</f>
        <v>41.818181818181827</v>
      </c>
      <c r="O34" s="45">
        <f>'CIF TRAD MC'!$D34/'CIF TRAD MC'!$X34*'CIF TRAD MC'!O34</f>
        <v>41.818181818181827</v>
      </c>
      <c r="P34" s="45">
        <f>'CIF TRAD MC'!$D34/'CIF TRAD MC'!$X34*'CIF TRAD MC'!P34</f>
        <v>41.818181818181827</v>
      </c>
      <c r="Q34" s="45">
        <f>'CIF TRAD MC'!$D34/'CIF TRAD MC'!$X34*'CIF TRAD MC'!Q34</f>
        <v>41.818181818181827</v>
      </c>
      <c r="R34" s="44"/>
      <c r="S34" s="44"/>
      <c r="T34" s="44"/>
      <c r="U34" s="44"/>
      <c r="V34" s="44"/>
      <c r="W34" s="44"/>
      <c r="X34" s="44">
        <f t="shared" si="0"/>
        <v>460</v>
      </c>
    </row>
    <row r="35" spans="1:27" x14ac:dyDescent="0.25">
      <c r="A35" s="14">
        <v>25</v>
      </c>
      <c r="B35" s="14" t="s">
        <v>192</v>
      </c>
      <c r="C35" s="7" t="s">
        <v>200</v>
      </c>
      <c r="D35" s="31">
        <v>2765</v>
      </c>
      <c r="E35" s="62">
        <f t="shared" si="1"/>
        <v>2.0251349644422188E-2</v>
      </c>
      <c r="F35" s="45" t="s">
        <v>563</v>
      </c>
      <c r="G35" s="45">
        <f>'CIF TRAD MC'!$D35/'CIF TRAD MC'!$X35*'CIF TRAD MC'!G35</f>
        <v>251.3636363636364</v>
      </c>
      <c r="H35" s="45">
        <f>'CIF TRAD MC'!$D35/'CIF TRAD MC'!$X35*'CIF TRAD MC'!H35</f>
        <v>251.3636363636364</v>
      </c>
      <c r="I35" s="45">
        <f>'CIF TRAD MC'!$D35/'CIF TRAD MC'!$X35*'CIF TRAD MC'!I35</f>
        <v>251.3636363636364</v>
      </c>
      <c r="J35" s="45">
        <f>'CIF TRAD MC'!$D35/'CIF TRAD MC'!$X35*'CIF TRAD MC'!J35</f>
        <v>251.3636363636364</v>
      </c>
      <c r="K35" s="45">
        <f>'CIF TRAD MC'!$D35/'CIF TRAD MC'!$X35*'CIF TRAD MC'!K35</f>
        <v>251.3636363636364</v>
      </c>
      <c r="L35" s="45">
        <f>'CIF TRAD MC'!$D35/'CIF TRAD MC'!$X35*'CIF TRAD MC'!L35</f>
        <v>251.3636363636364</v>
      </c>
      <c r="M35" s="45">
        <f>'CIF TRAD MC'!$D35/'CIF TRAD MC'!$X35*'CIF TRAD MC'!M35</f>
        <v>251.3636363636364</v>
      </c>
      <c r="N35" s="45">
        <f>'CIF TRAD MC'!$D35/'CIF TRAD MC'!$X35*'CIF TRAD MC'!N35</f>
        <v>251.3636363636364</v>
      </c>
      <c r="O35" s="45">
        <f>'CIF TRAD MC'!$D35/'CIF TRAD MC'!$X35*'CIF TRAD MC'!O35</f>
        <v>251.3636363636364</v>
      </c>
      <c r="P35" s="45">
        <f>'CIF TRAD MC'!$D35/'CIF TRAD MC'!$X35*'CIF TRAD MC'!P35</f>
        <v>251.3636363636364</v>
      </c>
      <c r="Q35" s="45">
        <f>'CIF TRAD MC'!$D35/'CIF TRAD MC'!$X35*'CIF TRAD MC'!Q35</f>
        <v>251.3636363636364</v>
      </c>
      <c r="R35" s="44"/>
      <c r="S35" s="44"/>
      <c r="T35" s="44"/>
      <c r="U35" s="44"/>
      <c r="V35" s="44"/>
      <c r="W35" s="44"/>
      <c r="X35" s="44">
        <f t="shared" si="0"/>
        <v>2765.0000000000009</v>
      </c>
    </row>
    <row r="36" spans="1:27" x14ac:dyDescent="0.25">
      <c r="A36" s="14">
        <v>26</v>
      </c>
      <c r="B36" s="14" t="s">
        <v>193</v>
      </c>
      <c r="C36" s="7" t="s">
        <v>201</v>
      </c>
      <c r="D36" s="31">
        <v>13.67</v>
      </c>
      <c r="E36" s="62">
        <f t="shared" si="1"/>
        <v>1.0012150077368943E-4</v>
      </c>
      <c r="F36" s="45" t="s">
        <v>563</v>
      </c>
      <c r="G36" s="45">
        <f>'CIF TRAD MC'!$D36/'CIF TRAD MC'!$X36*'CIF TRAD MC'!G36</f>
        <v>1.2427272727272729</v>
      </c>
      <c r="H36" s="45">
        <f>'CIF TRAD MC'!$D36/'CIF TRAD MC'!$X36*'CIF TRAD MC'!H36</f>
        <v>1.2427272727272729</v>
      </c>
      <c r="I36" s="45">
        <f>'CIF TRAD MC'!$D36/'CIF TRAD MC'!$X36*'CIF TRAD MC'!I36</f>
        <v>1.2427272727272729</v>
      </c>
      <c r="J36" s="45">
        <f>'CIF TRAD MC'!$D36/'CIF TRAD MC'!$X36*'CIF TRAD MC'!J36</f>
        <v>1.2427272727272729</v>
      </c>
      <c r="K36" s="45">
        <f>'CIF TRAD MC'!$D36/'CIF TRAD MC'!$X36*'CIF TRAD MC'!K36</f>
        <v>1.2427272727272729</v>
      </c>
      <c r="L36" s="45">
        <f>'CIF TRAD MC'!$D36/'CIF TRAD MC'!$X36*'CIF TRAD MC'!L36</f>
        <v>1.2427272727272729</v>
      </c>
      <c r="M36" s="45">
        <f>'CIF TRAD MC'!$D36/'CIF TRAD MC'!$X36*'CIF TRAD MC'!M36</f>
        <v>1.2427272727272729</v>
      </c>
      <c r="N36" s="45">
        <f>'CIF TRAD MC'!$D36/'CIF TRAD MC'!$X36*'CIF TRAD MC'!N36</f>
        <v>1.2427272727272729</v>
      </c>
      <c r="O36" s="45">
        <f>'CIF TRAD MC'!$D36/'CIF TRAD MC'!$X36*'CIF TRAD MC'!O36</f>
        <v>1.2427272727272729</v>
      </c>
      <c r="P36" s="45">
        <f>'CIF TRAD MC'!$D36/'CIF TRAD MC'!$X36*'CIF TRAD MC'!P36</f>
        <v>1.2427272727272729</v>
      </c>
      <c r="Q36" s="45">
        <f>'CIF TRAD MC'!$D36/'CIF TRAD MC'!$X36*'CIF TRAD MC'!Q36</f>
        <v>1.2427272727272729</v>
      </c>
      <c r="R36" s="44"/>
      <c r="S36" s="44"/>
      <c r="T36" s="44"/>
      <c r="U36" s="44"/>
      <c r="V36" s="44"/>
      <c r="W36" s="44"/>
      <c r="X36" s="44">
        <f t="shared" si="0"/>
        <v>13.67</v>
      </c>
    </row>
    <row r="37" spans="1:27" x14ac:dyDescent="0.25">
      <c r="A37" s="14">
        <v>27</v>
      </c>
      <c r="B37" s="14" t="s">
        <v>194</v>
      </c>
      <c r="C37" s="7" t="s">
        <v>202</v>
      </c>
      <c r="D37" s="31">
        <v>169</v>
      </c>
      <c r="E37" s="62">
        <f t="shared" si="1"/>
        <v>1.2377859276337612E-3</v>
      </c>
      <c r="F37" s="45" t="s">
        <v>563</v>
      </c>
      <c r="G37" s="45">
        <f>'CIF TRAD MC'!$D37/'CIF TRAD MC'!$X37*'CIF TRAD MC'!G37</f>
        <v>15.363636363636367</v>
      </c>
      <c r="H37" s="45">
        <f>'CIF TRAD MC'!$D37/'CIF TRAD MC'!$X37*'CIF TRAD MC'!H37</f>
        <v>15.363636363636367</v>
      </c>
      <c r="I37" s="45">
        <f>'CIF TRAD MC'!$D37/'CIF TRAD MC'!$X37*'CIF TRAD MC'!I37</f>
        <v>15.363636363636367</v>
      </c>
      <c r="J37" s="45">
        <f>'CIF TRAD MC'!$D37/'CIF TRAD MC'!$X37*'CIF TRAD MC'!J37</f>
        <v>15.363636363636367</v>
      </c>
      <c r="K37" s="45">
        <f>'CIF TRAD MC'!$D37/'CIF TRAD MC'!$X37*'CIF TRAD MC'!K37</f>
        <v>15.363636363636367</v>
      </c>
      <c r="L37" s="45">
        <f>'CIF TRAD MC'!$D37/'CIF TRAD MC'!$X37*'CIF TRAD MC'!L37</f>
        <v>15.363636363636367</v>
      </c>
      <c r="M37" s="45">
        <f>'CIF TRAD MC'!$D37/'CIF TRAD MC'!$X37*'CIF TRAD MC'!M37</f>
        <v>15.363636363636367</v>
      </c>
      <c r="N37" s="45">
        <f>'CIF TRAD MC'!$D37/'CIF TRAD MC'!$X37*'CIF TRAD MC'!N37</f>
        <v>15.363636363636367</v>
      </c>
      <c r="O37" s="45">
        <f>'CIF TRAD MC'!$D37/'CIF TRAD MC'!$X37*'CIF TRAD MC'!O37</f>
        <v>15.363636363636367</v>
      </c>
      <c r="P37" s="45">
        <f>'CIF TRAD MC'!$D37/'CIF TRAD MC'!$X37*'CIF TRAD MC'!P37</f>
        <v>15.363636363636367</v>
      </c>
      <c r="Q37" s="45">
        <f>'CIF TRAD MC'!$D37/'CIF TRAD MC'!$X37*'CIF TRAD MC'!Q37</f>
        <v>15.363636363636367</v>
      </c>
      <c r="R37" s="44"/>
      <c r="S37" s="44"/>
      <c r="T37" s="44"/>
      <c r="U37" s="44"/>
      <c r="V37" s="44"/>
      <c r="W37" s="44"/>
      <c r="X37" s="44">
        <f t="shared" si="0"/>
        <v>169.00000000000009</v>
      </c>
    </row>
    <row r="38" spans="1:27" x14ac:dyDescent="0.25">
      <c r="A38" s="14">
        <v>28</v>
      </c>
      <c r="B38" s="14" t="s">
        <v>195</v>
      </c>
      <c r="C38" s="7" t="s">
        <v>20</v>
      </c>
      <c r="D38" s="31">
        <v>734</v>
      </c>
      <c r="E38" s="62">
        <f t="shared" si="1"/>
        <v>5.3759459815572817E-3</v>
      </c>
      <c r="F38" s="45" t="s">
        <v>563</v>
      </c>
      <c r="G38" s="45">
        <f>'CIF TRAD MC'!$D38/'CIF TRAD MC'!$X38*'CIF TRAD MC'!G38</f>
        <v>66.727272727272734</v>
      </c>
      <c r="H38" s="45">
        <f>'CIF TRAD MC'!$D38/'CIF TRAD MC'!$X38*'CIF TRAD MC'!H38</f>
        <v>66.727272727272734</v>
      </c>
      <c r="I38" s="45">
        <f>'CIF TRAD MC'!$D38/'CIF TRAD MC'!$X38*'CIF TRAD MC'!I38</f>
        <v>66.727272727272734</v>
      </c>
      <c r="J38" s="45">
        <f>'CIF TRAD MC'!$D38/'CIF TRAD MC'!$X38*'CIF TRAD MC'!J38</f>
        <v>66.727272727272734</v>
      </c>
      <c r="K38" s="45">
        <f>'CIF TRAD MC'!$D38/'CIF TRAD MC'!$X38*'CIF TRAD MC'!K38</f>
        <v>66.727272727272734</v>
      </c>
      <c r="L38" s="45">
        <f>'CIF TRAD MC'!$D38/'CIF TRAD MC'!$X38*'CIF TRAD MC'!L38</f>
        <v>66.727272727272734</v>
      </c>
      <c r="M38" s="45">
        <f>'CIF TRAD MC'!$D38/'CIF TRAD MC'!$X38*'CIF TRAD MC'!M38</f>
        <v>66.727272727272734</v>
      </c>
      <c r="N38" s="45">
        <f>'CIF TRAD MC'!$D38/'CIF TRAD MC'!$X38*'CIF TRAD MC'!N38</f>
        <v>66.727272727272734</v>
      </c>
      <c r="O38" s="45">
        <f>'CIF TRAD MC'!$D38/'CIF TRAD MC'!$X38*'CIF TRAD MC'!O38</f>
        <v>66.727272727272734</v>
      </c>
      <c r="P38" s="45">
        <f>'CIF TRAD MC'!$D38/'CIF TRAD MC'!$X38*'CIF TRAD MC'!P38</f>
        <v>66.727272727272734</v>
      </c>
      <c r="Q38" s="45">
        <f>'CIF TRAD MC'!$D38/'CIF TRAD MC'!$X38*'CIF TRAD MC'!Q38</f>
        <v>66.727272727272734</v>
      </c>
      <c r="R38" s="44"/>
      <c r="S38" s="44"/>
      <c r="T38" s="44"/>
      <c r="U38" s="44"/>
      <c r="V38" s="44"/>
      <c r="W38" s="44"/>
      <c r="X38" s="44">
        <f t="shared" si="0"/>
        <v>734.00000000000011</v>
      </c>
    </row>
    <row r="39" spans="1:27" x14ac:dyDescent="0.25">
      <c r="A39" s="14">
        <v>29</v>
      </c>
      <c r="B39" s="14" t="s">
        <v>203</v>
      </c>
      <c r="C39" s="7" t="s">
        <v>210</v>
      </c>
      <c r="D39" s="31">
        <v>1640</v>
      </c>
      <c r="E39" s="62">
        <f t="shared" si="1"/>
        <v>1.2011650422008096E-2</v>
      </c>
      <c r="F39" s="45" t="s">
        <v>563</v>
      </c>
      <c r="G39" s="45">
        <f>'CIF TRAD MC'!$D39/'CIF TRAD MC'!$X39*'CIF TRAD MC'!G39</f>
        <v>149.09090909090912</v>
      </c>
      <c r="H39" s="45">
        <f>'CIF TRAD MC'!$D39/'CIF TRAD MC'!$X39*'CIF TRAD MC'!H39</f>
        <v>149.09090909090912</v>
      </c>
      <c r="I39" s="45">
        <f>'CIF TRAD MC'!$D39/'CIF TRAD MC'!$X39*'CIF TRAD MC'!I39</f>
        <v>149.09090909090912</v>
      </c>
      <c r="J39" s="45">
        <f>'CIF TRAD MC'!$D39/'CIF TRAD MC'!$X39*'CIF TRAD MC'!J39</f>
        <v>149.09090909090912</v>
      </c>
      <c r="K39" s="45">
        <f>'CIF TRAD MC'!$D39/'CIF TRAD MC'!$X39*'CIF TRAD MC'!K39</f>
        <v>149.09090909090912</v>
      </c>
      <c r="L39" s="45">
        <f>'CIF TRAD MC'!$D39/'CIF TRAD MC'!$X39*'CIF TRAD MC'!L39</f>
        <v>149.09090909090912</v>
      </c>
      <c r="M39" s="45">
        <f>'CIF TRAD MC'!$D39/'CIF TRAD MC'!$X39*'CIF TRAD MC'!M39</f>
        <v>149.09090909090912</v>
      </c>
      <c r="N39" s="45">
        <f>'CIF TRAD MC'!$D39/'CIF TRAD MC'!$X39*'CIF TRAD MC'!N39</f>
        <v>149.09090909090912</v>
      </c>
      <c r="O39" s="45">
        <f>'CIF TRAD MC'!$D39/'CIF TRAD MC'!$X39*'CIF TRAD MC'!O39</f>
        <v>149.09090909090912</v>
      </c>
      <c r="P39" s="45">
        <f>'CIF TRAD MC'!$D39/'CIF TRAD MC'!$X39*'CIF TRAD MC'!P39</f>
        <v>149.09090909090912</v>
      </c>
      <c r="Q39" s="45">
        <f>'CIF TRAD MC'!$D39/'CIF TRAD MC'!$X39*'CIF TRAD MC'!Q39</f>
        <v>149.09090909090912</v>
      </c>
      <c r="R39" s="44"/>
      <c r="S39" s="44"/>
      <c r="T39" s="44"/>
      <c r="U39" s="44"/>
      <c r="V39" s="44"/>
      <c r="W39" s="44"/>
      <c r="X39" s="44">
        <f t="shared" si="0"/>
        <v>1640</v>
      </c>
    </row>
    <row r="40" spans="1:27" x14ac:dyDescent="0.25">
      <c r="A40" s="14">
        <v>30</v>
      </c>
      <c r="B40" s="14" t="s">
        <v>204</v>
      </c>
      <c r="C40" s="7" t="s">
        <v>211</v>
      </c>
      <c r="D40" s="31">
        <v>1689</v>
      </c>
      <c r="E40" s="62">
        <f t="shared" si="1"/>
        <v>1.2370535099251021E-2</v>
      </c>
      <c r="F40" s="45" t="s">
        <v>563</v>
      </c>
      <c r="G40" s="45">
        <f>'CIF TRAD MC'!$D40/'CIF TRAD MC'!$X40*'CIF TRAD MC'!G40</f>
        <v>153.54545454545456</v>
      </c>
      <c r="H40" s="45">
        <f>'CIF TRAD MC'!$D40/'CIF TRAD MC'!$X40*'CIF TRAD MC'!H40</f>
        <v>153.54545454545456</v>
      </c>
      <c r="I40" s="45">
        <f>'CIF TRAD MC'!$D40/'CIF TRAD MC'!$X40*'CIF TRAD MC'!I40</f>
        <v>153.54545454545456</v>
      </c>
      <c r="J40" s="45">
        <f>'CIF TRAD MC'!$D40/'CIF TRAD MC'!$X40*'CIF TRAD MC'!J40</f>
        <v>153.54545454545456</v>
      </c>
      <c r="K40" s="45">
        <f>'CIF TRAD MC'!$D40/'CIF TRAD MC'!$X40*'CIF TRAD MC'!K40</f>
        <v>153.54545454545456</v>
      </c>
      <c r="L40" s="45">
        <f>'CIF TRAD MC'!$D40/'CIF TRAD MC'!$X40*'CIF TRAD MC'!L40</f>
        <v>153.54545454545456</v>
      </c>
      <c r="M40" s="45">
        <f>'CIF TRAD MC'!$D40/'CIF TRAD MC'!$X40*'CIF TRAD MC'!M40</f>
        <v>153.54545454545456</v>
      </c>
      <c r="N40" s="45">
        <f>'CIF TRAD MC'!$D40/'CIF TRAD MC'!$X40*'CIF TRAD MC'!N40</f>
        <v>153.54545454545456</v>
      </c>
      <c r="O40" s="45">
        <f>'CIF TRAD MC'!$D40/'CIF TRAD MC'!$X40*'CIF TRAD MC'!O40</f>
        <v>153.54545454545456</v>
      </c>
      <c r="P40" s="45">
        <f>'CIF TRAD MC'!$D40/'CIF TRAD MC'!$X40*'CIF TRAD MC'!P40</f>
        <v>153.54545454545456</v>
      </c>
      <c r="Q40" s="45">
        <f>'CIF TRAD MC'!$D40/'CIF TRAD MC'!$X40*'CIF TRAD MC'!Q40</f>
        <v>153.54545454545456</v>
      </c>
      <c r="R40" s="44"/>
      <c r="S40" s="44"/>
      <c r="T40" s="44"/>
      <c r="U40" s="44"/>
      <c r="V40" s="44"/>
      <c r="W40" s="44"/>
      <c r="X40" s="44">
        <f t="shared" si="0"/>
        <v>1688.9999999999998</v>
      </c>
    </row>
    <row r="41" spans="1:27" x14ac:dyDescent="0.25">
      <c r="A41" s="14">
        <v>31</v>
      </c>
      <c r="B41" s="14" t="s">
        <v>205</v>
      </c>
      <c r="C41" s="7" t="s">
        <v>212</v>
      </c>
      <c r="D41" s="31">
        <v>83</v>
      </c>
      <c r="E41" s="62">
        <f t="shared" si="1"/>
        <v>6.0790669818699516E-4</v>
      </c>
      <c r="F41" s="45" t="s">
        <v>563</v>
      </c>
      <c r="G41" s="45">
        <f>'CIF TRAD MC'!$D41/'CIF TRAD MC'!$X41*'CIF TRAD MC'!G41</f>
        <v>7.5454545454545467</v>
      </c>
      <c r="H41" s="45">
        <f>'CIF TRAD MC'!$D41/'CIF TRAD MC'!$X41*'CIF TRAD MC'!H41</f>
        <v>7.5454545454545467</v>
      </c>
      <c r="I41" s="45">
        <f>'CIF TRAD MC'!$D41/'CIF TRAD MC'!$X41*'CIF TRAD MC'!I41</f>
        <v>7.5454545454545467</v>
      </c>
      <c r="J41" s="45">
        <f>'CIF TRAD MC'!$D41/'CIF TRAD MC'!$X41*'CIF TRAD MC'!J41</f>
        <v>7.5454545454545467</v>
      </c>
      <c r="K41" s="45">
        <f>'CIF TRAD MC'!$D41/'CIF TRAD MC'!$X41*'CIF TRAD MC'!K41</f>
        <v>7.5454545454545467</v>
      </c>
      <c r="L41" s="45">
        <f>'CIF TRAD MC'!$D41/'CIF TRAD MC'!$X41*'CIF TRAD MC'!L41</f>
        <v>7.5454545454545467</v>
      </c>
      <c r="M41" s="45">
        <f>'CIF TRAD MC'!$D41/'CIF TRAD MC'!$X41*'CIF TRAD MC'!M41</f>
        <v>7.5454545454545467</v>
      </c>
      <c r="N41" s="45">
        <f>'CIF TRAD MC'!$D41/'CIF TRAD MC'!$X41*'CIF TRAD MC'!N41</f>
        <v>7.5454545454545467</v>
      </c>
      <c r="O41" s="45">
        <f>'CIF TRAD MC'!$D41/'CIF TRAD MC'!$X41*'CIF TRAD MC'!O41</f>
        <v>7.5454545454545467</v>
      </c>
      <c r="P41" s="45">
        <f>'CIF TRAD MC'!$D41/'CIF TRAD MC'!$X41*'CIF TRAD MC'!P41</f>
        <v>7.5454545454545467</v>
      </c>
      <c r="Q41" s="45">
        <f>'CIF TRAD MC'!$D41/'CIF TRAD MC'!$X41*'CIF TRAD MC'!Q41</f>
        <v>7.5454545454545467</v>
      </c>
      <c r="R41" s="44"/>
      <c r="S41" s="44"/>
      <c r="T41" s="44"/>
      <c r="U41" s="44"/>
      <c r="V41" s="44"/>
      <c r="W41" s="44"/>
      <c r="X41" s="44">
        <f t="shared" si="0"/>
        <v>83.000000000000014</v>
      </c>
    </row>
    <row r="42" spans="1:27" x14ac:dyDescent="0.25">
      <c r="A42" s="14">
        <v>32</v>
      </c>
      <c r="B42" s="14" t="s">
        <v>206</v>
      </c>
      <c r="C42" s="7" t="s">
        <v>213</v>
      </c>
      <c r="D42" s="31">
        <v>15582.3</v>
      </c>
      <c r="E42" s="62">
        <f t="shared" si="1"/>
        <v>0.11412752461637607</v>
      </c>
      <c r="F42" s="45" t="s">
        <v>563</v>
      </c>
      <c r="G42" s="45">
        <f>'CIF TRAD MC'!$D42/'CIF TRAD MC'!$X42*'CIF TRAD MC'!G42</f>
        <v>1416.5727272727274</v>
      </c>
      <c r="H42" s="45">
        <f>'CIF TRAD MC'!$D42/'CIF TRAD MC'!$X42*'CIF TRAD MC'!H42</f>
        <v>1416.5727272727274</v>
      </c>
      <c r="I42" s="45">
        <f>'CIF TRAD MC'!$D42/'CIF TRAD MC'!$X42*'CIF TRAD MC'!I42</f>
        <v>1416.5727272727274</v>
      </c>
      <c r="J42" s="45">
        <f>'CIF TRAD MC'!$D42/'CIF TRAD MC'!$X42*'CIF TRAD MC'!J42</f>
        <v>1416.5727272727274</v>
      </c>
      <c r="K42" s="45">
        <f>'CIF TRAD MC'!$D42/'CIF TRAD MC'!$X42*'CIF TRAD MC'!K42</f>
        <v>1416.5727272727274</v>
      </c>
      <c r="L42" s="45">
        <f>'CIF TRAD MC'!$D42/'CIF TRAD MC'!$X42*'CIF TRAD MC'!L42</f>
        <v>1416.5727272727274</v>
      </c>
      <c r="M42" s="45">
        <f>'CIF TRAD MC'!$D42/'CIF TRAD MC'!$X42*'CIF TRAD MC'!M42</f>
        <v>1416.5727272727274</v>
      </c>
      <c r="N42" s="45">
        <f>'CIF TRAD MC'!$D42/'CIF TRAD MC'!$X42*'CIF TRAD MC'!N42</f>
        <v>1416.5727272727274</v>
      </c>
      <c r="O42" s="45">
        <f>'CIF TRAD MC'!$D42/'CIF TRAD MC'!$X42*'CIF TRAD MC'!O42</f>
        <v>1416.5727272727274</v>
      </c>
      <c r="P42" s="45">
        <f>'CIF TRAD MC'!$D42/'CIF TRAD MC'!$X42*'CIF TRAD MC'!P42</f>
        <v>1416.5727272727274</v>
      </c>
      <c r="Q42" s="45">
        <f>'CIF TRAD MC'!$D42/'CIF TRAD MC'!$X42*'CIF TRAD MC'!Q42</f>
        <v>1416.5727272727274</v>
      </c>
      <c r="R42" s="44"/>
      <c r="S42" s="44"/>
      <c r="T42" s="44"/>
      <c r="U42" s="44"/>
      <c r="V42" s="44"/>
      <c r="W42" s="44"/>
      <c r="X42" s="44">
        <f t="shared" si="0"/>
        <v>15582.300000000001</v>
      </c>
      <c r="AA42" s="65"/>
    </row>
    <row r="43" spans="1:27" x14ac:dyDescent="0.25">
      <c r="A43" s="14">
        <v>33</v>
      </c>
      <c r="B43" s="14" t="s">
        <v>207</v>
      </c>
      <c r="C43" s="7" t="s">
        <v>214</v>
      </c>
      <c r="D43" s="31">
        <v>3831.16</v>
      </c>
      <c r="E43" s="62">
        <f t="shared" si="1"/>
        <v>2.8060094287061303E-2</v>
      </c>
      <c r="F43" s="45" t="s">
        <v>563</v>
      </c>
      <c r="G43" s="45">
        <f>'CIF TRAD MC'!$D43/'CIF TRAD MC'!$X43*'CIF TRAD MC'!G43</f>
        <v>348.28727272727281</v>
      </c>
      <c r="H43" s="45">
        <f>'CIF TRAD MC'!$D43/'CIF TRAD MC'!$X43*'CIF TRAD MC'!H43</f>
        <v>348.28727272727281</v>
      </c>
      <c r="I43" s="45">
        <f>'CIF TRAD MC'!$D43/'CIF TRAD MC'!$X43*'CIF TRAD MC'!I43</f>
        <v>348.28727272727281</v>
      </c>
      <c r="J43" s="45">
        <f>'CIF TRAD MC'!$D43/'CIF TRAD MC'!$X43*'CIF TRAD MC'!J43</f>
        <v>348.28727272727281</v>
      </c>
      <c r="K43" s="45">
        <f>'CIF TRAD MC'!$D43/'CIF TRAD MC'!$X43*'CIF TRAD MC'!K43</f>
        <v>348.28727272727281</v>
      </c>
      <c r="L43" s="45">
        <f>'CIF TRAD MC'!$D43/'CIF TRAD MC'!$X43*'CIF TRAD MC'!L43</f>
        <v>348.28727272727281</v>
      </c>
      <c r="M43" s="45">
        <f>'CIF TRAD MC'!$D43/'CIF TRAD MC'!$X43*'CIF TRAD MC'!M43</f>
        <v>348.28727272727281</v>
      </c>
      <c r="N43" s="45">
        <f>'CIF TRAD MC'!$D43/'CIF TRAD MC'!$X43*'CIF TRAD MC'!N43</f>
        <v>348.28727272727281</v>
      </c>
      <c r="O43" s="45">
        <f>'CIF TRAD MC'!$D43/'CIF TRAD MC'!$X43*'CIF TRAD MC'!O43</f>
        <v>348.28727272727281</v>
      </c>
      <c r="P43" s="45">
        <f>'CIF TRAD MC'!$D43/'CIF TRAD MC'!$X43*'CIF TRAD MC'!P43</f>
        <v>348.28727272727281</v>
      </c>
      <c r="Q43" s="45">
        <f>'CIF TRAD MC'!$D43/'CIF TRAD MC'!$X43*'CIF TRAD MC'!Q43</f>
        <v>348.28727272727281</v>
      </c>
      <c r="R43" s="44"/>
      <c r="S43" s="44"/>
      <c r="T43" s="44"/>
      <c r="U43" s="44"/>
      <c r="V43" s="44"/>
      <c r="W43" s="44"/>
      <c r="X43" s="44">
        <f t="shared" si="0"/>
        <v>3831.1600000000017</v>
      </c>
    </row>
    <row r="44" spans="1:27" x14ac:dyDescent="0.25">
      <c r="A44" s="14">
        <v>34</v>
      </c>
      <c r="B44" s="14" t="s">
        <v>208</v>
      </c>
      <c r="C44" s="7" t="s">
        <v>215</v>
      </c>
      <c r="D44" s="31">
        <v>142</v>
      </c>
      <c r="E44" s="62">
        <f t="shared" si="1"/>
        <v>1.040033146295823E-3</v>
      </c>
      <c r="F44" s="45" t="s">
        <v>563</v>
      </c>
      <c r="G44" s="45">
        <f>'CIF TRAD MC'!$D44/'CIF TRAD MC'!$X44*'CIF TRAD MC'!G44</f>
        <v>12.909090909090912</v>
      </c>
      <c r="H44" s="45">
        <f>'CIF TRAD MC'!$D44/'CIF TRAD MC'!$X44*'CIF TRAD MC'!H44</f>
        <v>12.909090909090912</v>
      </c>
      <c r="I44" s="45">
        <f>'CIF TRAD MC'!$D44/'CIF TRAD MC'!$X44*'CIF TRAD MC'!I44</f>
        <v>12.909090909090912</v>
      </c>
      <c r="J44" s="45">
        <f>'CIF TRAD MC'!$D44/'CIF TRAD MC'!$X44*'CIF TRAD MC'!J44</f>
        <v>12.909090909090912</v>
      </c>
      <c r="K44" s="45">
        <f>'CIF TRAD MC'!$D44/'CIF TRAD MC'!$X44*'CIF TRAD MC'!K44</f>
        <v>12.909090909090912</v>
      </c>
      <c r="L44" s="45">
        <f>'CIF TRAD MC'!$D44/'CIF TRAD MC'!$X44*'CIF TRAD MC'!L44</f>
        <v>12.909090909090912</v>
      </c>
      <c r="M44" s="45">
        <f>'CIF TRAD MC'!$D44/'CIF TRAD MC'!$X44*'CIF TRAD MC'!M44</f>
        <v>12.909090909090912</v>
      </c>
      <c r="N44" s="45">
        <f>'CIF TRAD MC'!$D44/'CIF TRAD MC'!$X44*'CIF TRAD MC'!N44</f>
        <v>12.909090909090912</v>
      </c>
      <c r="O44" s="45">
        <f>'CIF TRAD MC'!$D44/'CIF TRAD MC'!$X44*'CIF TRAD MC'!O44</f>
        <v>12.909090909090912</v>
      </c>
      <c r="P44" s="45">
        <f>'CIF TRAD MC'!$D44/'CIF TRAD MC'!$X44*'CIF TRAD MC'!P44</f>
        <v>12.909090909090912</v>
      </c>
      <c r="Q44" s="45">
        <f>'CIF TRAD MC'!$D44/'CIF TRAD MC'!$X44*'CIF TRAD MC'!Q44</f>
        <v>12.909090909090912</v>
      </c>
      <c r="R44" s="44"/>
      <c r="S44" s="44"/>
      <c r="T44" s="44"/>
      <c r="U44" s="44"/>
      <c r="V44" s="44"/>
      <c r="W44" s="44"/>
      <c r="X44" s="44">
        <f t="shared" si="0"/>
        <v>142</v>
      </c>
    </row>
    <row r="45" spans="1:27" x14ac:dyDescent="0.25">
      <c r="A45" s="14">
        <v>35</v>
      </c>
      <c r="B45" s="14" t="s">
        <v>209</v>
      </c>
      <c r="C45" s="7" t="s">
        <v>216</v>
      </c>
      <c r="D45" s="31">
        <v>7480.3</v>
      </c>
      <c r="E45" s="62">
        <f t="shared" si="1"/>
        <v>5.4787041860821444E-2</v>
      </c>
      <c r="F45" s="45" t="s">
        <v>563</v>
      </c>
      <c r="G45" s="45">
        <f>'CIF TRAD MC'!$D45/'CIF TRAD MC'!$X45*'CIF TRAD MC'!G45</f>
        <v>680.02727272727282</v>
      </c>
      <c r="H45" s="45">
        <f>'CIF TRAD MC'!$D45/'CIF TRAD MC'!$X45*'CIF TRAD MC'!H45</f>
        <v>680.02727272727282</v>
      </c>
      <c r="I45" s="45">
        <f>'CIF TRAD MC'!$D45/'CIF TRAD MC'!$X45*'CIF TRAD MC'!I45</f>
        <v>680.02727272727282</v>
      </c>
      <c r="J45" s="45">
        <f>'CIF TRAD MC'!$D45/'CIF TRAD MC'!$X45*'CIF TRAD MC'!J45</f>
        <v>680.02727272727282</v>
      </c>
      <c r="K45" s="45">
        <f>'CIF TRAD MC'!$D45/'CIF TRAD MC'!$X45*'CIF TRAD MC'!K45</f>
        <v>680.02727272727282</v>
      </c>
      <c r="L45" s="45">
        <f>'CIF TRAD MC'!$D45/'CIF TRAD MC'!$X45*'CIF TRAD MC'!L45</f>
        <v>680.02727272727282</v>
      </c>
      <c r="M45" s="45">
        <f>'CIF TRAD MC'!$D45/'CIF TRAD MC'!$X45*'CIF TRAD MC'!M45</f>
        <v>680.02727272727282</v>
      </c>
      <c r="N45" s="45">
        <f>'CIF TRAD MC'!$D45/'CIF TRAD MC'!$X45*'CIF TRAD MC'!N45</f>
        <v>680.02727272727282</v>
      </c>
      <c r="O45" s="45">
        <f>'CIF TRAD MC'!$D45/'CIF TRAD MC'!$X45*'CIF TRAD MC'!O45</f>
        <v>680.02727272727282</v>
      </c>
      <c r="P45" s="45">
        <f>'CIF TRAD MC'!$D45/'CIF TRAD MC'!$X45*'CIF TRAD MC'!P45</f>
        <v>680.02727272727282</v>
      </c>
      <c r="Q45" s="45">
        <f>'CIF TRAD MC'!$D45/'CIF TRAD MC'!$X45*'CIF TRAD MC'!Q45</f>
        <v>680.02727272727282</v>
      </c>
      <c r="R45" s="44"/>
      <c r="S45" s="44"/>
      <c r="T45" s="44"/>
      <c r="U45" s="44"/>
      <c r="V45" s="44"/>
      <c r="W45" s="44"/>
      <c r="X45" s="44">
        <f t="shared" si="0"/>
        <v>7480.300000000002</v>
      </c>
    </row>
    <row r="46" spans="1:27" x14ac:dyDescent="0.25">
      <c r="D46" s="31">
        <f>SUM(D11:D45)</f>
        <v>136534.11000000002</v>
      </c>
      <c r="E46" s="72"/>
      <c r="G46" s="31">
        <f t="shared" ref="G46:Q46" si="2">SUM(G11:G45)</f>
        <v>12444.908180179782</v>
      </c>
      <c r="H46" s="31">
        <f t="shared" si="2"/>
        <v>12418.003417381051</v>
      </c>
      <c r="I46" s="31">
        <f t="shared" si="2"/>
        <v>12395.999399884289</v>
      </c>
      <c r="J46" s="31">
        <f t="shared" si="2"/>
        <v>12393.960163584141</v>
      </c>
      <c r="K46" s="31">
        <f t="shared" si="2"/>
        <v>12436.915689519523</v>
      </c>
      <c r="L46" s="31">
        <f t="shared" si="2"/>
        <v>12417.781403751598</v>
      </c>
      <c r="M46" s="31">
        <f t="shared" si="2"/>
        <v>12394.979781734215</v>
      </c>
      <c r="N46" s="31">
        <f t="shared" si="2"/>
        <v>12393.865602223448</v>
      </c>
      <c r="O46" s="31">
        <f t="shared" si="2"/>
        <v>12393.631254503471</v>
      </c>
      <c r="P46" s="31">
        <f t="shared" si="2"/>
        <v>12417.830740113699</v>
      </c>
      <c r="Q46" s="31">
        <f t="shared" si="2"/>
        <v>12426.234367124795</v>
      </c>
      <c r="R46" s="44"/>
      <c r="S46" s="44"/>
      <c r="T46" s="44"/>
      <c r="U46" s="44"/>
      <c r="V46" s="44"/>
      <c r="W46" s="44"/>
      <c r="X46" s="31">
        <f>SUM(X11:X45)</f>
        <v>136534.11000000002</v>
      </c>
    </row>
  </sheetData>
  <mergeCells count="1">
    <mergeCell ref="B4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93</vt:i4>
      </vt:variant>
      <vt:variant>
        <vt:lpstr>Rangos con nombre</vt:lpstr>
      </vt:variant>
      <vt:variant>
        <vt:i4>1</vt:i4>
      </vt:variant>
    </vt:vector>
  </HeadingPairs>
  <TitlesOfParts>
    <vt:vector size="94" baseType="lpstr">
      <vt:lpstr>Modelo</vt:lpstr>
      <vt:lpstr>MCA</vt:lpstr>
      <vt:lpstr>MAC</vt:lpstr>
      <vt:lpstr>RESUMEN CAC</vt:lpstr>
      <vt:lpstr>MOC</vt:lpstr>
      <vt:lpstr>MEC</vt:lpstr>
      <vt:lpstr>MMD</vt:lpstr>
      <vt:lpstr>MPD</vt:lpstr>
      <vt:lpstr>MSD</vt:lpstr>
      <vt:lpstr>IIPP</vt:lpstr>
      <vt:lpstr>KMD</vt:lpstr>
      <vt:lpstr>VTAS</vt:lpstr>
      <vt:lpstr>P1a</vt:lpstr>
      <vt:lpstr>P1b</vt:lpstr>
      <vt:lpstr>P2a</vt:lpstr>
      <vt:lpstr>P2b</vt:lpstr>
      <vt:lpstr>P3a</vt:lpstr>
      <vt:lpstr>P3b</vt:lpstr>
      <vt:lpstr>P4a1</vt:lpstr>
      <vt:lpstr>P4a2</vt:lpstr>
      <vt:lpstr>P4b1 CA 01</vt:lpstr>
      <vt:lpstr>P4b2 CA 01</vt:lpstr>
      <vt:lpstr>P4b1 CA 02</vt:lpstr>
      <vt:lpstr>P4b2 CA 02</vt:lpstr>
      <vt:lpstr>P4b1 CA 03</vt:lpstr>
      <vt:lpstr>P4b2 CA 03</vt:lpstr>
      <vt:lpstr>P4b1 CA 04</vt:lpstr>
      <vt:lpstr>P4b2 CA 04</vt:lpstr>
      <vt:lpstr>P4b1 CA 05</vt:lpstr>
      <vt:lpstr>P4b2 CA 05</vt:lpstr>
      <vt:lpstr>P4b1 CA 06</vt:lpstr>
      <vt:lpstr>P4b2 CA 06</vt:lpstr>
      <vt:lpstr>P4b1 CA 07</vt:lpstr>
      <vt:lpstr>P4b2 CA 07</vt:lpstr>
      <vt:lpstr>P4b1 CA 08</vt:lpstr>
      <vt:lpstr>P4b2 CA 08</vt:lpstr>
      <vt:lpstr>P4b1 CA 09</vt:lpstr>
      <vt:lpstr>P4b2 CA 09</vt:lpstr>
      <vt:lpstr>P4b1 CA 10</vt:lpstr>
      <vt:lpstr>P4b2 CA 10</vt:lpstr>
      <vt:lpstr>P4b1 CA 11</vt:lpstr>
      <vt:lpstr>P4b2 CA 11</vt:lpstr>
      <vt:lpstr>P4b1 CA 12</vt:lpstr>
      <vt:lpstr>P4b2 CA 12</vt:lpstr>
      <vt:lpstr>P4b1 CA 13</vt:lpstr>
      <vt:lpstr>P4b2 CA 13</vt:lpstr>
      <vt:lpstr>P4b1 CA 14</vt:lpstr>
      <vt:lpstr>P4b2 CA 14</vt:lpstr>
      <vt:lpstr>P4b1 CA 15</vt:lpstr>
      <vt:lpstr>P4b2 CA 15</vt:lpstr>
      <vt:lpstr>P4b1 CA 16</vt:lpstr>
      <vt:lpstr>P4b2 CA 16</vt:lpstr>
      <vt:lpstr>P4b1 CA 17</vt:lpstr>
      <vt:lpstr>P4b2 CA 17</vt:lpstr>
      <vt:lpstr>P4c1 CA 08 CA PROD</vt:lpstr>
      <vt:lpstr>P4c2 CA 08 CA PROD</vt:lpstr>
      <vt:lpstr>P4c1 CA 09 CA PROD</vt:lpstr>
      <vt:lpstr>P4c2 CA 09 CA PROD</vt:lpstr>
      <vt:lpstr>P4c1 CA 10 CA PROD</vt:lpstr>
      <vt:lpstr>P4c2 CA 10 CA PROD </vt:lpstr>
      <vt:lpstr>P4c1 CA 11 CA PROD</vt:lpstr>
      <vt:lpstr>P4c2 CA 11 CA PROD</vt:lpstr>
      <vt:lpstr>P4d1 CA 12 OC</vt:lpstr>
      <vt:lpstr>P4d2 CA 12 OC</vt:lpstr>
      <vt:lpstr>P4d1 CA 13 OC </vt:lpstr>
      <vt:lpstr>P4d2 CA 13 OC</vt:lpstr>
      <vt:lpstr>P4d1 CA 14 OC</vt:lpstr>
      <vt:lpstr>P4d2 CA 14 OC</vt:lpstr>
      <vt:lpstr>P4d1 CA 15 OC</vt:lpstr>
      <vt:lpstr>P4d2 CA 15 OC</vt:lpstr>
      <vt:lpstr>P4d1 CA 16 OC</vt:lpstr>
      <vt:lpstr>P4d2 CA 16 OC</vt:lpstr>
      <vt:lpstr>P4d1 CA 17 OC</vt:lpstr>
      <vt:lpstr>P4d2 CA 17 OC</vt:lpstr>
      <vt:lpstr>P5a1 CA 01 OC</vt:lpstr>
      <vt:lpstr>P5a2 CA 01 OC</vt:lpstr>
      <vt:lpstr>P5a1 CA 02 OC</vt:lpstr>
      <vt:lpstr>P5a2 CA 02 OC</vt:lpstr>
      <vt:lpstr>P5a1 CA 03 OC</vt:lpstr>
      <vt:lpstr>P5a2 CA 03 OC</vt:lpstr>
      <vt:lpstr>P5a1 CA 04 OC</vt:lpstr>
      <vt:lpstr>P5a2 CA 04 OC</vt:lpstr>
      <vt:lpstr>P5a1 CA 05 OC</vt:lpstr>
      <vt:lpstr>P5a2 CA 05 OC</vt:lpstr>
      <vt:lpstr>P5a1 CA 06 OC</vt:lpstr>
      <vt:lpstr>P5a2 CA 06 OC</vt:lpstr>
      <vt:lpstr>P5a1 CA 07 OC</vt:lpstr>
      <vt:lpstr>P5a2 CA 07 OC</vt:lpstr>
      <vt:lpstr>HC ABC</vt:lpstr>
      <vt:lpstr>HC TRAD</vt:lpstr>
      <vt:lpstr>ER</vt:lpstr>
      <vt:lpstr>CIF TRAD MC</vt:lpstr>
      <vt:lpstr>CIF TRAD RP</vt:lpstr>
      <vt:lpstr>MCA!Área_de_impresión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Gisella Mavila</dc:creator>
  <cp:lastModifiedBy>TOSHIBA</cp:lastModifiedBy>
  <cp:lastPrinted>2023-05-27T23:48:28Z</cp:lastPrinted>
  <dcterms:created xsi:type="dcterms:W3CDTF">2000-06-28T12:04:06Z</dcterms:created>
  <dcterms:modified xsi:type="dcterms:W3CDTF">2023-05-28T15:14:36Z</dcterms:modified>
</cp:coreProperties>
</file>