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<sst xmlns="http://schemas.openxmlformats.org/spreadsheetml/2006/main" count="59" uniqueCount="57">
  <si>
    <t>NO. 1.1</t>
  </si>
  <si>
    <t>NO. 1.2</t>
  </si>
  <si>
    <t>Tahun</t>
  </si>
  <si>
    <t>Jumlah Pokemon Trainer</t>
  </si>
  <si>
    <t>b</t>
  </si>
  <si>
    <t>a</t>
  </si>
  <si>
    <t>y</t>
  </si>
  <si>
    <t>mean</t>
  </si>
  <si>
    <t>median</t>
  </si>
  <si>
    <t>standart dev</t>
  </si>
  <si>
    <t>variance</t>
  </si>
  <si>
    <t>NO.1.3</t>
  </si>
  <si>
    <t>IQR</t>
  </si>
  <si>
    <t>Corelation</t>
  </si>
  <si>
    <t>NO. 2</t>
  </si>
  <si>
    <t>NO. 3</t>
  </si>
  <si>
    <t>CP</t>
  </si>
  <si>
    <t>Varians attack populasi</t>
  </si>
  <si>
    <t>Mean populasi</t>
  </si>
  <si>
    <t>Ukuran sampel</t>
  </si>
  <si>
    <t>Standar deviasi populasi</t>
  </si>
  <si>
    <t>Rata-rata attack sampel</t>
  </si>
  <si>
    <t>Ukuran sample</t>
  </si>
  <si>
    <t>Tingkat kepercayaan</t>
  </si>
  <si>
    <t>Standar deviasi sample</t>
  </si>
  <si>
    <t>st dev sampel</t>
  </si>
  <si>
    <t>skor Z</t>
  </si>
  <si>
    <t>standar error mean</t>
  </si>
  <si>
    <t>P(Z &lt; −1,8097)</t>
  </si>
  <si>
    <t>nilai t, 95%, df=11</t>
  </si>
  <si>
    <t>margin of error</t>
  </si>
  <si>
    <t>upper bound</t>
  </si>
  <si>
    <t>NO.4</t>
  </si>
  <si>
    <t>lower bound</t>
  </si>
  <si>
    <t>Rata-rata di Johto</t>
  </si>
  <si>
    <t>St dev di Johto</t>
  </si>
  <si>
    <t>Rata-rata di Kanto</t>
  </si>
  <si>
    <t>St dev di Kanto</t>
  </si>
  <si>
    <t>tingkat signifikansi</t>
  </si>
  <si>
    <t>Hipotesis nol : tidak ada perbedaan dalam rata-rata jumlah pasien</t>
  </si>
  <si>
    <t>Hipotesis alternatif : ada perbedaan dalam rata-rata jumlah pasien</t>
  </si>
  <si>
    <t>standar error</t>
  </si>
  <si>
    <t>nilai t</t>
  </si>
  <si>
    <t>st dev kuadrat per sample johto</t>
  </si>
  <si>
    <t>st dev kuadrat per sample kanto</t>
  </si>
  <si>
    <t>df</t>
  </si>
  <si>
    <t>t kritis</t>
  </si>
  <si>
    <t>±3.169</t>
  </si>
  <si>
    <t>Karena 1.058 berada di antara -3.169 dan 3.169, kita tidak dapat menolak hipotesis nol.</t>
  </si>
  <si>
    <t>NO. 5</t>
  </si>
  <si>
    <t>Hipotesis nol : Distribusi nilai ujian mengikuti distribusi normal.</t>
  </si>
  <si>
    <t>Hipotesis alternatif : Distribusi nilai ujian tidak mengikuti distribusi normal.</t>
  </si>
  <si>
    <t>stdev</t>
  </si>
  <si>
    <t>max ecdf</t>
  </si>
  <si>
    <t>n=40 α=0.05, nilai kritis</t>
  </si>
  <si>
    <t>gagal menolak h0</t>
  </si>
  <si>
    <t>maka distribusi nilai ujian mengikuti distribusi 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</si>
</sst>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1F1F1F"/>
      <name val="&quot;Google Sans&quot;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0" fontId="1" numFmtId="9" xfId="0" applyAlignment="1" applyFont="1" applyNumberFormat="1">
      <alignment readingOrder="0" shrinkToFit="0" wrapText="1"/>
    </xf>
    <xf borderId="0" fillId="0" fontId="1" numFmtId="0" xfId="0" applyAlignment="1" applyFont="1">
      <alignment readingOrder="0"/>
    </xf>
    <xf borderId="0" fillId="2" fontId="3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Jumlah Pokemon Trainer vs. Tahun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Sheet1!$B$4:$B$13</c:f>
            </c:numRef>
          </c:xVal>
          <c:yVal>
            <c:numRef>
              <c:f>Sheet1!$C$4:$C$13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6"/>
            <c:marker>
              <c:symbol val="none"/>
            </c:marker>
          </c:dPt>
          <c:xVal>
            <c:numRef>
              <c:f>Sheet1!$B$4:$B$13</c:f>
            </c:numRef>
          </c:xVal>
          <c:yVal>
            <c:numRef>
              <c:f>Sheet1!$F$7:$F$15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444047"/>
        <c:axId val="435041949"/>
      </c:scatterChart>
      <c:valAx>
        <c:axId val="14354440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Tahun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041949"/>
      </c:valAx>
      <c:valAx>
        <c:axId val="435041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Jumlah Pokemon Trainer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4440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</xdr:colOff>
      <xdr:row>1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0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1"/>
      <c r="C2" s="1"/>
      <c r="D2" s="1"/>
      <c r="E2" s="2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2</v>
      </c>
      <c r="C3" s="2" t="s">
        <v>3</v>
      </c>
      <c r="D3" s="1"/>
      <c r="E3" s="2" t="s">
        <v>4</v>
      </c>
      <c r="F3" s="1">
        <f>F18*(C16/B16)</f>
        <v>20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>
        <v>2014.0</v>
      </c>
      <c r="C4" s="2">
        <v>250.0</v>
      </c>
      <c r="D4" s="1"/>
      <c r="E4" s="2" t="s">
        <v>5</v>
      </c>
      <c r="F4" s="1">
        <f>C14-F3*B14</f>
        <v>-40030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">
        <v>2015.0</v>
      </c>
      <c r="C5" s="2">
        <v>270.0</v>
      </c>
      <c r="D5" s="1"/>
      <c r="E5" s="2" t="s">
        <v>6</v>
      </c>
      <c r="F5" s="1">
        <f>F3*2023+F4</f>
        <v>430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>
        <v>2016.0</v>
      </c>
      <c r="C6" s="2">
        <v>290.0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">
        <v>2017.0</v>
      </c>
      <c r="C7" s="2">
        <v>310.0</v>
      </c>
      <c r="D7" s="1"/>
      <c r="E7" s="2">
        <v>2024.0</v>
      </c>
      <c r="F7" s="1">
        <f t="shared" ref="F7:F15" si="1">$F$3*E7+$F$4</f>
        <v>450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>
        <v>2018.0</v>
      </c>
      <c r="C8" s="2">
        <v>330.0</v>
      </c>
      <c r="D8" s="1"/>
      <c r="E8" s="2">
        <v>2025.0</v>
      </c>
      <c r="F8" s="1">
        <f t="shared" si="1"/>
        <v>470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>
        <v>2019.0</v>
      </c>
      <c r="C9" s="2">
        <v>350.0</v>
      </c>
      <c r="D9" s="1"/>
      <c r="E9" s="2">
        <v>2026.0</v>
      </c>
      <c r="F9" s="1">
        <f t="shared" si="1"/>
        <v>490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>
        <v>2020.0</v>
      </c>
      <c r="C10" s="2">
        <v>370.0</v>
      </c>
      <c r="D10" s="1"/>
      <c r="E10" s="2">
        <v>2027.0</v>
      </c>
      <c r="F10" s="1">
        <f t="shared" si="1"/>
        <v>510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>
        <v>2021.0</v>
      </c>
      <c r="C11" s="2">
        <v>390.0</v>
      </c>
      <c r="D11" s="1"/>
      <c r="E11" s="2">
        <v>2028.0</v>
      </c>
      <c r="F11" s="1">
        <f t="shared" si="1"/>
        <v>530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>
        <v>2022.0</v>
      </c>
      <c r="C12" s="2">
        <v>410.0</v>
      </c>
      <c r="D12" s="1"/>
      <c r="E12" s="2">
        <v>2029.0</v>
      </c>
      <c r="F12" s="1">
        <f t="shared" si="1"/>
        <v>550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>
        <v>2023.0</v>
      </c>
      <c r="C13" s="2">
        <v>430.0</v>
      </c>
      <c r="D13" s="1"/>
      <c r="E13" s="2">
        <v>2030.0</v>
      </c>
      <c r="F13" s="1">
        <f t="shared" si="1"/>
        <v>570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 t="s">
        <v>7</v>
      </c>
      <c r="B14" s="1">
        <f t="shared" ref="B14:C14" si="2">AVERAGE(B4:B13)</f>
        <v>2018.5</v>
      </c>
      <c r="C14" s="1">
        <f t="shared" si="2"/>
        <v>340</v>
      </c>
      <c r="D14" s="1"/>
      <c r="E14" s="2">
        <v>2031.0</v>
      </c>
      <c r="F14" s="1">
        <f t="shared" si="1"/>
        <v>590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 t="s">
        <v>8</v>
      </c>
      <c r="B15" s="1">
        <f t="shared" ref="B15:C15" si="3">MEDIAN(B4:B13)</f>
        <v>2018.5</v>
      </c>
      <c r="C15" s="1">
        <f t="shared" si="3"/>
        <v>340</v>
      </c>
      <c r="D15" s="1"/>
      <c r="E15" s="2">
        <v>2032.0</v>
      </c>
      <c r="F15" s="1">
        <f t="shared" si="1"/>
        <v>610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 t="s">
        <v>9</v>
      </c>
      <c r="B16" s="1">
        <f>STDEV(B4:B13)</f>
        <v>3.027650354</v>
      </c>
      <c r="C16" s="1">
        <f>_xlfn.STDEV.S(C4:C13)</f>
        <v>60.55300708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 t="s">
        <v>10</v>
      </c>
      <c r="B17" s="1">
        <f t="shared" ref="B17:C17" si="4">VAR(B4:B13)</f>
        <v>9.166666667</v>
      </c>
      <c r="C17" s="1">
        <f t="shared" si="4"/>
        <v>3666.666667</v>
      </c>
      <c r="D17" s="1"/>
      <c r="E17" s="2" t="s">
        <v>11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 t="s">
        <v>12</v>
      </c>
      <c r="B18" s="1">
        <f t="shared" ref="B18:C18" si="5">QUARTILE(B4:B13,3)-QUARTILE(B4:B13,1)</f>
        <v>4.5</v>
      </c>
      <c r="C18" s="1">
        <f t="shared" si="5"/>
        <v>90</v>
      </c>
      <c r="D18" s="1"/>
      <c r="E18" s="2" t="s">
        <v>13</v>
      </c>
      <c r="F18" s="1">
        <f> CORREL(C4:C13,B4:B13)</f>
        <v>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 t="s">
        <v>14</v>
      </c>
      <c r="B21" s="1"/>
      <c r="C21" s="1"/>
      <c r="D21" s="1"/>
      <c r="E21" s="2" t="s">
        <v>15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" t="s">
        <v>16</v>
      </c>
      <c r="B22" s="2">
        <v>70.0</v>
      </c>
      <c r="C22" s="1"/>
      <c r="D22" s="1"/>
      <c r="E22" s="2" t="s">
        <v>17</v>
      </c>
      <c r="F22" s="3">
        <v>803.539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" t="s">
        <v>18</v>
      </c>
      <c r="B23" s="2">
        <v>195.2632</v>
      </c>
      <c r="C23" s="1"/>
      <c r="D23" s="1"/>
      <c r="E23" s="2" t="s">
        <v>19</v>
      </c>
      <c r="F23" s="2">
        <v>12.0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" t="s">
        <v>20</v>
      </c>
      <c r="B24" s="2">
        <v>218.9122</v>
      </c>
      <c r="C24" s="1"/>
      <c r="D24" s="1"/>
      <c r="E24" s="2" t="s">
        <v>21</v>
      </c>
      <c r="F24" s="2">
        <v>70.25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" t="s">
        <v>22</v>
      </c>
      <c r="B25" s="2">
        <v>10.0</v>
      </c>
      <c r="C25" s="1"/>
      <c r="D25" s="1"/>
      <c r="E25" s="2" t="s">
        <v>23</v>
      </c>
      <c r="F25" s="4">
        <v>0.95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2" t="s">
        <v>24</v>
      </c>
      <c r="B26" s="1">
        <f>B24/B25^(1/2)</f>
        <v>69.22611596</v>
      </c>
      <c r="C26" s="1"/>
      <c r="D26" s="1"/>
      <c r="E26" s="2" t="s">
        <v>25</v>
      </c>
      <c r="F26" s="1">
        <f>SQRT(F22)</f>
        <v>28.34676348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2" t="s">
        <v>26</v>
      </c>
      <c r="B27" s="1">
        <f>(B22-B23)/B26</f>
        <v>-1.809478955</v>
      </c>
      <c r="C27" s="1"/>
      <c r="D27" s="1"/>
      <c r="E27" s="2" t="s">
        <v>27</v>
      </c>
      <c r="F27" s="1">
        <f>F26/SQRT(F23)</f>
        <v>8.183005764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" t="s">
        <v>28</v>
      </c>
      <c r="B28" s="2">
        <v>0.0353</v>
      </c>
      <c r="C28" s="1"/>
      <c r="D28" s="1"/>
      <c r="E28" s="2" t="s">
        <v>29</v>
      </c>
      <c r="F28" s="2">
        <v>2.201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2" t="s">
        <v>30</v>
      </c>
      <c r="F29" s="1">
        <f>F28*F27</f>
        <v>18.01079569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2" t="s">
        <v>31</v>
      </c>
      <c r="F30" s="1">
        <f>F24+F29</f>
        <v>88.26079569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" t="s">
        <v>32</v>
      </c>
      <c r="B31" s="1"/>
      <c r="C31" s="1"/>
      <c r="D31" s="1"/>
      <c r="E31" s="2" t="s">
        <v>33</v>
      </c>
      <c r="F31" s="1">
        <f>F24-F29</f>
        <v>52.23920431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" t="s">
        <v>34</v>
      </c>
      <c r="B32" s="2">
        <v>120.0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" t="s">
        <v>35</v>
      </c>
      <c r="B33" s="2">
        <v>15.0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2" t="s">
        <v>36</v>
      </c>
      <c r="B34" s="2">
        <v>110.0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2" t="s">
        <v>37</v>
      </c>
      <c r="B35" s="2">
        <v>20.0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2" t="s">
        <v>19</v>
      </c>
      <c r="B36" s="2">
        <v>7.0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2" t="s">
        <v>38</v>
      </c>
      <c r="B37" s="2">
        <v>0.01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2" t="s">
        <v>39</v>
      </c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2" t="s">
        <v>40</v>
      </c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2" t="s">
        <v>41</v>
      </c>
      <c r="B42" s="1">
        <f>SQRT((B33^2/B36)+(B35^2/B36))</f>
        <v>9.449111825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2" t="s">
        <v>42</v>
      </c>
      <c r="B43" s="1">
        <f>(B32-B34)/B42</f>
        <v>1.058300524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2" t="s">
        <v>43</v>
      </c>
      <c r="B44" s="1">
        <f>B33^2/B36</f>
        <v>32.14285714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2" t="s">
        <v>44</v>
      </c>
      <c r="B45" s="1">
        <f>B35/B36</f>
        <v>2.857142857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2" t="s">
        <v>45</v>
      </c>
      <c r="B46" s="1">
        <f>((B44+B45)^2/((B44^2/(B36-1))+(B45^2/(B36-1))))</f>
        <v>7.058304753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2" t="s">
        <v>46</v>
      </c>
      <c r="B47" s="2" t="s">
        <v>47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2" t="s">
        <v>48</v>
      </c>
      <c r="E48" s="2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2" t="s">
        <v>49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5" t="s">
        <v>50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5" t="s">
        <v>51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2">
        <v>75.0</v>
      </c>
      <c r="B54" s="6">
        <f t="shared" ref="B54:B93" si="6">NORMDIST(A54,$F$54,$F$55,TRUE())</f>
        <v>0.03168512755</v>
      </c>
      <c r="C54" s="7">
        <f t="shared" ref="C54:C93" si="7">(ROW()-50)/COUNT($A$54:$A$93)</f>
        <v>0.1</v>
      </c>
      <c r="D54" s="7">
        <f t="shared" ref="D54:D93" si="8">ABS(B54-C54)</f>
        <v>0.06831487245</v>
      </c>
      <c r="E54" s="2" t="s">
        <v>7</v>
      </c>
      <c r="F54" s="1">
        <f>AVERAGE(A54:A93)</f>
        <v>82.425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2">
        <v>76.0</v>
      </c>
      <c r="B55" s="6">
        <f t="shared" si="6"/>
        <v>0.05407769336</v>
      </c>
      <c r="C55" s="7">
        <f t="shared" si="7"/>
        <v>0.125</v>
      </c>
      <c r="D55" s="7">
        <f t="shared" si="8"/>
        <v>0.07092230664</v>
      </c>
      <c r="E55" s="2" t="s">
        <v>52</v>
      </c>
      <c r="F55" s="1">
        <f>_xlfn.STDEV.S(A54:A93)</f>
        <v>3.999278781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2">
        <v>76.0</v>
      </c>
      <c r="B56" s="6">
        <f t="shared" si="6"/>
        <v>0.05407769336</v>
      </c>
      <c r="C56" s="7">
        <f t="shared" si="7"/>
        <v>0.15</v>
      </c>
      <c r="D56" s="7">
        <f t="shared" si="8"/>
        <v>0.09592230664</v>
      </c>
      <c r="E56" s="2" t="s">
        <v>53</v>
      </c>
      <c r="F56" s="1">
        <f>MAX(D54:D93)</f>
        <v>0.1791129379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2">
        <v>77.0</v>
      </c>
      <c r="B57" s="6">
        <f t="shared" si="6"/>
        <v>0.08747092898</v>
      </c>
      <c r="C57" s="7">
        <f t="shared" si="7"/>
        <v>0.175</v>
      </c>
      <c r="D57" s="7">
        <f t="shared" si="8"/>
        <v>0.08752907102</v>
      </c>
      <c r="E57" s="5" t="s">
        <v>54</v>
      </c>
      <c r="F57" s="2">
        <v>0.213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2">
        <v>77.0</v>
      </c>
      <c r="B58" s="6">
        <f t="shared" si="6"/>
        <v>0.08747092898</v>
      </c>
      <c r="C58" s="7">
        <f t="shared" si="7"/>
        <v>0.2</v>
      </c>
      <c r="D58" s="7">
        <f t="shared" si="8"/>
        <v>0.112529071</v>
      </c>
      <c r="E58" s="5" t="s">
        <v>55</v>
      </c>
      <c r="F58" s="1" t="b">
        <f>IF(F56&lt;F57,TRUE(),FALSE())</f>
        <v>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2">
        <v>78.0</v>
      </c>
      <c r="B59" s="6">
        <f t="shared" si="6"/>
        <v>0.1342660057</v>
      </c>
      <c r="C59" s="7">
        <f t="shared" si="7"/>
        <v>0.225</v>
      </c>
      <c r="D59" s="7">
        <f t="shared" si="8"/>
        <v>0.09073399434</v>
      </c>
      <c r="E59" s="2" t="s">
        <v>56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2">
        <v>78.0</v>
      </c>
      <c r="B60" s="6">
        <f t="shared" si="6"/>
        <v>0.1342660057</v>
      </c>
      <c r="C60" s="7">
        <f t="shared" si="7"/>
        <v>0.25</v>
      </c>
      <c r="D60" s="7">
        <f t="shared" si="8"/>
        <v>0.1157339943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2">
        <v>78.0</v>
      </c>
      <c r="B61" s="6">
        <f t="shared" si="6"/>
        <v>0.1342660057</v>
      </c>
      <c r="C61" s="7">
        <f t="shared" si="7"/>
        <v>0.275</v>
      </c>
      <c r="D61" s="7">
        <f t="shared" si="8"/>
        <v>0.1407339943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2">
        <v>79.0</v>
      </c>
      <c r="B62" s="6">
        <f t="shared" si="6"/>
        <v>0.1958870621</v>
      </c>
      <c r="C62" s="7">
        <f t="shared" si="7"/>
        <v>0.3</v>
      </c>
      <c r="D62" s="7">
        <f t="shared" si="8"/>
        <v>0.1041129379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2">
        <v>79.0</v>
      </c>
      <c r="B63" s="6">
        <f t="shared" si="6"/>
        <v>0.1958870621</v>
      </c>
      <c r="C63" s="7">
        <f t="shared" si="7"/>
        <v>0.325</v>
      </c>
      <c r="D63" s="7">
        <f t="shared" si="8"/>
        <v>0.1291129379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2">
        <v>79.0</v>
      </c>
      <c r="B64" s="6">
        <f t="shared" si="6"/>
        <v>0.1958870621</v>
      </c>
      <c r="C64" s="7">
        <f t="shared" si="7"/>
        <v>0.35</v>
      </c>
      <c r="D64" s="7">
        <f t="shared" si="8"/>
        <v>0.1541129379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2">
        <v>79.0</v>
      </c>
      <c r="B65" s="6">
        <f t="shared" si="6"/>
        <v>0.1958870621</v>
      </c>
      <c r="C65" s="7">
        <f t="shared" si="7"/>
        <v>0.375</v>
      </c>
      <c r="D65" s="7">
        <f t="shared" si="8"/>
        <v>0.1791129379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2">
        <v>80.0</v>
      </c>
      <c r="B66" s="6">
        <f t="shared" si="6"/>
        <v>0.2721380846</v>
      </c>
      <c r="C66" s="7">
        <f t="shared" si="7"/>
        <v>0.4</v>
      </c>
      <c r="D66" s="7">
        <f t="shared" si="8"/>
        <v>0.1278619154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2">
        <v>80.0</v>
      </c>
      <c r="B67" s="6">
        <f t="shared" si="6"/>
        <v>0.2721380846</v>
      </c>
      <c r="C67" s="7">
        <f t="shared" si="7"/>
        <v>0.425</v>
      </c>
      <c r="D67" s="7">
        <f t="shared" si="8"/>
        <v>0.1528619154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2">
        <v>81.0</v>
      </c>
      <c r="B68" s="6">
        <f t="shared" si="6"/>
        <v>0.3608026212</v>
      </c>
      <c r="C68" s="7">
        <f t="shared" si="7"/>
        <v>0.45</v>
      </c>
      <c r="D68" s="7">
        <f t="shared" si="8"/>
        <v>0.0891973788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2">
        <v>81.0</v>
      </c>
      <c r="B69" s="6">
        <f t="shared" si="6"/>
        <v>0.3608026212</v>
      </c>
      <c r="C69" s="7">
        <f t="shared" si="7"/>
        <v>0.475</v>
      </c>
      <c r="D69" s="7">
        <f t="shared" si="8"/>
        <v>0.1141973788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2">
        <v>82.0</v>
      </c>
      <c r="B70" s="6">
        <f t="shared" si="6"/>
        <v>0.4576843995</v>
      </c>
      <c r="C70" s="7">
        <f t="shared" si="7"/>
        <v>0.5</v>
      </c>
      <c r="D70" s="7">
        <f t="shared" si="8"/>
        <v>0.04231560045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2">
        <v>82.0</v>
      </c>
      <c r="B71" s="6">
        <f t="shared" si="6"/>
        <v>0.4576843995</v>
      </c>
      <c r="C71" s="7">
        <f t="shared" si="7"/>
        <v>0.525</v>
      </c>
      <c r="D71" s="7">
        <f t="shared" si="8"/>
        <v>0.06731560045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2">
        <v>82.0</v>
      </c>
      <c r="B72" s="6">
        <f t="shared" si="6"/>
        <v>0.4576843995</v>
      </c>
      <c r="C72" s="7">
        <f t="shared" si="7"/>
        <v>0.55</v>
      </c>
      <c r="D72" s="7">
        <f t="shared" si="8"/>
        <v>0.09231560045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2">
        <v>83.0</v>
      </c>
      <c r="B73" s="6">
        <f t="shared" si="6"/>
        <v>0.5571612922</v>
      </c>
      <c r="C73" s="7">
        <f t="shared" si="7"/>
        <v>0.575</v>
      </c>
      <c r="D73" s="7">
        <f t="shared" si="8"/>
        <v>0.0178387078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2">
        <v>83.0</v>
      </c>
      <c r="B74" s="6">
        <f t="shared" si="6"/>
        <v>0.5571612922</v>
      </c>
      <c r="C74" s="7">
        <f t="shared" si="7"/>
        <v>0.6</v>
      </c>
      <c r="D74" s="7">
        <f t="shared" si="8"/>
        <v>0.0428387078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2">
        <v>83.0</v>
      </c>
      <c r="B75" s="6">
        <f t="shared" si="6"/>
        <v>0.5571612922</v>
      </c>
      <c r="C75" s="7">
        <f t="shared" si="7"/>
        <v>0.625</v>
      </c>
      <c r="D75" s="7">
        <f t="shared" si="8"/>
        <v>0.0678387078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2">
        <v>83.0</v>
      </c>
      <c r="B76" s="6">
        <f t="shared" si="6"/>
        <v>0.5571612922</v>
      </c>
      <c r="C76" s="7">
        <f t="shared" si="7"/>
        <v>0.65</v>
      </c>
      <c r="D76" s="7">
        <f t="shared" si="8"/>
        <v>0.0928387078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2">
        <v>84.0</v>
      </c>
      <c r="B77" s="6">
        <f t="shared" si="6"/>
        <v>0.6531434034</v>
      </c>
      <c r="C77" s="7">
        <f t="shared" si="7"/>
        <v>0.675</v>
      </c>
      <c r="D77" s="7">
        <f t="shared" si="8"/>
        <v>0.02185659664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2">
        <v>84.0</v>
      </c>
      <c r="B78" s="6">
        <f t="shared" si="6"/>
        <v>0.6531434034</v>
      </c>
      <c r="C78" s="7">
        <f t="shared" si="7"/>
        <v>0.7</v>
      </c>
      <c r="D78" s="7">
        <f t="shared" si="8"/>
        <v>0.04685659664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2">
        <v>84.0</v>
      </c>
      <c r="B79" s="6">
        <f t="shared" si="6"/>
        <v>0.6531434034</v>
      </c>
      <c r="C79" s="7">
        <f t="shared" si="7"/>
        <v>0.725</v>
      </c>
      <c r="D79" s="7">
        <f t="shared" si="8"/>
        <v>0.07185659664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2">
        <v>84.0</v>
      </c>
      <c r="B80" s="6">
        <f t="shared" si="6"/>
        <v>0.6531434034</v>
      </c>
      <c r="C80" s="7">
        <f t="shared" si="7"/>
        <v>0.75</v>
      </c>
      <c r="D80" s="7">
        <f t="shared" si="8"/>
        <v>0.09685659664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2">
        <v>85.0</v>
      </c>
      <c r="B81" s="6">
        <f t="shared" si="6"/>
        <v>0.7401688644</v>
      </c>
      <c r="C81" s="7">
        <f t="shared" si="7"/>
        <v>0.775</v>
      </c>
      <c r="D81" s="7">
        <f t="shared" si="8"/>
        <v>0.03483113564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2">
        <v>85.0</v>
      </c>
      <c r="B82" s="6">
        <f t="shared" si="6"/>
        <v>0.7401688644</v>
      </c>
      <c r="C82" s="7">
        <f t="shared" si="7"/>
        <v>0.8</v>
      </c>
      <c r="D82" s="7">
        <f t="shared" si="8"/>
        <v>0.05983113564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2">
        <v>85.0</v>
      </c>
      <c r="B83" s="6">
        <f t="shared" si="6"/>
        <v>0.7401688644</v>
      </c>
      <c r="C83" s="7">
        <f t="shared" si="7"/>
        <v>0.825</v>
      </c>
      <c r="D83" s="7">
        <f t="shared" si="8"/>
        <v>0.08483113564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2">
        <v>86.0</v>
      </c>
      <c r="B84" s="6">
        <f t="shared" si="6"/>
        <v>0.8143152913</v>
      </c>
      <c r="C84" s="7">
        <f t="shared" si="7"/>
        <v>0.85</v>
      </c>
      <c r="D84" s="7">
        <f t="shared" si="8"/>
        <v>0.03568470872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2">
        <v>86.0</v>
      </c>
      <c r="B85" s="6">
        <f t="shared" si="6"/>
        <v>0.8143152913</v>
      </c>
      <c r="C85" s="7">
        <f t="shared" si="7"/>
        <v>0.875</v>
      </c>
      <c r="D85" s="7">
        <f t="shared" si="8"/>
        <v>0.06068470872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2">
        <v>86.0</v>
      </c>
      <c r="B86" s="6">
        <f t="shared" si="6"/>
        <v>0.8143152913</v>
      </c>
      <c r="C86" s="7">
        <f t="shared" si="7"/>
        <v>0.9</v>
      </c>
      <c r="D86" s="7">
        <f t="shared" si="8"/>
        <v>0.08568470872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2">
        <v>87.0</v>
      </c>
      <c r="B87" s="6">
        <f t="shared" si="6"/>
        <v>0.8736791116</v>
      </c>
      <c r="C87" s="7">
        <f t="shared" si="7"/>
        <v>0.925</v>
      </c>
      <c r="D87" s="7">
        <f t="shared" si="8"/>
        <v>0.05132088844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2">
        <v>87.0</v>
      </c>
      <c r="B88" s="6">
        <f t="shared" si="6"/>
        <v>0.8736791116</v>
      </c>
      <c r="C88" s="7">
        <f t="shared" si="7"/>
        <v>0.95</v>
      </c>
      <c r="D88" s="7">
        <f t="shared" si="8"/>
        <v>0.07632088844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2">
        <v>88.0</v>
      </c>
      <c r="B89" s="6">
        <f t="shared" si="6"/>
        <v>0.9183414008</v>
      </c>
      <c r="C89" s="7">
        <f t="shared" si="7"/>
        <v>0.975</v>
      </c>
      <c r="D89" s="7">
        <f t="shared" si="8"/>
        <v>0.05665859924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2">
        <v>88.0</v>
      </c>
      <c r="B90" s="6">
        <f t="shared" si="6"/>
        <v>0.9183414008</v>
      </c>
      <c r="C90" s="7">
        <f t="shared" si="7"/>
        <v>1</v>
      </c>
      <c r="D90" s="7">
        <f t="shared" si="8"/>
        <v>0.08165859924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2">
        <v>88.0</v>
      </c>
      <c r="B91" s="6">
        <f t="shared" si="6"/>
        <v>0.9183414008</v>
      </c>
      <c r="C91" s="7">
        <f t="shared" si="7"/>
        <v>1.025</v>
      </c>
      <c r="D91" s="7">
        <f t="shared" si="8"/>
        <v>0.1066585992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2">
        <v>89.0</v>
      </c>
      <c r="B92" s="6">
        <f t="shared" si="6"/>
        <v>0.9499166939</v>
      </c>
      <c r="C92" s="7">
        <f t="shared" si="7"/>
        <v>1.05</v>
      </c>
      <c r="D92" s="7">
        <f t="shared" si="8"/>
        <v>0.1000833061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2">
        <v>90.0</v>
      </c>
      <c r="B93" s="6">
        <f t="shared" si="6"/>
        <v>0.970893568</v>
      </c>
      <c r="C93" s="7">
        <f t="shared" si="7"/>
        <v>1.075</v>
      </c>
      <c r="D93" s="7">
        <f t="shared" si="8"/>
        <v>0.104106432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39:C39"/>
    <mergeCell ref="A40:C40"/>
    <mergeCell ref="A48:D48"/>
    <mergeCell ref="E59:F59"/>
  </mergeCells>
  <drawing r:id="rId1"/>
</worksheet>
</file>