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D:\Kuliah\Smt 4\Decision Support System\Week 4\"/>
    </mc:Choice>
  </mc:AlternateContent>
  <xr:revisionPtr revIDLastSave="0" documentId="13_ncr:1_{25189A5D-233E-4FF3-9C3C-C22945483C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5" i="3" l="1"/>
  <c r="P76" i="3"/>
  <c r="P77" i="3"/>
  <c r="P74" i="3"/>
  <c r="O75" i="3"/>
  <c r="O76" i="3"/>
  <c r="O77" i="3"/>
  <c r="O74" i="3"/>
  <c r="K75" i="3"/>
  <c r="E75" i="3"/>
  <c r="I29" i="3"/>
  <c r="D3" i="3"/>
  <c r="C3" i="3"/>
  <c r="D61" i="3"/>
  <c r="C61" i="3"/>
  <c r="B61" i="3"/>
  <c r="C60" i="3"/>
  <c r="B60" i="3"/>
  <c r="B59" i="3"/>
  <c r="D59" i="3"/>
  <c r="E60" i="3"/>
  <c r="E59" i="3"/>
  <c r="E58" i="3"/>
  <c r="D58" i="3"/>
  <c r="C58" i="3"/>
  <c r="D69" i="3"/>
  <c r="B69" i="3"/>
  <c r="B68" i="3"/>
  <c r="B67" i="3"/>
  <c r="C69" i="3"/>
  <c r="C68" i="3"/>
  <c r="D67" i="3"/>
  <c r="E68" i="3"/>
  <c r="E67" i="3"/>
  <c r="E66" i="3"/>
  <c r="D66" i="3"/>
  <c r="C66" i="3"/>
  <c r="E69" i="3"/>
  <c r="D68" i="3"/>
  <c r="C67" i="3"/>
  <c r="B66" i="3"/>
  <c r="E61" i="3"/>
  <c r="D60" i="3"/>
  <c r="C59" i="3"/>
  <c r="B58" i="3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5" i="3"/>
  <c r="D45" i="3"/>
  <c r="C45" i="3"/>
  <c r="B45" i="3"/>
  <c r="E44" i="3"/>
  <c r="D44" i="3"/>
  <c r="C44" i="3"/>
  <c r="B44" i="3"/>
  <c r="E43" i="3"/>
  <c r="D43" i="3"/>
  <c r="C43" i="3"/>
  <c r="B43" i="3"/>
  <c r="E42" i="3"/>
  <c r="D42" i="3"/>
  <c r="C42" i="3"/>
  <c r="B42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B17" i="3"/>
  <c r="B16" i="3"/>
  <c r="D15" i="3"/>
  <c r="D5" i="3"/>
  <c r="C5" i="3"/>
  <c r="J4" i="3"/>
  <c r="I4" i="3"/>
  <c r="J3" i="3" s="1"/>
  <c r="C4" i="3"/>
  <c r="I3" i="3"/>
  <c r="B3" i="3"/>
  <c r="B15" i="3" l="1"/>
  <c r="D4" i="3"/>
  <c r="B70" i="3"/>
  <c r="H66" i="3"/>
  <c r="C70" i="3"/>
  <c r="I69" i="3" s="1"/>
  <c r="D70" i="3"/>
  <c r="J69" i="3" s="1"/>
  <c r="B6" i="3"/>
  <c r="C15" i="3"/>
  <c r="C6" i="3"/>
  <c r="I15" i="3"/>
  <c r="I5" i="3"/>
  <c r="I10" i="3" s="1"/>
  <c r="J15" i="3"/>
  <c r="J5" i="3"/>
  <c r="J10" i="3" s="1"/>
  <c r="C16" i="3"/>
  <c r="C11" i="3"/>
  <c r="D16" i="3"/>
  <c r="D6" i="3"/>
  <c r="D12" i="3" s="1"/>
  <c r="I16" i="3"/>
  <c r="I11" i="3"/>
  <c r="J16" i="3"/>
  <c r="J11" i="3"/>
  <c r="C17" i="3"/>
  <c r="D17" i="3"/>
  <c r="B38" i="3"/>
  <c r="P34" i="3"/>
  <c r="H34" i="3"/>
  <c r="C38" i="3"/>
  <c r="Q34" i="3"/>
  <c r="I34" i="3"/>
  <c r="D38" i="3"/>
  <c r="R34" i="3"/>
  <c r="J34" i="3"/>
  <c r="E38" i="3"/>
  <c r="S34" i="3"/>
  <c r="K34" i="3"/>
  <c r="P35" i="3"/>
  <c r="H35" i="3"/>
  <c r="Q35" i="3"/>
  <c r="I35" i="3"/>
  <c r="R35" i="3"/>
  <c r="J35" i="3"/>
  <c r="S35" i="3"/>
  <c r="K35" i="3"/>
  <c r="P36" i="3"/>
  <c r="H36" i="3"/>
  <c r="Q36" i="3"/>
  <c r="I36" i="3"/>
  <c r="R36" i="3"/>
  <c r="J36" i="3"/>
  <c r="S36" i="3"/>
  <c r="K36" i="3"/>
  <c r="P37" i="3"/>
  <c r="H37" i="3"/>
  <c r="Q37" i="3"/>
  <c r="I37" i="3"/>
  <c r="R37" i="3"/>
  <c r="J37" i="3"/>
  <c r="S37" i="3"/>
  <c r="K37" i="3"/>
  <c r="B46" i="3"/>
  <c r="P42" i="3"/>
  <c r="H42" i="3"/>
  <c r="C46" i="3"/>
  <c r="Q42" i="3"/>
  <c r="I42" i="3"/>
  <c r="D46" i="3"/>
  <c r="R42" i="3"/>
  <c r="J42" i="3"/>
  <c r="E46" i="3"/>
  <c r="S42" i="3"/>
  <c r="K42" i="3"/>
  <c r="P43" i="3"/>
  <c r="H43" i="3"/>
  <c r="Q43" i="3"/>
  <c r="I43" i="3"/>
  <c r="R43" i="3"/>
  <c r="J43" i="3"/>
  <c r="S43" i="3"/>
  <c r="K43" i="3"/>
  <c r="P44" i="3"/>
  <c r="H44" i="3"/>
  <c r="Q44" i="3"/>
  <c r="I44" i="3"/>
  <c r="R44" i="3"/>
  <c r="J44" i="3"/>
  <c r="S44" i="3"/>
  <c r="K44" i="3"/>
  <c r="P45" i="3"/>
  <c r="H45" i="3"/>
  <c r="Q45" i="3"/>
  <c r="I45" i="3"/>
  <c r="R45" i="3"/>
  <c r="J45" i="3"/>
  <c r="S45" i="3"/>
  <c r="K45" i="3"/>
  <c r="B54" i="3"/>
  <c r="P50" i="3"/>
  <c r="H50" i="3"/>
  <c r="C54" i="3"/>
  <c r="Q50" i="3"/>
  <c r="I50" i="3"/>
  <c r="D54" i="3"/>
  <c r="R50" i="3"/>
  <c r="J50" i="3"/>
  <c r="E54" i="3"/>
  <c r="S50" i="3"/>
  <c r="K50" i="3"/>
  <c r="P51" i="3"/>
  <c r="H51" i="3"/>
  <c r="Q51" i="3"/>
  <c r="I51" i="3"/>
  <c r="R51" i="3"/>
  <c r="J51" i="3"/>
  <c r="S51" i="3"/>
  <c r="K51" i="3"/>
  <c r="P52" i="3"/>
  <c r="H52" i="3"/>
  <c r="Q52" i="3"/>
  <c r="I52" i="3"/>
  <c r="R52" i="3"/>
  <c r="J52" i="3"/>
  <c r="S52" i="3"/>
  <c r="K52" i="3"/>
  <c r="P53" i="3"/>
  <c r="H53" i="3"/>
  <c r="Q53" i="3"/>
  <c r="I53" i="3"/>
  <c r="R53" i="3"/>
  <c r="J53" i="3"/>
  <c r="S53" i="3"/>
  <c r="K53" i="3"/>
  <c r="B62" i="3"/>
  <c r="P58" i="3"/>
  <c r="H58" i="3"/>
  <c r="C62" i="3"/>
  <c r="Q58" i="3"/>
  <c r="I58" i="3"/>
  <c r="D62" i="3"/>
  <c r="R58" i="3"/>
  <c r="J58" i="3"/>
  <c r="E62" i="3"/>
  <c r="S58" i="3"/>
  <c r="K58" i="3"/>
  <c r="P59" i="3"/>
  <c r="H59" i="3"/>
  <c r="Q59" i="3"/>
  <c r="I59" i="3"/>
  <c r="R59" i="3"/>
  <c r="J59" i="3"/>
  <c r="S59" i="3"/>
  <c r="K59" i="3"/>
  <c r="P60" i="3"/>
  <c r="H60" i="3"/>
  <c r="Q60" i="3"/>
  <c r="I60" i="3"/>
  <c r="R60" i="3"/>
  <c r="J60" i="3"/>
  <c r="S60" i="3"/>
  <c r="K60" i="3"/>
  <c r="P61" i="3"/>
  <c r="H61" i="3"/>
  <c r="Q61" i="3"/>
  <c r="I61" i="3"/>
  <c r="R61" i="3"/>
  <c r="J61" i="3"/>
  <c r="S61" i="3"/>
  <c r="K61" i="3"/>
  <c r="P66" i="3"/>
  <c r="I68" i="3"/>
  <c r="Q66" i="3"/>
  <c r="I66" i="3"/>
  <c r="R66" i="3"/>
  <c r="J66" i="3"/>
  <c r="E70" i="3"/>
  <c r="K69" i="3" s="1"/>
  <c r="S66" i="3"/>
  <c r="K66" i="3"/>
  <c r="P67" i="3"/>
  <c r="Q67" i="3"/>
  <c r="I67" i="3"/>
  <c r="R67" i="3"/>
  <c r="J67" i="3"/>
  <c r="S67" i="3"/>
  <c r="K67" i="3"/>
  <c r="P68" i="3"/>
  <c r="H68" i="3"/>
  <c r="Q68" i="3"/>
  <c r="R68" i="3"/>
  <c r="J68" i="3"/>
  <c r="S68" i="3"/>
  <c r="K68" i="3"/>
  <c r="P69" i="3"/>
  <c r="Q69" i="3"/>
  <c r="R69" i="3"/>
  <c r="S69" i="3"/>
  <c r="C10" i="3" l="1"/>
  <c r="C12" i="3"/>
  <c r="B12" i="3"/>
  <c r="E12" i="3" s="1"/>
  <c r="B11" i="3"/>
  <c r="B10" i="3"/>
  <c r="H69" i="3"/>
  <c r="H67" i="3"/>
  <c r="M69" i="3"/>
  <c r="T69" i="3" s="1"/>
  <c r="L69" i="3"/>
  <c r="M68" i="3"/>
  <c r="L68" i="3"/>
  <c r="M67" i="3"/>
  <c r="L67" i="3"/>
  <c r="M66" i="3"/>
  <c r="L66" i="3"/>
  <c r="M61" i="3"/>
  <c r="L61" i="3"/>
  <c r="M60" i="3"/>
  <c r="L60" i="3"/>
  <c r="M59" i="3"/>
  <c r="L59" i="3"/>
  <c r="M58" i="3"/>
  <c r="L58" i="3"/>
  <c r="M53" i="3"/>
  <c r="T53" i="3" s="1"/>
  <c r="L53" i="3"/>
  <c r="M52" i="3"/>
  <c r="L52" i="3"/>
  <c r="M51" i="3"/>
  <c r="L51" i="3"/>
  <c r="M50" i="3"/>
  <c r="L50" i="3"/>
  <c r="M45" i="3"/>
  <c r="L45" i="3"/>
  <c r="M44" i="3"/>
  <c r="L44" i="3"/>
  <c r="M43" i="3"/>
  <c r="L43" i="3"/>
  <c r="M42" i="3"/>
  <c r="L42" i="3"/>
  <c r="M37" i="3"/>
  <c r="L37" i="3"/>
  <c r="M36" i="3"/>
  <c r="T36" i="3" s="1"/>
  <c r="L36" i="3"/>
  <c r="M35" i="3"/>
  <c r="L35" i="3"/>
  <c r="M34" i="3"/>
  <c r="L34" i="3"/>
  <c r="L11" i="3"/>
  <c r="K11" i="3"/>
  <c r="D10" i="3"/>
  <c r="F10" i="3" s="1"/>
  <c r="E15" i="3" s="1"/>
  <c r="D11" i="3"/>
  <c r="L10" i="3"/>
  <c r="K10" i="3"/>
  <c r="E10" i="3" l="1"/>
  <c r="F11" i="3"/>
  <c r="E16" i="3" s="1"/>
  <c r="E11" i="3"/>
  <c r="F12" i="3"/>
  <c r="E17" i="3" s="1"/>
  <c r="I74" i="3"/>
  <c r="K15" i="3"/>
  <c r="J74" i="3"/>
  <c r="K16" i="3"/>
  <c r="B75" i="3"/>
  <c r="T34" i="3"/>
  <c r="B76" i="3"/>
  <c r="T35" i="3"/>
  <c r="B77" i="3"/>
  <c r="B78" i="3"/>
  <c r="T37" i="3"/>
  <c r="C75" i="3"/>
  <c r="T42" i="3"/>
  <c r="C76" i="3"/>
  <c r="T43" i="3"/>
  <c r="C77" i="3"/>
  <c r="T44" i="3"/>
  <c r="C78" i="3"/>
  <c r="T45" i="3"/>
  <c r="D75" i="3"/>
  <c r="T50" i="3"/>
  <c r="D76" i="3"/>
  <c r="T51" i="3"/>
  <c r="D77" i="3"/>
  <c r="T52" i="3"/>
  <c r="D78" i="3"/>
  <c r="I75" i="3"/>
  <c r="T58" i="3"/>
  <c r="I76" i="3"/>
  <c r="T59" i="3"/>
  <c r="I77" i="3"/>
  <c r="T60" i="3"/>
  <c r="I78" i="3"/>
  <c r="T61" i="3"/>
  <c r="J75" i="3"/>
  <c r="T66" i="3"/>
  <c r="J76" i="3"/>
  <c r="T67" i="3"/>
  <c r="J77" i="3"/>
  <c r="T68" i="3"/>
  <c r="J78" i="3"/>
  <c r="U53" i="3" l="1" a="1"/>
  <c r="U53" i="3" s="1"/>
  <c r="U52" i="3" a="1"/>
  <c r="U52" i="3" s="1"/>
  <c r="U51" i="3" a="1"/>
  <c r="U51" i="3" s="1"/>
  <c r="U50" i="3" a="1"/>
  <c r="U50" i="3" s="1"/>
  <c r="U42" i="3" a="1"/>
  <c r="U42" i="3" s="1"/>
  <c r="U37" i="3" a="1"/>
  <c r="U37" i="3" s="1"/>
  <c r="F16" i="3" a="1"/>
  <c r="F16" i="3" s="1"/>
  <c r="F17" i="3" a="1"/>
  <c r="F17" i="3" s="1"/>
  <c r="F15" i="3" a="1"/>
  <c r="F15" i="3" s="1"/>
  <c r="U58" i="3" a="1"/>
  <c r="U58" i="3" s="1"/>
  <c r="U59" i="3" a="1"/>
  <c r="U59" i="3" s="1"/>
  <c r="U60" i="3" a="1"/>
  <c r="U60" i="3" s="1"/>
  <c r="U61" i="3" a="1"/>
  <c r="U61" i="3" s="1"/>
  <c r="U69" i="3" a="1"/>
  <c r="U69" i="3" s="1"/>
  <c r="U66" i="3" a="1"/>
  <c r="U66" i="3" s="1"/>
  <c r="U67" i="3" a="1"/>
  <c r="U67" i="3" s="1"/>
  <c r="U68" i="3" a="1"/>
  <c r="U68" i="3" s="1"/>
  <c r="K78" i="3"/>
  <c r="K77" i="3"/>
  <c r="K76" i="3"/>
  <c r="L75" i="3"/>
  <c r="X69" i="3"/>
  <c r="X68" i="3"/>
  <c r="X67" i="3"/>
  <c r="X66" i="3"/>
  <c r="Z67" i="3" s="1"/>
  <c r="AB67" i="3" s="1"/>
  <c r="X61" i="3"/>
  <c r="X60" i="3"/>
  <c r="X59" i="3"/>
  <c r="X58" i="3"/>
  <c r="Z59" i="3" s="1"/>
  <c r="AB59" i="3" s="1"/>
  <c r="X53" i="3"/>
  <c r="X52" i="3"/>
  <c r="X51" i="3"/>
  <c r="X50" i="3"/>
  <c r="Z51" i="3" s="1"/>
  <c r="AB51" i="3" s="1"/>
  <c r="AE52" i="3" s="1"/>
  <c r="AF52" i="3" s="1"/>
  <c r="U45" i="3" a="1"/>
  <c r="U45" i="3" s="1"/>
  <c r="X45" i="3" s="1"/>
  <c r="U44" i="3" a="1"/>
  <c r="U44" i="3" s="1"/>
  <c r="X44" i="3" s="1"/>
  <c r="U43" i="3" a="1"/>
  <c r="U43" i="3" s="1"/>
  <c r="X43" i="3" s="1"/>
  <c r="X42" i="3"/>
  <c r="Z43" i="3" s="1"/>
  <c r="AB43" i="3" s="1"/>
  <c r="AE44" i="3" s="1"/>
  <c r="AF44" i="3" s="1"/>
  <c r="X37" i="3"/>
  <c r="U36" i="3" a="1"/>
  <c r="U36" i="3" s="1"/>
  <c r="X36" i="3" s="1"/>
  <c r="U35" i="3" a="1"/>
  <c r="U35" i="3" s="1"/>
  <c r="X35" i="3" s="1"/>
  <c r="U34" i="3" a="1"/>
  <c r="U34" i="3" s="1"/>
  <c r="X34" i="3" s="1"/>
  <c r="Z35" i="3" s="1"/>
  <c r="AB35" i="3" s="1"/>
  <c r="AE36" i="3" s="1"/>
  <c r="AF36" i="3" s="1"/>
  <c r="L16" i="3" a="1"/>
  <c r="L16" i="3" s="1"/>
  <c r="I20" i="3" s="1"/>
  <c r="L15" i="3" a="1"/>
  <c r="L15" i="3" s="1"/>
  <c r="I19" i="3" s="1"/>
  <c r="I22" i="3" s="1"/>
  <c r="I25" i="3" s="1"/>
  <c r="D74" i="3"/>
  <c r="C74" i="3"/>
  <c r="B74" i="3"/>
  <c r="AE60" i="3" l="1"/>
  <c r="AF60" i="3"/>
  <c r="AE68" i="3"/>
  <c r="AF68" i="3"/>
  <c r="B20" i="3"/>
  <c r="B21" i="3"/>
  <c r="B19" i="3"/>
  <c r="B23" i="3" s="1"/>
  <c r="B25" i="3" s="1"/>
  <c r="B29" i="3" s="1"/>
  <c r="E78" i="3"/>
  <c r="E77" i="3"/>
  <c r="E76" i="3"/>
  <c r="F75" i="3"/>
  <c r="L76" i="3"/>
  <c r="L77" i="3"/>
  <c r="L78" i="3"/>
  <c r="F76" i="3" l="1"/>
  <c r="F77" i="3"/>
  <c r="F78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<sst xmlns="http://schemas.openxmlformats.org/spreadsheetml/2006/main" count="289" uniqueCount="39">
  <si>
    <t>Pairwise comparison</t>
  </si>
  <si>
    <t>Benefit</t>
  </si>
  <si>
    <t>Cost</t>
  </si>
  <si>
    <t>Criteria</t>
  </si>
  <si>
    <t>Room area</t>
  </si>
  <si>
    <t>Internet Speed</t>
  </si>
  <si>
    <t>Facility</t>
  </si>
  <si>
    <t>Price</t>
  </si>
  <si>
    <t>Distance</t>
  </si>
  <si>
    <t>Total</t>
  </si>
  <si>
    <t>Determine Priority Weight</t>
  </si>
  <si>
    <t>Avg(PW)</t>
  </si>
  <si>
    <t>Multiplying the matrix by PW</t>
  </si>
  <si>
    <t>PW</t>
  </si>
  <si>
    <t>Criteria.PW</t>
  </si>
  <si>
    <t>Divide the results of these calculations with PW</t>
  </si>
  <si>
    <t>Calculating λmax -&gt; λmax = Σ calculation results in step b/the number of criteria elements</t>
  </si>
  <si>
    <t>λmax</t>
  </si>
  <si>
    <t>CI</t>
  </si>
  <si>
    <t>Calculating the consistency index (CI) -&gt; CI = (λmax^-n)/(n-1)</t>
  </si>
  <si>
    <t>n</t>
  </si>
  <si>
    <t>RI</t>
  </si>
  <si>
    <t>CR</t>
  </si>
  <si>
    <t>Calculate pairwise comparisons for each alternative</t>
  </si>
  <si>
    <t>Consistency Ratio (CR) for Room Area</t>
  </si>
  <si>
    <t>Kosan Anak Rajin</t>
  </si>
  <si>
    <t>Kosan Anak Mama</t>
  </si>
  <si>
    <t>Kosan Sultan</t>
  </si>
  <si>
    <t>Kosan Terpencil</t>
  </si>
  <si>
    <t xml:space="preserve">n </t>
  </si>
  <si>
    <t>Consistency Ratio (CR) for Internet Speed</t>
  </si>
  <si>
    <t>Consistency Ratio (CR) for Facility</t>
  </si>
  <si>
    <t>Consistency Ratio (CR) for Price</t>
  </si>
  <si>
    <t>Consistency Ratio (CR) for Distance</t>
  </si>
  <si>
    <t>FINAL</t>
  </si>
  <si>
    <t>Evaluation</t>
  </si>
  <si>
    <t>Rank</t>
  </si>
  <si>
    <t>Priority Weight</t>
  </si>
  <si>
    <t>λ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</si>
</sst>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43" fontId="0" fillId="0" borderId="0" xfId="0" applyNumberFormat="1"/>
    <xf numFmtId="43" fontId="1" fillId="2" borderId="2" xfId="0" applyNumberFormat="1" applyFont="1" applyFill="1" applyBorder="1" applyAlignment="1">
      <alignment wrapText="1"/>
    </xf>
    <xf numFmtId="43" fontId="1" fillId="2" borderId="1" xfId="0" applyNumberFormat="1" applyFont="1" applyFill="1" applyBorder="1" applyAlignment="1">
      <alignment wrapText="1"/>
    </xf>
    <xf numFmtId="43" fontId="1" fillId="2" borderId="1" xfId="0" applyNumberFormat="1" applyFont="1" applyFill="1" applyBorder="1"/>
    <xf numFmtId="43" fontId="0" fillId="3" borderId="1" xfId="0" applyNumberFormat="1" applyFill="1" applyBorder="1"/>
    <xf numFmtId="43" fontId="1" fillId="3" borderId="1" xfId="0" applyNumberFormat="1" applyFont="1" applyFill="1" applyBorder="1" applyAlignment="1">
      <alignment wrapText="1"/>
    </xf>
    <xf numFmtId="43" fontId="1" fillId="3" borderId="1" xfId="0" applyNumberFormat="1" applyFont="1" applyFill="1" applyBorder="1"/>
    <xf numFmtId="43" fontId="0" fillId="0" borderId="1" xfId="0" applyNumberFormat="1" applyBorder="1"/>
    <xf numFmtId="43" fontId="1" fillId="2" borderId="2" xfId="0" applyNumberFormat="1" applyFont="1" applyFill="1" applyBorder="1"/>
    <xf numFmtId="43" fontId="2" fillId="2" borderId="2" xfId="0" applyNumberFormat="1" applyFont="1" applyFill="1" applyBorder="1" applyAlignment="1">
      <alignment wrapText="1"/>
    </xf>
    <xf numFmtId="43" fontId="2" fillId="3" borderId="1" xfId="0" applyNumberFormat="1" applyFont="1" applyFill="1" applyBorder="1" applyAlignment="1">
      <alignment wrapText="1"/>
    </xf>
    <xf numFmtId="43" fontId="0" fillId="0" borderId="2" xfId="0" applyNumberFormat="1" applyBorder="1"/>
    <xf numFmtId="43" fontId="2" fillId="2" borderId="3" xfId="0" applyNumberFormat="1" applyFont="1" applyFill="1" applyBorder="1"/>
    <xf numFmtId="43" fontId="0" fillId="0" borderId="4" xfId="0" applyNumberFormat="1" applyBorder="1"/>
    <xf numFmtId="43" fontId="2" fillId="3" borderId="4" xfId="0" applyNumberFormat="1" applyFont="1" applyFill="1" applyBorder="1"/>
    <xf numFmtId="43" fontId="0" fillId="0" borderId="5" xfId="0" applyNumberFormat="1" applyBorder="1"/>
    <xf numFmtId="43" fontId="0" fillId="0" borderId="9" xfId="0" applyNumberFormat="1" applyBorder="1"/>
    <xf numFmtId="43" fontId="2" fillId="4" borderId="8" xfId="0" applyNumberFormat="1" applyFont="1" applyFill="1" applyBorder="1"/>
    <xf numFmtId="43" fontId="2" fillId="5" borderId="10" xfId="0" applyNumberFormat="1" applyFont="1" applyFill="1" applyBorder="1"/>
    <xf numFmtId="43" fontId="2" fillId="4" borderId="6" xfId="0" applyNumberFormat="1" applyFont="1" applyFill="1" applyBorder="1"/>
    <xf numFmtId="43" fontId="2" fillId="5" borderId="7" xfId="0" applyNumberFormat="1" applyFont="1" applyFill="1" applyBorder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2" borderId="1" xfId="0" applyNumberFormat="1" applyFill="1" applyBorder="1"/>
    <xf numFmtId="43" fontId="0" fillId="3" borderId="5" xfId="0" applyNumberFormat="1" applyFill="1" applyBorder="1"/>
    <xf numFmtId="43" fontId="0" fillId="8" borderId="1" xfId="0" applyNumberFormat="1" applyFill="1" applyBorder="1"/>
    <xf numFmtId="43" fontId="0" fillId="0" borderId="11" xfId="0" applyNumberFormat="1" applyBorder="1"/>
    <xf numFmtId="43" fontId="0" fillId="0" borderId="12" xfId="0" applyNumberFormat="1" applyBorder="1"/>
    <xf numFmtId="43" fontId="0" fillId="6" borderId="2" xfId="0" applyNumberFormat="1" applyFill="1" applyBorder="1"/>
    <xf numFmtId="43" fontId="2" fillId="2" borderId="10" xfId="0" applyNumberFormat="1" applyFont="1" applyFill="1" applyBorder="1" applyAlignment="1">
      <alignment wrapText="1"/>
    </xf>
    <xf numFmtId="43" fontId="2" fillId="2" borderId="10" xfId="0" applyNumberFormat="1" applyFont="1" applyFill="1" applyBorder="1"/>
    <xf numFmtId="43" fontId="0" fillId="2" borderId="10" xfId="0" applyNumberFormat="1" applyFill="1" applyBorder="1"/>
    <xf numFmtId="43" fontId="0" fillId="0" borderId="10" xfId="0" applyNumberFormat="1" applyBorder="1"/>
    <xf numFmtId="43" fontId="0" fillId="3" borderId="10" xfId="0" applyNumberFormat="1" applyFill="1" applyBorder="1"/>
    <xf numFmtId="43" fontId="2" fillId="3" borderId="10" xfId="0" applyNumberFormat="1" applyFont="1" applyFill="1" applyBorder="1" applyAlignment="1">
      <alignment wrapText="1"/>
    </xf>
    <xf numFmtId="43" fontId="2" fillId="3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F976-B151-403D-9D24-D8AC92F45476}">
  <dimension ref="A1:AF78"/>
  <sheetViews>
    <sheetView tabSelected="1" zoomScaleNormal="100" workbookViewId="0">
      <selection activeCell="H14" sqref="H14:L16"/>
    </sheetView>
  </sheetViews>
  <sheetFormatPr defaultColWidth="18.28515625" defaultRowHeight="15" customHeight="1" x14ac:dyDescent="0.25"/>
  <cols>
    <col min="1" max="1" width="18.28515625" style="1" customWidth="1"/>
    <col min="2" max="16384" width="18.28515625" style="1"/>
  </cols>
  <sheetData>
    <row r="1" spans="1:12" ht="15" customHeight="1" x14ac:dyDescent="0.25">
      <c r="A1" s="1" t="s">
        <v>0</v>
      </c>
      <c r="D1" s="1" t="s">
        <v>1</v>
      </c>
      <c r="J1" s="1" t="s">
        <v>2</v>
      </c>
    </row>
    <row r="2" spans="1:12" ht="15" customHeight="1" x14ac:dyDescent="0.25">
      <c r="A2" s="2" t="s">
        <v>3</v>
      </c>
      <c r="B2" s="2" t="s">
        <v>4</v>
      </c>
      <c r="C2" s="2" t="s">
        <v>5</v>
      </c>
      <c r="D2" s="9" t="s">
        <v>6</v>
      </c>
      <c r="H2" s="5" t="s">
        <v>3</v>
      </c>
      <c r="I2" s="6" t="s">
        <v>7</v>
      </c>
      <c r="J2" s="7" t="s">
        <v>8</v>
      </c>
    </row>
    <row r="3" spans="1:12" ht="15" customHeight="1" x14ac:dyDescent="0.25">
      <c r="A3" s="8" t="s">
        <v>4</v>
      </c>
      <c r="B3" s="8">
        <f>1/1</f>
        <v>1</v>
      </c>
      <c r="C3" s="8">
        <f>1/B4</f>
        <v>0.33333333333333331</v>
      </c>
      <c r="D3" s="8">
        <f>1/B5</f>
        <v>3</v>
      </c>
      <c r="H3" s="8" t="s">
        <v>7</v>
      </c>
      <c r="I3" s="8">
        <f>1/1</f>
        <v>1</v>
      </c>
      <c r="J3" s="8">
        <f>1/I4</f>
        <v>0.6</v>
      </c>
    </row>
    <row r="4" spans="1:12" ht="15" customHeight="1" x14ac:dyDescent="0.25">
      <c r="A4" s="8" t="s">
        <v>5</v>
      </c>
      <c r="B4" s="8">
        <v>3</v>
      </c>
      <c r="C4" s="8">
        <f>1/1</f>
        <v>1</v>
      </c>
      <c r="D4" s="8">
        <f>1/C5</f>
        <v>7</v>
      </c>
      <c r="H4" s="12" t="s">
        <v>8</v>
      </c>
      <c r="I4" s="12">
        <f>5/3</f>
        <v>1.6666666666666667</v>
      </c>
      <c r="J4" s="12">
        <f>1/1</f>
        <v>1</v>
      </c>
    </row>
    <row r="5" spans="1:12" ht="15" customHeight="1" x14ac:dyDescent="0.25">
      <c r="A5" s="12" t="s">
        <v>6</v>
      </c>
      <c r="B5" s="12">
        <v>0.33333333333333331</v>
      </c>
      <c r="C5" s="12">
        <f>1/7</f>
        <v>0.14285714285714285</v>
      </c>
      <c r="D5" s="12">
        <f>1/1</f>
        <v>1</v>
      </c>
      <c r="H5" s="8" t="s">
        <v>9</v>
      </c>
      <c r="I5" s="8">
        <f>SUM(I3:I4)</f>
        <v>2.666666666666667</v>
      </c>
      <c r="J5" s="8">
        <f>SUM(J3:J4)</f>
        <v>1.6</v>
      </c>
    </row>
    <row r="6" spans="1:12" ht="15" customHeight="1" x14ac:dyDescent="0.25">
      <c r="A6" s="8" t="s">
        <v>9</v>
      </c>
      <c r="B6" s="8">
        <f>SUM(B3:B5)</f>
        <v>4.333333333333333</v>
      </c>
      <c r="C6" s="8">
        <f>SUM(C3:C5)</f>
        <v>1.4761904761904761</v>
      </c>
      <c r="D6" s="8">
        <f t="shared" ref="D6" si="0">SUM(D3:D5)</f>
        <v>11</v>
      </c>
    </row>
    <row r="8" spans="1:12" ht="15" customHeight="1" x14ac:dyDescent="0.25">
      <c r="A8" s="1" t="s">
        <v>10</v>
      </c>
    </row>
    <row r="9" spans="1:12" ht="15" customHeight="1" x14ac:dyDescent="0.25">
      <c r="A9" s="10" t="s">
        <v>3</v>
      </c>
      <c r="B9" s="10" t="s">
        <v>4</v>
      </c>
      <c r="C9" s="10" t="s">
        <v>5</v>
      </c>
      <c r="D9" s="13" t="s">
        <v>6</v>
      </c>
      <c r="E9" s="32" t="s">
        <v>9</v>
      </c>
      <c r="F9" s="32" t="s">
        <v>11</v>
      </c>
      <c r="H9" s="5" t="s">
        <v>3</v>
      </c>
      <c r="I9" s="11" t="s">
        <v>7</v>
      </c>
      <c r="J9" s="15" t="s">
        <v>8</v>
      </c>
      <c r="K9" s="5" t="s">
        <v>9</v>
      </c>
      <c r="L9" s="25" t="s">
        <v>11</v>
      </c>
    </row>
    <row r="10" spans="1:12" ht="15" customHeight="1" x14ac:dyDescent="0.25">
      <c r="A10" s="8" t="s">
        <v>4</v>
      </c>
      <c r="B10" s="8">
        <f>B3/B$6</f>
        <v>0.23076923076923078</v>
      </c>
      <c r="C10" s="8">
        <f t="shared" ref="C10:D10" si="1">C3/C$6</f>
        <v>0.22580645161290325</v>
      </c>
      <c r="D10" s="14">
        <f t="shared" si="1"/>
        <v>0.27272727272727271</v>
      </c>
      <c r="E10" s="33">
        <f>SUM(B10:D10)</f>
        <v>0.72930295510940679</v>
      </c>
      <c r="F10" s="33">
        <f>AVERAGE(B10:D10)</f>
        <v>0.24310098503646893</v>
      </c>
      <c r="H10" s="8" t="s">
        <v>7</v>
      </c>
      <c r="I10" s="8">
        <f>I3/I$5</f>
        <v>0.37499999999999994</v>
      </c>
      <c r="J10" s="8">
        <f>J3/J$5</f>
        <v>0.37499999999999994</v>
      </c>
      <c r="K10" s="8">
        <f>SUM(I10:J10)</f>
        <v>0.74999999999999989</v>
      </c>
      <c r="L10" s="16">
        <f>AVERAGE(I10:J10)</f>
        <v>0.37499999999999994</v>
      </c>
    </row>
    <row r="11" spans="1:12" ht="15" customHeight="1" x14ac:dyDescent="0.25">
      <c r="A11" s="8" t="s">
        <v>5</v>
      </c>
      <c r="B11" s="8">
        <f>B4/B$6</f>
        <v>0.6923076923076924</v>
      </c>
      <c r="C11" s="8">
        <f t="shared" ref="C11:D11" si="2">C4/C$6</f>
        <v>0.67741935483870974</v>
      </c>
      <c r="D11" s="14">
        <f t="shared" si="2"/>
        <v>0.63636363636363635</v>
      </c>
      <c r="E11" s="33">
        <f>SUM(B11:D11)</f>
        <v>2.0060906835100383</v>
      </c>
      <c r="F11" s="33">
        <f>AVERAGE(B11:D11)</f>
        <v>0.66869689450334613</v>
      </c>
      <c r="H11" s="8" t="s">
        <v>8</v>
      </c>
      <c r="I11" s="8">
        <f>I4/I$5</f>
        <v>0.625</v>
      </c>
      <c r="J11" s="8">
        <f>J4/J$5</f>
        <v>0.625</v>
      </c>
      <c r="K11" s="8">
        <f>SUM(I11:J11)</f>
        <v>1.25</v>
      </c>
      <c r="L11" s="16">
        <f>AVERAGE(I11:J11)</f>
        <v>0.625</v>
      </c>
    </row>
    <row r="12" spans="1:12" ht="15" customHeight="1" x14ac:dyDescent="0.25">
      <c r="A12" s="8" t="s">
        <v>6</v>
      </c>
      <c r="B12" s="8">
        <f>B5/B$6</f>
        <v>7.6923076923076927E-2</v>
      </c>
      <c r="C12" s="8">
        <f>C5/C$6</f>
        <v>9.6774193548387094E-2</v>
      </c>
      <c r="D12" s="14">
        <f>D5/D$6</f>
        <v>9.0909090909090912E-2</v>
      </c>
      <c r="E12" s="33">
        <f>SUM(B12:D12)</f>
        <v>0.26460636138055493</v>
      </c>
      <c r="F12" s="33">
        <f>AVERAGE(B12:D12)</f>
        <v>8.8202120460184982E-2</v>
      </c>
    </row>
    <row r="13" spans="1:12" ht="15" customHeight="1" x14ac:dyDescent="0.25">
      <c r="H13" s="1" t="s">
        <v>12</v>
      </c>
    </row>
    <row r="14" spans="1:12" ht="15" customHeight="1" x14ac:dyDescent="0.25">
      <c r="A14" s="30" t="s">
        <v>3</v>
      </c>
      <c r="B14" s="30" t="s">
        <v>4</v>
      </c>
      <c r="C14" s="30" t="s">
        <v>5</v>
      </c>
      <c r="D14" s="31" t="s">
        <v>6</v>
      </c>
      <c r="E14" s="32" t="s">
        <v>13</v>
      </c>
      <c r="F14" s="32" t="s">
        <v>14</v>
      </c>
      <c r="H14" s="34" t="s">
        <v>3</v>
      </c>
      <c r="I14" s="35" t="s">
        <v>7</v>
      </c>
      <c r="J14" s="36" t="s">
        <v>8</v>
      </c>
      <c r="K14" s="34" t="s">
        <v>11</v>
      </c>
      <c r="L14" s="34" t="s">
        <v>14</v>
      </c>
    </row>
    <row r="15" spans="1:12" ht="15" customHeight="1" x14ac:dyDescent="0.25">
      <c r="A15" s="33" t="s">
        <v>4</v>
      </c>
      <c r="B15" s="33">
        <f>B3</f>
        <v>1</v>
      </c>
      <c r="C15" s="33">
        <f t="shared" ref="C15:D15" si="3">C3</f>
        <v>0.33333333333333331</v>
      </c>
      <c r="D15" s="33">
        <f t="shared" si="3"/>
        <v>3</v>
      </c>
      <c r="E15" s="33">
        <f>F10</f>
        <v>0.24310098503646893</v>
      </c>
      <c r="F15" s="33" cm="1">
        <f t="array" ref="F15">MMULT(B15:D15,$E$15:$E$17)</f>
        <v>0.73060631125147257</v>
      </c>
      <c r="H15" s="33" t="s">
        <v>7</v>
      </c>
      <c r="I15" s="33">
        <f>I3</f>
        <v>1</v>
      </c>
      <c r="J15" s="33">
        <f>J3</f>
        <v>0.6</v>
      </c>
      <c r="K15" s="33">
        <f>L10</f>
        <v>0.37499999999999994</v>
      </c>
      <c r="L15" s="33" cm="1">
        <f t="array" ref="L15">MMULT(I15:J15,$K$15:$K$16)</f>
        <v>0.75</v>
      </c>
    </row>
    <row r="16" spans="1:12" ht="15" customHeight="1" x14ac:dyDescent="0.25">
      <c r="A16" s="33" t="s">
        <v>5</v>
      </c>
      <c r="B16" s="33">
        <f t="shared" ref="B16:D17" si="4">B4</f>
        <v>3</v>
      </c>
      <c r="C16" s="33">
        <f t="shared" si="4"/>
        <v>1</v>
      </c>
      <c r="D16" s="33">
        <f t="shared" si="4"/>
        <v>7</v>
      </c>
      <c r="E16" s="33">
        <f>F11</f>
        <v>0.66869689450334613</v>
      </c>
      <c r="F16" s="33" cm="1">
        <f t="array" ref="F16">MMULT(B16:D16,$E$15:$E$17)</f>
        <v>2.0154146928340477</v>
      </c>
      <c r="H16" s="33" t="s">
        <v>8</v>
      </c>
      <c r="I16" s="33">
        <f>I4</f>
        <v>1.6666666666666667</v>
      </c>
      <c r="J16" s="33">
        <f>J4</f>
        <v>1</v>
      </c>
      <c r="K16" s="33">
        <f>L11</f>
        <v>0.625</v>
      </c>
      <c r="L16" s="33" cm="1">
        <f t="array" ref="L16">MMULT(I16:J16,$K$15:$K$16)</f>
        <v>1.25</v>
      </c>
    </row>
    <row r="17" spans="1:9" ht="15" customHeight="1" x14ac:dyDescent="0.25">
      <c r="A17" s="33" t="s">
        <v>6</v>
      </c>
      <c r="B17" s="33">
        <f t="shared" si="4"/>
        <v>0.33333333333333331</v>
      </c>
      <c r="C17" s="33">
        <f t="shared" si="4"/>
        <v>0.14285714285714285</v>
      </c>
      <c r="D17" s="33">
        <f t="shared" si="4"/>
        <v>1</v>
      </c>
      <c r="E17" s="33">
        <f>F12</f>
        <v>8.8202120460184982E-2</v>
      </c>
      <c r="F17" s="33" cm="1">
        <f t="array" ref="F17">MMULT(B17:D17,$E$15:$E$17)</f>
        <v>0.26476390992520027</v>
      </c>
    </row>
    <row r="18" spans="1:9" ht="15" customHeight="1" x14ac:dyDescent="0.25">
      <c r="H18" s="1" t="s">
        <v>15</v>
      </c>
    </row>
    <row r="19" spans="1:9" ht="15" customHeight="1" x14ac:dyDescent="0.25">
      <c r="A19" s="24" t="s">
        <v>4</v>
      </c>
      <c r="B19" s="8">
        <f>F15/E15</f>
        <v>3.0053613774615937</v>
      </c>
      <c r="H19" s="8" t="s">
        <v>7</v>
      </c>
      <c r="I19" s="8">
        <f>L15/K15</f>
        <v>2.0000000000000004</v>
      </c>
    </row>
    <row r="20" spans="1:9" ht="15" customHeight="1" x14ac:dyDescent="0.25">
      <c r="A20" s="24" t="s">
        <v>5</v>
      </c>
      <c r="B20" s="8">
        <f t="shared" ref="B20" si="5">F16/E16</f>
        <v>3.0139435511076127</v>
      </c>
      <c r="H20" s="8" t="s">
        <v>8</v>
      </c>
      <c r="I20" s="8">
        <f>L16/K16</f>
        <v>2</v>
      </c>
    </row>
    <row r="21" spans="1:9" ht="15" customHeight="1" x14ac:dyDescent="0.25">
      <c r="A21" s="24" t="s">
        <v>6</v>
      </c>
      <c r="B21" s="8">
        <f>F17/E17</f>
        <v>3.0017862217350708</v>
      </c>
      <c r="H21" s="1" t="s">
        <v>16</v>
      </c>
    </row>
    <row r="22" spans="1:9" ht="15" customHeight="1" x14ac:dyDescent="0.25">
      <c r="H22" s="8" t="s">
        <v>38</v>
      </c>
      <c r="I22" s="8">
        <f>AVERAGE(I19:I20)</f>
        <v>2</v>
      </c>
    </row>
    <row r="23" spans="1:9" ht="15" customHeight="1" x14ac:dyDescent="0.25">
      <c r="A23" s="24" t="s">
        <v>17</v>
      </c>
      <c r="B23" s="8">
        <f>AVERAGE(B19:B21)</f>
        <v>3.0070303834347594</v>
      </c>
    </row>
    <row r="24" spans="1:9" ht="15" customHeight="1" x14ac:dyDescent="0.25">
      <c r="H24" s="1" t="s">
        <v>19</v>
      </c>
    </row>
    <row r="25" spans="1:9" ht="15" customHeight="1" x14ac:dyDescent="0.25">
      <c r="A25" s="24" t="s">
        <v>18</v>
      </c>
      <c r="B25" s="8">
        <f>(B23-3)/(3-1)</f>
        <v>3.5151917173796843E-3</v>
      </c>
      <c r="H25" s="8" t="s">
        <v>18</v>
      </c>
      <c r="I25" s="8">
        <f>(I22-2)/(2-1)</f>
        <v>0</v>
      </c>
    </row>
    <row r="27" spans="1:9" ht="15" customHeight="1" x14ac:dyDescent="0.25">
      <c r="A27" s="24" t="s">
        <v>20</v>
      </c>
      <c r="B27" s="8">
        <v>3</v>
      </c>
      <c r="H27" s="8" t="s">
        <v>20</v>
      </c>
      <c r="I27" s="8">
        <v>2</v>
      </c>
    </row>
    <row r="28" spans="1:9" ht="15" customHeight="1" x14ac:dyDescent="0.25">
      <c r="A28" s="24" t="s">
        <v>21</v>
      </c>
      <c r="B28" s="8">
        <v>0.57999999999999996</v>
      </c>
      <c r="H28" s="8" t="s">
        <v>21</v>
      </c>
      <c r="I28" s="8">
        <v>1E-3</v>
      </c>
    </row>
    <row r="29" spans="1:9" ht="15" customHeight="1" x14ac:dyDescent="0.25">
      <c r="A29" s="24" t="s">
        <v>22</v>
      </c>
      <c r="B29" s="8">
        <f>B25/B28</f>
        <v>6.0606753747925596E-3</v>
      </c>
      <c r="H29" s="8" t="s">
        <v>22</v>
      </c>
      <c r="I29" s="8">
        <f>I25/I28</f>
        <v>0</v>
      </c>
    </row>
    <row r="31" spans="1:9" ht="15" customHeight="1" x14ac:dyDescent="0.25">
      <c r="A31" s="1" t="s">
        <v>23</v>
      </c>
    </row>
    <row r="32" spans="1:9" ht="15" customHeight="1" x14ac:dyDescent="0.25">
      <c r="A32" s="1" t="s">
        <v>24</v>
      </c>
    </row>
    <row r="33" spans="1:32" ht="15" customHeight="1" x14ac:dyDescent="0.25">
      <c r="A33" s="22"/>
      <c r="B33" s="22" t="s">
        <v>25</v>
      </c>
      <c r="C33" s="22" t="s">
        <v>26</v>
      </c>
      <c r="D33" s="22" t="s">
        <v>27</v>
      </c>
      <c r="E33" s="22" t="s">
        <v>28</v>
      </c>
      <c r="G33" s="8"/>
      <c r="H33" s="8" t="s">
        <v>25</v>
      </c>
      <c r="I33" s="8" t="s">
        <v>26</v>
      </c>
      <c r="J33" s="8" t="s">
        <v>27</v>
      </c>
      <c r="K33" s="8" t="s">
        <v>28</v>
      </c>
      <c r="L33" s="8" t="s">
        <v>9</v>
      </c>
      <c r="M33" s="8" t="s">
        <v>11</v>
      </c>
      <c r="O33" s="12"/>
      <c r="P33" s="12" t="s">
        <v>25</v>
      </c>
      <c r="Q33" s="12" t="s">
        <v>26</v>
      </c>
      <c r="R33" s="12" t="s">
        <v>27</v>
      </c>
      <c r="S33" s="12" t="s">
        <v>28</v>
      </c>
      <c r="T33" s="14" t="s">
        <v>11</v>
      </c>
      <c r="U33" s="8" t="s">
        <v>14</v>
      </c>
    </row>
    <row r="34" spans="1:32" ht="15" customHeight="1" x14ac:dyDescent="0.25">
      <c r="A34" s="8" t="s">
        <v>25</v>
      </c>
      <c r="B34" s="8">
        <f>1/1</f>
        <v>1</v>
      </c>
      <c r="C34" s="8">
        <f>1/3</f>
        <v>0.33333333333333331</v>
      </c>
      <c r="D34" s="8">
        <f>1/4</f>
        <v>0.25</v>
      </c>
      <c r="E34" s="8">
        <f>4/1</f>
        <v>4</v>
      </c>
      <c r="G34" s="8" t="s">
        <v>25</v>
      </c>
      <c r="H34" s="8">
        <f>B34/B$38</f>
        <v>0.12121212121212122</v>
      </c>
      <c r="I34" s="8">
        <f t="shared" ref="I34:K37" si="6">C34/C$38</f>
        <v>9.4339622641509427E-2</v>
      </c>
      <c r="J34" s="8">
        <f t="shared" si="6"/>
        <v>0.13043478260869565</v>
      </c>
      <c r="K34" s="8">
        <f t="shared" si="6"/>
        <v>0.25</v>
      </c>
      <c r="L34" s="8">
        <f>SUM(H34:K34)</f>
        <v>0.5959865264623263</v>
      </c>
      <c r="M34" s="8">
        <f>AVERAGE(H34:K34)</f>
        <v>0.14899663161558158</v>
      </c>
      <c r="O34" s="8" t="s">
        <v>25</v>
      </c>
      <c r="P34" s="8">
        <f>B34</f>
        <v>1</v>
      </c>
      <c r="Q34" s="8">
        <f t="shared" ref="Q34:S37" si="7">C34</f>
        <v>0.33333333333333331</v>
      </c>
      <c r="R34" s="8">
        <f t="shared" si="7"/>
        <v>0.25</v>
      </c>
      <c r="S34" s="8">
        <f t="shared" si="7"/>
        <v>4</v>
      </c>
      <c r="T34" s="17">
        <f>M34</f>
        <v>0.14899663161558158</v>
      </c>
      <c r="U34" s="8" cm="1">
        <f t="array" ref="U34">MMULT(P34:S34,$T$34:$T$37)</f>
        <v>0.60875527475327518</v>
      </c>
      <c r="W34" s="14" t="s">
        <v>25</v>
      </c>
      <c r="X34" s="8">
        <f>U34/T34</f>
        <v>4.0856982346009865</v>
      </c>
      <c r="Z34" s="8" t="s">
        <v>17</v>
      </c>
      <c r="AB34" s="8" t="s">
        <v>18</v>
      </c>
      <c r="AD34" s="19" t="s">
        <v>29</v>
      </c>
      <c r="AE34" s="20">
        <v>4</v>
      </c>
    </row>
    <row r="35" spans="1:32" ht="15" customHeight="1" x14ac:dyDescent="0.25">
      <c r="A35" s="8" t="s">
        <v>26</v>
      </c>
      <c r="B35" s="8">
        <f>3/1</f>
        <v>3</v>
      </c>
      <c r="C35" s="8">
        <f>1/1</f>
        <v>1</v>
      </c>
      <c r="D35" s="8">
        <f>1/2</f>
        <v>0.5</v>
      </c>
      <c r="E35" s="8">
        <f>5/1</f>
        <v>5</v>
      </c>
      <c r="G35" s="8" t="s">
        <v>26</v>
      </c>
      <c r="H35" s="8">
        <f t="shared" ref="H35:H37" si="8">B35/B$38</f>
        <v>0.36363636363636365</v>
      </c>
      <c r="I35" s="8">
        <f t="shared" si="6"/>
        <v>0.28301886792452829</v>
      </c>
      <c r="J35" s="8">
        <f t="shared" si="6"/>
        <v>0.2608695652173913</v>
      </c>
      <c r="K35" s="8">
        <f t="shared" si="6"/>
        <v>0.3125</v>
      </c>
      <c r="L35" s="8">
        <f>SUM(H35:K35)</f>
        <v>1.2200247967782833</v>
      </c>
      <c r="M35" s="8">
        <f>AVERAGE(H35:K35)</f>
        <v>0.30500619919457084</v>
      </c>
      <c r="O35" s="8" t="s">
        <v>26</v>
      </c>
      <c r="P35" s="8">
        <f t="shared" ref="P35:P37" si="9">B35</f>
        <v>3</v>
      </c>
      <c r="Q35" s="8">
        <f t="shared" si="7"/>
        <v>1</v>
      </c>
      <c r="R35" s="8">
        <f t="shared" si="7"/>
        <v>0.5</v>
      </c>
      <c r="S35" s="8">
        <f t="shared" si="7"/>
        <v>5</v>
      </c>
      <c r="T35" s="17">
        <f>M35</f>
        <v>0.30500619919457084</v>
      </c>
      <c r="U35" s="8" cm="1">
        <f t="array" ref="U35">MMULT(P35:S35,$T$34:$T$37)</f>
        <v>1.2909034199666891</v>
      </c>
      <c r="W35" s="14" t="s">
        <v>26</v>
      </c>
      <c r="X35" s="8">
        <f>U35/T35</f>
        <v>4.2323842052245979</v>
      </c>
      <c r="Z35" s="8">
        <f>AVERAGE(X34:X37)</f>
        <v>4.1397824322109145</v>
      </c>
      <c r="AB35" s="8">
        <f>(Z35-4)/(4-1)</f>
        <v>4.6594144070304822E-2</v>
      </c>
      <c r="AD35" s="21" t="s">
        <v>21</v>
      </c>
      <c r="AE35" s="18">
        <v>0.9</v>
      </c>
    </row>
    <row r="36" spans="1:32" ht="15" customHeight="1" x14ac:dyDescent="0.25">
      <c r="A36" s="8" t="s">
        <v>27</v>
      </c>
      <c r="B36" s="8">
        <f>4/1</f>
        <v>4</v>
      </c>
      <c r="C36" s="8">
        <f>2/1</f>
        <v>2</v>
      </c>
      <c r="D36" s="8">
        <f>1/1</f>
        <v>1</v>
      </c>
      <c r="E36" s="8">
        <f>6/1</f>
        <v>6</v>
      </c>
      <c r="G36" s="8" t="s">
        <v>27</v>
      </c>
      <c r="H36" s="8">
        <f t="shared" si="8"/>
        <v>0.48484848484848486</v>
      </c>
      <c r="I36" s="8">
        <f t="shared" si="6"/>
        <v>0.56603773584905659</v>
      </c>
      <c r="J36" s="8">
        <f t="shared" si="6"/>
        <v>0.52173913043478259</v>
      </c>
      <c r="K36" s="8">
        <f t="shared" si="6"/>
        <v>0.375</v>
      </c>
      <c r="L36" s="8">
        <f>SUM(H36:K36)</f>
        <v>1.947625351132324</v>
      </c>
      <c r="M36" s="8">
        <f>AVERAGE(H36:K36)</f>
        <v>0.48690633778308101</v>
      </c>
      <c r="O36" s="8" t="s">
        <v>27</v>
      </c>
      <c r="P36" s="8">
        <f t="shared" si="9"/>
        <v>4</v>
      </c>
      <c r="Q36" s="8">
        <f t="shared" si="7"/>
        <v>2</v>
      </c>
      <c r="R36" s="8">
        <f t="shared" si="7"/>
        <v>1</v>
      </c>
      <c r="S36" s="8">
        <f t="shared" si="7"/>
        <v>6</v>
      </c>
      <c r="T36" s="17">
        <f>M36</f>
        <v>0.48690633778308101</v>
      </c>
      <c r="U36" s="8" cm="1">
        <f t="array" ref="U36">MMULT(P36:S36,$T$34:$T$37)</f>
        <v>2.0474502510751487</v>
      </c>
      <c r="W36" s="14" t="s">
        <v>27</v>
      </c>
      <c r="X36" s="8">
        <f>U36/T36</f>
        <v>4.2050186908581528</v>
      </c>
      <c r="AD36" s="21" t="s">
        <v>22</v>
      </c>
      <c r="AE36" s="18">
        <f>AB35/AE35</f>
        <v>5.1771271189227579E-2</v>
      </c>
      <c r="AF36" s="1" t="b">
        <f>IF(AE36&lt;=0.1,TRUE(),FALSE())</f>
        <v>1</v>
      </c>
    </row>
    <row r="37" spans="1:32" ht="15" customHeight="1" x14ac:dyDescent="0.25">
      <c r="A37" s="12" t="s">
        <v>28</v>
      </c>
      <c r="B37" s="12">
        <f>1/4</f>
        <v>0.25</v>
      </c>
      <c r="C37" s="12">
        <f>1/5</f>
        <v>0.2</v>
      </c>
      <c r="D37" s="12">
        <f>1/6</f>
        <v>0.16666666666666666</v>
      </c>
      <c r="E37" s="12">
        <f>1/1</f>
        <v>1</v>
      </c>
      <c r="G37" s="8" t="s">
        <v>28</v>
      </c>
      <c r="H37" s="8">
        <f t="shared" si="8"/>
        <v>3.0303030303030304E-2</v>
      </c>
      <c r="I37" s="8">
        <f t="shared" si="6"/>
        <v>5.6603773584905669E-2</v>
      </c>
      <c r="J37" s="8">
        <f t="shared" si="6"/>
        <v>8.6956521739130432E-2</v>
      </c>
      <c r="K37" s="8">
        <f t="shared" si="6"/>
        <v>6.25E-2</v>
      </c>
      <c r="L37" s="8">
        <f>SUM(H37:K37)</f>
        <v>0.23636332562706641</v>
      </c>
      <c r="M37" s="8">
        <f>AVERAGE(H37:K37)</f>
        <v>5.9090831406766603E-2</v>
      </c>
      <c r="O37" s="8" t="s">
        <v>28</v>
      </c>
      <c r="P37" s="8">
        <f t="shared" si="9"/>
        <v>0.25</v>
      </c>
      <c r="Q37" s="8">
        <f t="shared" si="7"/>
        <v>0.2</v>
      </c>
      <c r="R37" s="8">
        <f t="shared" si="7"/>
        <v>0.16666666666666666</v>
      </c>
      <c r="S37" s="8">
        <f t="shared" si="7"/>
        <v>1</v>
      </c>
      <c r="T37" s="17">
        <f>M37</f>
        <v>5.9090831406766603E-2</v>
      </c>
      <c r="U37" s="8" cm="1">
        <f t="array" ref="U37">MMULT(P37:S37,$T$34:$T$37)</f>
        <v>0.23849228544675635</v>
      </c>
      <c r="W37" s="14" t="s">
        <v>28</v>
      </c>
      <c r="X37" s="8">
        <f>U37/T37</f>
        <v>4.0360285981599198</v>
      </c>
    </row>
    <row r="38" spans="1:32" ht="15" customHeight="1" x14ac:dyDescent="0.25">
      <c r="A38" s="8" t="s">
        <v>9</v>
      </c>
      <c r="B38" s="8">
        <f>SUM(B34:B37)</f>
        <v>8.25</v>
      </c>
      <c r="C38" s="8">
        <f>SUM(C34:C37)</f>
        <v>3.5333333333333332</v>
      </c>
      <c r="D38" s="8">
        <f>SUM(D34:D37)</f>
        <v>1.9166666666666667</v>
      </c>
      <c r="E38" s="8">
        <f>SUM(E34:E37)</f>
        <v>16</v>
      </c>
    </row>
    <row r="40" spans="1:32" ht="15" customHeight="1" x14ac:dyDescent="0.25">
      <c r="A40" s="1" t="s">
        <v>30</v>
      </c>
    </row>
    <row r="41" spans="1:32" ht="15" customHeight="1" x14ac:dyDescent="0.25">
      <c r="A41" s="29"/>
      <c r="B41" s="29" t="s">
        <v>25</v>
      </c>
      <c r="C41" s="29" t="s">
        <v>26</v>
      </c>
      <c r="D41" s="29" t="s">
        <v>27</v>
      </c>
      <c r="E41" s="29" t="s">
        <v>28</v>
      </c>
      <c r="G41" s="8"/>
      <c r="H41" s="8" t="s">
        <v>25</v>
      </c>
      <c r="I41" s="8" t="s">
        <v>26</v>
      </c>
      <c r="J41" s="8" t="s">
        <v>27</v>
      </c>
      <c r="K41" s="8" t="s">
        <v>28</v>
      </c>
      <c r="L41" s="8" t="s">
        <v>9</v>
      </c>
      <c r="M41" s="8" t="s">
        <v>11</v>
      </c>
      <c r="O41" s="12"/>
      <c r="P41" s="12" t="s">
        <v>25</v>
      </c>
      <c r="Q41" s="12" t="s">
        <v>26</v>
      </c>
      <c r="R41" s="12" t="s">
        <v>27</v>
      </c>
      <c r="S41" s="12" t="s">
        <v>28</v>
      </c>
      <c r="T41" s="14" t="s">
        <v>11</v>
      </c>
      <c r="U41" s="8" t="s">
        <v>14</v>
      </c>
    </row>
    <row r="42" spans="1:32" ht="15" customHeight="1" x14ac:dyDescent="0.25">
      <c r="A42" s="8" t="s">
        <v>25</v>
      </c>
      <c r="B42" s="8">
        <f>1/1</f>
        <v>1</v>
      </c>
      <c r="C42" s="8">
        <f>1/5</f>
        <v>0.2</v>
      </c>
      <c r="D42" s="8">
        <f>1/7</f>
        <v>0.14285714285714285</v>
      </c>
      <c r="E42" s="8">
        <f>3/1</f>
        <v>3</v>
      </c>
      <c r="G42" s="8" t="s">
        <v>25</v>
      </c>
      <c r="H42" s="8">
        <f>B42/B$46</f>
        <v>7.4999999999999997E-2</v>
      </c>
      <c r="I42" s="8">
        <f t="shared" ref="I42:K45" si="10">C42/C$46</f>
        <v>4.5801526717557252E-2</v>
      </c>
      <c r="J42" s="8">
        <f t="shared" si="10"/>
        <v>8.8235294117647051E-2</v>
      </c>
      <c r="K42" s="8">
        <f t="shared" si="10"/>
        <v>0.17647058823529413</v>
      </c>
      <c r="L42" s="8">
        <f>SUM(H42:K42)</f>
        <v>0.38550740907049841</v>
      </c>
      <c r="M42" s="8">
        <f>AVERAGE(H42:K42)</f>
        <v>9.6376852267624602E-2</v>
      </c>
      <c r="O42" s="8" t="s">
        <v>25</v>
      </c>
      <c r="P42" s="8">
        <f>B42</f>
        <v>1</v>
      </c>
      <c r="Q42" s="8">
        <f t="shared" ref="Q42:S45" si="11">C42</f>
        <v>0.2</v>
      </c>
      <c r="R42" s="8">
        <f t="shared" si="11"/>
        <v>0.14285714285714285</v>
      </c>
      <c r="S42" s="8">
        <f t="shared" si="11"/>
        <v>3</v>
      </c>
      <c r="T42" s="17">
        <f>M42</f>
        <v>9.6376852267624602E-2</v>
      </c>
      <c r="U42" s="8" cm="1">
        <f t="array" ref="U42">MMULT(P42:S42,$T$42:$T$45)</f>
        <v>0.39223972031560717</v>
      </c>
      <c r="W42" s="14" t="s">
        <v>25</v>
      </c>
      <c r="X42" s="8">
        <f>U42/T42</f>
        <v>4.0698540270480521</v>
      </c>
      <c r="Z42" s="8" t="s">
        <v>17</v>
      </c>
      <c r="AB42" s="8" t="s">
        <v>18</v>
      </c>
      <c r="AD42" s="19" t="s">
        <v>29</v>
      </c>
      <c r="AE42" s="20">
        <v>4</v>
      </c>
    </row>
    <row r="43" spans="1:32" ht="15" customHeight="1" x14ac:dyDescent="0.25">
      <c r="A43" s="8" t="s">
        <v>26</v>
      </c>
      <c r="B43" s="8">
        <f>5/1</f>
        <v>5</v>
      </c>
      <c r="C43" s="8">
        <f>1/1</f>
        <v>1</v>
      </c>
      <c r="D43" s="8">
        <f>1/3</f>
        <v>0.33333333333333331</v>
      </c>
      <c r="E43" s="8">
        <f>6/1</f>
        <v>6</v>
      </c>
      <c r="G43" s="8" t="s">
        <v>26</v>
      </c>
      <c r="H43" s="8">
        <f t="shared" ref="H43:H44" si="12">B43/B$46</f>
        <v>0.375</v>
      </c>
      <c r="I43" s="8">
        <f t="shared" si="10"/>
        <v>0.22900763358778622</v>
      </c>
      <c r="J43" s="8">
        <f t="shared" si="10"/>
        <v>0.20588235294117646</v>
      </c>
      <c r="K43" s="8">
        <f t="shared" si="10"/>
        <v>0.35294117647058826</v>
      </c>
      <c r="L43" s="8">
        <f>SUM(H43:K43)</f>
        <v>1.1628311629995509</v>
      </c>
      <c r="M43" s="8">
        <f>AVERAGE(H43:K43)</f>
        <v>0.29070779074988773</v>
      </c>
      <c r="O43" s="8" t="s">
        <v>26</v>
      </c>
      <c r="P43" s="8">
        <f t="shared" ref="P43:P45" si="13">B43</f>
        <v>5</v>
      </c>
      <c r="Q43" s="8">
        <f t="shared" si="11"/>
        <v>1</v>
      </c>
      <c r="R43" s="8">
        <f t="shared" si="11"/>
        <v>0.33333333333333331</v>
      </c>
      <c r="S43" s="8">
        <f t="shared" si="11"/>
        <v>6</v>
      </c>
      <c r="T43" s="17">
        <f>M43</f>
        <v>0.29070779074988773</v>
      </c>
      <c r="U43" s="8" cm="1">
        <f t="array" ref="U43">MMULT(P43:S43,$T$42:$T$45)</f>
        <v>1.2747184179015116</v>
      </c>
      <c r="W43" s="14" t="s">
        <v>26</v>
      </c>
      <c r="X43" s="8">
        <f>U43/T43</f>
        <v>4.3848787630126624</v>
      </c>
      <c r="Z43" s="8">
        <f>AVERAGE(X42:X45)</f>
        <v>4.2319651199603303</v>
      </c>
      <c r="AB43" s="8">
        <f>(Z43-4)/(4-1)</f>
        <v>7.7321706653443442E-2</v>
      </c>
      <c r="AD43" s="21" t="s">
        <v>21</v>
      </c>
      <c r="AE43" s="18">
        <v>0.9</v>
      </c>
    </row>
    <row r="44" spans="1:32" ht="15" customHeight="1" x14ac:dyDescent="0.25">
      <c r="A44" s="8" t="s">
        <v>27</v>
      </c>
      <c r="B44" s="8">
        <f>7/1</f>
        <v>7</v>
      </c>
      <c r="C44" s="8">
        <f>3/1</f>
        <v>3</v>
      </c>
      <c r="D44" s="8">
        <f>1/1</f>
        <v>1</v>
      </c>
      <c r="E44" s="8">
        <f>7/1</f>
        <v>7</v>
      </c>
      <c r="G44" s="8" t="s">
        <v>27</v>
      </c>
      <c r="H44" s="8">
        <f t="shared" si="12"/>
        <v>0.52500000000000002</v>
      </c>
      <c r="I44" s="8">
        <f t="shared" si="10"/>
        <v>0.6870229007633587</v>
      </c>
      <c r="J44" s="8">
        <f t="shared" si="10"/>
        <v>0.61764705882352944</v>
      </c>
      <c r="K44" s="8">
        <f t="shared" si="10"/>
        <v>0.41176470588235292</v>
      </c>
      <c r="L44" s="8">
        <f>SUM(H44:K44)</f>
        <v>2.241434665469241</v>
      </c>
      <c r="M44" s="8">
        <f>AVERAGE(H44:K44)</f>
        <v>0.56035866636731024</v>
      </c>
      <c r="O44" s="8" t="s">
        <v>27</v>
      </c>
      <c r="P44" s="8">
        <f t="shared" si="13"/>
        <v>7</v>
      </c>
      <c r="Q44" s="8">
        <f t="shared" si="11"/>
        <v>3</v>
      </c>
      <c r="R44" s="8">
        <f t="shared" si="11"/>
        <v>1</v>
      </c>
      <c r="S44" s="8">
        <f t="shared" si="11"/>
        <v>7</v>
      </c>
      <c r="T44" s="17">
        <f>M44</f>
        <v>0.56035866636731024</v>
      </c>
      <c r="U44" s="8" cm="1">
        <f t="array" ref="U44">MMULT(P44:S44,$T$42:$T$45)</f>
        <v>2.475016838796587</v>
      </c>
      <c r="W44" s="14" t="s">
        <v>27</v>
      </c>
      <c r="X44" s="8">
        <f>U44/T44</f>
        <v>4.4168440453354831</v>
      </c>
      <c r="AD44" s="21" t="s">
        <v>22</v>
      </c>
      <c r="AE44" s="18">
        <f>AB43/AE43</f>
        <v>8.591300739271493E-2</v>
      </c>
      <c r="AF44" s="1" t="b">
        <f>IF(AE44&lt;=0.1,TRUE(),FALSE())</f>
        <v>1</v>
      </c>
    </row>
    <row r="45" spans="1:32" ht="15" customHeight="1" x14ac:dyDescent="0.25">
      <c r="A45" s="8" t="s">
        <v>28</v>
      </c>
      <c r="B45" s="8">
        <f>1/3</f>
        <v>0.33333333333333331</v>
      </c>
      <c r="C45" s="8">
        <f>1/6</f>
        <v>0.16666666666666666</v>
      </c>
      <c r="D45" s="8">
        <f>1/7</f>
        <v>0.14285714285714285</v>
      </c>
      <c r="E45" s="8">
        <f>1/1</f>
        <v>1</v>
      </c>
      <c r="G45" s="8" t="s">
        <v>28</v>
      </c>
      <c r="H45" s="8">
        <f>B45/B$46</f>
        <v>2.4999999999999998E-2</v>
      </c>
      <c r="I45" s="8">
        <f t="shared" si="10"/>
        <v>3.8167938931297704E-2</v>
      </c>
      <c r="J45" s="8">
        <f t="shared" si="10"/>
        <v>8.8235294117647051E-2</v>
      </c>
      <c r="K45" s="8">
        <f t="shared" si="10"/>
        <v>5.8823529411764705E-2</v>
      </c>
      <c r="L45" s="8">
        <f>SUM(H45:K45)</f>
        <v>0.21022676246070948</v>
      </c>
      <c r="M45" s="8">
        <f>AVERAGE(H45:K45)</f>
        <v>5.2556690615177371E-2</v>
      </c>
      <c r="O45" s="8" t="s">
        <v>28</v>
      </c>
      <c r="P45" s="8">
        <f t="shared" si="13"/>
        <v>0.33333333333333331</v>
      </c>
      <c r="Q45" s="8">
        <f t="shared" si="11"/>
        <v>0.16666666666666666</v>
      </c>
      <c r="R45" s="8">
        <f t="shared" si="11"/>
        <v>0.14285714285714285</v>
      </c>
      <c r="S45" s="8">
        <f t="shared" si="11"/>
        <v>1</v>
      </c>
      <c r="T45" s="17">
        <f>M45</f>
        <v>5.2556690615177371E-2</v>
      </c>
      <c r="U45" s="8" cm="1">
        <f t="array" ref="U45">MMULT(P45:S45,$T$42:$T$45)</f>
        <v>0.21318484454850639</v>
      </c>
      <c r="W45" s="14" t="s">
        <v>28</v>
      </c>
      <c r="X45" s="8">
        <f>U45/T45</f>
        <v>4.0562836444451218</v>
      </c>
    </row>
    <row r="46" spans="1:32" ht="15" customHeight="1" x14ac:dyDescent="0.25">
      <c r="A46" s="8" t="s">
        <v>9</v>
      </c>
      <c r="B46" s="8">
        <f>SUM(B42:B45)</f>
        <v>13.333333333333334</v>
      </c>
      <c r="C46" s="8">
        <f t="shared" ref="C46:E46" si="14">SUM(C42:C45)</f>
        <v>4.3666666666666671</v>
      </c>
      <c r="D46" s="8">
        <f t="shared" si="14"/>
        <v>1.6190476190476191</v>
      </c>
      <c r="E46" s="8">
        <f t="shared" si="14"/>
        <v>17</v>
      </c>
    </row>
    <row r="48" spans="1:32" ht="15" customHeight="1" x14ac:dyDescent="0.25">
      <c r="A48" s="1" t="s">
        <v>31</v>
      </c>
    </row>
    <row r="49" spans="1:32" ht="15" customHeight="1" x14ac:dyDescent="0.25">
      <c r="A49" s="29"/>
      <c r="B49" s="29" t="s">
        <v>25</v>
      </c>
      <c r="C49" s="29" t="s">
        <v>26</v>
      </c>
      <c r="D49" s="29" t="s">
        <v>27</v>
      </c>
      <c r="E49" s="29" t="s">
        <v>28</v>
      </c>
      <c r="G49" s="8"/>
      <c r="H49" s="8" t="s">
        <v>25</v>
      </c>
      <c r="I49" s="8" t="s">
        <v>26</v>
      </c>
      <c r="J49" s="8" t="s">
        <v>27</v>
      </c>
      <c r="K49" s="8" t="s">
        <v>28</v>
      </c>
      <c r="L49" s="8" t="s">
        <v>9</v>
      </c>
      <c r="M49" s="8" t="s">
        <v>11</v>
      </c>
      <c r="O49" s="12"/>
      <c r="P49" s="12" t="s">
        <v>25</v>
      </c>
      <c r="Q49" s="12" t="s">
        <v>26</v>
      </c>
      <c r="R49" s="12" t="s">
        <v>27</v>
      </c>
      <c r="S49" s="12" t="s">
        <v>28</v>
      </c>
      <c r="T49" s="14" t="s">
        <v>11</v>
      </c>
      <c r="U49" s="8" t="s">
        <v>14</v>
      </c>
    </row>
    <row r="50" spans="1:32" ht="15" customHeight="1" x14ac:dyDescent="0.25">
      <c r="A50" s="8" t="s">
        <v>25</v>
      </c>
      <c r="B50" s="8">
        <f>1/1</f>
        <v>1</v>
      </c>
      <c r="C50" s="8">
        <f>1/5</f>
        <v>0.2</v>
      </c>
      <c r="D50" s="8">
        <f>1/5</f>
        <v>0.2</v>
      </c>
      <c r="E50" s="8">
        <f>3/1</f>
        <v>3</v>
      </c>
      <c r="G50" s="8" t="s">
        <v>25</v>
      </c>
      <c r="H50" s="8">
        <f>B50/B$54</f>
        <v>8.8235294117647051E-2</v>
      </c>
      <c r="I50" s="8">
        <f t="shared" ref="I50:K53" si="15">C50/C$54</f>
        <v>4.5454545454545456E-2</v>
      </c>
      <c r="J50" s="8">
        <f t="shared" si="15"/>
        <v>0.11931818181818184</v>
      </c>
      <c r="K50" s="8">
        <f t="shared" si="15"/>
        <v>0.1875</v>
      </c>
      <c r="L50" s="8">
        <f>SUM(H50:K50)</f>
        <v>0.44050802139037432</v>
      </c>
      <c r="M50" s="8">
        <f>AVERAGE(H50:K50)</f>
        <v>0.11012700534759358</v>
      </c>
      <c r="O50" s="8" t="s">
        <v>25</v>
      </c>
      <c r="P50" s="8">
        <f>B50</f>
        <v>1</v>
      </c>
      <c r="Q50" s="8">
        <f t="shared" ref="Q50:S53" si="16">C50</f>
        <v>0.2</v>
      </c>
      <c r="R50" s="8">
        <f t="shared" si="16"/>
        <v>0.2</v>
      </c>
      <c r="S50" s="8">
        <f t="shared" si="16"/>
        <v>3</v>
      </c>
      <c r="T50" s="17">
        <f>M50</f>
        <v>0.11012700534759358</v>
      </c>
      <c r="U50" s="8" cm="1">
        <f t="array" ref="U50">MMULT(P50:S50,$T$50:$T$53)</f>
        <v>0.44391711229946523</v>
      </c>
      <c r="W50" s="14" t="s">
        <v>25</v>
      </c>
      <c r="X50" s="8">
        <f>U50/T50</f>
        <v>4.0309559939301973</v>
      </c>
      <c r="Z50" s="8" t="s">
        <v>17</v>
      </c>
      <c r="AB50" s="8" t="s">
        <v>18</v>
      </c>
      <c r="AD50" s="19" t="s">
        <v>29</v>
      </c>
      <c r="AE50" s="20">
        <v>4</v>
      </c>
    </row>
    <row r="51" spans="1:32" ht="15" customHeight="1" x14ac:dyDescent="0.25">
      <c r="A51" s="8" t="s">
        <v>26</v>
      </c>
      <c r="B51" s="8">
        <f>5/1</f>
        <v>5</v>
      </c>
      <c r="C51" s="8">
        <f>1/1</f>
        <v>1</v>
      </c>
      <c r="D51" s="8">
        <f>1/3</f>
        <v>0.33333333333333331</v>
      </c>
      <c r="E51" s="8">
        <f>5/1</f>
        <v>5</v>
      </c>
      <c r="G51" s="8" t="s">
        <v>26</v>
      </c>
      <c r="H51" s="8">
        <f t="shared" ref="H51:H53" si="17">B51/B$54</f>
        <v>0.44117647058823528</v>
      </c>
      <c r="I51" s="8">
        <f t="shared" si="15"/>
        <v>0.22727272727272727</v>
      </c>
      <c r="J51" s="8">
        <f t="shared" si="15"/>
        <v>0.19886363636363638</v>
      </c>
      <c r="K51" s="8">
        <f t="shared" si="15"/>
        <v>0.3125</v>
      </c>
      <c r="L51" s="8">
        <f>SUM(H51:K51)</f>
        <v>1.1798128342245988</v>
      </c>
      <c r="M51" s="8">
        <f>AVERAGE(H51:K51)</f>
        <v>0.2949532085561497</v>
      </c>
      <c r="O51" s="8" t="s">
        <v>26</v>
      </c>
      <c r="P51" s="8">
        <f t="shared" ref="P51:P53" si="18">B51</f>
        <v>5</v>
      </c>
      <c r="Q51" s="8">
        <f t="shared" si="16"/>
        <v>1</v>
      </c>
      <c r="R51" s="8">
        <f t="shared" si="16"/>
        <v>0.33333333333333331</v>
      </c>
      <c r="S51" s="8">
        <f t="shared" si="16"/>
        <v>5</v>
      </c>
      <c r="T51" s="17">
        <f>M51</f>
        <v>0.2949532085561497</v>
      </c>
      <c r="U51" s="8" cm="1">
        <f t="array" ref="U51">MMULT(P51:S51,$T$50:$T$53)</f>
        <v>1.3035873440285206</v>
      </c>
      <c r="W51" s="14" t="s">
        <v>26</v>
      </c>
      <c r="X51" s="8">
        <f>U51/T51</f>
        <v>4.4196411709159591</v>
      </c>
      <c r="Z51" s="8">
        <f>AVERAGE(X50:X53)</f>
        <v>4.2347397733887888</v>
      </c>
      <c r="AB51" s="8">
        <f>(Z51-4)/(4-1)</f>
        <v>7.8246591129596268E-2</v>
      </c>
      <c r="AD51" s="21" t="s">
        <v>21</v>
      </c>
      <c r="AE51" s="18">
        <v>0.9</v>
      </c>
    </row>
    <row r="52" spans="1:32" ht="15" customHeight="1" x14ac:dyDescent="0.25">
      <c r="A52" s="8" t="s">
        <v>27</v>
      </c>
      <c r="B52" s="8">
        <f>5/1</f>
        <v>5</v>
      </c>
      <c r="C52" s="8">
        <f>3/1</f>
        <v>3</v>
      </c>
      <c r="D52" s="8">
        <f>1/1</f>
        <v>1</v>
      </c>
      <c r="E52" s="8">
        <f>7/1</f>
        <v>7</v>
      </c>
      <c r="G52" s="8" t="s">
        <v>27</v>
      </c>
      <c r="H52" s="8">
        <f t="shared" si="17"/>
        <v>0.44117647058823528</v>
      </c>
      <c r="I52" s="8">
        <f t="shared" si="15"/>
        <v>0.68181818181818177</v>
      </c>
      <c r="J52" s="8">
        <f t="shared" si="15"/>
        <v>0.59659090909090917</v>
      </c>
      <c r="K52" s="8">
        <f t="shared" si="15"/>
        <v>0.4375</v>
      </c>
      <c r="L52" s="8">
        <f>SUM(H52:K52)</f>
        <v>2.1570855614973263</v>
      </c>
      <c r="M52" s="8">
        <f>AVERAGE(H52:K52)</f>
        <v>0.53927139037433158</v>
      </c>
      <c r="O52" s="8" t="s">
        <v>27</v>
      </c>
      <c r="P52" s="8">
        <f t="shared" si="18"/>
        <v>5</v>
      </c>
      <c r="Q52" s="8">
        <f t="shared" si="16"/>
        <v>3</v>
      </c>
      <c r="R52" s="8">
        <f t="shared" si="16"/>
        <v>1</v>
      </c>
      <c r="S52" s="8">
        <f t="shared" si="16"/>
        <v>7</v>
      </c>
      <c r="T52" s="17">
        <f>M52</f>
        <v>0.53927139037433158</v>
      </c>
      <c r="U52" s="8" cm="1">
        <f t="array" ref="U52">MMULT(P52:S52,$T$50:$T$53)</f>
        <v>2.3643048128342246</v>
      </c>
      <c r="W52" s="14" t="s">
        <v>27</v>
      </c>
      <c r="X52" s="8">
        <f>U52/T52</f>
        <v>4.3842578246048962</v>
      </c>
      <c r="AD52" s="21" t="s">
        <v>22</v>
      </c>
      <c r="AE52" s="18">
        <f>AB51/AE51</f>
        <v>8.6940656810662514E-2</v>
      </c>
      <c r="AF52" s="1" t="b">
        <f>IF(AE52&lt;=0.1,TRUE(),FALSE())</f>
        <v>1</v>
      </c>
    </row>
    <row r="53" spans="1:32" ht="15" customHeight="1" x14ac:dyDescent="0.25">
      <c r="A53" s="8" t="s">
        <v>28</v>
      </c>
      <c r="B53" s="8">
        <f>1/3</f>
        <v>0.33333333333333331</v>
      </c>
      <c r="C53" s="8">
        <f>1/5</f>
        <v>0.2</v>
      </c>
      <c r="D53" s="8">
        <f>1/7</f>
        <v>0.14285714285714285</v>
      </c>
      <c r="E53" s="8">
        <f>1/1</f>
        <v>1</v>
      </c>
      <c r="G53" s="8" t="s">
        <v>28</v>
      </c>
      <c r="H53" s="8">
        <f t="shared" si="17"/>
        <v>2.9411764705882349E-2</v>
      </c>
      <c r="I53" s="8">
        <f t="shared" si="15"/>
        <v>4.5454545454545456E-2</v>
      </c>
      <c r="J53" s="8">
        <f t="shared" si="15"/>
        <v>8.5227272727272735E-2</v>
      </c>
      <c r="K53" s="8">
        <f t="shared" si="15"/>
        <v>6.25E-2</v>
      </c>
      <c r="L53" s="8">
        <f>SUM(H53:K53)</f>
        <v>0.22259358288770054</v>
      </c>
      <c r="M53" s="8">
        <f>AVERAGE(H53:K53)</f>
        <v>5.5648395721925134E-2</v>
      </c>
      <c r="O53" s="8" t="s">
        <v>28</v>
      </c>
      <c r="P53" s="8">
        <f t="shared" si="18"/>
        <v>0.33333333333333331</v>
      </c>
      <c r="Q53" s="8">
        <f t="shared" si="16"/>
        <v>0.2</v>
      </c>
      <c r="R53" s="8">
        <f t="shared" si="16"/>
        <v>0.14285714285714285</v>
      </c>
      <c r="S53" s="8">
        <f>E53</f>
        <v>1</v>
      </c>
      <c r="T53" s="17">
        <f>M53</f>
        <v>5.5648395721925134E-2</v>
      </c>
      <c r="U53" s="8" cm="1">
        <f t="array" ref="U53">MMULT(P53:S53,$T$50:$T$53)</f>
        <v>0.22838680926916222</v>
      </c>
      <c r="W53" s="14" t="s">
        <v>28</v>
      </c>
      <c r="X53" s="8">
        <f>U53/T53</f>
        <v>4.1041041041041044</v>
      </c>
    </row>
    <row r="54" spans="1:32" ht="15" customHeight="1" x14ac:dyDescent="0.25">
      <c r="A54" s="8" t="s">
        <v>9</v>
      </c>
      <c r="B54" s="8">
        <f>SUM(B50:B53)</f>
        <v>11.333333333333334</v>
      </c>
      <c r="C54" s="8">
        <f t="shared" ref="C54:E54" si="19">SUM(C50:C53)</f>
        <v>4.4000000000000004</v>
      </c>
      <c r="D54" s="8">
        <f t="shared" si="19"/>
        <v>1.676190476190476</v>
      </c>
      <c r="E54" s="8">
        <f t="shared" si="19"/>
        <v>16</v>
      </c>
    </row>
    <row r="56" spans="1:32" ht="15" customHeight="1" x14ac:dyDescent="0.25">
      <c r="A56" s="1" t="s">
        <v>32</v>
      </c>
    </row>
    <row r="57" spans="1:32" ht="15" customHeight="1" x14ac:dyDescent="0.25">
      <c r="A57" s="23"/>
      <c r="B57" s="23" t="s">
        <v>25</v>
      </c>
      <c r="C57" s="23" t="s">
        <v>26</v>
      </c>
      <c r="D57" s="23" t="s">
        <v>27</v>
      </c>
      <c r="E57" s="23" t="s">
        <v>28</v>
      </c>
      <c r="G57" s="8"/>
      <c r="H57" s="8" t="s">
        <v>25</v>
      </c>
      <c r="I57" s="8" t="s">
        <v>26</v>
      </c>
      <c r="J57" s="8" t="s">
        <v>27</v>
      </c>
      <c r="K57" s="8" t="s">
        <v>28</v>
      </c>
      <c r="L57" s="8" t="s">
        <v>9</v>
      </c>
      <c r="M57" s="8" t="s">
        <v>11</v>
      </c>
      <c r="O57" s="12"/>
      <c r="P57" s="12" t="s">
        <v>25</v>
      </c>
      <c r="Q57" s="12" t="s">
        <v>26</v>
      </c>
      <c r="R57" s="12" t="s">
        <v>27</v>
      </c>
      <c r="S57" s="12" t="s">
        <v>28</v>
      </c>
      <c r="T57" s="14" t="s">
        <v>11</v>
      </c>
      <c r="U57" s="8" t="s">
        <v>14</v>
      </c>
    </row>
    <row r="58" spans="1:32" ht="15" customHeight="1" x14ac:dyDescent="0.25">
      <c r="A58" s="8" t="s">
        <v>25</v>
      </c>
      <c r="B58" s="8">
        <f>1/1</f>
        <v>1</v>
      </c>
      <c r="C58" s="8">
        <f>1/B59</f>
        <v>3</v>
      </c>
      <c r="D58" s="8">
        <f>1/B60</f>
        <v>7</v>
      </c>
      <c r="E58" s="8">
        <f>1/B61</f>
        <v>0.2</v>
      </c>
      <c r="G58" s="8" t="s">
        <v>25</v>
      </c>
      <c r="H58" s="8">
        <f>B58/B$62</f>
        <v>0.15441176470588236</v>
      </c>
      <c r="I58" s="8">
        <f t="shared" ref="I58:K61" si="20">C58/C$62</f>
        <v>0.26470588235294118</v>
      </c>
      <c r="J58" s="8">
        <f t="shared" si="20"/>
        <v>0.35</v>
      </c>
      <c r="K58" s="8">
        <f t="shared" si="20"/>
        <v>0.13755458515283844</v>
      </c>
      <c r="L58" s="8">
        <f>SUM(H58:K58)</f>
        <v>0.90667223221166193</v>
      </c>
      <c r="M58" s="8">
        <f>AVERAGE(H58:K58)</f>
        <v>0.22666805805291548</v>
      </c>
      <c r="O58" s="8" t="s">
        <v>25</v>
      </c>
      <c r="P58" s="8">
        <f>B58</f>
        <v>1</v>
      </c>
      <c r="Q58" s="8">
        <f t="shared" ref="Q58:S61" si="21">C58</f>
        <v>3</v>
      </c>
      <c r="R58" s="8">
        <f t="shared" si="21"/>
        <v>7</v>
      </c>
      <c r="S58" s="8">
        <f t="shared" si="21"/>
        <v>0.2</v>
      </c>
      <c r="T58" s="17">
        <f>M58</f>
        <v>0.22666805805291548</v>
      </c>
      <c r="U58" s="8" cm="1">
        <f t="array" ref="U58">MMULT(P58:S58,$T$58:$T$61)</f>
        <v>0.95531852042126886</v>
      </c>
      <c r="W58" s="14" t="s">
        <v>25</v>
      </c>
      <c r="X58" s="8">
        <f>U58/T58</f>
        <v>4.2146146599899419</v>
      </c>
      <c r="Z58" s="8" t="s">
        <v>17</v>
      </c>
      <c r="AB58" s="8" t="s">
        <v>18</v>
      </c>
      <c r="AD58" s="19" t="s">
        <v>29</v>
      </c>
      <c r="AE58" s="20">
        <v>4</v>
      </c>
    </row>
    <row r="59" spans="1:32" ht="15" customHeight="1" x14ac:dyDescent="0.25">
      <c r="A59" s="8" t="s">
        <v>26</v>
      </c>
      <c r="B59" s="8">
        <f>1/3</f>
        <v>0.33333333333333331</v>
      </c>
      <c r="C59" s="8">
        <f>1/1</f>
        <v>1</v>
      </c>
      <c r="D59" s="8">
        <f>1/C60</f>
        <v>3</v>
      </c>
      <c r="E59" s="8">
        <f>1/C61</f>
        <v>0.14285714285714285</v>
      </c>
      <c r="G59" s="8" t="s">
        <v>26</v>
      </c>
      <c r="H59" s="8">
        <f t="shared" ref="H59:H61" si="22">B59/B$62</f>
        <v>5.1470588235294115E-2</v>
      </c>
      <c r="I59" s="8">
        <f t="shared" si="20"/>
        <v>8.8235294117647065E-2</v>
      </c>
      <c r="J59" s="8">
        <f t="shared" si="20"/>
        <v>0.15</v>
      </c>
      <c r="K59" s="8">
        <f t="shared" si="20"/>
        <v>9.8253275109170299E-2</v>
      </c>
      <c r="L59" s="8">
        <f>SUM(H59:K59)</f>
        <v>0.38795915746211146</v>
      </c>
      <c r="M59" s="8">
        <f>AVERAGE(H59:K59)</f>
        <v>9.6989789365527865E-2</v>
      </c>
      <c r="O59" s="8" t="s">
        <v>26</v>
      </c>
      <c r="P59" s="8">
        <f t="shared" ref="P59:P61" si="23">B59</f>
        <v>0.33333333333333331</v>
      </c>
      <c r="Q59" s="8">
        <f t="shared" si="21"/>
        <v>1</v>
      </c>
      <c r="R59" s="8">
        <f t="shared" si="21"/>
        <v>3</v>
      </c>
      <c r="S59" s="8">
        <f t="shared" si="21"/>
        <v>0.14285714285714285</v>
      </c>
      <c r="T59" s="17">
        <f>M59</f>
        <v>9.6989789365527865E-2</v>
      </c>
      <c r="U59" s="8" cm="1">
        <f t="array" ref="U59">MMULT(P59:S59,$T$58:$T$61)</f>
        <v>0.3962302606632172</v>
      </c>
      <c r="W59" s="14" t="s">
        <v>26</v>
      </c>
      <c r="X59" s="8">
        <f>U59/T59</f>
        <v>4.0852780819013246</v>
      </c>
      <c r="Z59" s="8">
        <f>AVERAGE(X58:X61)</f>
        <v>4.2088001748606478</v>
      </c>
      <c r="AB59" s="8">
        <f>(Z59-4)/(4-1)</f>
        <v>6.9600058286882607E-2</v>
      </c>
      <c r="AD59" s="21" t="s">
        <v>21</v>
      </c>
      <c r="AE59" s="18">
        <v>0.9</v>
      </c>
    </row>
    <row r="60" spans="1:32" ht="15" customHeight="1" x14ac:dyDescent="0.25">
      <c r="A60" s="8" t="s">
        <v>27</v>
      </c>
      <c r="B60" s="8">
        <f>1/7</f>
        <v>0.14285714285714285</v>
      </c>
      <c r="C60" s="8">
        <f>1/3</f>
        <v>0.33333333333333331</v>
      </c>
      <c r="D60" s="8">
        <f>1/1</f>
        <v>1</v>
      </c>
      <c r="E60" s="8">
        <f>1/D61</f>
        <v>0.1111111111111111</v>
      </c>
      <c r="G60" s="8" t="s">
        <v>27</v>
      </c>
      <c r="H60" s="8">
        <f t="shared" si="22"/>
        <v>2.2058823529411763E-2</v>
      </c>
      <c r="I60" s="8">
        <f t="shared" si="20"/>
        <v>2.9411764705882356E-2</v>
      </c>
      <c r="J60" s="8">
        <f t="shared" si="20"/>
        <v>0.05</v>
      </c>
      <c r="K60" s="8">
        <f t="shared" si="20"/>
        <v>7.6419213973799124E-2</v>
      </c>
      <c r="L60" s="8">
        <f>SUM(H60:K60)</f>
        <v>0.17788980220909323</v>
      </c>
      <c r="M60" s="8">
        <f>AVERAGE(H60:K60)</f>
        <v>4.4472450552273307E-2</v>
      </c>
      <c r="O60" s="8" t="s">
        <v>27</v>
      </c>
      <c r="P60" s="8">
        <f t="shared" si="23"/>
        <v>0.14285714285714285</v>
      </c>
      <c r="Q60" s="8">
        <f t="shared" si="21"/>
        <v>0.33333333333333331</v>
      </c>
      <c r="R60" s="8">
        <f t="shared" si="21"/>
        <v>1</v>
      </c>
      <c r="S60" s="8">
        <f t="shared" si="21"/>
        <v>0.1111111111111111</v>
      </c>
      <c r="T60" s="17">
        <f>M60</f>
        <v>4.4472450552273307E-2</v>
      </c>
      <c r="U60" s="8" cm="1">
        <f t="array" ref="U60">MMULT(P60:S60,$T$58:$T$61)</f>
        <v>0.17939127616111944</v>
      </c>
      <c r="W60" s="14" t="s">
        <v>27</v>
      </c>
      <c r="X60" s="8">
        <f>U60/T60</f>
        <v>4.0337618892905702</v>
      </c>
      <c r="AD60" s="21" t="s">
        <v>22</v>
      </c>
      <c r="AE60" s="18">
        <f>AB59/AE59</f>
        <v>7.7333398096536235E-2</v>
      </c>
      <c r="AF60" s="1" t="b">
        <f>IF(AE60&lt;=0.1,TRUE(),FALSE())</f>
        <v>1</v>
      </c>
    </row>
    <row r="61" spans="1:32" ht="15" customHeight="1" x14ac:dyDescent="0.25">
      <c r="A61" s="8" t="s">
        <v>28</v>
      </c>
      <c r="B61" s="8">
        <f>5/1</f>
        <v>5</v>
      </c>
      <c r="C61" s="8">
        <f>7/1</f>
        <v>7</v>
      </c>
      <c r="D61" s="8">
        <f>9/1</f>
        <v>9</v>
      </c>
      <c r="E61" s="8">
        <f>1/1</f>
        <v>1</v>
      </c>
      <c r="G61" s="8" t="s">
        <v>28</v>
      </c>
      <c r="H61" s="8">
        <f t="shared" si="22"/>
        <v>0.7720588235294118</v>
      </c>
      <c r="I61" s="8">
        <f t="shared" si="20"/>
        <v>0.61764705882352944</v>
      </c>
      <c r="J61" s="8">
        <f t="shared" si="20"/>
        <v>0.45</v>
      </c>
      <c r="K61" s="8">
        <f t="shared" si="20"/>
        <v>0.68777292576419213</v>
      </c>
      <c r="L61" s="8">
        <f>SUM(H61:K61)</f>
        <v>2.5274788081171331</v>
      </c>
      <c r="M61" s="8">
        <f>AVERAGE(H61:K61)</f>
        <v>0.63186970202928328</v>
      </c>
      <c r="O61" s="8" t="s">
        <v>28</v>
      </c>
      <c r="P61" s="8">
        <f t="shared" si="23"/>
        <v>5</v>
      </c>
      <c r="Q61" s="8">
        <f t="shared" si="21"/>
        <v>7</v>
      </c>
      <c r="R61" s="8">
        <f t="shared" si="21"/>
        <v>9</v>
      </c>
      <c r="S61" s="8">
        <f>E61</f>
        <v>1</v>
      </c>
      <c r="T61" s="17">
        <f>M61</f>
        <v>0.63186970202928328</v>
      </c>
      <c r="U61" s="8" cm="1">
        <f t="array" ref="U61">MMULT(P61:S61,$T$58:$T$61)</f>
        <v>2.8443905728230154</v>
      </c>
      <c r="W61" s="14" t="s">
        <v>28</v>
      </c>
      <c r="X61" s="8">
        <f>U61/T61</f>
        <v>4.5015460682607555</v>
      </c>
    </row>
    <row r="62" spans="1:32" ht="15" customHeight="1" x14ac:dyDescent="0.25">
      <c r="A62" s="8" t="s">
        <v>9</v>
      </c>
      <c r="B62" s="8">
        <f>SUM(B58:B61)</f>
        <v>6.4761904761904763</v>
      </c>
      <c r="C62" s="8">
        <f t="shared" ref="C62:E62" si="24">SUM(C58:C61)</f>
        <v>11.333333333333332</v>
      </c>
      <c r="D62" s="8">
        <f t="shared" si="24"/>
        <v>20</v>
      </c>
      <c r="E62" s="8">
        <f t="shared" si="24"/>
        <v>1.4539682539682539</v>
      </c>
    </row>
    <row r="64" spans="1:32" ht="15" customHeight="1" x14ac:dyDescent="0.25">
      <c r="A64" s="1" t="s">
        <v>33</v>
      </c>
    </row>
    <row r="65" spans="1:32" ht="15" customHeight="1" x14ac:dyDescent="0.25">
      <c r="A65" s="23"/>
      <c r="B65" s="23" t="s">
        <v>25</v>
      </c>
      <c r="C65" s="23" t="s">
        <v>26</v>
      </c>
      <c r="D65" s="23" t="s">
        <v>27</v>
      </c>
      <c r="E65" s="23" t="s">
        <v>28</v>
      </c>
      <c r="G65" s="8"/>
      <c r="H65" s="8" t="s">
        <v>25</v>
      </c>
      <c r="I65" s="8" t="s">
        <v>26</v>
      </c>
      <c r="J65" s="8" t="s">
        <v>27</v>
      </c>
      <c r="K65" s="8" t="s">
        <v>28</v>
      </c>
      <c r="L65" s="8" t="s">
        <v>9</v>
      </c>
      <c r="M65" s="8" t="s">
        <v>11</v>
      </c>
      <c r="O65" s="12"/>
      <c r="P65" s="12" t="s">
        <v>25</v>
      </c>
      <c r="Q65" s="12" t="s">
        <v>26</v>
      </c>
      <c r="R65" s="12" t="s">
        <v>27</v>
      </c>
      <c r="S65" s="12" t="s">
        <v>28</v>
      </c>
      <c r="T65" s="14" t="s">
        <v>11</v>
      </c>
      <c r="U65" s="8" t="s">
        <v>14</v>
      </c>
    </row>
    <row r="66" spans="1:32" ht="15" customHeight="1" x14ac:dyDescent="0.25">
      <c r="A66" s="8" t="s">
        <v>25</v>
      </c>
      <c r="B66" s="8">
        <f>1/1</f>
        <v>1</v>
      </c>
      <c r="C66" s="8">
        <f>1/B67</f>
        <v>3</v>
      </c>
      <c r="D66" s="8">
        <f>1/B68</f>
        <v>5</v>
      </c>
      <c r="E66" s="8">
        <f>1/B69</f>
        <v>7</v>
      </c>
      <c r="G66" s="8" t="s">
        <v>25</v>
      </c>
      <c r="H66" s="8">
        <f>B66/B$70</f>
        <v>0.59659090909090917</v>
      </c>
      <c r="I66" s="8">
        <f t="shared" ref="I66:K68" si="25">C66/C$70</f>
        <v>0.66176470588235292</v>
      </c>
      <c r="J66" s="8">
        <f t="shared" si="25"/>
        <v>0.5357142857142857</v>
      </c>
      <c r="K66" s="8">
        <f t="shared" si="25"/>
        <v>0.4375</v>
      </c>
      <c r="L66" s="8">
        <f>SUM(H66:K66)</f>
        <v>2.2315699006875476</v>
      </c>
      <c r="M66" s="8">
        <f>AVERAGE(H66:K66)</f>
        <v>0.55789247517188689</v>
      </c>
      <c r="O66" s="8" t="s">
        <v>25</v>
      </c>
      <c r="P66" s="8">
        <f>B66</f>
        <v>1</v>
      </c>
      <c r="Q66" s="8">
        <f t="shared" ref="Q66:S69" si="26">C66</f>
        <v>3</v>
      </c>
      <c r="R66" s="8">
        <f t="shared" si="26"/>
        <v>5</v>
      </c>
      <c r="S66" s="8">
        <f t="shared" si="26"/>
        <v>7</v>
      </c>
      <c r="T66" s="17">
        <f>M66</f>
        <v>0.55789247517188689</v>
      </c>
      <c r="U66" s="8" cm="1">
        <f t="array" ref="U66">MMULT(P66:S66,$T$66:$T$69)</f>
        <v>2.3555194805194803</v>
      </c>
      <c r="W66" s="14" t="s">
        <v>25</v>
      </c>
      <c r="X66" s="8">
        <f>U66/T66</f>
        <v>4.2221746758526253</v>
      </c>
      <c r="Z66" s="8" t="s">
        <v>17</v>
      </c>
      <c r="AB66" s="8" t="s">
        <v>18</v>
      </c>
      <c r="AD66" s="19" t="s">
        <v>29</v>
      </c>
      <c r="AE66" s="20">
        <v>4</v>
      </c>
    </row>
    <row r="67" spans="1:32" ht="15" customHeight="1" x14ac:dyDescent="0.25">
      <c r="A67" s="8" t="s">
        <v>26</v>
      </c>
      <c r="B67" s="8">
        <f>1/3</f>
        <v>0.33333333333333331</v>
      </c>
      <c r="C67" s="8">
        <f>1/1</f>
        <v>1</v>
      </c>
      <c r="D67" s="8">
        <f>1/C68</f>
        <v>3</v>
      </c>
      <c r="E67" s="8">
        <f>1/C69</f>
        <v>5</v>
      </c>
      <c r="G67" s="8" t="s">
        <v>26</v>
      </c>
      <c r="H67" s="8">
        <f>B67/B$70</f>
        <v>0.19886363636363638</v>
      </c>
      <c r="I67" s="8">
        <f t="shared" si="25"/>
        <v>0.22058823529411764</v>
      </c>
      <c r="J67" s="8">
        <f t="shared" si="25"/>
        <v>0.3214285714285714</v>
      </c>
      <c r="K67" s="8">
        <f t="shared" si="25"/>
        <v>0.3125</v>
      </c>
      <c r="L67" s="8">
        <f>SUM(H67:K67)</f>
        <v>1.0533804430863254</v>
      </c>
      <c r="M67" s="8">
        <f>AVERAGE(H67:K67)</f>
        <v>0.26334511077158135</v>
      </c>
      <c r="O67" s="8" t="s">
        <v>26</v>
      </c>
      <c r="P67" s="8">
        <f t="shared" ref="P67:P69" si="27">B67</f>
        <v>0.33333333333333331</v>
      </c>
      <c r="Q67" s="8">
        <f t="shared" si="26"/>
        <v>1</v>
      </c>
      <c r="R67" s="8">
        <f t="shared" si="26"/>
        <v>3</v>
      </c>
      <c r="S67" s="8">
        <f t="shared" si="26"/>
        <v>5</v>
      </c>
      <c r="T67" s="17">
        <f>M67</f>
        <v>0.26334511077158135</v>
      </c>
      <c r="U67" s="8" cm="1">
        <f t="array" ref="U67">MMULT(P67:S67,$T$66:$T$69)</f>
        <v>1.0993761140819964</v>
      </c>
      <c r="W67" s="14" t="s">
        <v>26</v>
      </c>
      <c r="X67" s="8">
        <f>U67/T67</f>
        <v>4.1746592935061795</v>
      </c>
      <c r="Z67" s="8">
        <f>AVERAGE(X66:X69)</f>
        <v>4.1184656651573661</v>
      </c>
      <c r="AB67" s="8">
        <f>(Z67-4)/(4-1)</f>
        <v>3.9488555052455375E-2</v>
      </c>
      <c r="AD67" s="21" t="s">
        <v>21</v>
      </c>
      <c r="AE67" s="18">
        <v>0.9</v>
      </c>
    </row>
    <row r="68" spans="1:32" ht="15" customHeight="1" x14ac:dyDescent="0.25">
      <c r="A68" s="8" t="s">
        <v>27</v>
      </c>
      <c r="B68" s="8">
        <f>1/5</f>
        <v>0.2</v>
      </c>
      <c r="C68" s="8">
        <f>1/3</f>
        <v>0.33333333333333331</v>
      </c>
      <c r="D68" s="8">
        <f>1/1</f>
        <v>1</v>
      </c>
      <c r="E68" s="8">
        <f>1/D69</f>
        <v>3</v>
      </c>
      <c r="G68" s="8" t="s">
        <v>27</v>
      </c>
      <c r="H68" s="8">
        <f t="shared" ref="H68" si="28">B68/B$70</f>
        <v>0.11931818181818184</v>
      </c>
      <c r="I68" s="8">
        <f>C68/C$70</f>
        <v>7.3529411764705885E-2</v>
      </c>
      <c r="J68" s="8">
        <f t="shared" si="25"/>
        <v>0.10714285714285714</v>
      </c>
      <c r="K68" s="8">
        <f t="shared" si="25"/>
        <v>0.1875</v>
      </c>
      <c r="L68" s="8">
        <f>SUM(H68:K68)</f>
        <v>0.48749045072574487</v>
      </c>
      <c r="M68" s="8">
        <f>AVERAGE(H68:K68)</f>
        <v>0.12187261268143622</v>
      </c>
      <c r="O68" s="8" t="s">
        <v>27</v>
      </c>
      <c r="P68" s="8">
        <f t="shared" si="27"/>
        <v>0.2</v>
      </c>
      <c r="Q68" s="8">
        <f t="shared" si="26"/>
        <v>0.33333333333333331</v>
      </c>
      <c r="R68" s="8">
        <f>D68</f>
        <v>1</v>
      </c>
      <c r="S68" s="8">
        <f t="shared" si="26"/>
        <v>3</v>
      </c>
      <c r="T68" s="17">
        <f>M68</f>
        <v>0.12187261268143622</v>
      </c>
      <c r="U68" s="8" cm="1">
        <f t="array" ref="U68">MMULT(P68:S68,$T$66:$T$69)</f>
        <v>0.49190221543162727</v>
      </c>
      <c r="W68" s="14" t="s">
        <v>27</v>
      </c>
      <c r="X68" s="8">
        <f>U68/T68</f>
        <v>4.0361998041136147</v>
      </c>
      <c r="AD68" s="21" t="s">
        <v>22</v>
      </c>
      <c r="AE68" s="18">
        <f>AB67/AE67</f>
        <v>4.3876172280505971E-2</v>
      </c>
      <c r="AF68" s="1" t="b">
        <f>IF(AE68&lt;=0.1,TRUE(),FALSE())</f>
        <v>1</v>
      </c>
    </row>
    <row r="69" spans="1:32" ht="15" customHeight="1" x14ac:dyDescent="0.25">
      <c r="A69" s="8" t="s">
        <v>28</v>
      </c>
      <c r="B69" s="8">
        <f>1/7</f>
        <v>0.14285714285714285</v>
      </c>
      <c r="C69" s="8">
        <f>1/5</f>
        <v>0.2</v>
      </c>
      <c r="D69" s="8">
        <f>1/3</f>
        <v>0.33333333333333331</v>
      </c>
      <c r="E69" s="8">
        <f>1/1</f>
        <v>1</v>
      </c>
      <c r="G69" s="8" t="s">
        <v>28</v>
      </c>
      <c r="H69" s="8">
        <f>B69/B$70</f>
        <v>8.5227272727272735E-2</v>
      </c>
      <c r="I69" s="8">
        <f>C69/C$70</f>
        <v>4.4117647058823532E-2</v>
      </c>
      <c r="J69" s="8">
        <f>D69/D$70</f>
        <v>3.5714285714285712E-2</v>
      </c>
      <c r="K69" s="8">
        <f>E69/E$70</f>
        <v>6.25E-2</v>
      </c>
      <c r="L69" s="8">
        <f>SUM(H69:K69)</f>
        <v>0.227559205500382</v>
      </c>
      <c r="M69" s="8">
        <f>AVERAGE(H69:K69)</f>
        <v>5.68898013750955E-2</v>
      </c>
      <c r="O69" s="8" t="s">
        <v>28</v>
      </c>
      <c r="P69" s="8">
        <f t="shared" si="27"/>
        <v>0.14285714285714285</v>
      </c>
      <c r="Q69" s="8">
        <f t="shared" si="26"/>
        <v>0.2</v>
      </c>
      <c r="R69" s="8">
        <f t="shared" si="26"/>
        <v>0.33333333333333331</v>
      </c>
      <c r="S69" s="8">
        <f>E69</f>
        <v>1</v>
      </c>
      <c r="T69" s="17">
        <f>M69</f>
        <v>5.68898013750955E-2</v>
      </c>
      <c r="U69" s="8" cm="1">
        <f t="array" ref="U69">MMULT(P69:S69,$T$66:$T$69)</f>
        <v>0.22988195278111245</v>
      </c>
      <c r="W69" s="14" t="s">
        <v>28</v>
      </c>
      <c r="X69" s="8">
        <f>U69/T69</f>
        <v>4.0408288871570441</v>
      </c>
    </row>
    <row r="70" spans="1:32" ht="15" customHeight="1" x14ac:dyDescent="0.25">
      <c r="A70" s="8" t="s">
        <v>9</v>
      </c>
      <c r="B70" s="8">
        <f>SUM(B66:B69)</f>
        <v>1.676190476190476</v>
      </c>
      <c r="C70" s="8">
        <f>SUM(C66:C69)</f>
        <v>4.5333333333333332</v>
      </c>
      <c r="D70" s="8">
        <f>SUM(D66:D69)</f>
        <v>9.3333333333333339</v>
      </c>
      <c r="E70" s="8">
        <f t="shared" ref="E70" si="29">SUM(E66:E69)</f>
        <v>16</v>
      </c>
    </row>
    <row r="73" spans="1:32" ht="15" customHeight="1" x14ac:dyDescent="0.25">
      <c r="A73" s="8"/>
      <c r="B73" s="3" t="s">
        <v>4</v>
      </c>
      <c r="C73" s="3" t="s">
        <v>5</v>
      </c>
      <c r="D73" s="4" t="s">
        <v>6</v>
      </c>
      <c r="E73" s="24" t="s">
        <v>35</v>
      </c>
      <c r="F73" s="24" t="s">
        <v>36</v>
      </c>
      <c r="H73" s="23"/>
      <c r="I73" s="23" t="s">
        <v>7</v>
      </c>
      <c r="J73" s="23" t="s">
        <v>8</v>
      </c>
      <c r="K73" s="23" t="s">
        <v>35</v>
      </c>
      <c r="L73" s="23" t="s">
        <v>36</v>
      </c>
      <c r="N73" s="26" t="s">
        <v>34</v>
      </c>
      <c r="O73" s="26"/>
      <c r="P73" s="26"/>
    </row>
    <row r="74" spans="1:32" ht="15" customHeight="1" x14ac:dyDescent="0.25">
      <c r="A74" s="8" t="s">
        <v>37</v>
      </c>
      <c r="B74" s="8">
        <f>F10</f>
        <v>0.24310098503646893</v>
      </c>
      <c r="C74" s="8">
        <f>F11</f>
        <v>0.66869689450334613</v>
      </c>
      <c r="D74" s="8">
        <f>F12</f>
        <v>8.8202120460184982E-2</v>
      </c>
      <c r="E74" s="8"/>
      <c r="F74" s="8"/>
      <c r="H74" s="8" t="s">
        <v>37</v>
      </c>
      <c r="I74" s="8">
        <f>L10</f>
        <v>0.37499999999999994</v>
      </c>
      <c r="J74" s="8">
        <f>L11</f>
        <v>0.625</v>
      </c>
      <c r="K74" s="8"/>
      <c r="L74" s="8"/>
      <c r="N74" s="27" t="s">
        <v>25</v>
      </c>
      <c r="O74" s="28">
        <f>E75/K75</f>
        <v>0.2545211225448859</v>
      </c>
      <c r="P74" s="27">
        <f>RANK(O74,$O$74:$O$77)</f>
        <v>3</v>
      </c>
    </row>
    <row r="75" spans="1:32" ht="15" customHeight="1" x14ac:dyDescent="0.25">
      <c r="A75" s="8" t="s">
        <v>25</v>
      </c>
      <c r="B75" s="8">
        <f>M34</f>
        <v>0.14899663161558158</v>
      </c>
      <c r="C75" s="8">
        <f>M42</f>
        <v>9.6376852267624602E-2</v>
      </c>
      <c r="D75" s="8">
        <f>M50</f>
        <v>0.11012700534759358</v>
      </c>
      <c r="E75" s="8">
        <f>(B75*$B$74)+(C75*$C$74)+(D75*$D$74)</f>
        <v>0.11038156511782</v>
      </c>
      <c r="F75" s="8">
        <f>RANK(E75,$E$75:$E$78)</f>
        <v>3</v>
      </c>
      <c r="H75" s="8" t="s">
        <v>25</v>
      </c>
      <c r="I75" s="8">
        <f>M58</f>
        <v>0.22666805805291548</v>
      </c>
      <c r="J75" s="8">
        <f>M66</f>
        <v>0.55789247517188689</v>
      </c>
      <c r="K75" s="8">
        <f>(I75*$I$74)+(J75*$J$74)</f>
        <v>0.43368331875227262</v>
      </c>
      <c r="L75" s="8">
        <f>RANK(K75,$K$75:$K$78,0)</f>
        <v>1</v>
      </c>
      <c r="N75" s="8" t="s">
        <v>26</v>
      </c>
      <c r="O75" s="28">
        <f t="shared" ref="O75:O77" si="30">E76/K76</f>
        <v>1.4657417835065296</v>
      </c>
      <c r="P75" s="27">
        <f t="shared" ref="P75:P77" si="31">RANK(O75,$O$74:$O$77)</f>
        <v>2</v>
      </c>
    </row>
    <row r="76" spans="1:32" ht="15" customHeight="1" x14ac:dyDescent="0.25">
      <c r="A76" s="8" t="s">
        <v>26</v>
      </c>
      <c r="B76" s="8">
        <f t="shared" ref="B76:B78" si="32">M35</f>
        <v>0.30500619919457084</v>
      </c>
      <c r="C76" s="8">
        <f t="shared" ref="C76:C78" si="33">M43</f>
        <v>0.29070779074988773</v>
      </c>
      <c r="D76" s="8">
        <f t="shared" ref="D76:D78" si="34">M51</f>
        <v>0.2949532085561497</v>
      </c>
      <c r="E76" s="8">
        <f t="shared" ref="E76:E78" si="35">(B76*$B$74)+(C76*$C$74)+(D76*$D$74)</f>
        <v>0.29455820277999567</v>
      </c>
      <c r="F76" s="8">
        <f>RANK(E76,$E$75:$E$78)</f>
        <v>2</v>
      </c>
      <c r="H76" s="8" t="s">
        <v>26</v>
      </c>
      <c r="I76" s="8">
        <f t="shared" ref="I76:I78" si="36">M59</f>
        <v>9.6989789365527865E-2</v>
      </c>
      <c r="J76" s="8">
        <f t="shared" ref="J76:J78" si="37">M67</f>
        <v>0.26334511077158135</v>
      </c>
      <c r="K76" s="8">
        <f t="shared" ref="K76:K78" si="38">(I76*$I$74)+(J76*$J$74)</f>
        <v>0.20096186524431128</v>
      </c>
      <c r="L76" s="8">
        <f t="shared" ref="L76:L78" si="39">RANK(K76,$K$75:$K$78,0)</f>
        <v>3</v>
      </c>
      <c r="N76" s="8" t="s">
        <v>27</v>
      </c>
      <c r="O76" s="28">
        <f t="shared" si="30"/>
        <v>5.8229040993911276</v>
      </c>
      <c r="P76" s="27">
        <f t="shared" si="31"/>
        <v>1</v>
      </c>
    </row>
    <row r="77" spans="1:32" ht="15" customHeight="1" x14ac:dyDescent="0.25">
      <c r="A77" s="8" t="s">
        <v>27</v>
      </c>
      <c r="B77" s="8">
        <f t="shared" si="32"/>
        <v>0.48690633778308101</v>
      </c>
      <c r="C77" s="8">
        <f t="shared" si="33"/>
        <v>0.56035866636731024</v>
      </c>
      <c r="D77" s="8">
        <f t="shared" si="34"/>
        <v>0.53927139037433158</v>
      </c>
      <c r="E77" s="8">
        <f t="shared" si="35"/>
        <v>0.54064239047795182</v>
      </c>
      <c r="F77" s="8">
        <f>RANK(E77,$E$75:$E$78)</f>
        <v>1</v>
      </c>
      <c r="H77" s="8" t="s">
        <v>27</v>
      </c>
      <c r="I77" s="8">
        <f t="shared" si="36"/>
        <v>4.4472450552273307E-2</v>
      </c>
      <c r="J77" s="8">
        <f t="shared" si="37"/>
        <v>0.12187261268143622</v>
      </c>
      <c r="K77" s="8">
        <f t="shared" si="38"/>
        <v>9.2847551883000118E-2</v>
      </c>
      <c r="L77" s="8">
        <f>RANK(K77,$K$75:$K$78,0)</f>
        <v>4</v>
      </c>
      <c r="N77" s="8" t="s">
        <v>28</v>
      </c>
      <c r="O77" s="28">
        <f t="shared" si="30"/>
        <v>0.19969317808785528</v>
      </c>
      <c r="P77" s="27">
        <f t="shared" si="31"/>
        <v>4</v>
      </c>
    </row>
    <row r="78" spans="1:32" ht="15" customHeight="1" x14ac:dyDescent="0.25">
      <c r="A78" s="8" t="s">
        <v>28</v>
      </c>
      <c r="B78" s="8">
        <f t="shared" si="32"/>
        <v>5.9090831406766603E-2</v>
      </c>
      <c r="C78" s="8">
        <f t="shared" si="33"/>
        <v>5.2556690615177371E-2</v>
      </c>
      <c r="D78" s="8">
        <f t="shared" si="34"/>
        <v>5.5648395721925134E-2</v>
      </c>
      <c r="E78" s="8">
        <f t="shared" si="35"/>
        <v>5.4417841624232424E-2</v>
      </c>
      <c r="F78" s="8">
        <f>RANK(E78,$E$75:$E$78)</f>
        <v>4</v>
      </c>
      <c r="H78" s="8" t="s">
        <v>28</v>
      </c>
      <c r="I78" s="8">
        <f t="shared" si="36"/>
        <v>0.63186970202928328</v>
      </c>
      <c r="J78" s="8">
        <f t="shared" si="37"/>
        <v>5.68898013750955E-2</v>
      </c>
      <c r="K78" s="8">
        <f t="shared" si="38"/>
        <v>0.27250726412041587</v>
      </c>
      <c r="L78" s="8">
        <f t="shared" si="39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haqi aulia</cp:lastModifiedBy>
  <cp:revision/>
  <dcterms:created xsi:type="dcterms:W3CDTF">2024-03-18T02:02:13Z</dcterms:created>
  <dcterms:modified xsi:type="dcterms:W3CDTF">2024-03-18T13:10:34Z</dcterms:modified>
  <cp:category/>
  <cp:contentStatus/>
</cp:coreProperties>
</file>