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35" windowWidth="11340" windowHeight="6735" tabRatio="820" activeTab="5"/>
  </bookViews>
  <sheets>
    <sheet name="таб. 8 План" sheetId="89" r:id="rId1"/>
    <sheet name="табл9Показат" sheetId="53" r:id="rId2"/>
    <sheet name="табл 10" sheetId="82" r:id="rId3"/>
    <sheet name="табл 11" sheetId="74" r:id="rId4"/>
    <sheet name="табл 12" sheetId="56" r:id="rId5"/>
    <sheet name="табл13" sheetId="85" r:id="rId6"/>
    <sheet name="табл 13Продолж1" sheetId="86" r:id="rId7"/>
    <sheet name="табл 13Продолж2" sheetId="87" r:id="rId8"/>
    <sheet name="табл 13Продолж3" sheetId="88" r:id="rId9"/>
  </sheets>
  <definedNames>
    <definedName name="wrn.ДинамикаФАИП20022004." localSheetId="2" hidden="1">{#N/A,#N/A,FALSE,"ФАИПпрогНЕпрогЧасть2000-04отрас"}</definedName>
    <definedName name="wrn.ДинамикаФАИП20022004." localSheetId="6" hidden="1">{#N/A,#N/A,FALSE,"ФАИПпрогНЕпрогЧасть2000-04отрас"}</definedName>
    <definedName name="wrn.ДинамикаФАИП20022004." localSheetId="7" hidden="1">{#N/A,#N/A,FALSE,"ФАИПпрогНЕпрогЧасть2000-04отрас"}</definedName>
    <definedName name="wrn.ДинамикаФАИП20022004." localSheetId="8" hidden="1">{#N/A,#N/A,FALSE,"ФАИПпрогНЕпрогЧасть2000-04отрас"}</definedName>
    <definedName name="wrn.ДинамикаФАИП20022004." localSheetId="5" hidden="1">{#N/A,#N/A,FALSE,"ФАИПпрогНЕпрогЧасть2000-04отрас"}</definedName>
    <definedName name="wrn.ДинамикаФАИП20022004." hidden="1">{#N/A,#N/A,FALSE,"ФАИПпрогНЕпрогЧасть2000-04отрас"}</definedName>
    <definedName name="_xlnm.Print_Titles" localSheetId="2">'табл 10'!$5:$9</definedName>
    <definedName name="_xlnm.Print_Titles" localSheetId="3">'табл 11'!$5:$9</definedName>
    <definedName name="_xlnm.Print_Titles" localSheetId="4">'табл 12'!$6:$7</definedName>
    <definedName name="_xlnm.Print_Titles" localSheetId="6">'табл 13Продолж1'!$4:$7</definedName>
    <definedName name="_xlnm.Print_Titles" localSheetId="7">'табл 13Продолж2'!$4:$7</definedName>
    <definedName name="_xlnm.Print_Titles" localSheetId="8">'табл 13Продолж3'!$4:$7</definedName>
    <definedName name="_xlnm.Print_Titles" localSheetId="5">табл13!$4:$7</definedName>
    <definedName name="_xlnm.Print_Titles" localSheetId="1">табл9Показат!$5:$8</definedName>
    <definedName name="_xlnm.Print_Area" localSheetId="2">'табл 10'!$A$1:$T$59</definedName>
    <definedName name="_xlnm.Print_Area" localSheetId="3">'табл 11'!$A$1:$O$231</definedName>
    <definedName name="_xlnm.Print_Area" localSheetId="4">'табл 12'!$A$1:$F$219</definedName>
    <definedName name="_xlnm.Print_Area" localSheetId="6">'табл 13Продолж1'!$A$1:$V$29</definedName>
    <definedName name="_xlnm.Print_Area" localSheetId="7">'табл 13Продолж2'!$A$1:$V$29</definedName>
    <definedName name="_xlnm.Print_Area" localSheetId="8">'табл 13Продолж3'!$A$1:$V$29</definedName>
    <definedName name="_xlnm.Print_Area" localSheetId="5">табл13!$A$1:$U$29</definedName>
    <definedName name="_xlnm.Print_Area" localSheetId="1">табл9Показат!$A$1:$I$23</definedName>
    <definedName name="счет" localSheetId="2">#REF!</definedName>
    <definedName name="счет" localSheetId="3">#REF!</definedName>
    <definedName name="счет" localSheetId="6">#REF!</definedName>
    <definedName name="счет" localSheetId="7">#REF!</definedName>
    <definedName name="счет" localSheetId="8">#REF!</definedName>
    <definedName name="счет" localSheetId="5">#REF!</definedName>
    <definedName name="счет">#REF!</definedName>
  </definedNames>
  <calcPr calcId="145621"/>
</workbook>
</file>

<file path=xl/calcChain.xml><?xml version="1.0" encoding="utf-8"?>
<calcChain xmlns="http://schemas.openxmlformats.org/spreadsheetml/2006/main">
  <c r="U17" i="88" l="1"/>
  <c r="U23" i="88"/>
  <c r="D12" i="56" l="1"/>
  <c r="E12" i="56"/>
  <c r="F12" i="56"/>
  <c r="T13" i="82"/>
  <c r="T15" i="82"/>
  <c r="T30" i="82"/>
  <c r="T32" i="82"/>
  <c r="T34" i="82"/>
  <c r="T36" i="82"/>
  <c r="T38" i="82"/>
  <c r="T40" i="82"/>
  <c r="T41" i="82"/>
  <c r="T44" i="82"/>
  <c r="T46" i="82"/>
  <c r="T48" i="82"/>
  <c r="T49" i="82"/>
  <c r="T51" i="82"/>
  <c r="T53" i="82"/>
  <c r="T55" i="82"/>
  <c r="T56" i="82"/>
  <c r="T57" i="82"/>
  <c r="S29" i="82"/>
  <c r="S43" i="82"/>
  <c r="R13" i="82"/>
  <c r="R15" i="82"/>
  <c r="R48" i="82"/>
  <c r="R49" i="82"/>
  <c r="R51" i="82"/>
  <c r="R53" i="82"/>
  <c r="R55" i="82"/>
  <c r="R56" i="82"/>
  <c r="R57" i="82"/>
  <c r="F10" i="88"/>
  <c r="F9" i="88" s="1"/>
  <c r="G10" i="88"/>
  <c r="G9" i="88" s="1"/>
  <c r="H10" i="88"/>
  <c r="H9" i="88" s="1"/>
  <c r="I10" i="88"/>
  <c r="I9" i="88" s="1"/>
  <c r="J10" i="88"/>
  <c r="J9" i="88" s="1"/>
  <c r="K10" i="88"/>
  <c r="K9" i="88" s="1"/>
  <c r="L10" i="88"/>
  <c r="L9" i="88" s="1"/>
  <c r="M10" i="88"/>
  <c r="M9" i="88" s="1"/>
  <c r="N10" i="88"/>
  <c r="N9" i="88" s="1"/>
  <c r="O10" i="88"/>
  <c r="O9" i="88" s="1"/>
  <c r="P10" i="88"/>
  <c r="P9" i="88" s="1"/>
  <c r="Q10" i="88"/>
  <c r="Q9" i="88" s="1"/>
  <c r="R10" i="88"/>
  <c r="R9" i="88" s="1"/>
  <c r="S10" i="88"/>
  <c r="S9" i="88" s="1"/>
  <c r="T10" i="88"/>
  <c r="T9" i="88" s="1"/>
  <c r="U10" i="88"/>
  <c r="U9" i="88" s="1"/>
  <c r="V10" i="88"/>
  <c r="V9" i="88" s="1"/>
  <c r="E10" i="88"/>
  <c r="E9" i="88" s="1"/>
  <c r="F10" i="87"/>
  <c r="F9" i="87" s="1"/>
  <c r="G10" i="87"/>
  <c r="G9" i="87" s="1"/>
  <c r="H10" i="87"/>
  <c r="H9" i="87" s="1"/>
  <c r="I10" i="87"/>
  <c r="I9" i="87" s="1"/>
  <c r="J10" i="87"/>
  <c r="J9" i="87" s="1"/>
  <c r="K10" i="87"/>
  <c r="K9" i="87" s="1"/>
  <c r="L10" i="87"/>
  <c r="L9" i="87" s="1"/>
  <c r="M10" i="87"/>
  <c r="M9" i="87" s="1"/>
  <c r="N10" i="87"/>
  <c r="N9" i="87" s="1"/>
  <c r="O10" i="87"/>
  <c r="O9" i="87" s="1"/>
  <c r="P10" i="87"/>
  <c r="P9" i="87" s="1"/>
  <c r="Q10" i="87"/>
  <c r="Q9" i="87" s="1"/>
  <c r="R10" i="87"/>
  <c r="R9" i="87" s="1"/>
  <c r="S10" i="87"/>
  <c r="S9" i="87" s="1"/>
  <c r="T10" i="87"/>
  <c r="T9" i="87" s="1"/>
  <c r="U10" i="87"/>
  <c r="U9" i="87" s="1"/>
  <c r="V10" i="87"/>
  <c r="V9" i="87" s="1"/>
  <c r="E10" i="87"/>
  <c r="E9" i="87" s="1"/>
  <c r="F10" i="85"/>
  <c r="F9" i="85" s="1"/>
  <c r="G10" i="85"/>
  <c r="G9" i="85" s="1"/>
  <c r="H10" i="85"/>
  <c r="H9" i="85" s="1"/>
  <c r="I10" i="85"/>
  <c r="I9" i="85" s="1"/>
  <c r="J10" i="85"/>
  <c r="J9" i="85" s="1"/>
  <c r="K10" i="85"/>
  <c r="K9" i="85" s="1"/>
  <c r="L10" i="85"/>
  <c r="L9" i="85" s="1"/>
  <c r="M10" i="85"/>
  <c r="M9" i="85" s="1"/>
  <c r="N10" i="85"/>
  <c r="N9" i="85" s="1"/>
  <c r="O10" i="85"/>
  <c r="O9" i="85" s="1"/>
  <c r="P10" i="85"/>
  <c r="P9" i="85" s="1"/>
  <c r="Q10" i="85"/>
  <c r="Q9" i="85" s="1"/>
  <c r="R10" i="85"/>
  <c r="R9" i="85" s="1"/>
  <c r="S10" i="85"/>
  <c r="S9" i="85" s="1"/>
  <c r="T10" i="85"/>
  <c r="T9" i="85" s="1"/>
  <c r="U10" i="85"/>
  <c r="U9" i="85" s="1"/>
  <c r="E10" i="85"/>
  <c r="E9" i="85" s="1"/>
  <c r="F10" i="86"/>
  <c r="F9" i="86" s="1"/>
  <c r="G10" i="86"/>
  <c r="G9" i="86" s="1"/>
  <c r="H10" i="86"/>
  <c r="H9" i="86" s="1"/>
  <c r="I10" i="86"/>
  <c r="I9" i="86" s="1"/>
  <c r="J10" i="86"/>
  <c r="J9" i="86" s="1"/>
  <c r="K10" i="86"/>
  <c r="K9" i="86" s="1"/>
  <c r="L10" i="86"/>
  <c r="L9" i="86" s="1"/>
  <c r="M10" i="86"/>
  <c r="M9" i="86" s="1"/>
  <c r="N10" i="86"/>
  <c r="N9" i="86" s="1"/>
  <c r="O10" i="86"/>
  <c r="O9" i="86" s="1"/>
  <c r="P10" i="86"/>
  <c r="P9" i="86" s="1"/>
  <c r="Q10" i="86"/>
  <c r="Q9" i="86" s="1"/>
  <c r="R10" i="86"/>
  <c r="R9" i="86" s="1"/>
  <c r="S10" i="86"/>
  <c r="S9" i="86" s="1"/>
  <c r="T10" i="86"/>
  <c r="T9" i="86" s="1"/>
  <c r="U10" i="86"/>
  <c r="U9" i="86" s="1"/>
  <c r="V10" i="86"/>
  <c r="V9" i="86" s="1"/>
  <c r="E10" i="86"/>
  <c r="E9" i="86" s="1"/>
  <c r="E194" i="56" l="1"/>
  <c r="E192" i="56" s="1"/>
  <c r="F194" i="56"/>
  <c r="F192" i="56" s="1"/>
  <c r="D194" i="56"/>
  <c r="D192" i="56" s="1"/>
  <c r="E206" i="56"/>
  <c r="E204" i="56" s="1"/>
  <c r="F206" i="56"/>
  <c r="F204" i="56" s="1"/>
  <c r="D206" i="56"/>
  <c r="D204" i="56" s="1"/>
  <c r="E160" i="56"/>
  <c r="E157" i="56" s="1"/>
  <c r="E155" i="56" s="1"/>
  <c r="F160" i="56"/>
  <c r="F157" i="56" s="1"/>
  <c r="F155" i="56" s="1"/>
  <c r="D160" i="56"/>
  <c r="D157" i="56" s="1"/>
  <c r="D155" i="56" s="1"/>
  <c r="E182" i="56"/>
  <c r="E180" i="56" s="1"/>
  <c r="F182" i="56"/>
  <c r="F180" i="56" s="1"/>
  <c r="D182" i="56"/>
  <c r="D180" i="56" s="1"/>
  <c r="E170" i="56"/>
  <c r="E168" i="56" s="1"/>
  <c r="F170" i="56"/>
  <c r="F168" i="56" s="1"/>
  <c r="D170" i="56"/>
  <c r="D168" i="56" s="1"/>
  <c r="E36" i="56"/>
  <c r="E34" i="56" s="1"/>
  <c r="F36" i="56"/>
  <c r="F34" i="56" s="1"/>
  <c r="D36" i="56"/>
  <c r="D34" i="56" s="1"/>
  <c r="E23" i="56"/>
  <c r="F23" i="56"/>
  <c r="D23" i="56"/>
  <c r="M229" i="74"/>
  <c r="J229" i="74"/>
  <c r="G229" i="74"/>
  <c r="D229" i="74"/>
  <c r="M228" i="74"/>
  <c r="J228" i="74"/>
  <c r="G228" i="74"/>
  <c r="D228" i="74"/>
  <c r="M221" i="74"/>
  <c r="J221" i="74"/>
  <c r="G221" i="74"/>
  <c r="G219" i="74" s="1"/>
  <c r="G218" i="74" s="1"/>
  <c r="D221" i="74"/>
  <c r="M219" i="74"/>
  <c r="J219" i="74"/>
  <c r="J218" i="74" s="1"/>
  <c r="D219" i="74"/>
  <c r="N218" i="74"/>
  <c r="M218" i="74"/>
  <c r="L218" i="74"/>
  <c r="K218" i="74"/>
  <c r="I218" i="74"/>
  <c r="H218" i="74"/>
  <c r="F218" i="74"/>
  <c r="E218" i="74"/>
  <c r="D218" i="74"/>
  <c r="O48" i="74"/>
  <c r="N48" i="74"/>
  <c r="M48" i="74"/>
  <c r="L48" i="74"/>
  <c r="K48" i="74"/>
  <c r="J48" i="74"/>
  <c r="I48" i="74"/>
  <c r="H48" i="74"/>
  <c r="G48" i="74"/>
  <c r="F48" i="74"/>
  <c r="E48" i="74"/>
  <c r="D48" i="74"/>
  <c r="O47" i="74"/>
  <c r="N47" i="74"/>
  <c r="M47" i="74"/>
  <c r="L47" i="74"/>
  <c r="K47" i="74"/>
  <c r="J47" i="74"/>
  <c r="I47" i="74"/>
  <c r="H47" i="74"/>
  <c r="G47" i="74"/>
  <c r="F47" i="74"/>
  <c r="E47" i="74"/>
  <c r="D47" i="74"/>
  <c r="O46" i="74"/>
  <c r="N46" i="74"/>
  <c r="M46" i="74"/>
  <c r="L46" i="74"/>
  <c r="K46" i="74"/>
  <c r="J46" i="74"/>
  <c r="I46" i="74"/>
  <c r="H46" i="74"/>
  <c r="G46" i="74"/>
  <c r="F46" i="74"/>
  <c r="E46" i="74"/>
  <c r="D46" i="74"/>
  <c r="O45" i="74"/>
  <c r="N45" i="74"/>
  <c r="M45" i="74"/>
  <c r="L45" i="74"/>
  <c r="K45" i="74"/>
  <c r="J45" i="74"/>
  <c r="I45" i="74"/>
  <c r="H45" i="74"/>
  <c r="G45" i="74"/>
  <c r="F45" i="74"/>
  <c r="E45" i="74"/>
  <c r="D45" i="74"/>
  <c r="N44" i="74"/>
  <c r="K44" i="74"/>
  <c r="H44" i="74"/>
  <c r="E44" i="74"/>
  <c r="O43" i="74"/>
  <c r="N43" i="74"/>
  <c r="M43" i="74"/>
  <c r="L43" i="74"/>
  <c r="K43" i="74"/>
  <c r="J43" i="74"/>
  <c r="I43" i="74"/>
  <c r="H43" i="74"/>
  <c r="G43" i="74"/>
  <c r="F43" i="74"/>
  <c r="E43" i="74"/>
  <c r="D43" i="74"/>
  <c r="O42" i="74"/>
  <c r="N42" i="74"/>
  <c r="L42" i="74"/>
  <c r="K42" i="74"/>
  <c r="I42" i="74"/>
  <c r="H42" i="74"/>
  <c r="F42" i="74"/>
  <c r="E42" i="74"/>
  <c r="O41" i="74"/>
  <c r="N41" i="74"/>
  <c r="M41" i="74"/>
  <c r="L41" i="74"/>
  <c r="K41" i="74"/>
  <c r="J41" i="74"/>
  <c r="I41" i="74"/>
  <c r="H41" i="74"/>
  <c r="G41" i="74"/>
  <c r="F41" i="74"/>
  <c r="E41" i="74"/>
  <c r="D41" i="74"/>
  <c r="O40" i="74"/>
  <c r="N40" i="74"/>
  <c r="L40" i="74"/>
  <c r="K40" i="74"/>
  <c r="I40" i="74"/>
  <c r="H40" i="74"/>
  <c r="F40" i="74"/>
  <c r="E40" i="74"/>
  <c r="O39" i="74"/>
  <c r="N39" i="74"/>
  <c r="K39" i="74"/>
  <c r="F39" i="74"/>
  <c r="F37" i="74" s="1"/>
  <c r="F36" i="74" s="1"/>
  <c r="E39" i="74"/>
  <c r="O37" i="74"/>
  <c r="N37" i="74"/>
  <c r="K37" i="74"/>
  <c r="E37" i="74"/>
  <c r="E36" i="74" s="1"/>
  <c r="O36" i="74"/>
  <c r="N36" i="74"/>
  <c r="K36" i="74"/>
  <c r="M216" i="74"/>
  <c r="J216" i="74"/>
  <c r="G216" i="74"/>
  <c r="D216" i="74"/>
  <c r="M215" i="74"/>
  <c r="J215" i="74"/>
  <c r="G215" i="74"/>
  <c r="D215" i="74"/>
  <c r="M208" i="74"/>
  <c r="J208" i="74"/>
  <c r="G208" i="74"/>
  <c r="G206" i="74" s="1"/>
  <c r="G205" i="74" s="1"/>
  <c r="D208" i="74"/>
  <c r="D206" i="74" s="1"/>
  <c r="D205" i="74" s="1"/>
  <c r="M206" i="74"/>
  <c r="J206" i="74"/>
  <c r="O205" i="74"/>
  <c r="N205" i="74"/>
  <c r="M205" i="74"/>
  <c r="L205" i="74"/>
  <c r="K205" i="74"/>
  <c r="J205" i="74"/>
  <c r="I205" i="74"/>
  <c r="H205" i="74"/>
  <c r="F205" i="74"/>
  <c r="E205" i="74"/>
  <c r="E178" i="74"/>
  <c r="F178" i="74"/>
  <c r="G178" i="74"/>
  <c r="H178" i="74"/>
  <c r="I178" i="74"/>
  <c r="J178" i="74"/>
  <c r="K178" i="74"/>
  <c r="K166" i="74" s="1"/>
  <c r="L178" i="74"/>
  <c r="M178" i="74"/>
  <c r="N178" i="74"/>
  <c r="O178" i="74"/>
  <c r="O166" i="74" s="1"/>
  <c r="D178" i="74"/>
  <c r="M203" i="74"/>
  <c r="J203" i="74"/>
  <c r="G203" i="74"/>
  <c r="D203" i="74"/>
  <c r="M202" i="74"/>
  <c r="J202" i="74"/>
  <c r="G202" i="74"/>
  <c r="D202" i="74"/>
  <c r="M195" i="74"/>
  <c r="J195" i="74"/>
  <c r="G195" i="74"/>
  <c r="G193" i="74" s="1"/>
  <c r="G192" i="74" s="1"/>
  <c r="D195" i="74"/>
  <c r="M193" i="74"/>
  <c r="J193" i="74"/>
  <c r="D193" i="74"/>
  <c r="O192" i="74"/>
  <c r="N192" i="74"/>
  <c r="M192" i="74"/>
  <c r="L192" i="74"/>
  <c r="K192" i="74"/>
  <c r="J192" i="74"/>
  <c r="I192" i="74"/>
  <c r="H192" i="74"/>
  <c r="F192" i="74"/>
  <c r="E192" i="74"/>
  <c r="D192" i="74"/>
  <c r="M190" i="74"/>
  <c r="J190" i="74"/>
  <c r="G190" i="74"/>
  <c r="D190" i="74"/>
  <c r="M189" i="74"/>
  <c r="J189" i="74"/>
  <c r="G189" i="74"/>
  <c r="D189" i="74"/>
  <c r="M182" i="74"/>
  <c r="J182" i="74"/>
  <c r="G182" i="74"/>
  <c r="D182" i="74"/>
  <c r="D180" i="74" s="1"/>
  <c r="D179" i="74" s="1"/>
  <c r="M180" i="74"/>
  <c r="J180" i="74"/>
  <c r="G180" i="74"/>
  <c r="G179" i="74" s="1"/>
  <c r="O179" i="74"/>
  <c r="N179" i="74"/>
  <c r="M179" i="74"/>
  <c r="L179" i="74"/>
  <c r="K179" i="74"/>
  <c r="J179" i="74"/>
  <c r="I179" i="74"/>
  <c r="H179" i="74"/>
  <c r="F179" i="74"/>
  <c r="E179" i="74"/>
  <c r="M177" i="74"/>
  <c r="J177" i="74"/>
  <c r="G177" i="74"/>
  <c r="D177" i="74"/>
  <c r="M176" i="74"/>
  <c r="J176" i="74"/>
  <c r="G176" i="74"/>
  <c r="D176" i="74"/>
  <c r="M169" i="74"/>
  <c r="J169" i="74"/>
  <c r="G169" i="74"/>
  <c r="D169" i="74"/>
  <c r="D167" i="74" s="1"/>
  <c r="D166" i="74" s="1"/>
  <c r="M167" i="74"/>
  <c r="J167" i="74"/>
  <c r="G167" i="74"/>
  <c r="G166" i="74" s="1"/>
  <c r="N166" i="74"/>
  <c r="M166" i="74"/>
  <c r="L166" i="74"/>
  <c r="J166" i="74"/>
  <c r="I166" i="74"/>
  <c r="H166" i="74"/>
  <c r="F166" i="74"/>
  <c r="E166" i="74"/>
  <c r="O28" i="74"/>
  <c r="N28" i="74"/>
  <c r="M28" i="74"/>
  <c r="L28" i="74"/>
  <c r="K28" i="74"/>
  <c r="J28" i="74"/>
  <c r="I28" i="74"/>
  <c r="H28" i="74"/>
  <c r="G28" i="74"/>
  <c r="F28" i="74"/>
  <c r="E28" i="74"/>
  <c r="D28" i="74"/>
  <c r="G14" i="82"/>
  <c r="H14" i="82"/>
  <c r="I14" i="82"/>
  <c r="J14" i="82"/>
  <c r="K14" i="82"/>
  <c r="L14" i="82"/>
  <c r="M14" i="82"/>
  <c r="N14" i="82"/>
  <c r="O14" i="82"/>
  <c r="R14" i="82" s="1"/>
  <c r="P14" i="82"/>
  <c r="Q14" i="82"/>
  <c r="T14" i="82" s="1"/>
  <c r="F14" i="82"/>
  <c r="G12" i="82"/>
  <c r="H12" i="82"/>
  <c r="I12" i="82"/>
  <c r="J12" i="82"/>
  <c r="K12" i="82"/>
  <c r="L12" i="82"/>
  <c r="M12" i="82"/>
  <c r="N12" i="82"/>
  <c r="O12" i="82"/>
  <c r="R12" i="82" s="1"/>
  <c r="P12" i="82"/>
  <c r="Q12" i="82"/>
  <c r="T12" i="82" s="1"/>
  <c r="F12" i="82"/>
  <c r="D21" i="56" l="1"/>
  <c r="F21" i="56"/>
  <c r="E21" i="56"/>
  <c r="H39" i="74"/>
  <c r="H37" i="74" s="1"/>
  <c r="H36" i="74" s="1"/>
  <c r="I39" i="74"/>
  <c r="I37" i="74" s="1"/>
  <c r="I36" i="74" s="1"/>
  <c r="L39" i="74"/>
  <c r="L37" i="74" s="1"/>
  <c r="L36" i="74" s="1"/>
  <c r="G54" i="82"/>
  <c r="H54" i="82"/>
  <c r="I54" i="82"/>
  <c r="J54" i="82"/>
  <c r="K54" i="82"/>
  <c r="L54" i="82"/>
  <c r="M54" i="82"/>
  <c r="N54" i="82"/>
  <c r="O54" i="82"/>
  <c r="R54" i="82" s="1"/>
  <c r="P54" i="82"/>
  <c r="Q54" i="82"/>
  <c r="T54" i="82" s="1"/>
  <c r="F54" i="82"/>
  <c r="G52" i="82"/>
  <c r="H52" i="82"/>
  <c r="I52" i="82"/>
  <c r="J52" i="82"/>
  <c r="K52" i="82"/>
  <c r="L52" i="82"/>
  <c r="M52" i="82"/>
  <c r="N52" i="82"/>
  <c r="O52" i="82"/>
  <c r="R52" i="82" s="1"/>
  <c r="P52" i="82"/>
  <c r="Q52" i="82"/>
  <c r="T52" i="82" s="1"/>
  <c r="F52" i="82"/>
  <c r="G50" i="82"/>
  <c r="H50" i="82"/>
  <c r="I50" i="82"/>
  <c r="J50" i="82"/>
  <c r="K50" i="82"/>
  <c r="L50" i="82"/>
  <c r="M50" i="82"/>
  <c r="N50" i="82"/>
  <c r="O50" i="82"/>
  <c r="R50" i="82" s="1"/>
  <c r="P50" i="82"/>
  <c r="Q50" i="82"/>
  <c r="T50" i="82" s="1"/>
  <c r="F50" i="82"/>
  <c r="G47" i="82"/>
  <c r="H47" i="82"/>
  <c r="I47" i="82"/>
  <c r="J47" i="82"/>
  <c r="K47" i="82"/>
  <c r="L47" i="82"/>
  <c r="M47" i="82"/>
  <c r="N47" i="82"/>
  <c r="O47" i="82"/>
  <c r="R47" i="82" s="1"/>
  <c r="P47" i="82"/>
  <c r="Q47" i="82"/>
  <c r="T47" i="82" s="1"/>
  <c r="F47" i="82"/>
  <c r="F26" i="85" l="1"/>
  <c r="F25" i="85" s="1"/>
  <c r="F24" i="85" s="1"/>
  <c r="F29" i="85"/>
  <c r="F28" i="85" s="1"/>
  <c r="F27" i="85" s="1"/>
  <c r="V28" i="88"/>
  <c r="U28" i="88"/>
  <c r="U27" i="88" s="1"/>
  <c r="T28" i="88"/>
  <c r="T27" i="88" s="1"/>
  <c r="S28" i="88"/>
  <c r="S27" i="88" s="1"/>
  <c r="R28" i="88"/>
  <c r="Q28" i="88"/>
  <c r="P28" i="88"/>
  <c r="P27" i="88" s="1"/>
  <c r="O28" i="88"/>
  <c r="N28" i="88"/>
  <c r="M28" i="88"/>
  <c r="L28" i="88"/>
  <c r="L27" i="88" s="1"/>
  <c r="K28" i="88"/>
  <c r="J28" i="88"/>
  <c r="I28" i="88"/>
  <c r="I27" i="88" s="1"/>
  <c r="H28" i="88"/>
  <c r="H27" i="88" s="1"/>
  <c r="G28" i="88"/>
  <c r="F28" i="88"/>
  <c r="E28" i="88"/>
  <c r="E27" i="88" s="1"/>
  <c r="V27" i="88"/>
  <c r="R27" i="88"/>
  <c r="Q27" i="88"/>
  <c r="O27" i="88"/>
  <c r="N27" i="88"/>
  <c r="M27" i="88"/>
  <c r="K27" i="88"/>
  <c r="J27" i="88"/>
  <c r="G27" i="88"/>
  <c r="F27" i="88"/>
  <c r="V25" i="88"/>
  <c r="U25" i="88"/>
  <c r="U24" i="88" s="1"/>
  <c r="T25" i="88"/>
  <c r="T24" i="88" s="1"/>
  <c r="S25" i="88"/>
  <c r="S24" i="88" s="1"/>
  <c r="R25" i="88"/>
  <c r="Q25" i="88"/>
  <c r="P25" i="88"/>
  <c r="P24" i="88" s="1"/>
  <c r="O25" i="88"/>
  <c r="N25" i="88"/>
  <c r="M25" i="88"/>
  <c r="L25" i="88"/>
  <c r="L24" i="88" s="1"/>
  <c r="K25" i="88"/>
  <c r="J25" i="88"/>
  <c r="I25" i="88"/>
  <c r="I24" i="88" s="1"/>
  <c r="H25" i="88"/>
  <c r="H24" i="88" s="1"/>
  <c r="G25" i="88"/>
  <c r="F25" i="88"/>
  <c r="E25" i="88"/>
  <c r="E24" i="88" s="1"/>
  <c r="V24" i="88"/>
  <c r="R24" i="88"/>
  <c r="Q24" i="88"/>
  <c r="O24" i="88"/>
  <c r="N24" i="88"/>
  <c r="M24" i="88"/>
  <c r="K24" i="88"/>
  <c r="J24" i="88"/>
  <c r="G24" i="88"/>
  <c r="F24" i="88"/>
  <c r="H23" i="88"/>
  <c r="G23" i="88"/>
  <c r="V22" i="88"/>
  <c r="V21" i="88" s="1"/>
  <c r="U22" i="88"/>
  <c r="U21" i="88" s="1"/>
  <c r="T22" i="88"/>
  <c r="S22" i="88"/>
  <c r="R22" i="88"/>
  <c r="R21" i="88" s="1"/>
  <c r="Q22" i="88"/>
  <c r="P22" i="88"/>
  <c r="O22" i="88"/>
  <c r="N22" i="88"/>
  <c r="N21" i="88" s="1"/>
  <c r="M22" i="88"/>
  <c r="L22" i="88"/>
  <c r="K22" i="88"/>
  <c r="K21" i="88" s="1"/>
  <c r="J22" i="88"/>
  <c r="J21" i="88" s="1"/>
  <c r="I22" i="88"/>
  <c r="H22" i="88"/>
  <c r="G22" i="88"/>
  <c r="G21" i="88" s="1"/>
  <c r="F22" i="88"/>
  <c r="F21" i="88" s="1"/>
  <c r="E22" i="88"/>
  <c r="E21" i="88" s="1"/>
  <c r="T21" i="88"/>
  <c r="S21" i="88"/>
  <c r="Q21" i="88"/>
  <c r="P21" i="88"/>
  <c r="O21" i="88"/>
  <c r="M21" i="88"/>
  <c r="L21" i="88"/>
  <c r="I21" i="88"/>
  <c r="H21" i="88"/>
  <c r="V19" i="88"/>
  <c r="V18" i="88" s="1"/>
  <c r="U19" i="88"/>
  <c r="U18" i="88" s="1"/>
  <c r="T19" i="88"/>
  <c r="S19" i="88"/>
  <c r="R19" i="88"/>
  <c r="R18" i="88" s="1"/>
  <c r="Q19" i="88"/>
  <c r="P19" i="88"/>
  <c r="O19" i="88"/>
  <c r="N19" i="88"/>
  <c r="N18" i="88" s="1"/>
  <c r="M19" i="88"/>
  <c r="M18" i="88" s="1"/>
  <c r="L19" i="88"/>
  <c r="K19" i="88"/>
  <c r="J19" i="88"/>
  <c r="J18" i="88" s="1"/>
  <c r="I19" i="88"/>
  <c r="I18" i="88" s="1"/>
  <c r="H19" i="88"/>
  <c r="G19" i="88"/>
  <c r="F19" i="88"/>
  <c r="F18" i="88" s="1"/>
  <c r="E19" i="88"/>
  <c r="E18" i="88" s="1"/>
  <c r="T18" i="88"/>
  <c r="S18" i="88"/>
  <c r="Q18" i="88"/>
  <c r="P18" i="88"/>
  <c r="O18" i="88"/>
  <c r="L18" i="88"/>
  <c r="K18" i="88"/>
  <c r="H18" i="88"/>
  <c r="G18" i="88"/>
  <c r="H17" i="88"/>
  <c r="G17" i="88"/>
  <c r="H16" i="88"/>
  <c r="F16" i="85" s="1"/>
  <c r="G16" i="85" s="1"/>
  <c r="G16" i="88"/>
  <c r="V15" i="88"/>
  <c r="V14" i="88" s="1"/>
  <c r="U15" i="88"/>
  <c r="T15" i="88"/>
  <c r="S15" i="88"/>
  <c r="R15" i="88"/>
  <c r="R14" i="88" s="1"/>
  <c r="Q15" i="88"/>
  <c r="Q14" i="88" s="1"/>
  <c r="Q13" i="88" s="1"/>
  <c r="Q8" i="88" s="1"/>
  <c r="P15" i="88"/>
  <c r="O15" i="88"/>
  <c r="N15" i="88"/>
  <c r="N14" i="88" s="1"/>
  <c r="M15" i="88"/>
  <c r="M14" i="88" s="1"/>
  <c r="L15" i="88"/>
  <c r="K15" i="88"/>
  <c r="J15" i="88"/>
  <c r="J14" i="88" s="1"/>
  <c r="I15" i="88"/>
  <c r="G15" i="88"/>
  <c r="G14" i="88" s="1"/>
  <c r="G13" i="88" s="1"/>
  <c r="G8" i="88" s="1"/>
  <c r="F15" i="88"/>
  <c r="F14" i="88" s="1"/>
  <c r="E15" i="88"/>
  <c r="U14" i="88"/>
  <c r="T14" i="88"/>
  <c r="T13" i="88" s="1"/>
  <c r="T8" i="88" s="1"/>
  <c r="S14" i="88"/>
  <c r="S13" i="88" s="1"/>
  <c r="S8" i="88" s="1"/>
  <c r="P14" i="88"/>
  <c r="O14" i="88"/>
  <c r="O13" i="88" s="1"/>
  <c r="O8" i="88" s="1"/>
  <c r="L14" i="88"/>
  <c r="K14" i="88"/>
  <c r="I14" i="88"/>
  <c r="E14" i="88"/>
  <c r="E13" i="88" s="1"/>
  <c r="E8" i="88" s="1"/>
  <c r="V13" i="88"/>
  <c r="V8" i="88" s="1"/>
  <c r="F13" i="88"/>
  <c r="F8" i="88" s="1"/>
  <c r="V28" i="87"/>
  <c r="V27" i="87" s="1"/>
  <c r="U28" i="87"/>
  <c r="U27" i="87" s="1"/>
  <c r="T28" i="87"/>
  <c r="S28" i="87"/>
  <c r="R28" i="87"/>
  <c r="R27" i="87" s="1"/>
  <c r="Q28" i="87"/>
  <c r="P28" i="87"/>
  <c r="O28" i="87"/>
  <c r="N28" i="87"/>
  <c r="N27" i="87" s="1"/>
  <c r="M28" i="87"/>
  <c r="M27" i="87" s="1"/>
  <c r="L28" i="87"/>
  <c r="K28" i="87"/>
  <c r="J28" i="87"/>
  <c r="J27" i="87" s="1"/>
  <c r="I28" i="87"/>
  <c r="I27" i="87" s="1"/>
  <c r="H28" i="87"/>
  <c r="G28" i="87"/>
  <c r="F28" i="87"/>
  <c r="F27" i="87" s="1"/>
  <c r="E28" i="87"/>
  <c r="E27" i="87" s="1"/>
  <c r="T27" i="87"/>
  <c r="S27" i="87"/>
  <c r="Q27" i="87"/>
  <c r="P27" i="87"/>
  <c r="O27" i="87"/>
  <c r="L27" i="87"/>
  <c r="K27" i="87"/>
  <c r="H27" i="87"/>
  <c r="G27" i="87"/>
  <c r="V25" i="87"/>
  <c r="V24" i="87" s="1"/>
  <c r="U25" i="87"/>
  <c r="T25" i="87"/>
  <c r="S25" i="87"/>
  <c r="S24" i="87" s="1"/>
  <c r="R25" i="87"/>
  <c r="R24" i="87" s="1"/>
  <c r="Q25" i="87"/>
  <c r="P25" i="87"/>
  <c r="O25" i="87"/>
  <c r="N25" i="87"/>
  <c r="N24" i="87" s="1"/>
  <c r="M25" i="87"/>
  <c r="M24" i="87" s="1"/>
  <c r="L25" i="87"/>
  <c r="K25" i="87"/>
  <c r="J25" i="87"/>
  <c r="J24" i="87" s="1"/>
  <c r="I25" i="87"/>
  <c r="I24" i="87" s="1"/>
  <c r="H25" i="87"/>
  <c r="G25" i="87"/>
  <c r="F25" i="87"/>
  <c r="F24" i="87" s="1"/>
  <c r="E25" i="87"/>
  <c r="U24" i="87"/>
  <c r="T24" i="87"/>
  <c r="Q24" i="87"/>
  <c r="P24" i="87"/>
  <c r="O24" i="87"/>
  <c r="L24" i="87"/>
  <c r="K24" i="87"/>
  <c r="H24" i="87"/>
  <c r="G24" i="87"/>
  <c r="E24" i="87"/>
  <c r="T23" i="87"/>
  <c r="F23" i="85" s="1"/>
  <c r="F22" i="85" s="1"/>
  <c r="F21" i="85" s="1"/>
  <c r="S23" i="87"/>
  <c r="V22" i="87"/>
  <c r="U22" i="87"/>
  <c r="U21" i="87" s="1"/>
  <c r="T22" i="87"/>
  <c r="T21" i="87" s="1"/>
  <c r="S22" i="87"/>
  <c r="R22" i="87"/>
  <c r="Q22" i="87"/>
  <c r="Q21" i="87" s="1"/>
  <c r="P22" i="87"/>
  <c r="P21" i="87" s="1"/>
  <c r="O22" i="87"/>
  <c r="N22" i="87"/>
  <c r="M22" i="87"/>
  <c r="L22" i="87"/>
  <c r="L21" i="87" s="1"/>
  <c r="K22" i="87"/>
  <c r="J22" i="87"/>
  <c r="I22" i="87"/>
  <c r="I21" i="87" s="1"/>
  <c r="H22" i="87"/>
  <c r="H21" i="87" s="1"/>
  <c r="G22" i="87"/>
  <c r="F22" i="87"/>
  <c r="E22" i="87"/>
  <c r="E21" i="87" s="1"/>
  <c r="V21" i="87"/>
  <c r="S21" i="87"/>
  <c r="R21" i="87"/>
  <c r="O21" i="87"/>
  <c r="N21" i="87"/>
  <c r="M21" i="87"/>
  <c r="K21" i="87"/>
  <c r="J21" i="87"/>
  <c r="G21" i="87"/>
  <c r="F21" i="87"/>
  <c r="T20" i="87"/>
  <c r="F20" i="85" s="1"/>
  <c r="F19" i="85" s="1"/>
  <c r="F18" i="85" s="1"/>
  <c r="S20" i="87"/>
  <c r="S19" i="87" s="1"/>
  <c r="S18" i="87" s="1"/>
  <c r="V19" i="87"/>
  <c r="V18" i="87" s="1"/>
  <c r="U19" i="87"/>
  <c r="T19" i="87"/>
  <c r="R19" i="87"/>
  <c r="R18" i="87" s="1"/>
  <c r="Q19" i="87"/>
  <c r="P19" i="87"/>
  <c r="O19" i="87"/>
  <c r="N19" i="87"/>
  <c r="N18" i="87" s="1"/>
  <c r="M19" i="87"/>
  <c r="L19" i="87"/>
  <c r="K19" i="87"/>
  <c r="K18" i="87" s="1"/>
  <c r="J19" i="87"/>
  <c r="J18" i="87" s="1"/>
  <c r="I19" i="87"/>
  <c r="H19" i="87"/>
  <c r="G19" i="87"/>
  <c r="G18" i="87" s="1"/>
  <c r="F19" i="87"/>
  <c r="F18" i="87" s="1"/>
  <c r="E19" i="87"/>
  <c r="U18" i="87"/>
  <c r="T18" i="87"/>
  <c r="Q18" i="87"/>
  <c r="P18" i="87"/>
  <c r="O18" i="87"/>
  <c r="M18" i="87"/>
  <c r="L18" i="87"/>
  <c r="I18" i="87"/>
  <c r="H18" i="87"/>
  <c r="E18" i="87"/>
  <c r="T17" i="87"/>
  <c r="F17" i="85" s="1"/>
  <c r="G17" i="85" s="1"/>
  <c r="S17" i="87"/>
  <c r="V15" i="87"/>
  <c r="U15" i="87"/>
  <c r="U14" i="87" s="1"/>
  <c r="U13" i="87" s="1"/>
  <c r="U8" i="87" s="1"/>
  <c r="S15" i="87"/>
  <c r="S14" i="87" s="1"/>
  <c r="S13" i="87" s="1"/>
  <c r="S8" i="87" s="1"/>
  <c r="R15" i="87"/>
  <c r="Q15" i="87"/>
  <c r="P15" i="87"/>
  <c r="P14" i="87" s="1"/>
  <c r="P13" i="87" s="1"/>
  <c r="P8" i="87" s="1"/>
  <c r="O15" i="87"/>
  <c r="N15" i="87"/>
  <c r="M15" i="87"/>
  <c r="L15" i="87"/>
  <c r="L14" i="87" s="1"/>
  <c r="L13" i="87" s="1"/>
  <c r="L8" i="87" s="1"/>
  <c r="K15" i="87"/>
  <c r="J15" i="87"/>
  <c r="I15" i="87"/>
  <c r="I14" i="87" s="1"/>
  <c r="H15" i="87"/>
  <c r="H14" i="87" s="1"/>
  <c r="G15" i="87"/>
  <c r="F15" i="87"/>
  <c r="E15" i="87"/>
  <c r="E14" i="87" s="1"/>
  <c r="V14" i="87"/>
  <c r="V13" i="87" s="1"/>
  <c r="V8" i="87" s="1"/>
  <c r="R14" i="87"/>
  <c r="Q14" i="87"/>
  <c r="Q13" i="87" s="1"/>
  <c r="Q8" i="87" s="1"/>
  <c r="O14" i="87"/>
  <c r="N14" i="87"/>
  <c r="M14" i="87"/>
  <c r="K14" i="87"/>
  <c r="J14" i="87"/>
  <c r="G14" i="87"/>
  <c r="G13" i="87" s="1"/>
  <c r="G8" i="87" s="1"/>
  <c r="F14" i="87"/>
  <c r="F13" i="87" s="1"/>
  <c r="F8" i="87" s="1"/>
  <c r="H13" i="87"/>
  <c r="H8" i="87" s="1"/>
  <c r="V28" i="86"/>
  <c r="V27" i="86" s="1"/>
  <c r="U28" i="86"/>
  <c r="U27" i="86" s="1"/>
  <c r="T28" i="86"/>
  <c r="S28" i="86"/>
  <c r="R28" i="86"/>
  <c r="R27" i="86" s="1"/>
  <c r="Q28" i="86"/>
  <c r="P28" i="86"/>
  <c r="O28" i="86"/>
  <c r="N28" i="86"/>
  <c r="N27" i="86" s="1"/>
  <c r="M28" i="86"/>
  <c r="M27" i="86" s="1"/>
  <c r="L28" i="86"/>
  <c r="K28" i="86"/>
  <c r="J28" i="86"/>
  <c r="J27" i="86" s="1"/>
  <c r="I28" i="86"/>
  <c r="I27" i="86" s="1"/>
  <c r="H28" i="86"/>
  <c r="G28" i="86"/>
  <c r="F28" i="86"/>
  <c r="F27" i="86" s="1"/>
  <c r="E28" i="86"/>
  <c r="E27" i="86" s="1"/>
  <c r="T27" i="86"/>
  <c r="S27" i="86"/>
  <c r="Q27" i="86"/>
  <c r="P27" i="86"/>
  <c r="O27" i="86"/>
  <c r="L27" i="86"/>
  <c r="K27" i="86"/>
  <c r="H27" i="86"/>
  <c r="G27" i="86"/>
  <c r="V25" i="86"/>
  <c r="V24" i="86" s="1"/>
  <c r="U25" i="86"/>
  <c r="T25" i="86"/>
  <c r="S25" i="86"/>
  <c r="S24" i="86" s="1"/>
  <c r="R25" i="86"/>
  <c r="R24" i="86" s="1"/>
  <c r="Q25" i="86"/>
  <c r="P25" i="86"/>
  <c r="O25" i="86"/>
  <c r="N25" i="86"/>
  <c r="N24" i="86" s="1"/>
  <c r="M25" i="86"/>
  <c r="M24" i="86" s="1"/>
  <c r="L25" i="86"/>
  <c r="K25" i="86"/>
  <c r="J25" i="86"/>
  <c r="J24" i="86" s="1"/>
  <c r="I25" i="86"/>
  <c r="I24" i="86" s="1"/>
  <c r="H25" i="86"/>
  <c r="G25" i="86"/>
  <c r="F25" i="86"/>
  <c r="F24" i="86" s="1"/>
  <c r="E25" i="86"/>
  <c r="U24" i="86"/>
  <c r="T24" i="86"/>
  <c r="Q24" i="86"/>
  <c r="P24" i="86"/>
  <c r="O24" i="86"/>
  <c r="L24" i="86"/>
  <c r="K24" i="86"/>
  <c r="H24" i="86"/>
  <c r="G24" i="86"/>
  <c r="E24" i="86"/>
  <c r="V22" i="86"/>
  <c r="V21" i="86" s="1"/>
  <c r="U22" i="86"/>
  <c r="T22" i="86"/>
  <c r="S22" i="86"/>
  <c r="S21" i="86" s="1"/>
  <c r="R22" i="86"/>
  <c r="R21" i="86" s="1"/>
  <c r="Q22" i="86"/>
  <c r="P22" i="86"/>
  <c r="O22" i="86"/>
  <c r="N22" i="86"/>
  <c r="N21" i="86" s="1"/>
  <c r="M22" i="86"/>
  <c r="L22" i="86"/>
  <c r="K22" i="86"/>
  <c r="K21" i="86" s="1"/>
  <c r="J22" i="86"/>
  <c r="J21" i="86" s="1"/>
  <c r="I22" i="86"/>
  <c r="H22" i="86"/>
  <c r="G22" i="86"/>
  <c r="G21" i="86" s="1"/>
  <c r="F22" i="86"/>
  <c r="F21" i="86" s="1"/>
  <c r="E22" i="86"/>
  <c r="U21" i="86"/>
  <c r="T21" i="86"/>
  <c r="Q21" i="86"/>
  <c r="P21" i="86"/>
  <c r="O21" i="86"/>
  <c r="M21" i="86"/>
  <c r="L21" i="86"/>
  <c r="I21" i="86"/>
  <c r="H21" i="86"/>
  <c r="E21" i="86"/>
  <c r="V19" i="86"/>
  <c r="V18" i="86" s="1"/>
  <c r="U19" i="86"/>
  <c r="U18" i="86" s="1"/>
  <c r="T19" i="86"/>
  <c r="S19" i="86"/>
  <c r="R19" i="86"/>
  <c r="R18" i="86" s="1"/>
  <c r="Q19" i="86"/>
  <c r="P19" i="86"/>
  <c r="O19" i="86"/>
  <c r="N19" i="86"/>
  <c r="N18" i="86" s="1"/>
  <c r="M19" i="86"/>
  <c r="L19" i="86"/>
  <c r="K19" i="86"/>
  <c r="K18" i="86" s="1"/>
  <c r="J19" i="86"/>
  <c r="J18" i="86" s="1"/>
  <c r="I19" i="86"/>
  <c r="H19" i="86"/>
  <c r="G19" i="86"/>
  <c r="G18" i="86" s="1"/>
  <c r="F19" i="86"/>
  <c r="F18" i="86" s="1"/>
  <c r="E19" i="86"/>
  <c r="E18" i="86" s="1"/>
  <c r="T18" i="86"/>
  <c r="S18" i="86"/>
  <c r="Q18" i="86"/>
  <c r="P18" i="86"/>
  <c r="O18" i="86"/>
  <c r="M18" i="86"/>
  <c r="L18" i="86"/>
  <c r="I18" i="86"/>
  <c r="H18" i="86"/>
  <c r="V15" i="86"/>
  <c r="V14" i="86" s="1"/>
  <c r="V13" i="86" s="1"/>
  <c r="V8" i="86" s="1"/>
  <c r="U15" i="86"/>
  <c r="U14" i="86" s="1"/>
  <c r="T15" i="86"/>
  <c r="S15" i="86"/>
  <c r="R15" i="86"/>
  <c r="R14" i="86" s="1"/>
  <c r="R13" i="86" s="1"/>
  <c r="R8" i="86" s="1"/>
  <c r="Q15" i="86"/>
  <c r="P15" i="86"/>
  <c r="O15" i="86"/>
  <c r="N15" i="86"/>
  <c r="N14" i="86" s="1"/>
  <c r="M15" i="86"/>
  <c r="M14" i="86" s="1"/>
  <c r="L15" i="86"/>
  <c r="K15" i="86"/>
  <c r="J15" i="86"/>
  <c r="J14" i="86" s="1"/>
  <c r="I15" i="86"/>
  <c r="I14" i="86" s="1"/>
  <c r="H15" i="86"/>
  <c r="G15" i="86"/>
  <c r="F15" i="86"/>
  <c r="F14" i="86" s="1"/>
  <c r="E15" i="86"/>
  <c r="E14" i="86" s="1"/>
  <c r="T14" i="86"/>
  <c r="S14" i="86"/>
  <c r="Q14" i="86"/>
  <c r="Q13" i="86" s="1"/>
  <c r="Q8" i="86" s="1"/>
  <c r="P14" i="86"/>
  <c r="O14" i="86"/>
  <c r="L14" i="86"/>
  <c r="L13" i="86" s="1"/>
  <c r="L8" i="86" s="1"/>
  <c r="K14" i="86"/>
  <c r="H14" i="86"/>
  <c r="H13" i="86" s="1"/>
  <c r="H8" i="86" s="1"/>
  <c r="G14" i="86"/>
  <c r="G13" i="86" s="1"/>
  <c r="G8" i="86" s="1"/>
  <c r="N13" i="86"/>
  <c r="N8" i="86" s="1"/>
  <c r="J13" i="86"/>
  <c r="J8" i="86" s="1"/>
  <c r="U28" i="85"/>
  <c r="U27" i="85" s="1"/>
  <c r="T28" i="85"/>
  <c r="S28" i="85"/>
  <c r="R28" i="85"/>
  <c r="R27" i="85" s="1"/>
  <c r="Q28" i="85"/>
  <c r="Q27" i="85" s="1"/>
  <c r="P28" i="85"/>
  <c r="O28" i="85"/>
  <c r="N28" i="85"/>
  <c r="N27" i="85" s="1"/>
  <c r="M28" i="85"/>
  <c r="M27" i="85" s="1"/>
  <c r="L28" i="85"/>
  <c r="K28" i="85"/>
  <c r="J28" i="85"/>
  <c r="J27" i="85" s="1"/>
  <c r="I28" i="85"/>
  <c r="I27" i="85" s="1"/>
  <c r="H28" i="85"/>
  <c r="T27" i="85"/>
  <c r="S27" i="85"/>
  <c r="P27" i="85"/>
  <c r="O27" i="85"/>
  <c r="L27" i="85"/>
  <c r="K27" i="85"/>
  <c r="H27" i="85"/>
  <c r="U25" i="85"/>
  <c r="U24" i="85" s="1"/>
  <c r="T25" i="85"/>
  <c r="S25" i="85"/>
  <c r="R25" i="85"/>
  <c r="R24" i="85" s="1"/>
  <c r="Q25" i="85"/>
  <c r="Q24" i="85" s="1"/>
  <c r="P25" i="85"/>
  <c r="O25" i="85"/>
  <c r="N25" i="85"/>
  <c r="N24" i="85" s="1"/>
  <c r="M25" i="85"/>
  <c r="M24" i="85" s="1"/>
  <c r="L25" i="85"/>
  <c r="K25" i="85"/>
  <c r="J25" i="85"/>
  <c r="J24" i="85" s="1"/>
  <c r="I25" i="85"/>
  <c r="I24" i="85" s="1"/>
  <c r="H25" i="85"/>
  <c r="T24" i="85"/>
  <c r="S24" i="85"/>
  <c r="P24" i="85"/>
  <c r="O24" i="85"/>
  <c r="L24" i="85"/>
  <c r="K24" i="85"/>
  <c r="H24" i="85"/>
  <c r="U22" i="85"/>
  <c r="U21" i="85" s="1"/>
  <c r="T22" i="85"/>
  <c r="S22" i="85"/>
  <c r="R22" i="85"/>
  <c r="R21" i="85" s="1"/>
  <c r="Q22" i="85"/>
  <c r="Q21" i="85" s="1"/>
  <c r="P22" i="85"/>
  <c r="O22" i="85"/>
  <c r="N22" i="85"/>
  <c r="N21" i="85" s="1"/>
  <c r="M22" i="85"/>
  <c r="M21" i="85" s="1"/>
  <c r="L22" i="85"/>
  <c r="K22" i="85"/>
  <c r="J22" i="85"/>
  <c r="J21" i="85" s="1"/>
  <c r="I22" i="85"/>
  <c r="I21" i="85" s="1"/>
  <c r="H22" i="85"/>
  <c r="T21" i="85"/>
  <c r="S21" i="85"/>
  <c r="P21" i="85"/>
  <c r="O21" i="85"/>
  <c r="L21" i="85"/>
  <c r="K21" i="85"/>
  <c r="H21" i="85"/>
  <c r="U19" i="85"/>
  <c r="U18" i="85" s="1"/>
  <c r="T19" i="85"/>
  <c r="S19" i="85"/>
  <c r="R19" i="85"/>
  <c r="R18" i="85" s="1"/>
  <c r="Q19" i="85"/>
  <c r="Q18" i="85" s="1"/>
  <c r="P19" i="85"/>
  <c r="O19" i="85"/>
  <c r="N19" i="85"/>
  <c r="N18" i="85" s="1"/>
  <c r="M19" i="85"/>
  <c r="M18" i="85" s="1"/>
  <c r="L19" i="85"/>
  <c r="K19" i="85"/>
  <c r="J19" i="85"/>
  <c r="J18" i="85" s="1"/>
  <c r="I19" i="85"/>
  <c r="I18" i="85" s="1"/>
  <c r="H19" i="85"/>
  <c r="T18" i="85"/>
  <c r="S18" i="85"/>
  <c r="P18" i="85"/>
  <c r="O18" i="85"/>
  <c r="L18" i="85"/>
  <c r="K18" i="85"/>
  <c r="H18" i="85"/>
  <c r="U15" i="85"/>
  <c r="U14" i="85" s="1"/>
  <c r="T15" i="85"/>
  <c r="T14" i="85" s="1"/>
  <c r="S15" i="85"/>
  <c r="S14" i="85" s="1"/>
  <c r="R15" i="85"/>
  <c r="R14" i="85" s="1"/>
  <c r="Q15" i="85"/>
  <c r="Q14" i="85" s="1"/>
  <c r="P15" i="85"/>
  <c r="P14" i="85" s="1"/>
  <c r="O15" i="85"/>
  <c r="O14" i="85" s="1"/>
  <c r="N15" i="85"/>
  <c r="N14" i="85" s="1"/>
  <c r="M15" i="85"/>
  <c r="M14" i="85" s="1"/>
  <c r="L15" i="85"/>
  <c r="L14" i="85" s="1"/>
  <c r="K15" i="85"/>
  <c r="K14" i="85" s="1"/>
  <c r="J15" i="85"/>
  <c r="J14" i="85" s="1"/>
  <c r="I15" i="85"/>
  <c r="H15" i="85"/>
  <c r="H14" i="85" s="1"/>
  <c r="E28" i="85"/>
  <c r="E27" i="85"/>
  <c r="E25" i="85"/>
  <c r="E24" i="85" s="1"/>
  <c r="E22" i="85"/>
  <c r="E21" i="85"/>
  <c r="E19" i="85"/>
  <c r="E18" i="85" s="1"/>
  <c r="E15" i="85"/>
  <c r="E14" i="85"/>
  <c r="K13" i="86" l="1"/>
  <c r="K8" i="86" s="1"/>
  <c r="O13" i="86"/>
  <c r="O8" i="86" s="1"/>
  <c r="S13" i="86"/>
  <c r="S8" i="86" s="1"/>
  <c r="O13" i="87"/>
  <c r="O8" i="87" s="1"/>
  <c r="H15" i="88"/>
  <c r="H14" i="88" s="1"/>
  <c r="J13" i="88"/>
  <c r="J8" i="88" s="1"/>
  <c r="N13" i="88"/>
  <c r="N8" i="88" s="1"/>
  <c r="K13" i="88"/>
  <c r="K8" i="88" s="1"/>
  <c r="R13" i="88"/>
  <c r="R8" i="88" s="1"/>
  <c r="E13" i="87"/>
  <c r="E8" i="87" s="1"/>
  <c r="I13" i="87"/>
  <c r="I8" i="87" s="1"/>
  <c r="M13" i="87"/>
  <c r="M8" i="87" s="1"/>
  <c r="M13" i="88"/>
  <c r="M8" i="88" s="1"/>
  <c r="E13" i="86"/>
  <c r="E8" i="86" s="1"/>
  <c r="I13" i="86"/>
  <c r="I8" i="86" s="1"/>
  <c r="M13" i="86"/>
  <c r="M8" i="86" s="1"/>
  <c r="U13" i="86"/>
  <c r="U8" i="86" s="1"/>
  <c r="K13" i="87"/>
  <c r="K8" i="87" s="1"/>
  <c r="I13" i="88"/>
  <c r="I8" i="88" s="1"/>
  <c r="U13" i="88"/>
  <c r="U8" i="88" s="1"/>
  <c r="Q13" i="85"/>
  <c r="Q8" i="85" s="1"/>
  <c r="T15" i="87"/>
  <c r="T14" i="87" s="1"/>
  <c r="T13" i="87" s="1"/>
  <c r="T8" i="87" s="1"/>
  <c r="J13" i="85"/>
  <c r="J8" i="85" s="1"/>
  <c r="N13" i="85"/>
  <c r="N8" i="85" s="1"/>
  <c r="F13" i="86"/>
  <c r="F8" i="86" s="1"/>
  <c r="R13" i="87"/>
  <c r="R8" i="87" s="1"/>
  <c r="P13" i="88"/>
  <c r="P8" i="88" s="1"/>
  <c r="K13" i="85"/>
  <c r="K8" i="85" s="1"/>
  <c r="O13" i="85"/>
  <c r="O8" i="85" s="1"/>
  <c r="S13" i="85"/>
  <c r="S8" i="85" s="1"/>
  <c r="T13" i="86"/>
  <c r="T8" i="86" s="1"/>
  <c r="N13" i="87"/>
  <c r="N8" i="87" s="1"/>
  <c r="L13" i="88"/>
  <c r="L8" i="88" s="1"/>
  <c r="M13" i="85"/>
  <c r="M8" i="85" s="1"/>
  <c r="U13" i="85"/>
  <c r="U8" i="85" s="1"/>
  <c r="E13" i="85"/>
  <c r="E8" i="85" s="1"/>
  <c r="R13" i="85"/>
  <c r="R8" i="85" s="1"/>
  <c r="G20" i="85"/>
  <c r="G19" i="85" s="1"/>
  <c r="G18" i="85" s="1"/>
  <c r="H13" i="85"/>
  <c r="H8" i="85" s="1"/>
  <c r="L13" i="85"/>
  <c r="L8" i="85" s="1"/>
  <c r="P13" i="85"/>
  <c r="P8" i="85" s="1"/>
  <c r="T13" i="85"/>
  <c r="T8" i="85" s="1"/>
  <c r="P13" i="86"/>
  <c r="P8" i="86" s="1"/>
  <c r="J13" i="87"/>
  <c r="J8" i="87" s="1"/>
  <c r="H13" i="88"/>
  <c r="H8" i="88" s="1"/>
  <c r="I14" i="85"/>
  <c r="I13" i="85" s="1"/>
  <c r="I8" i="85" s="1"/>
  <c r="G15" i="85"/>
  <c r="G14" i="85" s="1"/>
  <c r="G23" i="85"/>
  <c r="G22" i="85" s="1"/>
  <c r="G21" i="85" s="1"/>
  <c r="G29" i="85"/>
  <c r="G28" i="85" s="1"/>
  <c r="G27" i="85" s="1"/>
  <c r="G26" i="85"/>
  <c r="G25" i="85" s="1"/>
  <c r="G24" i="85" s="1"/>
  <c r="D47" i="56"/>
  <c r="D10" i="56" s="1"/>
  <c r="E47" i="56"/>
  <c r="E10" i="56" s="1"/>
  <c r="F47" i="56"/>
  <c r="F10" i="56" s="1"/>
  <c r="D50" i="56"/>
  <c r="D13" i="56" s="1"/>
  <c r="E50" i="56"/>
  <c r="E13" i="56" s="1"/>
  <c r="F50" i="56"/>
  <c r="F13" i="56" s="1"/>
  <c r="D51" i="56"/>
  <c r="D14" i="56" s="1"/>
  <c r="E51" i="56"/>
  <c r="E14" i="56" s="1"/>
  <c r="F51" i="56"/>
  <c r="F14" i="56" s="1"/>
  <c r="D52" i="56"/>
  <c r="D15" i="56" s="1"/>
  <c r="E52" i="56"/>
  <c r="E15" i="56" s="1"/>
  <c r="F52" i="56"/>
  <c r="F15" i="56" s="1"/>
  <c r="D55" i="56"/>
  <c r="D18" i="56" s="1"/>
  <c r="E55" i="56"/>
  <c r="E18" i="56" s="1"/>
  <c r="F55" i="56"/>
  <c r="F18" i="56" s="1"/>
  <c r="D56" i="56"/>
  <c r="D19" i="56" s="1"/>
  <c r="E56" i="56"/>
  <c r="E19" i="56" s="1"/>
  <c r="F56" i="56"/>
  <c r="F19" i="56" s="1"/>
  <c r="E57" i="56"/>
  <c r="E20" i="56" s="1"/>
  <c r="F57" i="56"/>
  <c r="F20" i="56" s="1"/>
  <c r="D57" i="56"/>
  <c r="D20" i="56" s="1"/>
  <c r="F150" i="56"/>
  <c r="E150" i="56"/>
  <c r="D150" i="56"/>
  <c r="F145" i="56"/>
  <c r="F143" i="56" s="1"/>
  <c r="E145" i="56"/>
  <c r="D145" i="56"/>
  <c r="D143" i="56" s="1"/>
  <c r="F138" i="56"/>
  <c r="E138" i="56"/>
  <c r="D138" i="56"/>
  <c r="F133" i="56"/>
  <c r="E133" i="56"/>
  <c r="E131" i="56" s="1"/>
  <c r="D133" i="56"/>
  <c r="D131" i="56"/>
  <c r="F126" i="56"/>
  <c r="E126" i="56"/>
  <c r="D126" i="56"/>
  <c r="F121" i="56"/>
  <c r="F119" i="56" s="1"/>
  <c r="E121" i="56"/>
  <c r="D121" i="56"/>
  <c r="D119" i="56" s="1"/>
  <c r="E119" i="56"/>
  <c r="F114" i="56"/>
  <c r="E114" i="56"/>
  <c r="D114" i="56"/>
  <c r="F109" i="56"/>
  <c r="E109" i="56"/>
  <c r="E107" i="56" s="1"/>
  <c r="D109" i="56"/>
  <c r="F107" i="56"/>
  <c r="F102" i="56"/>
  <c r="E102" i="56"/>
  <c r="D102" i="56"/>
  <c r="F97" i="56"/>
  <c r="F95" i="56" s="1"/>
  <c r="E97" i="56"/>
  <c r="D97" i="56"/>
  <c r="D95" i="56" s="1"/>
  <c r="F90" i="56"/>
  <c r="E90" i="56"/>
  <c r="D90" i="56"/>
  <c r="F85" i="56"/>
  <c r="E85" i="56"/>
  <c r="E83" i="56" s="1"/>
  <c r="D85" i="56"/>
  <c r="D83" i="56"/>
  <c r="F78" i="56"/>
  <c r="E78" i="56"/>
  <c r="D78" i="56"/>
  <c r="F73" i="56"/>
  <c r="F71" i="56" s="1"/>
  <c r="E73" i="56"/>
  <c r="D73" i="56"/>
  <c r="D71" i="56" s="1"/>
  <c r="E71" i="56"/>
  <c r="E61" i="56"/>
  <c r="F61" i="56"/>
  <c r="D61" i="56"/>
  <c r="E66" i="56"/>
  <c r="F66" i="56"/>
  <c r="D66" i="56"/>
  <c r="E50" i="74"/>
  <c r="E27" i="74" s="1"/>
  <c r="F50" i="74"/>
  <c r="F27" i="74" s="1"/>
  <c r="H50" i="74"/>
  <c r="H27" i="74" s="1"/>
  <c r="I50" i="74"/>
  <c r="I27" i="74" s="1"/>
  <c r="K50" i="74"/>
  <c r="K27" i="74" s="1"/>
  <c r="L50" i="74"/>
  <c r="L27" i="74" s="1"/>
  <c r="N50" i="74"/>
  <c r="N27" i="74" s="1"/>
  <c r="O50" i="74"/>
  <c r="O27" i="74" s="1"/>
  <c r="E52" i="74"/>
  <c r="E29" i="74" s="1"/>
  <c r="F52" i="74"/>
  <c r="F29" i="74" s="1"/>
  <c r="H52" i="74"/>
  <c r="H29" i="74" s="1"/>
  <c r="I52" i="74"/>
  <c r="I29" i="74" s="1"/>
  <c r="K52" i="74"/>
  <c r="K29" i="74" s="1"/>
  <c r="L52" i="74"/>
  <c r="L29" i="74" s="1"/>
  <c r="N52" i="74"/>
  <c r="N29" i="74" s="1"/>
  <c r="O52" i="74"/>
  <c r="O29" i="74" s="1"/>
  <c r="D53" i="74"/>
  <c r="D30" i="74" s="1"/>
  <c r="E53" i="74"/>
  <c r="E30" i="74" s="1"/>
  <c r="F53" i="74"/>
  <c r="F30" i="74" s="1"/>
  <c r="G53" i="74"/>
  <c r="G30" i="74" s="1"/>
  <c r="H53" i="74"/>
  <c r="H30" i="74" s="1"/>
  <c r="I53" i="74"/>
  <c r="I30" i="74" s="1"/>
  <c r="J53" i="74"/>
  <c r="J30" i="74" s="1"/>
  <c r="K53" i="74"/>
  <c r="K30" i="74" s="1"/>
  <c r="L53" i="74"/>
  <c r="L30" i="74" s="1"/>
  <c r="M53" i="74"/>
  <c r="M30" i="74" s="1"/>
  <c r="N53" i="74"/>
  <c r="N30" i="74" s="1"/>
  <c r="O53" i="74"/>
  <c r="O30" i="74" s="1"/>
  <c r="D54" i="74"/>
  <c r="D15" i="74" s="1"/>
  <c r="E54" i="74"/>
  <c r="E15" i="74" s="1"/>
  <c r="F54" i="74"/>
  <c r="F15" i="74" s="1"/>
  <c r="G54" i="74"/>
  <c r="G15" i="74" s="1"/>
  <c r="H54" i="74"/>
  <c r="H15" i="74" s="1"/>
  <c r="I54" i="74"/>
  <c r="I15" i="74" s="1"/>
  <c r="J54" i="74"/>
  <c r="J15" i="74" s="1"/>
  <c r="K54" i="74"/>
  <c r="K15" i="74" s="1"/>
  <c r="L54" i="74"/>
  <c r="L15" i="74" s="1"/>
  <c r="M54" i="74"/>
  <c r="M15" i="74" s="1"/>
  <c r="N54" i="74"/>
  <c r="N15" i="74" s="1"/>
  <c r="O54" i="74"/>
  <c r="O15" i="74" s="1"/>
  <c r="D55" i="74"/>
  <c r="D32" i="74" s="1"/>
  <c r="E55" i="74"/>
  <c r="E32" i="74" s="1"/>
  <c r="F55" i="74"/>
  <c r="F32" i="74" s="1"/>
  <c r="G55" i="74"/>
  <c r="G32" i="74" s="1"/>
  <c r="H55" i="74"/>
  <c r="H32" i="74" s="1"/>
  <c r="I55" i="74"/>
  <c r="I32" i="74" s="1"/>
  <c r="J55" i="74"/>
  <c r="J32" i="74" s="1"/>
  <c r="K55" i="74"/>
  <c r="K32" i="74" s="1"/>
  <c r="L55" i="74"/>
  <c r="L32" i="74" s="1"/>
  <c r="M55" i="74"/>
  <c r="M32" i="74" s="1"/>
  <c r="N55" i="74"/>
  <c r="N32" i="74" s="1"/>
  <c r="O55" i="74"/>
  <c r="O32" i="74" s="1"/>
  <c r="D56" i="74"/>
  <c r="D33" i="74" s="1"/>
  <c r="E56" i="74"/>
  <c r="E33" i="74" s="1"/>
  <c r="F56" i="74"/>
  <c r="F33" i="74" s="1"/>
  <c r="G56" i="74"/>
  <c r="G33" i="74" s="1"/>
  <c r="H56" i="74"/>
  <c r="H33" i="74" s="1"/>
  <c r="I56" i="74"/>
  <c r="I33" i="74" s="1"/>
  <c r="J56" i="74"/>
  <c r="J33" i="74" s="1"/>
  <c r="K56" i="74"/>
  <c r="K33" i="74" s="1"/>
  <c r="L56" i="74"/>
  <c r="L33" i="74" s="1"/>
  <c r="M56" i="74"/>
  <c r="M33" i="74" s="1"/>
  <c r="N56" i="74"/>
  <c r="N33" i="74" s="1"/>
  <c r="O56" i="74"/>
  <c r="O33" i="74" s="1"/>
  <c r="D57" i="74"/>
  <c r="D18" i="74" s="1"/>
  <c r="E57" i="74"/>
  <c r="E34" i="74" s="1"/>
  <c r="F57" i="74"/>
  <c r="F18" i="74" s="1"/>
  <c r="G57" i="74"/>
  <c r="G18" i="74" s="1"/>
  <c r="H57" i="74"/>
  <c r="H34" i="74" s="1"/>
  <c r="I57" i="74"/>
  <c r="I18" i="74" s="1"/>
  <c r="J57" i="74"/>
  <c r="J18" i="74" s="1"/>
  <c r="K57" i="74"/>
  <c r="K34" i="74" s="1"/>
  <c r="L57" i="74"/>
  <c r="L18" i="74" s="1"/>
  <c r="M57" i="74"/>
  <c r="M18" i="74" s="1"/>
  <c r="N57" i="74"/>
  <c r="N34" i="74" s="1"/>
  <c r="O57" i="74"/>
  <c r="O18" i="74" s="1"/>
  <c r="D58" i="74"/>
  <c r="D35" i="74" s="1"/>
  <c r="E58" i="74"/>
  <c r="E35" i="74" s="1"/>
  <c r="F58" i="74"/>
  <c r="F35" i="74" s="1"/>
  <c r="G58" i="74"/>
  <c r="G35" i="74" s="1"/>
  <c r="H58" i="74"/>
  <c r="H35" i="74" s="1"/>
  <c r="I58" i="74"/>
  <c r="I35" i="74" s="1"/>
  <c r="J58" i="74"/>
  <c r="J35" i="74" s="1"/>
  <c r="K58" i="74"/>
  <c r="K35" i="74" s="1"/>
  <c r="L58" i="74"/>
  <c r="L35" i="74" s="1"/>
  <c r="M58" i="74"/>
  <c r="M35" i="74" s="1"/>
  <c r="N58" i="74"/>
  <c r="N35" i="74" s="1"/>
  <c r="O58" i="74"/>
  <c r="O35" i="74" s="1"/>
  <c r="E59" i="74"/>
  <c r="F59" i="74"/>
  <c r="H59" i="74"/>
  <c r="I59" i="74"/>
  <c r="K59" i="74"/>
  <c r="L59" i="74"/>
  <c r="N59" i="74"/>
  <c r="O59" i="74"/>
  <c r="E60" i="74"/>
  <c r="F60" i="74"/>
  <c r="H60" i="74"/>
  <c r="I60" i="74"/>
  <c r="K60" i="74"/>
  <c r="L60" i="74"/>
  <c r="N60" i="74"/>
  <c r="O60" i="74"/>
  <c r="E61" i="74"/>
  <c r="H61" i="74"/>
  <c r="K61" i="74"/>
  <c r="N61" i="74"/>
  <c r="M165" i="74"/>
  <c r="J165" i="74"/>
  <c r="G165" i="74"/>
  <c r="D165" i="74"/>
  <c r="M164" i="74"/>
  <c r="J164" i="74"/>
  <c r="G164" i="74"/>
  <c r="D164" i="74"/>
  <c r="M163" i="74"/>
  <c r="J163" i="74"/>
  <c r="G163" i="74"/>
  <c r="D163" i="74"/>
  <c r="M156" i="74"/>
  <c r="M154" i="74" s="1"/>
  <c r="M153" i="74" s="1"/>
  <c r="J156" i="74"/>
  <c r="G156" i="74"/>
  <c r="D156" i="74"/>
  <c r="J154" i="74"/>
  <c r="G154" i="74"/>
  <c r="D154" i="74"/>
  <c r="O153" i="74"/>
  <c r="N153" i="74"/>
  <c r="L153" i="74"/>
  <c r="K153" i="74"/>
  <c r="J153" i="74"/>
  <c r="I153" i="74"/>
  <c r="H153" i="74"/>
  <c r="G153" i="74"/>
  <c r="F153" i="74"/>
  <c r="E153" i="74"/>
  <c r="D153" i="74"/>
  <c r="M152" i="74"/>
  <c r="J152" i="74"/>
  <c r="G152" i="74"/>
  <c r="D152" i="74"/>
  <c r="M151" i="74"/>
  <c r="J151" i="74"/>
  <c r="G151" i="74"/>
  <c r="D151" i="74"/>
  <c r="M150" i="74"/>
  <c r="J150" i="74"/>
  <c r="G150" i="74"/>
  <c r="D150" i="74"/>
  <c r="M143" i="74"/>
  <c r="J143" i="74"/>
  <c r="G143" i="74"/>
  <c r="D143" i="74"/>
  <c r="M141" i="74"/>
  <c r="M140" i="74" s="1"/>
  <c r="J141" i="74"/>
  <c r="G141" i="74"/>
  <c r="D141" i="74"/>
  <c r="O140" i="74"/>
  <c r="N140" i="74"/>
  <c r="L140" i="74"/>
  <c r="K140" i="74"/>
  <c r="J140" i="74"/>
  <c r="I140" i="74"/>
  <c r="H140" i="74"/>
  <c r="G140" i="74"/>
  <c r="F140" i="74"/>
  <c r="E140" i="74"/>
  <c r="D140" i="74"/>
  <c r="M139" i="74"/>
  <c r="J139" i="74"/>
  <c r="G139" i="74"/>
  <c r="D139" i="74"/>
  <c r="M138" i="74"/>
  <c r="J138" i="74"/>
  <c r="G138" i="74"/>
  <c r="D138" i="74"/>
  <c r="M137" i="74"/>
  <c r="J137" i="74"/>
  <c r="G137" i="74"/>
  <c r="D137" i="74"/>
  <c r="M130" i="74"/>
  <c r="J130" i="74"/>
  <c r="G130" i="74"/>
  <c r="D130" i="74"/>
  <c r="M128" i="74"/>
  <c r="M127" i="74" s="1"/>
  <c r="J128" i="74"/>
  <c r="G128" i="74"/>
  <c r="D128" i="74"/>
  <c r="O127" i="74"/>
  <c r="N127" i="74"/>
  <c r="L127" i="74"/>
  <c r="K127" i="74"/>
  <c r="J127" i="74"/>
  <c r="I127" i="74"/>
  <c r="H127" i="74"/>
  <c r="G127" i="74"/>
  <c r="F127" i="74"/>
  <c r="E127" i="74"/>
  <c r="D127" i="74"/>
  <c r="M126" i="74"/>
  <c r="J126" i="74"/>
  <c r="G126" i="74"/>
  <c r="D126" i="74"/>
  <c r="M125" i="74"/>
  <c r="J125" i="74"/>
  <c r="G125" i="74"/>
  <c r="D125" i="74"/>
  <c r="M124" i="74"/>
  <c r="J124" i="74"/>
  <c r="G124" i="74"/>
  <c r="D124" i="74"/>
  <c r="M117" i="74"/>
  <c r="J117" i="74"/>
  <c r="G117" i="74"/>
  <c r="D117" i="74"/>
  <c r="M115" i="74"/>
  <c r="M114" i="74" s="1"/>
  <c r="J115" i="74"/>
  <c r="G115" i="74"/>
  <c r="D115" i="74"/>
  <c r="O114" i="74"/>
  <c r="N114" i="74"/>
  <c r="L114" i="74"/>
  <c r="K114" i="74"/>
  <c r="J114" i="74"/>
  <c r="I114" i="74"/>
  <c r="H114" i="74"/>
  <c r="G114" i="74"/>
  <c r="F114" i="74"/>
  <c r="E114" i="74"/>
  <c r="D114" i="74"/>
  <c r="M113" i="74"/>
  <c r="J113" i="74"/>
  <c r="G113" i="74"/>
  <c r="D113" i="74"/>
  <c r="M112" i="74"/>
  <c r="J112" i="74"/>
  <c r="G112" i="74"/>
  <c r="D112" i="74"/>
  <c r="M111" i="74"/>
  <c r="J111" i="74"/>
  <c r="G111" i="74"/>
  <c r="D111" i="74"/>
  <c r="M104" i="74"/>
  <c r="M102" i="74" s="1"/>
  <c r="M101" i="74" s="1"/>
  <c r="J104" i="74"/>
  <c r="G104" i="74"/>
  <c r="D104" i="74"/>
  <c r="J102" i="74"/>
  <c r="G102" i="74"/>
  <c r="D102" i="74"/>
  <c r="O101" i="74"/>
  <c r="N101" i="74"/>
  <c r="L101" i="74"/>
  <c r="K101" i="74"/>
  <c r="J101" i="74"/>
  <c r="I101" i="74"/>
  <c r="H101" i="74"/>
  <c r="G101" i="74"/>
  <c r="F101" i="74"/>
  <c r="E101" i="74"/>
  <c r="D101" i="74"/>
  <c r="M100" i="74"/>
  <c r="J100" i="74"/>
  <c r="G100" i="74"/>
  <c r="D100" i="74"/>
  <c r="M99" i="74"/>
  <c r="J99" i="74"/>
  <c r="G99" i="74"/>
  <c r="D99" i="74"/>
  <c r="M98" i="74"/>
  <c r="J98" i="74"/>
  <c r="G98" i="74"/>
  <c r="D98" i="74"/>
  <c r="M91" i="74"/>
  <c r="M89" i="74" s="1"/>
  <c r="M88" i="74" s="1"/>
  <c r="J91" i="74"/>
  <c r="G91" i="74"/>
  <c r="D91" i="74"/>
  <c r="J89" i="74"/>
  <c r="G89" i="74"/>
  <c r="D89" i="74"/>
  <c r="O88" i="74"/>
  <c r="N88" i="74"/>
  <c r="L88" i="74"/>
  <c r="K88" i="74"/>
  <c r="J88" i="74"/>
  <c r="I88" i="74"/>
  <c r="H88" i="74"/>
  <c r="G88" i="74"/>
  <c r="F88" i="74"/>
  <c r="E88" i="74"/>
  <c r="D88" i="74"/>
  <c r="M87" i="74"/>
  <c r="J87" i="74"/>
  <c r="G87" i="74"/>
  <c r="D87" i="74"/>
  <c r="M86" i="74"/>
  <c r="J86" i="74"/>
  <c r="G86" i="74"/>
  <c r="D86" i="74"/>
  <c r="M85" i="74"/>
  <c r="J85" i="74"/>
  <c r="G85" i="74"/>
  <c r="D85" i="74"/>
  <c r="M78" i="74"/>
  <c r="M76" i="74" s="1"/>
  <c r="M75" i="74" s="1"/>
  <c r="J78" i="74"/>
  <c r="G78" i="74"/>
  <c r="D78" i="74"/>
  <c r="J76" i="74"/>
  <c r="G76" i="74"/>
  <c r="D76" i="74"/>
  <c r="O75" i="74"/>
  <c r="N75" i="74"/>
  <c r="L75" i="74"/>
  <c r="K75" i="74"/>
  <c r="J75" i="74"/>
  <c r="I75" i="74"/>
  <c r="H75" i="74"/>
  <c r="G75" i="74"/>
  <c r="F75" i="74"/>
  <c r="E75" i="74"/>
  <c r="D75" i="74"/>
  <c r="N62" i="74"/>
  <c r="N49" i="74" s="1"/>
  <c r="O74" i="74"/>
  <c r="O62" i="74" s="1"/>
  <c r="M74" i="74"/>
  <c r="M73" i="74"/>
  <c r="M72" i="74"/>
  <c r="M59" i="74" s="1"/>
  <c r="M65" i="74"/>
  <c r="J73" i="74"/>
  <c r="J60" i="74" s="1"/>
  <c r="J72" i="74"/>
  <c r="J59" i="74" s="1"/>
  <c r="J65" i="74"/>
  <c r="G73" i="74"/>
  <c r="G72" i="74"/>
  <c r="G59" i="74" s="1"/>
  <c r="G65" i="74"/>
  <c r="L74" i="74"/>
  <c r="L61" i="74" s="1"/>
  <c r="L22" i="74" s="1"/>
  <c r="J74" i="74"/>
  <c r="J61" i="74" s="1"/>
  <c r="J22" i="74" s="1"/>
  <c r="I74" i="74"/>
  <c r="I61" i="74" s="1"/>
  <c r="I22" i="74" s="1"/>
  <c r="G74" i="74"/>
  <c r="G61" i="74" s="1"/>
  <c r="G22" i="74" s="1"/>
  <c r="E62" i="74"/>
  <c r="H62" i="74"/>
  <c r="I62" i="74"/>
  <c r="I49" i="74" s="1"/>
  <c r="K62" i="74"/>
  <c r="K49" i="74" s="1"/>
  <c r="D73" i="74"/>
  <c r="D60" i="74" s="1"/>
  <c r="D72" i="74"/>
  <c r="D59" i="74" s="1"/>
  <c r="D65" i="74"/>
  <c r="F74" i="74"/>
  <c r="F62" i="74" s="1"/>
  <c r="F49" i="74" s="1"/>
  <c r="N45" i="82"/>
  <c r="M45" i="82"/>
  <c r="N42" i="82"/>
  <c r="M42" i="82"/>
  <c r="N39" i="82"/>
  <c r="M39" i="82"/>
  <c r="N37" i="82"/>
  <c r="M37" i="82"/>
  <c r="N35" i="82"/>
  <c r="M35" i="82"/>
  <c r="N33" i="82"/>
  <c r="M33" i="82"/>
  <c r="N31" i="82"/>
  <c r="M31" i="82"/>
  <c r="K45" i="82"/>
  <c r="J45" i="82"/>
  <c r="K42" i="82"/>
  <c r="J42" i="82"/>
  <c r="K39" i="82"/>
  <c r="J39" i="82"/>
  <c r="K37" i="82"/>
  <c r="J37" i="82"/>
  <c r="K35" i="82"/>
  <c r="J35" i="82"/>
  <c r="K33" i="82"/>
  <c r="J33" i="82"/>
  <c r="K31" i="82"/>
  <c r="J31" i="82"/>
  <c r="N22" i="74" l="1"/>
  <c r="K22" i="74"/>
  <c r="H22" i="74"/>
  <c r="E22" i="74"/>
  <c r="N21" i="74"/>
  <c r="K21" i="74"/>
  <c r="H21" i="74"/>
  <c r="E21" i="74"/>
  <c r="O20" i="74"/>
  <c r="N20" i="74"/>
  <c r="M20" i="74"/>
  <c r="L20" i="74"/>
  <c r="K20" i="74"/>
  <c r="J20" i="74"/>
  <c r="I20" i="74"/>
  <c r="H20" i="74"/>
  <c r="G20" i="74"/>
  <c r="F20" i="74"/>
  <c r="E20" i="74"/>
  <c r="D20" i="74"/>
  <c r="O19" i="74"/>
  <c r="N19" i="74"/>
  <c r="M19" i="74"/>
  <c r="L19" i="74"/>
  <c r="K19" i="74"/>
  <c r="J19" i="74"/>
  <c r="I19" i="74"/>
  <c r="H19" i="74"/>
  <c r="G19" i="74"/>
  <c r="F19" i="74"/>
  <c r="E19" i="74"/>
  <c r="D19" i="74"/>
  <c r="O17" i="74"/>
  <c r="N17" i="74"/>
  <c r="M17" i="74"/>
  <c r="L17" i="74"/>
  <c r="K17" i="74"/>
  <c r="J17" i="74"/>
  <c r="I17" i="74"/>
  <c r="H17" i="74"/>
  <c r="G17" i="74"/>
  <c r="F17" i="74"/>
  <c r="E17" i="74"/>
  <c r="D17" i="74"/>
  <c r="O16" i="74"/>
  <c r="N16" i="74"/>
  <c r="L16" i="74"/>
  <c r="K16" i="74"/>
  <c r="I16" i="74"/>
  <c r="H16" i="74"/>
  <c r="F16" i="74"/>
  <c r="E16" i="74"/>
  <c r="O14" i="74"/>
  <c r="N14" i="74"/>
  <c r="L14" i="74"/>
  <c r="K14" i="74"/>
  <c r="I14" i="74"/>
  <c r="H14" i="74"/>
  <c r="F14" i="74"/>
  <c r="E14" i="74"/>
  <c r="O34" i="74"/>
  <c r="O21" i="74" s="1"/>
  <c r="M34" i="74"/>
  <c r="L34" i="74"/>
  <c r="L21" i="74" s="1"/>
  <c r="J34" i="74"/>
  <c r="J21" i="74" s="1"/>
  <c r="I34" i="74"/>
  <c r="I21" i="74" s="1"/>
  <c r="G34" i="74"/>
  <c r="F34" i="74"/>
  <c r="F21" i="74" s="1"/>
  <c r="D34" i="74"/>
  <c r="D21" i="74" s="1"/>
  <c r="N31" i="74"/>
  <c r="N18" i="74" s="1"/>
  <c r="K31" i="74"/>
  <c r="K18" i="74" s="1"/>
  <c r="H31" i="74"/>
  <c r="H18" i="74" s="1"/>
  <c r="E31" i="74"/>
  <c r="E18" i="74" s="1"/>
  <c r="F83" i="56"/>
  <c r="E95" i="56"/>
  <c r="D107" i="56"/>
  <c r="F131" i="56"/>
  <c r="E143" i="56"/>
  <c r="G63" i="74"/>
  <c r="G62" i="74" s="1"/>
  <c r="G49" i="74" s="1"/>
  <c r="J63" i="74"/>
  <c r="J62" i="74" s="1"/>
  <c r="J49" i="74" s="1"/>
  <c r="M63" i="74"/>
  <c r="M40" i="74" s="1"/>
  <c r="M61" i="74"/>
  <c r="M22" i="74" s="1"/>
  <c r="F15" i="85"/>
  <c r="F14" i="85" s="1"/>
  <c r="F13" i="85" s="1"/>
  <c r="F8" i="85" s="1"/>
  <c r="L62" i="74"/>
  <c r="L49" i="74" s="1"/>
  <c r="H49" i="74"/>
  <c r="O49" i="74"/>
  <c r="E49" i="74"/>
  <c r="G60" i="74"/>
  <c r="M60" i="74"/>
  <c r="G13" i="85"/>
  <c r="G8" i="85" s="1"/>
  <c r="D59" i="56"/>
  <c r="D46" i="56" s="1"/>
  <c r="D9" i="56" s="1"/>
  <c r="F59" i="56"/>
  <c r="F46" i="56" s="1"/>
  <c r="F9" i="56" s="1"/>
  <c r="E59" i="56"/>
  <c r="E46" i="56" s="1"/>
  <c r="E9" i="56" s="1"/>
  <c r="D53" i="56"/>
  <c r="D16" i="56" s="1"/>
  <c r="E53" i="56"/>
  <c r="E16" i="56" s="1"/>
  <c r="F53" i="56"/>
  <c r="F16" i="56" s="1"/>
  <c r="D63" i="74"/>
  <c r="D42" i="74"/>
  <c r="G50" i="74"/>
  <c r="G27" i="74" s="1"/>
  <c r="G14" i="74" s="1"/>
  <c r="G52" i="74"/>
  <c r="G29" i="74" s="1"/>
  <c r="G16" i="74" s="1"/>
  <c r="G42" i="74"/>
  <c r="J50" i="74"/>
  <c r="J27" i="74" s="1"/>
  <c r="J14" i="74" s="1"/>
  <c r="J40" i="74"/>
  <c r="J52" i="74"/>
  <c r="J29" i="74" s="1"/>
  <c r="J16" i="74" s="1"/>
  <c r="J42" i="74"/>
  <c r="M62" i="74"/>
  <c r="M49" i="74" s="1"/>
  <c r="M52" i="74"/>
  <c r="M29" i="74" s="1"/>
  <c r="M16" i="74" s="1"/>
  <c r="M42" i="74"/>
  <c r="O61" i="74"/>
  <c r="O22" i="74" s="1"/>
  <c r="F61" i="74"/>
  <c r="F22" i="74" s="1"/>
  <c r="D52" i="74"/>
  <c r="D29" i="74" s="1"/>
  <c r="D16" i="74" s="1"/>
  <c r="O26" i="74"/>
  <c r="O13" i="74" s="1"/>
  <c r="N26" i="74"/>
  <c r="N13" i="74" s="1"/>
  <c r="L26" i="74"/>
  <c r="L13" i="74" s="1"/>
  <c r="K26" i="74"/>
  <c r="K13" i="74" s="1"/>
  <c r="I26" i="74"/>
  <c r="I13" i="74" s="1"/>
  <c r="H26" i="74"/>
  <c r="H13" i="74" s="1"/>
  <c r="F26" i="74"/>
  <c r="F13" i="74" s="1"/>
  <c r="E26" i="74"/>
  <c r="E13" i="74" s="1"/>
  <c r="F48" i="56"/>
  <c r="F11" i="56" s="1"/>
  <c r="E48" i="56"/>
  <c r="E11" i="56" s="1"/>
  <c r="D48" i="56"/>
  <c r="D11" i="56" s="1"/>
  <c r="D74" i="74"/>
  <c r="H17" i="53"/>
  <c r="H12" i="53"/>
  <c r="H11" i="53"/>
  <c r="G21" i="74" l="1"/>
  <c r="M21" i="74"/>
  <c r="E24" i="74"/>
  <c r="E11" i="74" s="1"/>
  <c r="F24" i="74"/>
  <c r="F11" i="74" s="1"/>
  <c r="H24" i="74"/>
  <c r="H11" i="74" s="1"/>
  <c r="I24" i="74"/>
  <c r="I11" i="74" s="1"/>
  <c r="K24" i="74"/>
  <c r="K11" i="74" s="1"/>
  <c r="L24" i="74"/>
  <c r="L11" i="74" s="1"/>
  <c r="N24" i="74"/>
  <c r="N11" i="74" s="1"/>
  <c r="O24" i="74"/>
  <c r="O11" i="74" s="1"/>
  <c r="M50" i="74"/>
  <c r="M27" i="74" s="1"/>
  <c r="M14" i="74" s="1"/>
  <c r="G40" i="74"/>
  <c r="D50" i="74"/>
  <c r="D27" i="74" s="1"/>
  <c r="D14" i="74" s="1"/>
  <c r="D40" i="74"/>
  <c r="D39" i="74" s="1"/>
  <c r="D37" i="74" s="1"/>
  <c r="D36" i="74" s="1"/>
  <c r="D26" i="74"/>
  <c r="D13" i="74" s="1"/>
  <c r="M39" i="74"/>
  <c r="M37" i="74" s="1"/>
  <c r="M36" i="74" s="1"/>
  <c r="J39" i="74"/>
  <c r="J37" i="74" s="1"/>
  <c r="J36" i="74" s="1"/>
  <c r="J26" i="74"/>
  <c r="J13" i="74" s="1"/>
  <c r="G39" i="74"/>
  <c r="G37" i="74" s="1"/>
  <c r="G36" i="74" s="1"/>
  <c r="G26" i="74"/>
  <c r="G13" i="74" s="1"/>
  <c r="D62" i="74"/>
  <c r="D49" i="74" s="1"/>
  <c r="D61" i="74"/>
  <c r="D22" i="74" s="1"/>
  <c r="G24" i="74" l="1"/>
  <c r="G11" i="74" s="1"/>
  <c r="J24" i="74"/>
  <c r="J11" i="74" s="1"/>
  <c r="D24" i="74"/>
  <c r="D11" i="74" s="1"/>
  <c r="M26" i="74"/>
  <c r="M13" i="74" s="1"/>
  <c r="O23" i="74"/>
  <c r="O10" i="74" s="1"/>
  <c r="N23" i="74"/>
  <c r="N10" i="74" s="1"/>
  <c r="L23" i="74"/>
  <c r="L10" i="74" s="1"/>
  <c r="K23" i="74"/>
  <c r="K10" i="74" s="1"/>
  <c r="I23" i="74"/>
  <c r="I10" i="74" s="1"/>
  <c r="H23" i="74"/>
  <c r="H10" i="74" s="1"/>
  <c r="F23" i="74"/>
  <c r="F10" i="74" s="1"/>
  <c r="E23" i="74"/>
  <c r="E10" i="74" s="1"/>
  <c r="G21" i="82"/>
  <c r="H21" i="82"/>
  <c r="J21" i="82"/>
  <c r="K21" i="82"/>
  <c r="M21" i="82"/>
  <c r="N21" i="82"/>
  <c r="P21" i="82"/>
  <c r="Q21" i="82"/>
  <c r="T21" i="82" s="1"/>
  <c r="G22" i="82"/>
  <c r="H22" i="82"/>
  <c r="J22" i="82"/>
  <c r="K22" i="82"/>
  <c r="M22" i="82"/>
  <c r="N22" i="82"/>
  <c r="P22" i="82"/>
  <c r="Q22" i="82"/>
  <c r="T22" i="82" s="1"/>
  <c r="G23" i="82"/>
  <c r="H23" i="82"/>
  <c r="J23" i="82"/>
  <c r="K23" i="82"/>
  <c r="M23" i="82"/>
  <c r="N23" i="82"/>
  <c r="P23" i="82"/>
  <c r="Q23" i="82"/>
  <c r="T23" i="82" s="1"/>
  <c r="G24" i="82"/>
  <c r="H24" i="82"/>
  <c r="J24" i="82"/>
  <c r="K24" i="82"/>
  <c r="M24" i="82"/>
  <c r="N24" i="82"/>
  <c r="P24" i="82"/>
  <c r="Q24" i="82"/>
  <c r="T24" i="82" s="1"/>
  <c r="G25" i="82"/>
  <c r="H25" i="82"/>
  <c r="J25" i="82"/>
  <c r="K25" i="82"/>
  <c r="M25" i="82"/>
  <c r="N25" i="82"/>
  <c r="P25" i="82"/>
  <c r="S25" i="82" s="1"/>
  <c r="Q25" i="82"/>
  <c r="G26" i="82"/>
  <c r="H26" i="82"/>
  <c r="J26" i="82"/>
  <c r="K26" i="82"/>
  <c r="M26" i="82"/>
  <c r="N26" i="82"/>
  <c r="P26" i="82"/>
  <c r="Q26" i="82"/>
  <c r="T26" i="82" s="1"/>
  <c r="G27" i="82"/>
  <c r="H27" i="82"/>
  <c r="J27" i="82"/>
  <c r="K27" i="82"/>
  <c r="M27" i="82"/>
  <c r="N27" i="82"/>
  <c r="P27" i="82"/>
  <c r="Q27" i="82"/>
  <c r="T27" i="82" s="1"/>
  <c r="G19" i="82"/>
  <c r="H19" i="82"/>
  <c r="J19" i="82"/>
  <c r="K19" i="82"/>
  <c r="M19" i="82"/>
  <c r="N19" i="82"/>
  <c r="P19" i="82"/>
  <c r="Q19" i="82"/>
  <c r="T19" i="82" s="1"/>
  <c r="G20" i="82"/>
  <c r="H20" i="82"/>
  <c r="J20" i="82"/>
  <c r="K20" i="82"/>
  <c r="M20" i="82"/>
  <c r="N20" i="82"/>
  <c r="P20" i="82"/>
  <c r="Q20" i="82"/>
  <c r="T20" i="82" s="1"/>
  <c r="G17" i="82"/>
  <c r="H17" i="82"/>
  <c r="J17" i="82"/>
  <c r="K17" i="82"/>
  <c r="M17" i="82"/>
  <c r="N17" i="82"/>
  <c r="P17" i="82"/>
  <c r="S17" i="82" s="1"/>
  <c r="Q17" i="82"/>
  <c r="G18" i="82"/>
  <c r="H18" i="82"/>
  <c r="J18" i="82"/>
  <c r="K18" i="82"/>
  <c r="M18" i="82"/>
  <c r="N18" i="82"/>
  <c r="P18" i="82"/>
  <c r="Q18" i="82"/>
  <c r="T18" i="82" s="1"/>
  <c r="O44" i="82"/>
  <c r="L44" i="82"/>
  <c r="L26" i="82" s="1"/>
  <c r="I44" i="82"/>
  <c r="I26" i="82" s="1"/>
  <c r="F44" i="82"/>
  <c r="F26" i="82" s="1"/>
  <c r="O43" i="82"/>
  <c r="L43" i="82"/>
  <c r="L25" i="82" s="1"/>
  <c r="I43" i="82"/>
  <c r="I25" i="82" s="1"/>
  <c r="F43" i="82"/>
  <c r="F25" i="82" s="1"/>
  <c r="Q42" i="82"/>
  <c r="T42" i="82" s="1"/>
  <c r="P42" i="82"/>
  <c r="S42" i="82" s="1"/>
  <c r="I42" i="82"/>
  <c r="H42" i="82"/>
  <c r="G42" i="82"/>
  <c r="O41" i="82"/>
  <c r="L41" i="82"/>
  <c r="L24" i="82" s="1"/>
  <c r="I41" i="82"/>
  <c r="I24" i="82" s="1"/>
  <c r="F41" i="82"/>
  <c r="F24" i="82" s="1"/>
  <c r="O40" i="82"/>
  <c r="L40" i="82"/>
  <c r="L23" i="82" s="1"/>
  <c r="I40" i="82"/>
  <c r="I23" i="82" s="1"/>
  <c r="F40" i="82"/>
  <c r="F23" i="82" s="1"/>
  <c r="Q39" i="82"/>
  <c r="T39" i="82" s="1"/>
  <c r="P39" i="82"/>
  <c r="O39" i="82"/>
  <c r="L39" i="82"/>
  <c r="H39" i="82"/>
  <c r="G39" i="82"/>
  <c r="O46" i="82"/>
  <c r="L46" i="82"/>
  <c r="L27" i="82" s="1"/>
  <c r="I46" i="82"/>
  <c r="I27" i="82" s="1"/>
  <c r="F46" i="82"/>
  <c r="F27" i="82" s="1"/>
  <c r="Q45" i="82"/>
  <c r="T45" i="82" s="1"/>
  <c r="P45" i="82"/>
  <c r="O45" i="82"/>
  <c r="H45" i="82"/>
  <c r="G45" i="82"/>
  <c r="F45" i="82"/>
  <c r="O38" i="82"/>
  <c r="L38" i="82"/>
  <c r="L22" i="82" s="1"/>
  <c r="I38" i="82"/>
  <c r="I22" i="82" s="1"/>
  <c r="F38" i="82"/>
  <c r="F22" i="82" s="1"/>
  <c r="Q37" i="82"/>
  <c r="T37" i="82" s="1"/>
  <c r="P37" i="82"/>
  <c r="O37" i="82"/>
  <c r="H37" i="82"/>
  <c r="G37" i="82"/>
  <c r="F37" i="82"/>
  <c r="O36" i="82"/>
  <c r="L36" i="82"/>
  <c r="L21" i="82" s="1"/>
  <c r="I36" i="82"/>
  <c r="I21" i="82" s="1"/>
  <c r="F36" i="82"/>
  <c r="F21" i="82" s="1"/>
  <c r="Q35" i="82"/>
  <c r="T35" i="82" s="1"/>
  <c r="P35" i="82"/>
  <c r="O35" i="82"/>
  <c r="H35" i="82"/>
  <c r="G35" i="82"/>
  <c r="F35" i="82"/>
  <c r="G33" i="82"/>
  <c r="H33" i="82"/>
  <c r="P33" i="82"/>
  <c r="Q33" i="82"/>
  <c r="T33" i="82" s="1"/>
  <c r="O34" i="82"/>
  <c r="L34" i="82"/>
  <c r="L33" i="82" s="1"/>
  <c r="I34" i="82"/>
  <c r="I33" i="82" s="1"/>
  <c r="F34" i="82"/>
  <c r="F33" i="82" s="1"/>
  <c r="G31" i="82"/>
  <c r="H31" i="82"/>
  <c r="P31" i="82"/>
  <c r="Q31" i="82"/>
  <c r="T31" i="82" s="1"/>
  <c r="O32" i="82"/>
  <c r="L32" i="82"/>
  <c r="L31" i="82" s="1"/>
  <c r="I32" i="82"/>
  <c r="I31" i="82" s="1"/>
  <c r="F32" i="82"/>
  <c r="F31" i="82" s="1"/>
  <c r="O30" i="82"/>
  <c r="O29" i="82"/>
  <c r="L30" i="82"/>
  <c r="L18" i="82" s="1"/>
  <c r="L17" i="82"/>
  <c r="I30" i="82"/>
  <c r="I18" i="82" s="1"/>
  <c r="I17" i="82"/>
  <c r="G28" i="82"/>
  <c r="H28" i="82"/>
  <c r="J28" i="82"/>
  <c r="K28" i="82"/>
  <c r="M28" i="82"/>
  <c r="N28" i="82"/>
  <c r="O28" i="82"/>
  <c r="P28" i="82"/>
  <c r="S28" i="82" s="1"/>
  <c r="Q28" i="82"/>
  <c r="T28" i="82" s="1"/>
  <c r="F30" i="82"/>
  <c r="F18" i="82" s="1"/>
  <c r="F29" i="82"/>
  <c r="F28" i="82" s="1"/>
  <c r="M24" i="74" l="1"/>
  <c r="M11" i="74" s="1"/>
  <c r="D23" i="74"/>
  <c r="D10" i="74" s="1"/>
  <c r="J23" i="74"/>
  <c r="J10" i="74" s="1"/>
  <c r="G23" i="74"/>
  <c r="G10" i="74" s="1"/>
  <c r="O17" i="82"/>
  <c r="R17" i="82" s="1"/>
  <c r="R29" i="82"/>
  <c r="O18" i="82"/>
  <c r="R18" i="82" s="1"/>
  <c r="R30" i="82"/>
  <c r="O31" i="82"/>
  <c r="R31" i="82" s="1"/>
  <c r="R32" i="82"/>
  <c r="O33" i="82"/>
  <c r="R33" i="82" s="1"/>
  <c r="R34" i="82"/>
  <c r="O21" i="82"/>
  <c r="R21" i="82" s="1"/>
  <c r="R36" i="82"/>
  <c r="O22" i="82"/>
  <c r="R22" i="82" s="1"/>
  <c r="R38" i="82"/>
  <c r="O27" i="82"/>
  <c r="R27" i="82" s="1"/>
  <c r="R46" i="82"/>
  <c r="R39" i="82"/>
  <c r="O23" i="82"/>
  <c r="R23" i="82" s="1"/>
  <c r="R40" i="82"/>
  <c r="O24" i="82"/>
  <c r="R24" i="82" s="1"/>
  <c r="R41" i="82"/>
  <c r="O25" i="82"/>
  <c r="R25" i="82" s="1"/>
  <c r="R43" i="82"/>
  <c r="O26" i="82"/>
  <c r="R26" i="82" s="1"/>
  <c r="R44" i="82"/>
  <c r="I28" i="82"/>
  <c r="I35" i="82"/>
  <c r="I37" i="82"/>
  <c r="I45" i="82"/>
  <c r="I39" i="82"/>
  <c r="F42" i="82"/>
  <c r="L42" i="82"/>
  <c r="L28" i="82"/>
  <c r="R28" i="82" s="1"/>
  <c r="L35" i="82"/>
  <c r="R35" i="82" s="1"/>
  <c r="L37" i="82"/>
  <c r="R37" i="82" s="1"/>
  <c r="L45" i="82"/>
  <c r="R45" i="82" s="1"/>
  <c r="F39" i="82"/>
  <c r="O42" i="82"/>
  <c r="R42" i="82" s="1"/>
  <c r="F19" i="82"/>
  <c r="F20" i="82"/>
  <c r="O20" i="82"/>
  <c r="L20" i="82"/>
  <c r="I20" i="82"/>
  <c r="O19" i="82"/>
  <c r="L19" i="82"/>
  <c r="L16" i="82" s="1"/>
  <c r="L11" i="82" s="1"/>
  <c r="L10" i="82" s="1"/>
  <c r="I19" i="82"/>
  <c r="I16" i="82" s="1"/>
  <c r="I11" i="82" s="1"/>
  <c r="I10" i="82" s="1"/>
  <c r="Q16" i="82"/>
  <c r="P16" i="82"/>
  <c r="N16" i="82"/>
  <c r="N11" i="82" s="1"/>
  <c r="N10" i="82" s="1"/>
  <c r="M16" i="82"/>
  <c r="M11" i="82" s="1"/>
  <c r="M10" i="82" s="1"/>
  <c r="K16" i="82"/>
  <c r="K11" i="82" s="1"/>
  <c r="K10" i="82" s="1"/>
  <c r="J16" i="82"/>
  <c r="J11" i="82" s="1"/>
  <c r="J10" i="82" s="1"/>
  <c r="F17" i="82"/>
  <c r="H16" i="82"/>
  <c r="H11" i="82" s="1"/>
  <c r="H10" i="82" s="1"/>
  <c r="G16" i="82"/>
  <c r="G11" i="82" s="1"/>
  <c r="G10" i="82" s="1"/>
  <c r="F16" i="82"/>
  <c r="F11" i="82" s="1"/>
  <c r="F10" i="82" s="1"/>
  <c r="M23" i="74" l="1"/>
  <c r="M10" i="74" s="1"/>
  <c r="P11" i="82"/>
  <c r="S16" i="82"/>
  <c r="Q11" i="82"/>
  <c r="T16" i="82"/>
  <c r="O16" i="82"/>
  <c r="R19" i="82"/>
  <c r="R20" i="82"/>
  <c r="O11" i="82" l="1"/>
  <c r="R16" i="82"/>
  <c r="Q10" i="82"/>
  <c r="T10" i="82" s="1"/>
  <c r="T11" i="82"/>
  <c r="P10" i="82"/>
  <c r="S10" i="82" s="1"/>
  <c r="S11" i="82"/>
  <c r="O10" i="82" l="1"/>
  <c r="R10" i="82" s="1"/>
  <c r="R11" i="82"/>
</calcChain>
</file>

<file path=xl/sharedStrings.xml><?xml version="1.0" encoding="utf-8"?>
<sst xmlns="http://schemas.openxmlformats.org/spreadsheetml/2006/main" count="1150" uniqueCount="270">
  <si>
    <t>в том числе:</t>
  </si>
  <si>
    <t>всего</t>
  </si>
  <si>
    <t>Наименование показателя (индикатора)</t>
  </si>
  <si>
    <t>Основное мероприятие 1.1</t>
  </si>
  <si>
    <t>Основное мероприятие 2.1</t>
  </si>
  <si>
    <t>Статус</t>
  </si>
  <si>
    <t>областной бюджет</t>
  </si>
  <si>
    <t>местный бюджет</t>
  </si>
  <si>
    <t>всего, в том числе:</t>
  </si>
  <si>
    <t>Источники ресурсного обеспечения</t>
  </si>
  <si>
    <t>Обоснование отклонений значений показателя (индикатора) на конец отчетного года (при наличии)</t>
  </si>
  <si>
    <t>физические лица</t>
  </si>
  <si>
    <t>Таблица 9</t>
  </si>
  <si>
    <t xml:space="preserve">Расходы за отчетный период,  тыс. руб. </t>
  </si>
  <si>
    <t>ПОДПРОГРАММА 2</t>
  </si>
  <si>
    <t xml:space="preserve">Наименование государственной программы, подпрограммы, основного мероприятия </t>
  </si>
  <si>
    <t>Наименование государственной программы, подпрограммы,  основного мероприятия, мероприятия</t>
  </si>
  <si>
    <t>ПРОЧИЕ  расходы</t>
  </si>
  <si>
    <t>НИОКР</t>
  </si>
  <si>
    <t>из них:</t>
  </si>
  <si>
    <t>Государственные капитальные вложения, всего</t>
  </si>
  <si>
    <t>в том числе по муниципальным районам и городским округам Воронежской области</t>
  </si>
  <si>
    <t>Городской округ город Воронеж</t>
  </si>
  <si>
    <t>бюджетные ассигнования, предусмотренные законом Воронежской области об областном бюджете, всего</t>
  </si>
  <si>
    <t>внебюджетные источники, всего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</si>
  <si>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</si>
  <si>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</si>
  <si>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</si>
  <si>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</si>
  <si>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</si>
  <si>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</si>
  <si>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</si>
  <si>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</si>
  <si>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 xml:space="preserve">территориальные              государственные внебюджетные фонды                        </t>
  </si>
  <si>
    <t>федеральный бюджет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</si>
  <si>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</si>
  <si>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</si>
  <si>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</si>
  <si>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 xml:space="preserve">юридические лица </t>
  </si>
  <si>
    <t>Бюджетные ассигнования на реализацию государственной программы, тыс. рублей</t>
  </si>
  <si>
    <t>Таблица 11</t>
  </si>
  <si>
    <t>факт или оценка (в случае отсутствия статистических данных на отчетную дату)</t>
  </si>
  <si>
    <t>кассовое исполнение (на отчетную дату нарастающим итогом), тыс. рублей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</si>
  <si>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</si>
  <si>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</si>
  <si>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</si>
  <si>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</si>
  <si>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t>Пункт 
Федерального плана
 статистических работ</t>
  </si>
  <si>
    <t>согласно закону Воронежской области об областном бюджете на отчетную дату текущего года, тыс. рублей</t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</si>
  <si>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</si>
  <si>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t>Государственная программа</t>
  </si>
  <si>
    <t>Наименование государственной программы, подпрограммы, основного мероприятия</t>
  </si>
  <si>
    <t>Единица измерения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</si>
  <si>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</si>
  <si>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Всего, в том числе в разрезе ГРБС</t>
  </si>
  <si>
    <t>Наименование статей расходов</t>
  </si>
  <si>
    <t>Всего, в том числе: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</si>
  <si>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</si>
  <si>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</si>
  <si>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</si>
  <si>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Значения показателя (индикатора) государственной программы, подпрограммы, основного мероприятия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</si>
  <si>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</si>
  <si>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t>Таблица 12</t>
  </si>
  <si>
    <t>Продолжение таблицы 13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</si>
  <si>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</si>
  <si>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</si>
  <si>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</si>
  <si>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Уровень освоения бюджетных ассигнований, % </t>
    </r>
    <r>
      <rPr>
        <vertAlign val="superscript"/>
        <sz val="26"/>
        <rFont val="Times New Roman"/>
        <family val="1"/>
        <charset val="204"/>
      </rPr>
      <t>2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</si>
  <si>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</si>
  <si>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областной бюджет </t>
    </r>
    <r>
      <rPr>
        <vertAlign val="superscript"/>
        <sz val="10"/>
        <rFont val="Times New Roman"/>
        <family val="1"/>
        <charset val="204"/>
      </rPr>
      <t>4</t>
    </r>
  </si>
  <si>
    <t>х</t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</si>
  <si>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</si>
  <si>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</si>
  <si>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 принимается равным кассовому исполнению на отчетную дату.</t>
    </r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</si>
  <si>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6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</si>
  <si>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6"/>
        <rFont val="Times New Roman"/>
        <family val="1"/>
        <charset val="204"/>
      </rPr>
      <t>1</t>
    </r>
  </si>
  <si>
    <r>
      <rPr>
        <vertAlign val="superscript"/>
        <sz val="11"/>
        <rFont val="Times New Roman"/>
        <family val="1"/>
        <charset val="204"/>
      </rPr>
      <t>4</t>
    </r>
    <r>
      <rPr>
        <sz val="1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</si>
  <si>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Городской округ город Нововоронеж</t>
  </si>
  <si>
    <t>«Таблица  10</t>
  </si>
  <si>
    <t>Код бюджетной классификации 
(в соответствии с законом Воронежской области об областном бюджете, далее - КБК)</t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</si>
  <si>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принимается равным кассовому исполнению на отчетную дату.</t>
    </r>
  </si>
  <si>
    <r>
      <rPr>
        <vertAlign val="superscript"/>
        <sz val="26"/>
        <rFont val="Times New Roman"/>
        <family val="1"/>
        <charset val="204"/>
      </rPr>
      <t>2</t>
    </r>
    <r>
      <rPr>
        <sz val="26"/>
        <rFont val="Times New Roman"/>
        <family val="1"/>
        <charset val="204"/>
      </rPr>
      <t xml:space="preserve"> Уровень освоения бюджетных ассигнований расчитывается как отношение объема кассового исполнения к доведенному департаментом финансов Воронежской области предельному объему финансирования, умноженное на 100.».</t>
    </r>
  </si>
  <si>
    <t>«Таблица 13</t>
  </si>
  <si>
    <t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___________________________________________________________________________ ,
в разрезе муниципальных образований Воронежской области
по состоянию на _____________________20____года</t>
  </si>
  <si>
    <t>тыс. рублей</t>
  </si>
  <si>
    <t>Наименование государственной программы, подпрограммы, основного мероприятия, мероприятия, в рамках которых предусмотрены субсидии
  из федерального и областного бюджетов местным бюджетам согласно бюджетной росписи расходов</t>
  </si>
  <si>
    <t>Наименование субсидии</t>
  </si>
  <si>
    <t>Код бюджетной классификации 
(в соответствии с законом Воронежской области об областном бюджете или согласно бюджетной росписи расходов)</t>
  </si>
  <si>
    <t>Бюджетные ассигнования согласно бюджетной росписи расходов областного бюджета на отчетную дату текущего года (далее - план), тыс. рублей</t>
  </si>
  <si>
    <t>Кассовое исполнение, на отчетную дату нарастающим итогом (далее - факт), тыс. рублей</t>
  </si>
  <si>
    <t>нераспределено</t>
  </si>
  <si>
    <t>Аннинский муниципальный
район</t>
  </si>
  <si>
    <t>Бобровский муниципальный
район</t>
  </si>
  <si>
    <t>Богучарский муниципальный
район</t>
  </si>
  <si>
    <t>Бутурлиновский муниципальный
район</t>
  </si>
  <si>
    <t>Верхнемамонский муниципальный
район</t>
  </si>
  <si>
    <t>Верхнехавский муниципальный
район</t>
  </si>
  <si>
    <t>Воробьевский муниципальный
район</t>
  </si>
  <si>
    <t>план</t>
  </si>
  <si>
    <t>факт</t>
  </si>
  <si>
    <t>всего, в том числе по КБК:</t>
  </si>
  <si>
    <t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__________________________________________________________________________ ,
в разрезе муниципальных образований Воронежской области
по состоянию на _____________________20____года</t>
  </si>
  <si>
    <t>Грибановский муниципальный
район</t>
  </si>
  <si>
    <t>Калачеевский муниципальный
район</t>
  </si>
  <si>
    <t>Каменский муниципальный
район</t>
  </si>
  <si>
    <t>Кантемировский муниципальный
район</t>
  </si>
  <si>
    <t>Каширский муниципальный
район</t>
  </si>
  <si>
    <t>Лискинский муниципальный
район</t>
  </si>
  <si>
    <t>Нижнедевицкий муниципальный
район</t>
  </si>
  <si>
    <t>Новоусманский муниципальный
район</t>
  </si>
  <si>
    <t>Новохоперский муниципальный
район</t>
  </si>
  <si>
    <t>Ольховатский муниципальный
район</t>
  </si>
  <si>
    <t>Острогожский муниципальный
район</t>
  </si>
  <si>
    <t>Павловский муниципальный
район</t>
  </si>
  <si>
    <t>Панинский муниципальный
район</t>
  </si>
  <si>
    <t>Петропавловский муниципальный
район</t>
  </si>
  <si>
    <t>Поворинский муниципальный
район</t>
  </si>
  <si>
    <t>Подгоренский муниципальный
район</t>
  </si>
  <si>
    <t>Рамонский муниципальный
район</t>
  </si>
  <si>
    <t>Репьевский муниципальный
район</t>
  </si>
  <si>
    <t>Борисоглебский городской округ</t>
  </si>
  <si>
    <t>Эртильский муниципальный
район</t>
  </si>
  <si>
    <t>Хохольский муниципальный
район</t>
  </si>
  <si>
    <t>Терновский муниципальный
район</t>
  </si>
  <si>
    <t>Таловский муниципальный
район</t>
  </si>
  <si>
    <t>Семилукский муниципальный
район</t>
  </si>
  <si>
    <t>Россошанский муниципальный
район</t>
  </si>
  <si>
    <t>Таблица 3</t>
  </si>
  <si>
    <t>Ответственные за исполнение мероприятий Плана реализации государственной программы Воронежской области 
"Обеспечение качественными жилищно-коммунальными услугами населения Воронежской области" на 2016 год</t>
  </si>
  <si>
    <t xml:space="preserve">Обеспечение качественными жилищно-коммунальными услугами населения Воронежской области </t>
  </si>
  <si>
    <t>Департамент жилищно-коммунального хозяйства и энергетики Воронежской области</t>
  </si>
  <si>
    <t xml:space="preserve">Подпрограмма 1 </t>
  </si>
  <si>
    <t>Развитие системы теплоснабжения, водоснабжения и водоотведения Воронежской области</t>
  </si>
  <si>
    <t>Строительство и реконструкция систем теплоснабжения</t>
  </si>
  <si>
    <t>Начальник отдела Ю.В. Усенков</t>
  </si>
  <si>
    <t>Основное мероприятие 1.2</t>
  </si>
  <si>
    <t>Строительство и реконструкция водоснабжения и водоотведения Воронежской области</t>
  </si>
  <si>
    <t>Подпрограмма 2</t>
  </si>
  <si>
    <t>Создание условий для обеспечения качественными жилищными услугами населения Воронежской области</t>
  </si>
  <si>
    <t>Переселение граждан из  аварийного жилищного фонда, признанного таковым до  1 января 2012 года</t>
  </si>
  <si>
    <t>Начальник отдела С.В. Терновская</t>
  </si>
  <si>
    <t>Основное мероприятие 2.2</t>
  </si>
  <si>
    <t>Переселение граждан из  аварийного жилищного фонда, признанного таковым после   1 января 2012 года</t>
  </si>
  <si>
    <t>Основное мероприятие 2.3</t>
  </si>
  <si>
    <t>Переселение граждан из  помещений, признанных непригодными для проживания</t>
  </si>
  <si>
    <t>Основное мероприятие 2.4</t>
  </si>
  <si>
    <t>Софинансирование разницы в расселяемых  и предоставляемых площадях при переселении граждан из аварийного жилищного фонда</t>
  </si>
  <si>
    <t>Основное мероприятие 2.5</t>
  </si>
  <si>
    <t>Благоустройство дворовых территорий Воронежской области</t>
  </si>
  <si>
    <t>Основное мероприятие 2.6</t>
  </si>
  <si>
    <t>Приобретение коммунальной специализированной техники</t>
  </si>
  <si>
    <t>Основное мероприятие 2.7</t>
  </si>
  <si>
    <t>Проведение открытого публичного конкурса  «Жители области - за чистоту и благоустройство» («Уютный дом»)</t>
  </si>
  <si>
    <t>Основное мероприятие 2.8</t>
  </si>
  <si>
    <t>Проведение капитального ремонта общего имущества в многоквартирных домах</t>
  </si>
  <si>
    <t>Основное мероприятие 2.9</t>
  </si>
  <si>
    <t>Проведение капитального ремонта общего имущества в  многоквартирных домах, имеющих статус объектов культурного наследия</t>
  </si>
  <si>
    <t>Основное мероприятие 2.10</t>
  </si>
  <si>
    <t>Обеспечение деятельности Фонда капитального ремонта многоквартирных домов Воронежской области</t>
  </si>
  <si>
    <t>Начальник отдела Е.В. Евсюкова</t>
  </si>
  <si>
    <t>Подпрограмма 3</t>
  </si>
  <si>
    <t>Реализация государственной политики реформирования жилищно - коммунального комплекса с целью повышения качества жилищно - коммунальных услуг и удовлетворения социальных потребностей населения</t>
  </si>
  <si>
    <t>Основное мероприятие 3.1</t>
  </si>
  <si>
    <t>Реализация государственного задания автономному учреждению Воронежской области дополнительного образования взрослых «Воронежский учебный центр»</t>
  </si>
  <si>
    <t>Основное мероприятие 3.2</t>
  </si>
  <si>
    <t>Поддержка системы общественного контроля в жилищно -коммунальном хозяйстве</t>
  </si>
  <si>
    <t>Подпрограмма 4</t>
  </si>
  <si>
    <t>Обеспечение реализации Государственной программы</t>
  </si>
  <si>
    <t>Основное мероприятие 4.1</t>
  </si>
  <si>
    <t>Финансовое обеспечение деятельности исполнительных органов  государственой власти, иных главных распорядителей средств областного бюджета - исполнителей</t>
  </si>
  <si>
    <t>"Создание условий для обеспечения качественными жилищными услугами населения Воронежской области"</t>
  </si>
  <si>
    <t xml:space="preserve">Подпрограмма 2 </t>
  </si>
  <si>
    <t>Переселение граждан из  аварийного жилищного фонда, признанного таковым                                      до  1 января 2012 года</t>
  </si>
  <si>
    <t>ОСНОВНОЕ МЕРОПРИЯТИЕ 2.1.</t>
  </si>
  <si>
    <t>Департамент жилищно-коммунального хозяйства и энергетики Воронежской области (далее-ДЖКХиЭ)</t>
  </si>
  <si>
    <t>ДЖКХиЭ</t>
  </si>
  <si>
    <t>832 05 01 56 2 01 09502 500</t>
  </si>
  <si>
    <t>832 05 01 56 2 01 09602 500</t>
  </si>
  <si>
    <t>ОСНОВНОЕ МЕРОПРИЯТИЕ 2.3.</t>
  </si>
  <si>
    <t>Переселение граждан из жилых помещений, признанных непригодными для проживания</t>
  </si>
  <si>
    <t>832 05 01 56 2 03 78830 500</t>
  </si>
  <si>
    <t>ОСНОВНОЕ МЕРОПРИЯТИЕ 2.4.</t>
  </si>
  <si>
    <t>ОСНОВНОЕ МЕРОПРИЯТИЕ 2.5.</t>
  </si>
  <si>
    <t>ОСНОВНОЕ МЕРОПРИЯТИЕ 2.6.</t>
  </si>
  <si>
    <t>ОСНОВНОЕ МЕРОПРИЯТИЕ 2.7.</t>
  </si>
  <si>
    <t>ОСНОВНОЕ МЕРОПРИЯТИЕ 2.8.</t>
  </si>
  <si>
    <t>ОСНОВНОЕ МЕРОПРИЯТИЕ 2.10.</t>
  </si>
  <si>
    <t>Софинансирование разницы в расселяемых и предоставляемых площадях при переселении граждан из аварийного жилищного фонда</t>
  </si>
  <si>
    <t>832 05 01 56 2 04 78760 500</t>
  </si>
  <si>
    <t>Количество благоустроенных дворовых территорий</t>
  </si>
  <si>
    <t>832 05 03 56 2 05 78610 500</t>
  </si>
  <si>
    <t>Количество приобретенной коммунальной специализированной техники</t>
  </si>
  <si>
    <t>832 05 02 56 2 06 78620 500</t>
  </si>
  <si>
    <t>832 05 03 56 2 07 71250 800</t>
  </si>
  <si>
    <t>832 05 03 56 2 07 71250 200</t>
  </si>
  <si>
    <t>832 05 01 56 2 08 09501 600</t>
  </si>
  <si>
    <t>832 05 01 56 2 08 09601 600</t>
  </si>
  <si>
    <t>832 05 05 56 2 10 71190 600</t>
  </si>
  <si>
    <t>«Обеспечение  качественными жилищно-коммунальными услугами населения Воронежской области»</t>
  </si>
  <si>
    <t>Доля многоквартирных домов, в которых проведен капитальный ремонт, от общего количества многоквартирных домов, включенных в  региональную программу</t>
  </si>
  <si>
    <t>Количество переселенных граждан</t>
  </si>
  <si>
    <t>%</t>
  </si>
  <si>
    <t>человек</t>
  </si>
  <si>
    <t>Сведения
о достижении значений показателей (индикаторов) реализации государственной программы Воронежской области
«Обеспечение  качественными жилищно-коммунальными услугами населения Воронежской области»
по состоянию на 1 января 2017 года</t>
  </si>
  <si>
    <t>Площадь расселенного аварийного жилищного фонда,  признанного таковым до 1 января 2012 года</t>
  </si>
  <si>
    <t>Площадь расселенных жилых помещений, признанных непригодными для проживания</t>
  </si>
  <si>
    <t>тыс. кв. м</t>
  </si>
  <si>
    <t>Проведение открытого публичного конкурса "Жители области - за чистоту и благоустройство" ("Уютный дом")</t>
  </si>
  <si>
    <t>Количество проведенных открытых публичных конкурсов «Жители области - за чистоту и благоустройство» («Уютный дом»)</t>
  </si>
  <si>
    <t>У</t>
  </si>
  <si>
    <t>единиц</t>
  </si>
  <si>
    <t>Количество отремонтированных многоквартирных домов</t>
  </si>
  <si>
    <t>0</t>
  </si>
  <si>
    <t>2,57</t>
  </si>
  <si>
    <t>15</t>
  </si>
  <si>
    <t>5</t>
  </si>
  <si>
    <t>1</t>
  </si>
  <si>
    <t>249</t>
  </si>
  <si>
    <t>ПОДПРОГРАММА  2</t>
  </si>
  <si>
    <t>«Создание условий для обеспечения качественными жилищными услугами населения Воронежской области»</t>
  </si>
  <si>
    <t>Доля граждан, улучшивших жилищные условия</t>
  </si>
  <si>
    <t>С</t>
  </si>
  <si>
    <t>Руководитель департамента Г.В. Смирнова</t>
  </si>
  <si>
    <t>Отчет о выполнении Плана реализации государственной программы Воронежской области 
«Обеспечение  качественными жилищно-коммунальными услугами населения Воронежской области»  в разрезе  исполнительных органов государственной власти Воронежской области
по состоянию на 1 января 2017 года</t>
  </si>
  <si>
    <t>Отчет о выполнении Плана реализации государственной программы Воронежской области 
«Обеспечение  качественными жилищно-коммунальными услугами населения Воронежской области» по статьям расходов
по состоянию на 1 января 2017 года</t>
  </si>
  <si>
    <t>Переселение граждан из  жилых помещений, признанных непригодными для проживания</t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</si>
  <si>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«Обеспечение  качественными жилищно-коммунальными услугами населения Воронежской области»
по состоянию на 1 января 2017 года</t>
  </si>
  <si>
    <t xml:space="preserve">Основное мероприятие 2.1 </t>
  </si>
  <si>
    <t>Переселение граждан из  аварийного жилищного фонда, признанного таковым  до  1 января 2012 года</t>
  </si>
  <si>
    <t xml:space="preserve">Основное мероприятие 2.3 </t>
  </si>
  <si>
    <t xml:space="preserve">Основное мероприятие 2.4 </t>
  </si>
  <si>
    <t xml:space="preserve">Основное мероприятие 2.5 </t>
  </si>
  <si>
    <t xml:space="preserve">Основное мероприятие 2.6 </t>
  </si>
  <si>
    <t>"Реализация государственной политики реформирования жилищно-коммунального комплекса с целью повышения качества жилищно-коммунальных услуг и удовлетворения социальных потребностей населения"</t>
  </si>
  <si>
    <t>832 05 05 56 3 01 00590 600</t>
  </si>
  <si>
    <t>832 05 05 56 3 02 71580 600</t>
  </si>
  <si>
    <t>ОСНОВНОЕ МЕРОПРИЯТИЕ 3.1</t>
  </si>
  <si>
    <t>"Содержание и обеспечение деятельности автономного образовательного учреждения Воронежской области дополнительного образования взрослых "Воронежский учебный центр"</t>
  </si>
  <si>
    <t>"Поддержка системы общественного контроля в жилищно-коммунальном хозяйстве"</t>
  </si>
  <si>
    <t>ОСНОВНОЕ МЕРОПРИЯТИЕ 3.2</t>
  </si>
  <si>
    <t>832 01 13 56 4 01 72010 100</t>
  </si>
  <si>
    <t>832 01 13 56 4 01 72010 200</t>
  </si>
  <si>
    <t>832 01 13 56 4 01 72010 800</t>
  </si>
  <si>
    <t>ОСНОВНОЕ МЕРОПРИЯТИЕ 4.1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</si>
  <si>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</si>
  <si>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Обеспечение качественными жилищно-коммунальными услугами населения Воронежской области</t>
  </si>
  <si>
    <t>Подпрограмма 1</t>
  </si>
  <si>
    <t>"Развитие системы теплоснабжения, водоснабжений и водоотведения Воронежской области"</t>
  </si>
  <si>
    <t>832 05 05 56 1 02 78100 500</t>
  </si>
  <si>
    <t>Основное мероприятие 1.2.</t>
  </si>
  <si>
    <t>ПОДПРОГРАММА  1</t>
  </si>
  <si>
    <t>ПОДПРОГРАММА 3</t>
  </si>
  <si>
    <t>Основное мероприятие 3.1.</t>
  </si>
  <si>
    <t>Основное мероприятие 3.2.</t>
  </si>
  <si>
    <t>ПОДПРОГРАММА 4</t>
  </si>
  <si>
    <t>ОСНОВНОЕ МЕРОПРИЯТИЕ 1.2.</t>
  </si>
  <si>
    <t>Основное мероприятие 4.1.</t>
  </si>
  <si>
    <t>ПОДПРОГРАММА  3</t>
  </si>
  <si>
    <t>ПОДПРОГРАММА  4</t>
  </si>
  <si>
    <t>«Развитие системы теплоснабжения, водоснабжения и водоотведения Воронежской области»</t>
  </si>
  <si>
    <t xml:space="preserve">ОСНОВНОЕ МЕРОПРИЯТИЕ 1.2. </t>
  </si>
  <si>
    <t>шт.</t>
  </si>
  <si>
    <t>Количество построенных, реконструированных, модернизированных объектов водопроводно-канализационного комплекса.</t>
  </si>
  <si>
    <t>ПОДПРОГРАММА 1</t>
  </si>
  <si>
    <t xml:space="preserve">ГОСУДАРСТВЕННАЯ ПРОГРАММА  </t>
  </si>
  <si>
    <t xml:space="preserve">Доля построенных и реконструированных объектов ЖКХ, предусмотренных государственной программой
</t>
  </si>
  <si>
    <t xml:space="preserve">Доля привлеченных средств из внебюджетных источников в общем объеме капитальных вложений в системы теплоснабжения, водоснабжения, водоотведения и очистки сточных вод в рамках государственной программы
</t>
  </si>
  <si>
    <t>Объем привлеченных средств из внебюджетных источников на строительство объектов теплоснабжения, водоснабжения и водоотведения</t>
  </si>
  <si>
    <t>Количество построенных, реконструированных, модернизированных объектов водопроводно-канализационного комплекса</t>
  </si>
  <si>
    <t>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</si>
</sst>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#,##0.0"/>
  </numFmts>
  <fonts count="4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Arial Cyr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3"/>
      <name val="Arial Cyr"/>
      <charset val="204"/>
    </font>
    <font>
      <sz val="11"/>
      <name val="Arial Cyr"/>
      <charset val="204"/>
    </font>
    <font>
      <sz val="10"/>
      <color rgb="FFFF0000"/>
      <name val="Arial Cyr"/>
      <charset val="204"/>
    </font>
    <font>
      <vertAlign val="superscript"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Arial Cyr"/>
      <charset val="204"/>
    </font>
    <font>
      <i/>
      <sz val="26"/>
      <name val="Times New Roman"/>
      <family val="1"/>
      <charset val="204"/>
    </font>
    <font>
      <sz val="30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Arial Cyr"/>
      <charset val="204"/>
    </font>
    <font>
      <vertAlign val="superscript"/>
      <sz val="26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9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0"/>
      <name val="Times New Roman"/>
      <family val="1"/>
      <charset val="204"/>
    </font>
    <font>
      <sz val="13"/>
      <name val="Times New Roman"/>
      <family val="1"/>
      <charset val="204"/>
    </font>
    <font>
      <sz val="2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7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382">
    <xf numFmtId="0" fontId="0" fillId="0" borderId="0" xfId="0"/>
    <xf numFmtId="0" fontId="7" fillId="0" borderId="1" xfId="0" applyFont="1" applyBorder="1" applyAlignment="1">
      <alignment horizontal="centerContinuous" vertical="center" wrapText="1"/>
    </xf>
    <xf numFmtId="0" fontId="8" fillId="0" borderId="0" xfId="0" applyFont="1"/>
    <xf numFmtId="0" fontId="8" fillId="0" borderId="3" xfId="0" applyFont="1" applyBorder="1"/>
    <xf numFmtId="0" fontId="0" fillId="0" borderId="0" xfId="0" applyFont="1"/>
    <xf numFmtId="0" fontId="7" fillId="3" borderId="0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right"/>
    </xf>
    <xf numFmtId="0" fontId="0" fillId="0" borderId="0" xfId="0" applyFont="1" applyBorder="1"/>
    <xf numFmtId="0" fontId="12" fillId="0" borderId="0" xfId="0" applyFont="1" applyAlignment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15" fillId="3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2" fillId="2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Continuous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vertical="top" wrapText="1"/>
    </xf>
    <xf numFmtId="0" fontId="9" fillId="0" borderId="0" xfId="0" applyFont="1" applyFill="1" applyAlignment="1">
      <alignment vertical="center" wrapText="1"/>
    </xf>
    <xf numFmtId="0" fontId="12" fillId="0" borderId="0" xfId="0" applyFont="1" applyFill="1"/>
    <xf numFmtId="0" fontId="9" fillId="0" borderId="0" xfId="0" applyFont="1" applyFill="1"/>
    <xf numFmtId="0" fontId="21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top" wrapText="1"/>
    </xf>
    <xf numFmtId="49" fontId="7" fillId="3" borderId="2" xfId="0" applyNumberFormat="1" applyFont="1" applyFill="1" applyBorder="1" applyAlignment="1">
      <alignment vertical="top" wrapText="1"/>
    </xf>
    <xf numFmtId="49" fontId="7" fillId="3" borderId="6" xfId="0" applyNumberFormat="1" applyFont="1" applyFill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3" borderId="13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/>
    </xf>
    <xf numFmtId="49" fontId="7" fillId="3" borderId="0" xfId="0" applyNumberFormat="1" applyFont="1" applyFill="1" applyBorder="1" applyAlignment="1">
      <alignment horizontal="center" wrapText="1"/>
    </xf>
    <xf numFmtId="49" fontId="7" fillId="3" borderId="11" xfId="0" applyNumberFormat="1" applyFont="1" applyFill="1" applyBorder="1" applyAlignment="1">
      <alignment vertical="top" wrapText="1"/>
    </xf>
    <xf numFmtId="49" fontId="7" fillId="3" borderId="13" xfId="0" applyNumberFormat="1" applyFont="1" applyFill="1" applyBorder="1" applyAlignment="1">
      <alignment vertical="top" wrapText="1"/>
    </xf>
    <xf numFmtId="49" fontId="7" fillId="3" borderId="12" xfId="0" applyNumberFormat="1" applyFont="1" applyFill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top" wrapText="1"/>
    </xf>
    <xf numFmtId="0" fontId="24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vertical="center" wrapText="1"/>
    </xf>
    <xf numFmtId="0" fontId="22" fillId="0" borderId="0" xfId="0" applyFont="1" applyFill="1"/>
    <xf numFmtId="0" fontId="22" fillId="0" borderId="0" xfId="0" applyFont="1" applyFill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 indent="2"/>
    </xf>
    <xf numFmtId="49" fontId="22" fillId="0" borderId="1" xfId="0" applyNumberFormat="1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horizontal="center" vertical="top" wrapText="1"/>
    </xf>
    <xf numFmtId="49" fontId="7" fillId="0" borderId="6" xfId="0" applyNumberFormat="1" applyFont="1" applyFill="1" applyBorder="1" applyAlignment="1">
      <alignment horizontal="center" vertical="top" wrapText="1"/>
    </xf>
    <xf numFmtId="49" fontId="7" fillId="0" borderId="5" xfId="0" applyNumberFormat="1" applyFont="1" applyFill="1" applyBorder="1" applyAlignment="1">
      <alignment horizontal="center" vertical="top" wrapText="1"/>
    </xf>
    <xf numFmtId="49" fontId="7" fillId="2" borderId="4" xfId="0" applyNumberFormat="1" applyFont="1" applyFill="1" applyBorder="1" applyAlignment="1">
      <alignment horizontal="left" vertical="top" wrapText="1"/>
    </xf>
    <xf numFmtId="49" fontId="22" fillId="0" borderId="13" xfId="0" applyNumberFormat="1" applyFont="1" applyBorder="1" applyAlignment="1">
      <alignment horizontal="center" vertical="top" wrapText="1"/>
    </xf>
    <xf numFmtId="49" fontId="22" fillId="0" borderId="13" xfId="0" applyNumberFormat="1" applyFont="1" applyFill="1" applyBorder="1" applyAlignment="1">
      <alignment horizontal="center" vertical="top" wrapText="1"/>
    </xf>
    <xf numFmtId="49" fontId="22" fillId="0" borderId="1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/>
    </xf>
    <xf numFmtId="49" fontId="22" fillId="0" borderId="0" xfId="0" applyNumberFormat="1" applyFont="1" applyFill="1" applyBorder="1" applyAlignment="1">
      <alignment horizontal="center" vertical="top"/>
    </xf>
    <xf numFmtId="49" fontId="22" fillId="0" borderId="13" xfId="0" applyNumberFormat="1" applyFont="1" applyBorder="1" applyAlignment="1">
      <alignment horizontal="left" vertical="top" wrapText="1"/>
    </xf>
    <xf numFmtId="0" fontId="22" fillId="0" borderId="0" xfId="0" applyFont="1" applyFill="1" applyAlignment="1">
      <alignment vertical="center" wrapText="1"/>
    </xf>
    <xf numFmtId="0" fontId="25" fillId="2" borderId="2" xfId="0" applyFont="1" applyFill="1" applyBorder="1" applyAlignment="1">
      <alignment horizontal="left" vertical="center" wrapText="1" indent="2"/>
    </xf>
    <xf numFmtId="0" fontId="22" fillId="3" borderId="5" xfId="0" applyFont="1" applyFill="1" applyBorder="1" applyAlignment="1">
      <alignment vertical="top" wrapText="1"/>
    </xf>
    <xf numFmtId="0" fontId="22" fillId="3" borderId="6" xfId="0" applyFont="1" applyFill="1" applyBorder="1" applyAlignment="1">
      <alignment vertical="top" wrapText="1"/>
    </xf>
    <xf numFmtId="0" fontId="22" fillId="3" borderId="2" xfId="0" applyFont="1" applyFill="1" applyBorder="1" applyAlignment="1">
      <alignment vertical="top" wrapText="1"/>
    </xf>
    <xf numFmtId="49" fontId="22" fillId="0" borderId="12" xfId="0" applyNumberFormat="1" applyFont="1" applyBorder="1" applyAlignment="1">
      <alignment horizontal="left" vertical="top" wrapText="1"/>
    </xf>
    <xf numFmtId="49" fontId="7" fillId="3" borderId="2" xfId="0" applyNumberFormat="1" applyFont="1" applyFill="1" applyBorder="1" applyAlignment="1">
      <alignment horizontal="center" vertical="top" wrapText="1"/>
    </xf>
    <xf numFmtId="0" fontId="22" fillId="0" borderId="0" xfId="0" applyFont="1" applyAlignment="1">
      <alignment wrapText="1"/>
    </xf>
    <xf numFmtId="0" fontId="11" fillId="0" borderId="0" xfId="0" applyFont="1" applyAlignment="1">
      <alignment wrapText="1"/>
    </xf>
    <xf numFmtId="49" fontId="22" fillId="0" borderId="0" xfId="0" applyNumberFormat="1" applyFont="1" applyFill="1" applyBorder="1" applyAlignment="1">
      <alignment horizontal="center" vertical="top" wrapText="1"/>
    </xf>
    <xf numFmtId="0" fontId="22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0" fontId="22" fillId="0" borderId="1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4" xfId="0" applyNumberFormat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4" fillId="0" borderId="0" xfId="0" applyFont="1" applyFill="1" applyBorder="1"/>
    <xf numFmtId="0" fontId="24" fillId="0" borderId="0" xfId="0" applyFont="1" applyFill="1"/>
    <xf numFmtId="0" fontId="22" fillId="0" borderId="0" xfId="0" applyFont="1" applyFill="1" applyAlignment="1">
      <alignment horizontal="right" vertical="center"/>
    </xf>
    <xf numFmtId="0" fontId="17" fillId="0" borderId="0" xfId="0" applyFont="1" applyFill="1" applyBorder="1"/>
    <xf numFmtId="0" fontId="23" fillId="0" borderId="0" xfId="0" applyFont="1" applyFill="1" applyAlignment="1">
      <alignment horizontal="center" vertical="center"/>
    </xf>
    <xf numFmtId="0" fontId="23" fillId="0" borderId="0" xfId="0" applyNumberFormat="1" applyFont="1" applyFill="1" applyAlignment="1">
      <alignment vertical="center" wrapText="1"/>
    </xf>
    <xf numFmtId="0" fontId="2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23" fillId="0" borderId="1" xfId="0" applyFont="1" applyFill="1" applyBorder="1" applyAlignment="1">
      <alignment horizontal="center" vertical="center" textRotation="90" wrapText="1"/>
    </xf>
    <xf numFmtId="0" fontId="23" fillId="0" borderId="5" xfId="0" applyNumberFormat="1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3" fillId="0" borderId="1" xfId="0" applyNumberFormat="1" applyFont="1" applyFill="1" applyBorder="1" applyAlignment="1">
      <alignment vertical="center" wrapText="1"/>
    </xf>
    <xf numFmtId="0" fontId="16" fillId="0" borderId="0" xfId="0" applyFont="1" applyFill="1" applyAlignment="1">
      <alignment vertical="center"/>
    </xf>
    <xf numFmtId="0" fontId="23" fillId="0" borderId="1" xfId="0" applyNumberFormat="1" applyFont="1" applyFill="1" applyBorder="1" applyAlignment="1">
      <alignment horizontal="left" vertical="center" wrapText="1" indent="2"/>
    </xf>
    <xf numFmtId="0" fontId="23" fillId="0" borderId="5" xfId="0" applyNumberFormat="1" applyFont="1" applyFill="1" applyBorder="1" applyAlignment="1">
      <alignment vertical="center" wrapText="1"/>
    </xf>
    <xf numFmtId="0" fontId="27" fillId="0" borderId="1" xfId="0" applyNumberFormat="1" applyFont="1" applyFill="1" applyBorder="1" applyAlignment="1">
      <alignment vertical="center" wrapText="1"/>
    </xf>
    <xf numFmtId="0" fontId="28" fillId="0" borderId="0" xfId="0" applyFont="1" applyFill="1" applyAlignment="1">
      <alignment horizontal="center" vertical="center"/>
    </xf>
    <xf numFmtId="0" fontId="28" fillId="0" borderId="0" xfId="0" applyNumberFormat="1" applyFont="1" applyFill="1" applyAlignment="1">
      <alignment vertical="center" wrapText="1"/>
    </xf>
    <xf numFmtId="0" fontId="28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13" applyFont="1"/>
    <xf numFmtId="0" fontId="7" fillId="0" borderId="0" xfId="13" applyFont="1" applyAlignment="1">
      <alignment horizontal="right"/>
    </xf>
    <xf numFmtId="0" fontId="30" fillId="0" borderId="0" xfId="13"/>
    <xf numFmtId="0" fontId="31" fillId="0" borderId="0" xfId="13" applyFont="1" applyFill="1" applyAlignment="1">
      <alignment horizontal="center"/>
    </xf>
    <xf numFmtId="0" fontId="7" fillId="0" borderId="0" xfId="13" applyFont="1" applyFill="1" applyAlignment="1">
      <alignment horizontal="center"/>
    </xf>
    <xf numFmtId="0" fontId="7" fillId="0" borderId="0" xfId="13" applyFont="1" applyFill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0" borderId="1" xfId="13" applyFont="1" applyBorder="1" applyAlignment="1">
      <alignment horizontal="center" vertical="center" wrapText="1"/>
    </xf>
    <xf numFmtId="0" fontId="33" fillId="0" borderId="1" xfId="13" applyFont="1" applyFill="1" applyBorder="1" applyAlignment="1">
      <alignment horizontal="left" vertical="center" wrapText="1"/>
    </xf>
    <xf numFmtId="49" fontId="33" fillId="0" borderId="1" xfId="13" applyNumberFormat="1" applyFont="1" applyFill="1" applyBorder="1" applyAlignment="1">
      <alignment horizontal="left" vertical="center" wrapText="1"/>
    </xf>
    <xf numFmtId="49" fontId="7" fillId="0" borderId="1" xfId="13" applyNumberFormat="1" applyFont="1" applyFill="1" applyBorder="1" applyAlignment="1">
      <alignment horizontal="left" vertical="center" wrapText="1"/>
    </xf>
    <xf numFmtId="0" fontId="7" fillId="0" borderId="1" xfId="13" applyNumberFormat="1" applyFont="1" applyFill="1" applyBorder="1" applyAlignment="1">
      <alignment horizontal="left" vertical="center" wrapText="1"/>
    </xf>
    <xf numFmtId="0" fontId="7" fillId="0" borderId="1" xfId="13" applyFont="1" applyFill="1" applyBorder="1" applyAlignment="1">
      <alignment horizontal="left" vertical="center" wrapText="1"/>
    </xf>
    <xf numFmtId="0" fontId="7" fillId="0" borderId="1" xfId="13" applyNumberFormat="1" applyFont="1" applyFill="1" applyBorder="1" applyAlignment="1">
      <alignment horizontal="left" vertical="top" wrapText="1"/>
    </xf>
    <xf numFmtId="0" fontId="34" fillId="0" borderId="0" xfId="13" applyFont="1"/>
    <xf numFmtId="0" fontId="7" fillId="0" borderId="1" xfId="0" applyFont="1" applyFill="1" applyBorder="1" applyAlignment="1">
      <alignment vertical="top" wrapText="1"/>
    </xf>
    <xf numFmtId="0" fontId="35" fillId="0" borderId="1" xfId="0" applyNumberFormat="1" applyFont="1" applyFill="1" applyBorder="1" applyAlignment="1">
      <alignment horizontal="left" vertical="center" wrapText="1"/>
    </xf>
    <xf numFmtId="49" fontId="22" fillId="0" borderId="5" xfId="0" applyNumberFormat="1" applyFont="1" applyFill="1" applyBorder="1" applyAlignment="1">
      <alignment horizontal="left" vertical="center" wrapText="1"/>
    </xf>
    <xf numFmtId="4" fontId="22" fillId="0" borderId="1" xfId="0" applyNumberFormat="1" applyFont="1" applyFill="1" applyBorder="1" applyAlignment="1">
      <alignment horizontal="center" vertical="center" wrapText="1"/>
    </xf>
    <xf numFmtId="4" fontId="22" fillId="0" borderId="4" xfId="0" applyNumberFormat="1" applyFont="1" applyFill="1" applyBorder="1" applyAlignment="1">
      <alignment horizontal="center" vertical="center" wrapText="1"/>
    </xf>
    <xf numFmtId="4" fontId="37" fillId="0" borderId="1" xfId="0" applyNumberFormat="1" applyFont="1" applyFill="1" applyBorder="1" applyAlignment="1">
      <alignment horizontal="center" vertical="center" wrapText="1"/>
    </xf>
    <xf numFmtId="4" fontId="22" fillId="0" borderId="2" xfId="0" applyNumberFormat="1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left" vertical="center" wrapText="1"/>
    </xf>
    <xf numFmtId="4" fontId="37" fillId="0" borderId="2" xfId="0" applyNumberFormat="1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4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36" fillId="0" borderId="5" xfId="0" applyNumberFormat="1" applyFont="1" applyFill="1" applyBorder="1" applyAlignment="1">
      <alignment vertical="center" wrapText="1"/>
    </xf>
    <xf numFmtId="49" fontId="36" fillId="0" borderId="2" xfId="0" applyNumberFormat="1" applyFont="1" applyFill="1" applyBorder="1" applyAlignment="1">
      <alignment vertical="center" wrapText="1"/>
    </xf>
    <xf numFmtId="49" fontId="7" fillId="0" borderId="11" xfId="0" applyNumberFormat="1" applyFont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vertical="center" wrapText="1"/>
    </xf>
    <xf numFmtId="49" fontId="7" fillId="2" borderId="4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36" fillId="0" borderId="1" xfId="0" applyNumberFormat="1" applyFont="1" applyFill="1" applyBorder="1" applyAlignment="1">
      <alignment horizontal="left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49" fontId="22" fillId="0" borderId="2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4" fontId="38" fillId="0" borderId="1" xfId="9" applyNumberFormat="1" applyFont="1" applyFill="1" applyBorder="1" applyAlignment="1">
      <alignment horizontal="center" vertical="center" wrapText="1"/>
    </xf>
    <xf numFmtId="4" fontId="38" fillId="3" borderId="1" xfId="0" applyNumberFormat="1" applyFont="1" applyFill="1" applyBorder="1" applyAlignment="1">
      <alignment horizontal="center" vertical="center" wrapText="1"/>
    </xf>
    <xf numFmtId="49" fontId="37" fillId="0" borderId="11" xfId="0" applyNumberFormat="1" applyFont="1" applyBorder="1" applyAlignment="1">
      <alignment horizontal="left" vertical="center" wrapText="1"/>
    </xf>
    <xf numFmtId="49" fontId="39" fillId="0" borderId="5" xfId="0" applyNumberFormat="1" applyFont="1" applyFill="1" applyBorder="1" applyAlignment="1">
      <alignment vertical="center" wrapText="1"/>
    </xf>
    <xf numFmtId="0" fontId="37" fillId="0" borderId="1" xfId="0" applyFont="1" applyBorder="1" applyAlignment="1">
      <alignment horizontal="left" vertical="center" wrapText="1"/>
    </xf>
    <xf numFmtId="4" fontId="40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9" fillId="2" borderId="4" xfId="0" applyNumberFormat="1" applyFont="1" applyFill="1" applyBorder="1" applyAlignment="1">
      <alignment horizontal="left" vertical="center" wrapText="1"/>
    </xf>
    <xf numFmtId="49" fontId="9" fillId="0" borderId="4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vertical="center" wrapText="1"/>
    </xf>
    <xf numFmtId="49" fontId="9" fillId="2" borderId="4" xfId="0" applyNumberFormat="1" applyFont="1" applyFill="1" applyBorder="1" applyAlignment="1">
      <alignment vertical="center" wrapText="1"/>
    </xf>
    <xf numFmtId="49" fontId="9" fillId="0" borderId="4" xfId="0" applyNumberFormat="1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40" fillId="3" borderId="5" xfId="0" applyFont="1" applyFill="1" applyBorder="1" applyAlignment="1">
      <alignment horizontal="left" vertical="center" wrapText="1"/>
    </xf>
    <xf numFmtId="4" fontId="33" fillId="0" borderId="1" xfId="0" applyNumberFormat="1" applyFont="1" applyFill="1" applyBorder="1" applyAlignment="1">
      <alignment horizontal="center" vertical="center" wrapText="1"/>
    </xf>
    <xf numFmtId="4" fontId="27" fillId="0" borderId="1" xfId="0" applyNumberFormat="1" applyFont="1" applyFill="1" applyBorder="1" applyAlignment="1">
      <alignment horizontal="center" vertical="center" wrapText="1"/>
    </xf>
    <xf numFmtId="0" fontId="27" fillId="0" borderId="1" xfId="9" applyFont="1" applyFill="1" applyBorder="1" applyAlignment="1">
      <alignment wrapText="1"/>
    </xf>
    <xf numFmtId="4" fontId="27" fillId="0" borderId="1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vertical="justify" wrapText="1"/>
    </xf>
    <xf numFmtId="4" fontId="23" fillId="0" borderId="1" xfId="0" applyNumberFormat="1" applyFont="1" applyFill="1" applyBorder="1" applyAlignment="1">
      <alignment horizontal="center" vertical="center" wrapText="1"/>
    </xf>
    <xf numFmtId="4" fontId="23" fillId="0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left" vertical="center" wrapText="1"/>
    </xf>
    <xf numFmtId="4" fontId="27" fillId="0" borderId="4" xfId="0" applyNumberFormat="1" applyFont="1" applyFill="1" applyBorder="1" applyAlignment="1">
      <alignment horizontal="center" vertical="center" wrapText="1"/>
    </xf>
    <xf numFmtId="4" fontId="23" fillId="0" borderId="4" xfId="0" applyNumberFormat="1" applyFont="1" applyFill="1" applyBorder="1" applyAlignment="1">
      <alignment horizontal="center" vertical="center" wrapText="1"/>
    </xf>
    <xf numFmtId="4" fontId="23" fillId="0" borderId="4" xfId="0" applyNumberFormat="1" applyFont="1" applyFill="1" applyBorder="1" applyAlignment="1">
      <alignment horizontal="center" vertical="center"/>
    </xf>
    <xf numFmtId="0" fontId="27" fillId="0" borderId="1" xfId="9" applyFont="1" applyFill="1" applyBorder="1" applyAlignment="1">
      <alignment horizontal="left" vertical="center" wrapText="1"/>
    </xf>
    <xf numFmtId="164" fontId="27" fillId="0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center" vertical="center" wrapText="1"/>
    </xf>
    <xf numFmtId="164" fontId="23" fillId="0" borderId="1" xfId="0" applyNumberFormat="1" applyFont="1" applyFill="1" applyBorder="1" applyAlignment="1">
      <alignment horizontal="center" vertical="center" wrapText="1"/>
    </xf>
    <xf numFmtId="164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 vertical="center" wrapText="1"/>
    </xf>
    <xf numFmtId="49" fontId="42" fillId="0" borderId="2" xfId="0" applyNumberFormat="1" applyFont="1" applyFill="1" applyBorder="1" applyAlignment="1">
      <alignment horizontal="left" vertical="center" wrapText="1"/>
    </xf>
    <xf numFmtId="0" fontId="27" fillId="0" borderId="4" xfId="0" applyNumberFormat="1" applyFont="1" applyFill="1" applyBorder="1" applyAlignment="1">
      <alignment vertical="center" wrapText="1"/>
    </xf>
    <xf numFmtId="0" fontId="23" fillId="0" borderId="5" xfId="0" applyNumberFormat="1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top" wrapText="1"/>
    </xf>
    <xf numFmtId="0" fontId="22" fillId="3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49" fontId="38" fillId="0" borderId="1" xfId="0" applyNumberFormat="1" applyFont="1" applyFill="1" applyBorder="1" applyAlignment="1">
      <alignment horizontal="left" vertical="top" wrapText="1"/>
    </xf>
    <xf numFmtId="49" fontId="22" fillId="0" borderId="1" xfId="0" applyNumberFormat="1" applyFont="1" applyBorder="1" applyAlignment="1">
      <alignment horizontal="left" vertical="center" wrapText="1"/>
    </xf>
    <xf numFmtId="49" fontId="22" fillId="0" borderId="12" xfId="0" applyNumberFormat="1" applyFont="1" applyFill="1" applyBorder="1" applyAlignment="1">
      <alignment horizontal="left" vertical="top" wrapText="1"/>
    </xf>
    <xf numFmtId="0" fontId="7" fillId="0" borderId="5" xfId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vertical="top" wrapText="1"/>
    </xf>
    <xf numFmtId="0" fontId="7" fillId="3" borderId="6" xfId="0" applyFont="1" applyFill="1" applyBorder="1" applyAlignment="1">
      <alignment horizontal="left" vertical="center" wrapText="1"/>
    </xf>
    <xf numFmtId="49" fontId="23" fillId="0" borderId="1" xfId="0" applyNumberFormat="1" applyFont="1" applyFill="1" applyBorder="1" applyAlignment="1">
      <alignment horizontal="left" vertical="top" wrapText="1"/>
    </xf>
    <xf numFmtId="0" fontId="27" fillId="0" borderId="5" xfId="0" applyNumberFormat="1" applyFont="1" applyFill="1" applyBorder="1" applyAlignment="1">
      <alignment horizontal="left" vertical="center" wrapText="1"/>
    </xf>
    <xf numFmtId="49" fontId="42" fillId="0" borderId="1" xfId="0" applyNumberFormat="1" applyFont="1" applyFill="1" applyBorder="1" applyAlignment="1">
      <alignment vertical="top" wrapText="1"/>
    </xf>
    <xf numFmtId="49" fontId="7" fillId="0" borderId="13" xfId="0" applyNumberFormat="1" applyFont="1" applyBorder="1" applyAlignment="1">
      <alignment horizontal="left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23" fillId="0" borderId="5" xfId="0" applyNumberFormat="1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top" wrapText="1"/>
    </xf>
    <xf numFmtId="49" fontId="7" fillId="3" borderId="2" xfId="0" applyNumberFormat="1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vertical="center" wrapText="1"/>
    </xf>
    <xf numFmtId="0" fontId="37" fillId="0" borderId="5" xfId="0" applyFont="1" applyFill="1" applyBorder="1" applyAlignment="1">
      <alignment horizontal="left" vertical="center" wrapText="1"/>
    </xf>
    <xf numFmtId="4" fontId="40" fillId="0" borderId="1" xfId="0" applyNumberFormat="1" applyFont="1" applyFill="1" applyBorder="1" applyAlignment="1">
      <alignment horizontal="center" vertical="center" wrapText="1"/>
    </xf>
    <xf numFmtId="4" fontId="40" fillId="0" borderId="1" xfId="9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49" fontId="42" fillId="0" borderId="1" xfId="0" applyNumberFormat="1" applyFont="1" applyFill="1" applyBorder="1" applyAlignment="1">
      <alignment horizontal="left" vertical="center" wrapText="1"/>
    </xf>
    <xf numFmtId="49" fontId="36" fillId="0" borderId="1" xfId="0" applyNumberFormat="1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" fontId="38" fillId="2" borderId="1" xfId="9" applyNumberFormat="1" applyFont="1" applyFill="1" applyBorder="1" applyAlignment="1">
      <alignment horizontal="center" vertical="center" wrapText="1"/>
    </xf>
    <xf numFmtId="4" fontId="23" fillId="2" borderId="1" xfId="0" applyNumberFormat="1" applyFont="1" applyFill="1" applyBorder="1" applyAlignment="1">
      <alignment horizontal="center" vertical="center"/>
    </xf>
    <xf numFmtId="0" fontId="32" fillId="0" borderId="0" xfId="13" applyFont="1" applyFill="1" applyAlignment="1">
      <alignment horizontal="center" vertical="center" wrapText="1"/>
    </xf>
    <xf numFmtId="0" fontId="12" fillId="0" borderId="0" xfId="13" applyFont="1" applyFill="1" applyAlignment="1">
      <alignment horizontal="center" vertical="center" wrapText="1"/>
    </xf>
    <xf numFmtId="0" fontId="7" fillId="0" borderId="1" xfId="13" applyFont="1" applyBorder="1" applyAlignment="1">
      <alignment horizontal="center" vertical="center" wrapText="1"/>
    </xf>
    <xf numFmtId="0" fontId="7" fillId="0" borderId="1" xfId="13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center" vertical="top" wrapText="1"/>
    </xf>
    <xf numFmtId="49" fontId="7" fillId="0" borderId="2" xfId="0" applyNumberFormat="1" applyFont="1" applyFill="1" applyBorder="1" applyAlignment="1">
      <alignment horizontal="center" vertical="top" wrapText="1"/>
    </xf>
    <xf numFmtId="49" fontId="42" fillId="0" borderId="5" xfId="0" applyNumberFormat="1" applyFont="1" applyFill="1" applyBorder="1" applyAlignment="1">
      <alignment horizontal="left" vertical="center" wrapText="1"/>
    </xf>
    <xf numFmtId="49" fontId="42" fillId="0" borderId="2" xfId="0" applyNumberFormat="1" applyFont="1" applyFill="1" applyBorder="1" applyAlignment="1">
      <alignment horizontal="left" vertical="center" wrapText="1"/>
    </xf>
    <xf numFmtId="49" fontId="22" fillId="0" borderId="5" xfId="0" applyNumberFormat="1" applyFont="1" applyFill="1" applyBorder="1" applyAlignment="1">
      <alignment horizontal="left" vertical="center" wrapText="1"/>
    </xf>
    <xf numFmtId="49" fontId="22" fillId="0" borderId="6" xfId="0" applyNumberFormat="1" applyFont="1" applyFill="1" applyBorder="1" applyAlignment="1">
      <alignment horizontal="left" vertical="center" wrapText="1"/>
    </xf>
    <xf numFmtId="49" fontId="22" fillId="0" borderId="2" xfId="0" applyNumberFormat="1" applyFont="1" applyFill="1" applyBorder="1" applyAlignment="1">
      <alignment horizontal="left" vertical="center" wrapText="1"/>
    </xf>
    <xf numFmtId="49" fontId="22" fillId="0" borderId="5" xfId="0" applyNumberFormat="1" applyFont="1" applyFill="1" applyBorder="1" applyAlignment="1">
      <alignment horizontal="center" vertical="center" wrapText="1"/>
    </xf>
    <xf numFmtId="49" fontId="22" fillId="0" borderId="6" xfId="0" applyNumberFormat="1" applyFont="1" applyFill="1" applyBorder="1" applyAlignment="1">
      <alignment horizontal="center" vertical="center" wrapText="1"/>
    </xf>
    <xf numFmtId="49" fontId="22" fillId="0" borderId="2" xfId="0" applyNumberFormat="1" applyFont="1" applyFill="1" applyBorder="1" applyAlignment="1">
      <alignment horizontal="center" vertical="center" wrapText="1"/>
    </xf>
    <xf numFmtId="49" fontId="35" fillId="0" borderId="5" xfId="0" applyNumberFormat="1" applyFont="1" applyFill="1" applyBorder="1" applyAlignment="1">
      <alignment horizontal="left" vertical="center" wrapText="1"/>
    </xf>
    <xf numFmtId="49" fontId="35" fillId="0" borderId="6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vertical="top" wrapText="1"/>
    </xf>
    <xf numFmtId="0" fontId="22" fillId="0" borderId="0" xfId="0" applyFont="1" applyFill="1" applyAlignment="1">
      <alignment horizontal="left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49" fontId="35" fillId="0" borderId="5" xfId="0" applyNumberFormat="1" applyFont="1" applyFill="1" applyBorder="1" applyAlignment="1">
      <alignment horizontal="center" vertical="center" wrapText="1"/>
    </xf>
    <xf numFmtId="49" fontId="35" fillId="0" borderId="6" xfId="0" applyNumberFormat="1" applyFont="1" applyFill="1" applyBorder="1" applyAlignment="1">
      <alignment horizontal="center" vertical="center" wrapText="1"/>
    </xf>
    <xf numFmtId="49" fontId="35" fillId="0" borderId="2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49" fontId="42" fillId="0" borderId="5" xfId="0" applyNumberFormat="1" applyFont="1" applyFill="1" applyBorder="1" applyAlignment="1">
      <alignment horizontal="left" vertical="top" wrapText="1"/>
    </xf>
    <xf numFmtId="49" fontId="42" fillId="0" borderId="2" xfId="0" applyNumberFormat="1" applyFont="1" applyFill="1" applyBorder="1" applyAlignment="1">
      <alignment horizontal="left" vertical="top" wrapText="1"/>
    </xf>
    <xf numFmtId="0" fontId="22" fillId="0" borderId="0" xfId="0" applyFont="1" applyAlignment="1">
      <alignment horizontal="left" wrapText="1"/>
    </xf>
    <xf numFmtId="0" fontId="22" fillId="3" borderId="1" xfId="0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  <xf numFmtId="49" fontId="7" fillId="0" borderId="6" xfId="0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49" fontId="7" fillId="0" borderId="6" xfId="0" applyNumberFormat="1" applyFont="1" applyFill="1" applyBorder="1" applyAlignment="1">
      <alignment horizontal="center" vertical="top" wrapText="1"/>
    </xf>
    <xf numFmtId="49" fontId="7" fillId="0" borderId="10" xfId="0" applyNumberFormat="1" applyFont="1" applyFill="1" applyBorder="1" applyAlignment="1">
      <alignment horizontal="left" vertical="top" wrapText="1"/>
    </xf>
    <xf numFmtId="49" fontId="7" fillId="0" borderId="0" xfId="0" applyNumberFormat="1" applyFont="1" applyFill="1" applyBorder="1" applyAlignment="1">
      <alignment horizontal="left" vertical="top" wrapText="1"/>
    </xf>
    <xf numFmtId="49" fontId="7" fillId="0" borderId="3" xfId="0" applyNumberFormat="1" applyFont="1" applyFill="1" applyBorder="1" applyAlignment="1">
      <alignment horizontal="left" vertical="top" wrapText="1"/>
    </xf>
    <xf numFmtId="49" fontId="7" fillId="0" borderId="10" xfId="0" applyNumberFormat="1" applyFont="1" applyFill="1" applyBorder="1" applyAlignment="1">
      <alignment horizontal="center" vertical="top" wrapText="1"/>
    </xf>
    <xf numFmtId="49" fontId="7" fillId="0" borderId="0" xfId="0" applyNumberFormat="1" applyFont="1" applyFill="1" applyBorder="1" applyAlignment="1">
      <alignment horizontal="center" vertical="top" wrapText="1"/>
    </xf>
    <xf numFmtId="49" fontId="7" fillId="0" borderId="3" xfId="0" applyNumberFormat="1" applyFont="1" applyFill="1" applyBorder="1" applyAlignment="1">
      <alignment horizontal="center" vertical="top" wrapText="1"/>
    </xf>
    <xf numFmtId="49" fontId="7" fillId="3" borderId="5" xfId="0" applyNumberFormat="1" applyFont="1" applyFill="1" applyBorder="1" applyAlignment="1">
      <alignment horizontal="center" vertical="top" wrapText="1"/>
    </xf>
    <xf numFmtId="49" fontId="7" fillId="3" borderId="6" xfId="0" applyNumberFormat="1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49" fontId="7" fillId="0" borderId="5" xfId="0" applyNumberFormat="1" applyFont="1" applyFill="1" applyBorder="1" applyAlignment="1">
      <alignment horizontal="left" vertical="top" wrapText="1"/>
    </xf>
    <xf numFmtId="49" fontId="7" fillId="0" borderId="6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left" wrapText="1"/>
    </xf>
    <xf numFmtId="49" fontId="11" fillId="0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left" vertical="top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9" fontId="7" fillId="3" borderId="2" xfId="0" applyNumberFormat="1" applyFont="1" applyFill="1" applyBorder="1" applyAlignment="1">
      <alignment horizontal="center" vertical="top" wrapText="1"/>
    </xf>
    <xf numFmtId="0" fontId="23" fillId="0" borderId="8" xfId="0" applyFont="1" applyFill="1" applyBorder="1" applyAlignment="1">
      <alignment horizontal="center" vertical="center" textRotation="90" wrapText="1"/>
    </xf>
    <xf numFmtId="0" fontId="0" fillId="0" borderId="4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23" fillId="0" borderId="5" xfId="0" applyNumberFormat="1" applyFont="1" applyFill="1" applyBorder="1" applyAlignment="1">
      <alignment horizontal="center" vertical="center" wrapText="1"/>
    </xf>
    <xf numFmtId="0" fontId="23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3" fillId="0" borderId="5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23" fillId="0" borderId="4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vertical="center" wrapText="1"/>
    </xf>
    <xf numFmtId="0" fontId="23" fillId="0" borderId="9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vertical="center" wrapText="1"/>
    </xf>
    <xf numFmtId="0" fontId="23" fillId="0" borderId="12" xfId="0" applyFont="1" applyFill="1" applyBorder="1" applyAlignment="1">
      <alignment horizontal="center" vertical="center" textRotation="90" wrapText="1"/>
    </xf>
    <xf numFmtId="0" fontId="0" fillId="0" borderId="14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textRotation="90" wrapText="1"/>
    </xf>
  </cellXfs>
  <cellStyles count="14">
    <cellStyle name="Обычный" xfId="0" builtinId="0"/>
    <cellStyle name="Обычный 2" xfId="1"/>
    <cellStyle name="Обычный 2 2" xfId="3"/>
    <cellStyle name="Обычный 2 2 2" xfId="7"/>
    <cellStyle name="Обычный 2 2 2 2" xfId="9"/>
    <cellStyle name="Обычный 2 2 3" xfId="10"/>
    <cellStyle name="Обычный 2 3" xfId="4"/>
    <cellStyle name="Обычный 2 4" xfId="11"/>
    <cellStyle name="Обычный 2 5" xfId="12"/>
    <cellStyle name="Обычный 3" xfId="5"/>
    <cellStyle name="Обычный 4" xfId="6"/>
    <cellStyle name="Обычный 5" xfId="8"/>
    <cellStyle name="Обычный 6" xfId="1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5" sqref="C5:D5"/>
    </sheetView>
  </sheetViews>
  <sheetFormatPr defaultRowHeight="15" x14ac:dyDescent="0.25"/>
  <cols>
    <col min="1" max="1" width="28.5703125" style="142" customWidth="1"/>
    <col min="2" max="2" width="38.140625" style="142" customWidth="1"/>
    <col min="3" max="3" width="36.140625" style="142" customWidth="1"/>
    <col min="4" max="4" width="49" style="154" customWidth="1"/>
    <col min="5" max="16384" width="9.140625" style="142"/>
  </cols>
  <sheetData>
    <row r="1" spans="1:4" ht="15.75" x14ac:dyDescent="0.25">
      <c r="A1" s="140"/>
      <c r="B1" s="140"/>
      <c r="C1" s="140"/>
      <c r="D1" s="141" t="s">
        <v>127</v>
      </c>
    </row>
    <row r="2" spans="1:4" ht="31.5" customHeight="1" x14ac:dyDescent="0.25">
      <c r="A2" s="143"/>
      <c r="B2" s="144"/>
      <c r="C2" s="144"/>
      <c r="D2" s="144"/>
    </row>
    <row r="3" spans="1:4" ht="63.75" customHeight="1" x14ac:dyDescent="0.25">
      <c r="A3" s="257" t="s">
        <v>128</v>
      </c>
      <c r="B3" s="258"/>
      <c r="C3" s="258"/>
      <c r="D3" s="258"/>
    </row>
    <row r="4" spans="1:4" ht="15.75" x14ac:dyDescent="0.25">
      <c r="A4" s="145"/>
      <c r="B4" s="145"/>
      <c r="C4" s="145"/>
      <c r="D4" s="145"/>
    </row>
    <row r="5" spans="1:4" ht="45.75" customHeight="1" x14ac:dyDescent="0.25">
      <c r="A5" s="259" t="s">
        <v>5</v>
      </c>
      <c r="B5" s="259" t="s">
        <v>16</v>
      </c>
      <c r="C5" s="260" t="s">
        <v>57</v>
      </c>
      <c r="D5" s="260"/>
    </row>
    <row r="6" spans="1:4" ht="91.5" customHeight="1" x14ac:dyDescent="0.25">
      <c r="A6" s="259"/>
      <c r="B6" s="259"/>
      <c r="C6" s="146" t="s">
        <v>58</v>
      </c>
      <c r="D6" s="147" t="s">
        <v>59</v>
      </c>
    </row>
    <row r="7" spans="1:4" ht="15.75" x14ac:dyDescent="0.25">
      <c r="A7" s="146">
        <v>1</v>
      </c>
      <c r="B7" s="147">
        <v>2</v>
      </c>
      <c r="C7" s="146">
        <v>3</v>
      </c>
      <c r="D7" s="146">
        <v>4</v>
      </c>
    </row>
    <row r="8" spans="1:4" ht="63" customHeight="1" x14ac:dyDescent="0.25">
      <c r="A8" s="148" t="s">
        <v>50</v>
      </c>
      <c r="B8" s="148" t="s">
        <v>129</v>
      </c>
      <c r="C8" s="148" t="s">
        <v>130</v>
      </c>
      <c r="D8" s="148" t="s">
        <v>222</v>
      </c>
    </row>
    <row r="9" spans="1:4" ht="57.75" customHeight="1" x14ac:dyDescent="0.25">
      <c r="A9" s="149" t="s">
        <v>131</v>
      </c>
      <c r="B9" s="149" t="s">
        <v>132</v>
      </c>
      <c r="C9" s="148" t="s">
        <v>130</v>
      </c>
      <c r="D9" s="148" t="s">
        <v>222</v>
      </c>
    </row>
    <row r="10" spans="1:4" ht="62.25" customHeight="1" x14ac:dyDescent="0.25">
      <c r="A10" s="150" t="s">
        <v>3</v>
      </c>
      <c r="B10" s="151" t="s">
        <v>133</v>
      </c>
      <c r="C10" s="148" t="s">
        <v>130</v>
      </c>
      <c r="D10" s="152" t="s">
        <v>134</v>
      </c>
    </row>
    <row r="11" spans="1:4" ht="69.75" customHeight="1" x14ac:dyDescent="0.25">
      <c r="A11" s="150" t="s">
        <v>135</v>
      </c>
      <c r="B11" s="151" t="s">
        <v>136</v>
      </c>
      <c r="C11" s="148" t="s">
        <v>130</v>
      </c>
      <c r="D11" s="152" t="s">
        <v>134</v>
      </c>
    </row>
    <row r="12" spans="1:4" ht="69.75" customHeight="1" x14ac:dyDescent="0.25">
      <c r="A12" s="149" t="s">
        <v>137</v>
      </c>
      <c r="B12" s="149" t="s">
        <v>138</v>
      </c>
      <c r="C12" s="148" t="s">
        <v>130</v>
      </c>
      <c r="D12" s="148" t="s">
        <v>222</v>
      </c>
    </row>
    <row r="13" spans="1:4" ht="64.5" customHeight="1" x14ac:dyDescent="0.25">
      <c r="A13" s="150" t="s">
        <v>4</v>
      </c>
      <c r="B13" s="151" t="s">
        <v>139</v>
      </c>
      <c r="C13" s="148" t="s">
        <v>130</v>
      </c>
      <c r="D13" s="152" t="s">
        <v>140</v>
      </c>
    </row>
    <row r="14" spans="1:4" ht="57.75" customHeight="1" x14ac:dyDescent="0.25">
      <c r="A14" s="150" t="s">
        <v>141</v>
      </c>
      <c r="B14" s="151" t="s">
        <v>142</v>
      </c>
      <c r="C14" s="148" t="s">
        <v>130</v>
      </c>
      <c r="D14" s="152" t="s">
        <v>140</v>
      </c>
    </row>
    <row r="15" spans="1:4" ht="58.5" customHeight="1" x14ac:dyDescent="0.25">
      <c r="A15" s="150" t="s">
        <v>143</v>
      </c>
      <c r="B15" s="151" t="s">
        <v>144</v>
      </c>
      <c r="C15" s="148" t="s">
        <v>130</v>
      </c>
      <c r="D15" s="152" t="s">
        <v>140</v>
      </c>
    </row>
    <row r="16" spans="1:4" ht="87" customHeight="1" x14ac:dyDescent="0.25">
      <c r="A16" s="150" t="s">
        <v>145</v>
      </c>
      <c r="B16" s="151" t="s">
        <v>146</v>
      </c>
      <c r="C16" s="148" t="s">
        <v>130</v>
      </c>
      <c r="D16" s="152" t="s">
        <v>140</v>
      </c>
    </row>
    <row r="17" spans="1:4" ht="66" customHeight="1" x14ac:dyDescent="0.25">
      <c r="A17" s="150" t="s">
        <v>147</v>
      </c>
      <c r="B17" s="151" t="s">
        <v>148</v>
      </c>
      <c r="C17" s="148" t="s">
        <v>130</v>
      </c>
      <c r="D17" s="152" t="s">
        <v>140</v>
      </c>
    </row>
    <row r="18" spans="1:4" ht="63" x14ac:dyDescent="0.25">
      <c r="A18" s="150" t="s">
        <v>149</v>
      </c>
      <c r="B18" s="151" t="s">
        <v>150</v>
      </c>
      <c r="C18" s="148" t="s">
        <v>130</v>
      </c>
      <c r="D18" s="152" t="s">
        <v>140</v>
      </c>
    </row>
    <row r="19" spans="1:4" ht="72.75" customHeight="1" x14ac:dyDescent="0.25">
      <c r="A19" s="150" t="s">
        <v>151</v>
      </c>
      <c r="B19" s="151" t="s">
        <v>152</v>
      </c>
      <c r="C19" s="148" t="s">
        <v>130</v>
      </c>
      <c r="D19" s="152" t="s">
        <v>140</v>
      </c>
    </row>
    <row r="20" spans="1:4" ht="52.5" customHeight="1" x14ac:dyDescent="0.25">
      <c r="A20" s="150" t="s">
        <v>153</v>
      </c>
      <c r="B20" s="153" t="s">
        <v>154</v>
      </c>
      <c r="C20" s="148" t="s">
        <v>130</v>
      </c>
      <c r="D20" s="152" t="s">
        <v>140</v>
      </c>
    </row>
    <row r="21" spans="1:4" ht="68.25" customHeight="1" x14ac:dyDescent="0.25">
      <c r="A21" s="150" t="s">
        <v>155</v>
      </c>
      <c r="B21" s="153" t="s">
        <v>156</v>
      </c>
      <c r="C21" s="148" t="s">
        <v>130</v>
      </c>
      <c r="D21" s="152" t="s">
        <v>140</v>
      </c>
    </row>
    <row r="22" spans="1:4" ht="69.75" customHeight="1" x14ac:dyDescent="0.25">
      <c r="A22" s="150" t="s">
        <v>157</v>
      </c>
      <c r="B22" s="153" t="s">
        <v>158</v>
      </c>
      <c r="C22" s="148" t="s">
        <v>130</v>
      </c>
      <c r="D22" s="152" t="s">
        <v>159</v>
      </c>
    </row>
    <row r="23" spans="1:4" ht="135" customHeight="1" x14ac:dyDescent="0.25">
      <c r="A23" s="149" t="s">
        <v>160</v>
      </c>
      <c r="B23" s="149" t="s">
        <v>161</v>
      </c>
      <c r="C23" s="148" t="s">
        <v>130</v>
      </c>
      <c r="D23" s="148" t="s">
        <v>222</v>
      </c>
    </row>
    <row r="24" spans="1:4" ht="100.5" customHeight="1" x14ac:dyDescent="0.25">
      <c r="A24" s="150" t="s">
        <v>162</v>
      </c>
      <c r="B24" s="151" t="s">
        <v>163</v>
      </c>
      <c r="C24" s="148" t="s">
        <v>130</v>
      </c>
      <c r="D24" s="152" t="s">
        <v>159</v>
      </c>
    </row>
    <row r="25" spans="1:4" ht="59.25" customHeight="1" x14ac:dyDescent="0.25">
      <c r="A25" s="150" t="s">
        <v>164</v>
      </c>
      <c r="B25" s="151" t="s">
        <v>165</v>
      </c>
      <c r="C25" s="148" t="s">
        <v>130</v>
      </c>
      <c r="D25" s="152" t="s">
        <v>159</v>
      </c>
    </row>
    <row r="26" spans="1:4" ht="53.25" customHeight="1" x14ac:dyDescent="0.25">
      <c r="A26" s="149" t="s">
        <v>166</v>
      </c>
      <c r="B26" s="149" t="s">
        <v>167</v>
      </c>
      <c r="C26" s="148" t="s">
        <v>130</v>
      </c>
      <c r="D26" s="148" t="s">
        <v>222</v>
      </c>
    </row>
    <row r="27" spans="1:4" ht="94.5" x14ac:dyDescent="0.25">
      <c r="A27" s="150" t="s">
        <v>168</v>
      </c>
      <c r="B27" s="151" t="s">
        <v>169</v>
      </c>
      <c r="C27" s="148" t="s">
        <v>130</v>
      </c>
      <c r="D27" s="152" t="s">
        <v>159</v>
      </c>
    </row>
  </sheetData>
  <mergeCells count="4">
    <mergeCell ref="A3:D3"/>
    <mergeCell ref="A5:A6"/>
    <mergeCell ref="B5:B6"/>
    <mergeCell ref="C5:D5"/>
  </mergeCells>
  <pageMargins left="0.70866141732283472" right="0.70866141732283472" top="0.94488188976377963" bottom="0.35433070866141736" header="0.31496062992125984" footer="0.31496062992125984"/>
  <pageSetup paperSize="9" scale="85" firstPageNumber="16" orientation="landscape" useFirstPageNumber="1" r:id="rId1"/>
  <headerFooter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K26"/>
  <sheetViews>
    <sheetView view="pageBreakPreview" topLeftCell="A4" zoomScaleNormal="85" zoomScaleSheetLayoutView="100" workbookViewId="0">
      <selection activeCell="C10" sqref="C10"/>
    </sheetView>
  </sheetViews>
  <sheetFormatPr defaultRowHeight="12.75" x14ac:dyDescent="0.2"/>
  <cols>
    <col min="1" max="1" width="22.140625" style="4" customWidth="1"/>
    <col min="2" max="2" width="20.28515625" style="4" customWidth="1"/>
    <col min="3" max="3" width="34.7109375" style="4" customWidth="1"/>
    <col min="4" max="4" width="21.28515625" style="4" customWidth="1"/>
    <col min="5" max="5" width="22.28515625" style="4" customWidth="1"/>
    <col min="6" max="6" width="16.28515625" style="4" customWidth="1"/>
    <col min="7" max="7" width="23.28515625" style="4" customWidth="1"/>
    <col min="8" max="8" width="24" style="4" customWidth="1"/>
    <col min="9" max="9" width="26.140625" style="4" customWidth="1"/>
    <col min="10" max="10" width="23.85546875" style="4" customWidth="1"/>
  </cols>
  <sheetData>
    <row r="1" spans="1:11" ht="18.75" x14ac:dyDescent="0.3">
      <c r="A1" s="39"/>
      <c r="B1" s="39"/>
      <c r="C1" s="24"/>
      <c r="D1" s="32"/>
      <c r="E1" s="32"/>
      <c r="F1" s="32"/>
      <c r="G1" s="31"/>
      <c r="H1" s="31"/>
      <c r="I1" s="7" t="s">
        <v>12</v>
      </c>
      <c r="J1" s="31"/>
    </row>
    <row r="2" spans="1:11" ht="18.75" x14ac:dyDescent="0.3">
      <c r="A2" s="39"/>
      <c r="B2" s="39"/>
      <c r="C2" s="40"/>
      <c r="D2" s="40"/>
      <c r="E2" s="40"/>
      <c r="F2" s="40"/>
      <c r="G2" s="33"/>
      <c r="H2" s="33"/>
      <c r="I2" s="33"/>
      <c r="J2" s="33"/>
    </row>
    <row r="3" spans="1:11" s="4" customFormat="1" ht="75" x14ac:dyDescent="0.2">
      <c r="A3" s="34" t="s">
        <v>203</v>
      </c>
      <c r="B3" s="34"/>
      <c r="C3" s="34"/>
      <c r="D3" s="34"/>
      <c r="E3" s="34"/>
      <c r="F3" s="34"/>
      <c r="G3" s="34"/>
      <c r="H3" s="34"/>
      <c r="I3" s="34"/>
      <c r="J3" s="34"/>
    </row>
    <row r="4" spans="1:11" x14ac:dyDescent="0.2">
      <c r="A4" s="35"/>
      <c r="B4" s="35"/>
      <c r="C4" s="41"/>
      <c r="D4" s="42"/>
      <c r="E4" s="42"/>
      <c r="F4" s="42"/>
      <c r="G4" s="36"/>
      <c r="H4" s="36"/>
      <c r="I4" s="36"/>
      <c r="J4" s="36"/>
    </row>
    <row r="5" spans="1:11" s="8" customFormat="1" ht="61.5" customHeight="1" x14ac:dyDescent="0.2">
      <c r="A5" s="270" t="s">
        <v>5</v>
      </c>
      <c r="B5" s="271" t="s">
        <v>51</v>
      </c>
      <c r="C5" s="271" t="s">
        <v>2</v>
      </c>
      <c r="D5" s="270" t="s">
        <v>47</v>
      </c>
      <c r="E5" s="261" t="s">
        <v>72</v>
      </c>
      <c r="F5" s="261" t="s">
        <v>52</v>
      </c>
      <c r="G5" s="264" t="s">
        <v>60</v>
      </c>
      <c r="H5" s="265"/>
      <c r="I5" s="270" t="s">
        <v>10</v>
      </c>
      <c r="J5" s="37"/>
    </row>
    <row r="6" spans="1:11" s="4" customFormat="1" ht="15.75" hidden="1" customHeight="1" x14ac:dyDescent="0.2">
      <c r="A6" s="270"/>
      <c r="B6" s="271"/>
      <c r="C6" s="271"/>
      <c r="D6" s="270"/>
      <c r="E6" s="262"/>
      <c r="F6" s="262"/>
      <c r="G6" s="266"/>
      <c r="H6" s="267"/>
      <c r="I6" s="270"/>
      <c r="J6" s="37"/>
    </row>
    <row r="7" spans="1:11" s="8" customFormat="1" ht="63.75" customHeight="1" x14ac:dyDescent="0.2">
      <c r="A7" s="270"/>
      <c r="B7" s="271"/>
      <c r="C7" s="271"/>
      <c r="D7" s="270"/>
      <c r="E7" s="263"/>
      <c r="F7" s="263"/>
      <c r="G7" s="76" t="s">
        <v>64</v>
      </c>
      <c r="H7" s="76" t="s">
        <v>41</v>
      </c>
      <c r="I7" s="270"/>
      <c r="J7" s="54"/>
      <c r="K7" s="37"/>
    </row>
    <row r="8" spans="1:11" s="5" customFormat="1" ht="11.25" customHeight="1" x14ac:dyDescent="0.2">
      <c r="A8" s="77">
        <v>1</v>
      </c>
      <c r="B8" s="77">
        <v>2</v>
      </c>
      <c r="C8" s="25">
        <v>3</v>
      </c>
      <c r="D8" s="25">
        <v>4</v>
      </c>
      <c r="E8" s="25">
        <v>5</v>
      </c>
      <c r="F8" s="76">
        <v>6</v>
      </c>
      <c r="G8" s="25">
        <v>7</v>
      </c>
      <c r="H8" s="25">
        <v>8</v>
      </c>
      <c r="I8" s="52">
        <v>9</v>
      </c>
      <c r="J8" s="37"/>
    </row>
    <row r="9" spans="1:11" s="4" customFormat="1" ht="64.5" customHeight="1" x14ac:dyDescent="0.25">
      <c r="A9" s="272" t="s">
        <v>50</v>
      </c>
      <c r="B9" s="272" t="s">
        <v>198</v>
      </c>
      <c r="C9" s="173" t="s">
        <v>265</v>
      </c>
      <c r="D9" s="83"/>
      <c r="E9" s="168" t="s">
        <v>209</v>
      </c>
      <c r="F9" s="253" t="s">
        <v>201</v>
      </c>
      <c r="G9" s="253">
        <v>0.38</v>
      </c>
      <c r="H9" s="253">
        <v>0.38</v>
      </c>
      <c r="I9" s="83"/>
      <c r="J9" s="56"/>
    </row>
    <row r="10" spans="1:11" s="4" customFormat="1" ht="117" customHeight="1" x14ac:dyDescent="0.25">
      <c r="A10" s="273"/>
      <c r="B10" s="273"/>
      <c r="C10" s="173" t="s">
        <v>266</v>
      </c>
      <c r="D10" s="81"/>
      <c r="E10" s="168" t="s">
        <v>209</v>
      </c>
      <c r="F10" s="168" t="s">
        <v>201</v>
      </c>
      <c r="G10" s="17">
        <v>12.5</v>
      </c>
      <c r="H10" s="17">
        <v>12.5</v>
      </c>
      <c r="I10" s="17"/>
      <c r="J10" s="57"/>
    </row>
    <row r="11" spans="1:11" s="4" customFormat="1" ht="93" customHeight="1" x14ac:dyDescent="0.25">
      <c r="A11" s="273"/>
      <c r="B11" s="273"/>
      <c r="C11" s="167" t="s">
        <v>199</v>
      </c>
      <c r="D11" s="81"/>
      <c r="E11" s="168" t="s">
        <v>209</v>
      </c>
      <c r="F11" s="168" t="s">
        <v>201</v>
      </c>
      <c r="G11" s="139">
        <v>2.85</v>
      </c>
      <c r="H11" s="176">
        <f>270/8735*100</f>
        <v>3.0910131654264452</v>
      </c>
      <c r="I11" s="17"/>
      <c r="J11" s="57"/>
    </row>
    <row r="12" spans="1:11" s="4" customFormat="1" ht="32.25" customHeight="1" x14ac:dyDescent="0.25">
      <c r="A12" s="61"/>
      <c r="B12" s="273"/>
      <c r="C12" s="167" t="s">
        <v>200</v>
      </c>
      <c r="D12" s="81"/>
      <c r="E12" s="168" t="s">
        <v>209</v>
      </c>
      <c r="F12" s="168" t="s">
        <v>202</v>
      </c>
      <c r="G12" s="177">
        <v>1345</v>
      </c>
      <c r="H12" s="178">
        <f>1383+338</f>
        <v>1721</v>
      </c>
      <c r="I12" s="17"/>
      <c r="J12" s="57"/>
    </row>
    <row r="13" spans="1:11" s="4" customFormat="1" ht="59.25" customHeight="1" x14ac:dyDescent="0.25">
      <c r="A13" s="274" t="s">
        <v>263</v>
      </c>
      <c r="B13" s="272" t="s">
        <v>259</v>
      </c>
      <c r="C13" s="175" t="s">
        <v>262</v>
      </c>
      <c r="D13" s="239"/>
      <c r="E13" s="168" t="s">
        <v>209</v>
      </c>
      <c r="F13" s="254" t="s">
        <v>261</v>
      </c>
      <c r="G13" s="254">
        <v>16</v>
      </c>
      <c r="H13" s="254">
        <v>16</v>
      </c>
      <c r="I13" s="17"/>
      <c r="J13" s="57"/>
    </row>
    <row r="14" spans="1:11" s="4" customFormat="1" ht="47.25" customHeight="1" x14ac:dyDescent="0.25">
      <c r="A14" s="275"/>
      <c r="B14" s="275"/>
      <c r="C14" s="252" t="s">
        <v>267</v>
      </c>
      <c r="D14" s="239"/>
      <c r="E14" s="168" t="s">
        <v>209</v>
      </c>
      <c r="F14" s="254" t="s">
        <v>269</v>
      </c>
      <c r="G14" s="254">
        <v>117000</v>
      </c>
      <c r="H14" s="254">
        <v>117000</v>
      </c>
      <c r="I14" s="17"/>
      <c r="J14" s="57"/>
    </row>
    <row r="15" spans="1:11" s="4" customFormat="1" ht="61.5" customHeight="1" x14ac:dyDescent="0.25">
      <c r="A15" s="174" t="s">
        <v>260</v>
      </c>
      <c r="B15" s="238" t="s">
        <v>136</v>
      </c>
      <c r="C15" s="175" t="s">
        <v>268</v>
      </c>
      <c r="D15" s="81"/>
      <c r="E15" s="168" t="s">
        <v>209</v>
      </c>
      <c r="F15" s="168" t="s">
        <v>261</v>
      </c>
      <c r="G15" s="177">
        <v>16</v>
      </c>
      <c r="H15" s="178">
        <v>16</v>
      </c>
      <c r="I15" s="17"/>
      <c r="J15" s="57"/>
    </row>
    <row r="16" spans="1:11" s="4" customFormat="1" ht="119.25" customHeight="1" x14ac:dyDescent="0.25">
      <c r="A16" s="237" t="s">
        <v>14</v>
      </c>
      <c r="B16" s="233" t="s">
        <v>219</v>
      </c>
      <c r="C16" s="167" t="s">
        <v>220</v>
      </c>
      <c r="D16" s="81"/>
      <c r="E16" s="168" t="s">
        <v>209</v>
      </c>
      <c r="F16" s="168" t="s">
        <v>201</v>
      </c>
      <c r="G16" s="179">
        <v>2.15</v>
      </c>
      <c r="H16" s="179">
        <v>2.15</v>
      </c>
      <c r="I16" s="17"/>
      <c r="J16" s="57"/>
    </row>
    <row r="17" spans="1:10" s="4" customFormat="1" ht="63.75" customHeight="1" x14ac:dyDescent="0.25">
      <c r="A17" s="171" t="s">
        <v>173</v>
      </c>
      <c r="B17" s="169" t="s">
        <v>172</v>
      </c>
      <c r="C17" s="167" t="s">
        <v>204</v>
      </c>
      <c r="D17" s="81"/>
      <c r="E17" s="168" t="s">
        <v>209</v>
      </c>
      <c r="F17" s="55" t="s">
        <v>206</v>
      </c>
      <c r="G17" s="179">
        <v>23.6</v>
      </c>
      <c r="H17" s="176">
        <f>23.643+5.684</f>
        <v>29.327000000000002</v>
      </c>
      <c r="I17" s="17"/>
      <c r="J17" s="57"/>
    </row>
    <row r="18" spans="1:10" s="4" customFormat="1" ht="60.75" customHeight="1" x14ac:dyDescent="0.25">
      <c r="A18" s="171" t="s">
        <v>178</v>
      </c>
      <c r="B18" s="169" t="s">
        <v>179</v>
      </c>
      <c r="C18" s="167" t="s">
        <v>205</v>
      </c>
      <c r="D18" s="82"/>
      <c r="E18" s="168" t="s">
        <v>209</v>
      </c>
      <c r="F18" s="55" t="s">
        <v>206</v>
      </c>
      <c r="G18" s="55" t="s">
        <v>212</v>
      </c>
      <c r="H18" s="166">
        <v>0.24</v>
      </c>
      <c r="I18" s="82"/>
      <c r="J18" s="11"/>
    </row>
    <row r="19" spans="1:10" s="4" customFormat="1" ht="87" customHeight="1" x14ac:dyDescent="0.25">
      <c r="A19" s="171" t="s">
        <v>181</v>
      </c>
      <c r="B19" s="169" t="s">
        <v>187</v>
      </c>
      <c r="C19" s="167" t="s">
        <v>187</v>
      </c>
      <c r="D19" s="82"/>
      <c r="E19" s="168" t="s">
        <v>221</v>
      </c>
      <c r="F19" s="55" t="s">
        <v>206</v>
      </c>
      <c r="G19" s="55" t="s">
        <v>213</v>
      </c>
      <c r="H19" s="166">
        <v>2.2799999999999998</v>
      </c>
      <c r="I19" s="82"/>
      <c r="J19" s="11"/>
    </row>
    <row r="20" spans="1:10" s="4" customFormat="1" ht="36" x14ac:dyDescent="0.25">
      <c r="A20" s="171" t="s">
        <v>182</v>
      </c>
      <c r="B20" s="170" t="s">
        <v>148</v>
      </c>
      <c r="C20" s="172" t="s">
        <v>189</v>
      </c>
      <c r="D20" s="82"/>
      <c r="E20" s="168" t="s">
        <v>209</v>
      </c>
      <c r="F20" s="55" t="s">
        <v>210</v>
      </c>
      <c r="G20" s="180" t="s">
        <v>214</v>
      </c>
      <c r="H20" s="180">
        <v>24</v>
      </c>
      <c r="I20" s="82"/>
      <c r="J20" s="11"/>
    </row>
    <row r="21" spans="1:10" s="4" customFormat="1" ht="48" x14ac:dyDescent="0.25">
      <c r="A21" s="174" t="s">
        <v>183</v>
      </c>
      <c r="B21" s="175" t="s">
        <v>150</v>
      </c>
      <c r="C21" s="87" t="s">
        <v>191</v>
      </c>
      <c r="D21" s="82"/>
      <c r="E21" s="168" t="s">
        <v>209</v>
      </c>
      <c r="F21" s="55" t="s">
        <v>210</v>
      </c>
      <c r="G21" s="180" t="s">
        <v>215</v>
      </c>
      <c r="H21" s="180">
        <v>7</v>
      </c>
      <c r="I21" s="82"/>
      <c r="J21" s="11"/>
    </row>
    <row r="22" spans="1:10" s="4" customFormat="1" ht="78.75" x14ac:dyDescent="0.25">
      <c r="A22" s="174" t="s">
        <v>184</v>
      </c>
      <c r="B22" s="175" t="s">
        <v>207</v>
      </c>
      <c r="C22" s="173" t="s">
        <v>208</v>
      </c>
      <c r="D22" s="82"/>
      <c r="E22" s="168" t="s">
        <v>209</v>
      </c>
      <c r="F22" s="55" t="s">
        <v>210</v>
      </c>
      <c r="G22" s="180" t="s">
        <v>216</v>
      </c>
      <c r="H22" s="180">
        <v>1</v>
      </c>
      <c r="I22" s="82"/>
      <c r="J22" s="11"/>
    </row>
    <row r="23" spans="1:10" s="4" customFormat="1" ht="51.75" customHeight="1" x14ac:dyDescent="0.25">
      <c r="A23" s="174" t="s">
        <v>185</v>
      </c>
      <c r="B23" s="175" t="s">
        <v>154</v>
      </c>
      <c r="C23" s="173" t="s">
        <v>211</v>
      </c>
      <c r="D23" s="82"/>
      <c r="E23" s="168" t="s">
        <v>209</v>
      </c>
      <c r="F23" s="55" t="s">
        <v>210</v>
      </c>
      <c r="G23" s="180" t="s">
        <v>217</v>
      </c>
      <c r="H23" s="180">
        <v>270</v>
      </c>
      <c r="I23" s="82"/>
      <c r="J23" s="11"/>
    </row>
    <row r="24" spans="1:10" ht="9.75" customHeight="1" x14ac:dyDescent="0.2">
      <c r="A24" s="3"/>
      <c r="B24" s="3"/>
      <c r="C24" s="3"/>
      <c r="D24" s="2"/>
      <c r="E24" s="2"/>
      <c r="F24" s="2"/>
      <c r="G24" s="2"/>
      <c r="H24" s="2"/>
      <c r="I24" s="2"/>
      <c r="J24" s="2"/>
    </row>
    <row r="25" spans="1:10" ht="60.75" customHeight="1" x14ac:dyDescent="0.25">
      <c r="A25" s="268" t="s">
        <v>71</v>
      </c>
      <c r="B25" s="268"/>
      <c r="C25" s="269"/>
      <c r="D25" s="269"/>
      <c r="E25" s="269"/>
      <c r="F25" s="269"/>
      <c r="G25" s="269"/>
      <c r="H25" s="269"/>
      <c r="I25" s="269"/>
      <c r="J25" s="53"/>
    </row>
    <row r="26" spans="1:10" ht="45.75" customHeight="1" x14ac:dyDescent="0.2">
      <c r="A26" s="268" t="s">
        <v>65</v>
      </c>
      <c r="B26" s="268"/>
      <c r="C26" s="268"/>
      <c r="D26" s="268"/>
      <c r="E26" s="268"/>
      <c r="F26" s="268"/>
      <c r="G26" s="268"/>
      <c r="H26" s="268"/>
      <c r="I26" s="268"/>
    </row>
  </sheetData>
  <mergeCells count="14">
    <mergeCell ref="F5:F7"/>
    <mergeCell ref="G5:H6"/>
    <mergeCell ref="A26:I26"/>
    <mergeCell ref="A25:I25"/>
    <mergeCell ref="A5:A7"/>
    <mergeCell ref="C5:C7"/>
    <mergeCell ref="D5:D7"/>
    <mergeCell ref="E5:E7"/>
    <mergeCell ref="I5:I7"/>
    <mergeCell ref="B5:B7"/>
    <mergeCell ref="A9:A11"/>
    <mergeCell ref="B9:B12"/>
    <mergeCell ref="A13:A14"/>
    <mergeCell ref="B13:B14"/>
  </mergeCells>
  <printOptions horizontalCentered="1"/>
  <pageMargins left="0.39370078740157483" right="0.39370078740157483" top="1.1811023622047245" bottom="0.55118110236220474" header="0.86614173228346458" footer="0.27559055118110237"/>
  <pageSetup paperSize="9" scale="67" firstPageNumber="163" fitToHeight="0" orientation="landscape" r:id="rId1"/>
  <headerFooter differentFirst="1" scaleWithDoc="0">
    <oddHeader>&amp;C&amp;P</oddHeader>
  </headerFooter>
  <rowBreaks count="1" manualBreakCount="1">
    <brk id="1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U63"/>
  <sheetViews>
    <sheetView view="pageBreakPreview" zoomScale="40" zoomScaleNormal="85" zoomScaleSheetLayoutView="40" workbookViewId="0">
      <selection activeCell="O17" sqref="O17"/>
    </sheetView>
  </sheetViews>
  <sheetFormatPr defaultRowHeight="33" x14ac:dyDescent="0.45"/>
  <cols>
    <col min="1" max="1" width="48.42578125" style="115" customWidth="1"/>
    <col min="2" max="2" width="46.140625" style="115" customWidth="1"/>
    <col min="3" max="3" width="46.42578125" style="115" customWidth="1"/>
    <col min="4" max="4" width="41.140625" style="115" customWidth="1"/>
    <col min="5" max="5" width="49.42578125" style="115" customWidth="1"/>
    <col min="6" max="6" width="30.5703125" style="115" customWidth="1"/>
    <col min="7" max="7" width="28.42578125" style="115" customWidth="1"/>
    <col min="8" max="8" width="28.140625" style="115" customWidth="1"/>
    <col min="9" max="9" width="29.5703125" style="115" customWidth="1"/>
    <col min="10" max="10" width="25.85546875" style="115" customWidth="1"/>
    <col min="11" max="11" width="25.42578125" style="115" customWidth="1"/>
    <col min="12" max="12" width="29.7109375" style="115" customWidth="1"/>
    <col min="13" max="13" width="29.5703125" style="115" customWidth="1"/>
    <col min="14" max="14" width="25.42578125" style="115" customWidth="1"/>
    <col min="15" max="15" width="30.140625" style="115" customWidth="1"/>
    <col min="16" max="16" width="25.85546875" style="115" customWidth="1"/>
    <col min="17" max="17" width="26.28515625" style="115" customWidth="1"/>
    <col min="18" max="18" width="24.28515625" style="115" customWidth="1"/>
    <col min="19" max="19" width="22.5703125" style="105" customWidth="1"/>
    <col min="20" max="20" width="29.42578125" style="105" customWidth="1"/>
    <col min="21" max="16384" width="9.140625" style="105"/>
  </cols>
  <sheetData>
    <row r="1" spans="1:21" x14ac:dyDescent="0.4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104"/>
      <c r="T1" s="104" t="s">
        <v>78</v>
      </c>
    </row>
    <row r="2" spans="1:21" x14ac:dyDescent="0.4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21" ht="125.25" customHeight="1" x14ac:dyDescent="0.2">
      <c r="A3" s="294" t="s">
        <v>223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</row>
    <row r="4" spans="1:21" x14ac:dyDescent="0.45">
      <c r="A4" s="94"/>
      <c r="B4" s="67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8"/>
    </row>
    <row r="5" spans="1:21" s="106" customFormat="1" ht="88.5" customHeight="1" x14ac:dyDescent="0.2">
      <c r="A5" s="295" t="s">
        <v>5</v>
      </c>
      <c r="B5" s="295" t="s">
        <v>16</v>
      </c>
      <c r="C5" s="296" t="s">
        <v>37</v>
      </c>
      <c r="D5" s="295" t="s">
        <v>53</v>
      </c>
      <c r="E5" s="295" t="s">
        <v>79</v>
      </c>
      <c r="F5" s="299" t="s">
        <v>39</v>
      </c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1"/>
      <c r="R5" s="302" t="s">
        <v>67</v>
      </c>
      <c r="S5" s="303"/>
      <c r="T5" s="304"/>
    </row>
    <row r="6" spans="1:21" s="106" customFormat="1" ht="306.75" customHeight="1" x14ac:dyDescent="0.2">
      <c r="A6" s="295"/>
      <c r="B6" s="295"/>
      <c r="C6" s="297"/>
      <c r="D6" s="295"/>
      <c r="E6" s="295"/>
      <c r="F6" s="295" t="s">
        <v>48</v>
      </c>
      <c r="G6" s="295"/>
      <c r="H6" s="295"/>
      <c r="I6" s="295" t="s">
        <v>66</v>
      </c>
      <c r="J6" s="295"/>
      <c r="K6" s="295"/>
      <c r="L6" s="295" t="s">
        <v>68</v>
      </c>
      <c r="M6" s="295"/>
      <c r="N6" s="295"/>
      <c r="O6" s="295" t="s">
        <v>42</v>
      </c>
      <c r="P6" s="295"/>
      <c r="Q6" s="295"/>
      <c r="R6" s="305"/>
      <c r="S6" s="306"/>
      <c r="T6" s="307"/>
    </row>
    <row r="7" spans="1:21" s="106" customFormat="1" ht="74.25" customHeight="1" x14ac:dyDescent="0.2">
      <c r="A7" s="295"/>
      <c r="B7" s="295"/>
      <c r="C7" s="297"/>
      <c r="D7" s="295"/>
      <c r="E7" s="295"/>
      <c r="F7" s="295" t="s">
        <v>1</v>
      </c>
      <c r="G7" s="295" t="s">
        <v>36</v>
      </c>
      <c r="H7" s="295"/>
      <c r="I7" s="295" t="s">
        <v>1</v>
      </c>
      <c r="J7" s="295" t="s">
        <v>36</v>
      </c>
      <c r="K7" s="295"/>
      <c r="L7" s="295" t="s">
        <v>1</v>
      </c>
      <c r="M7" s="295" t="s">
        <v>36</v>
      </c>
      <c r="N7" s="295"/>
      <c r="O7" s="295" t="s">
        <v>1</v>
      </c>
      <c r="P7" s="295" t="s">
        <v>36</v>
      </c>
      <c r="Q7" s="295"/>
      <c r="R7" s="295" t="s">
        <v>1</v>
      </c>
      <c r="S7" s="295" t="s">
        <v>36</v>
      </c>
      <c r="T7" s="295"/>
    </row>
    <row r="8" spans="1:21" ht="153" customHeight="1" x14ac:dyDescent="0.2">
      <c r="A8" s="295"/>
      <c r="B8" s="295"/>
      <c r="C8" s="298"/>
      <c r="D8" s="295"/>
      <c r="E8" s="295"/>
      <c r="F8" s="295"/>
      <c r="G8" s="107" t="s">
        <v>34</v>
      </c>
      <c r="H8" s="107" t="s">
        <v>6</v>
      </c>
      <c r="I8" s="295"/>
      <c r="J8" s="107" t="s">
        <v>34</v>
      </c>
      <c r="K8" s="107" t="s">
        <v>6</v>
      </c>
      <c r="L8" s="295"/>
      <c r="M8" s="107" t="s">
        <v>34</v>
      </c>
      <c r="N8" s="107" t="s">
        <v>6</v>
      </c>
      <c r="O8" s="295"/>
      <c r="P8" s="107" t="s">
        <v>34</v>
      </c>
      <c r="Q8" s="107" t="s">
        <v>6</v>
      </c>
      <c r="R8" s="295"/>
      <c r="S8" s="107" t="s">
        <v>34</v>
      </c>
      <c r="T8" s="107" t="s">
        <v>6</v>
      </c>
    </row>
    <row r="9" spans="1:21" s="109" customFormat="1" x14ac:dyDescent="0.2">
      <c r="A9" s="107">
        <v>1</v>
      </c>
      <c r="B9" s="107">
        <v>2</v>
      </c>
      <c r="C9" s="107">
        <v>3</v>
      </c>
      <c r="D9" s="108">
        <v>4</v>
      </c>
      <c r="E9" s="108">
        <v>5</v>
      </c>
      <c r="F9" s="108">
        <v>6</v>
      </c>
      <c r="G9" s="108">
        <v>7</v>
      </c>
      <c r="H9" s="108">
        <v>8</v>
      </c>
      <c r="I9" s="108">
        <v>9</v>
      </c>
      <c r="J9" s="108">
        <v>10</v>
      </c>
      <c r="K9" s="108">
        <v>11</v>
      </c>
      <c r="L9" s="108">
        <v>12</v>
      </c>
      <c r="M9" s="108">
        <v>13</v>
      </c>
      <c r="N9" s="108">
        <v>14</v>
      </c>
      <c r="O9" s="108">
        <v>15</v>
      </c>
      <c r="P9" s="108">
        <v>16</v>
      </c>
      <c r="Q9" s="108">
        <v>17</v>
      </c>
      <c r="R9" s="108">
        <v>18</v>
      </c>
      <c r="S9" s="108">
        <v>19</v>
      </c>
      <c r="T9" s="108">
        <v>20</v>
      </c>
    </row>
    <row r="10" spans="1:21" s="109" customFormat="1" ht="100.5" customHeight="1" x14ac:dyDescent="0.2">
      <c r="A10" s="164" t="s">
        <v>50</v>
      </c>
      <c r="B10" s="311" t="s">
        <v>245</v>
      </c>
      <c r="C10" s="155"/>
      <c r="D10" s="113" t="s">
        <v>54</v>
      </c>
      <c r="E10" s="107"/>
      <c r="F10" s="160">
        <f>F11</f>
        <v>1216287.3999999999</v>
      </c>
      <c r="G10" s="160">
        <f t="shared" ref="G10:Q10" si="0">G11</f>
        <v>469690.7</v>
      </c>
      <c r="H10" s="160">
        <f t="shared" si="0"/>
        <v>746596.7</v>
      </c>
      <c r="I10" s="160">
        <f t="shared" si="0"/>
        <v>1222616.6000000001</v>
      </c>
      <c r="J10" s="160">
        <f t="shared" si="0"/>
        <v>476019.89999999997</v>
      </c>
      <c r="K10" s="160">
        <f t="shared" si="0"/>
        <v>746596.7</v>
      </c>
      <c r="L10" s="160">
        <f t="shared" si="0"/>
        <v>1222616.6000000001</v>
      </c>
      <c r="M10" s="160">
        <f t="shared" si="0"/>
        <v>476019.89999999997</v>
      </c>
      <c r="N10" s="160">
        <f t="shared" si="0"/>
        <v>746596.7</v>
      </c>
      <c r="O10" s="160">
        <f t="shared" si="0"/>
        <v>1153234.4800000002</v>
      </c>
      <c r="P10" s="160">
        <f t="shared" si="0"/>
        <v>417754.9</v>
      </c>
      <c r="Q10" s="160">
        <f t="shared" si="0"/>
        <v>735479.58000000007</v>
      </c>
      <c r="R10" s="160">
        <f>O10/L10*100</f>
        <v>94.325112222425261</v>
      </c>
      <c r="S10" s="160">
        <f>P10/M10*100</f>
        <v>87.759965497240771</v>
      </c>
      <c r="T10" s="160">
        <f>Q10/N10*100</f>
        <v>98.510960469018968</v>
      </c>
    </row>
    <row r="11" spans="1:21" s="109" customFormat="1" ht="277.5" customHeight="1" x14ac:dyDescent="0.2">
      <c r="A11" s="165"/>
      <c r="B11" s="312"/>
      <c r="C11" s="82"/>
      <c r="D11" s="113" t="s">
        <v>174</v>
      </c>
      <c r="E11" s="107" t="s">
        <v>70</v>
      </c>
      <c r="F11" s="158">
        <f t="shared" ref="F11:Q11" si="1">F12+F16+F47+F54</f>
        <v>1216287.3999999999</v>
      </c>
      <c r="G11" s="158">
        <f t="shared" si="1"/>
        <v>469690.7</v>
      </c>
      <c r="H11" s="158">
        <f t="shared" si="1"/>
        <v>746596.7</v>
      </c>
      <c r="I11" s="158">
        <f t="shared" si="1"/>
        <v>1222616.6000000001</v>
      </c>
      <c r="J11" s="158">
        <f t="shared" si="1"/>
        <v>476019.89999999997</v>
      </c>
      <c r="K11" s="158">
        <f t="shared" si="1"/>
        <v>746596.7</v>
      </c>
      <c r="L11" s="158">
        <f t="shared" si="1"/>
        <v>1222616.6000000001</v>
      </c>
      <c r="M11" s="158">
        <f t="shared" si="1"/>
        <v>476019.89999999997</v>
      </c>
      <c r="N11" s="158">
        <f t="shared" si="1"/>
        <v>746596.7</v>
      </c>
      <c r="O11" s="158">
        <f t="shared" si="1"/>
        <v>1153234.4800000002</v>
      </c>
      <c r="P11" s="158">
        <f t="shared" si="1"/>
        <v>417754.9</v>
      </c>
      <c r="Q11" s="158">
        <f t="shared" si="1"/>
        <v>735479.58000000007</v>
      </c>
      <c r="R11" s="160">
        <f t="shared" ref="R11:R57" si="2">O11/L11*100</f>
        <v>94.325112222425261</v>
      </c>
      <c r="S11" s="160">
        <f t="shared" ref="S11:S43" si="3">P11/M11*100</f>
        <v>87.759965497240771</v>
      </c>
      <c r="T11" s="160">
        <f t="shared" ref="T11:T57" si="4">Q11/N11*100</f>
        <v>98.510960469018968</v>
      </c>
    </row>
    <row r="12" spans="1:21" s="109" customFormat="1" ht="211.5" x14ac:dyDescent="0.2">
      <c r="A12" s="72" t="s">
        <v>246</v>
      </c>
      <c r="B12" s="241" t="s">
        <v>247</v>
      </c>
      <c r="C12" s="82"/>
      <c r="D12" s="220" t="s">
        <v>54</v>
      </c>
      <c r="E12" s="107" t="s">
        <v>70</v>
      </c>
      <c r="F12" s="160">
        <f>F13</f>
        <v>111685.5</v>
      </c>
      <c r="G12" s="160">
        <f t="shared" ref="G12:Q12" si="5">G13</f>
        <v>0</v>
      </c>
      <c r="H12" s="160">
        <f t="shared" si="5"/>
        <v>111685.5</v>
      </c>
      <c r="I12" s="160">
        <f t="shared" si="5"/>
        <v>111685.5</v>
      </c>
      <c r="J12" s="160">
        <f t="shared" si="5"/>
        <v>0</v>
      </c>
      <c r="K12" s="160">
        <f t="shared" si="5"/>
        <v>111685.5</v>
      </c>
      <c r="L12" s="160">
        <f t="shared" si="5"/>
        <v>111685.5</v>
      </c>
      <c r="M12" s="160">
        <f t="shared" si="5"/>
        <v>0</v>
      </c>
      <c r="N12" s="160">
        <f t="shared" si="5"/>
        <v>111685.5</v>
      </c>
      <c r="O12" s="160">
        <f t="shared" si="5"/>
        <v>109375.7</v>
      </c>
      <c r="P12" s="160">
        <f t="shared" si="5"/>
        <v>0</v>
      </c>
      <c r="Q12" s="160">
        <f t="shared" si="5"/>
        <v>109375.7</v>
      </c>
      <c r="R12" s="160">
        <f t="shared" si="2"/>
        <v>97.931871191873611</v>
      </c>
      <c r="S12" s="160">
        <v>0</v>
      </c>
      <c r="T12" s="160">
        <f t="shared" si="4"/>
        <v>97.931871191873611</v>
      </c>
    </row>
    <row r="13" spans="1:21" s="109" customFormat="1" ht="35.25" x14ac:dyDescent="0.2">
      <c r="A13" s="72"/>
      <c r="B13" s="225"/>
      <c r="C13" s="82"/>
      <c r="D13" s="220"/>
      <c r="E13" s="156" t="s">
        <v>248</v>
      </c>
      <c r="F13" s="158">
        <v>111685.5</v>
      </c>
      <c r="G13" s="158">
        <v>0</v>
      </c>
      <c r="H13" s="158">
        <v>111685.5</v>
      </c>
      <c r="I13" s="158">
        <v>111685.5</v>
      </c>
      <c r="J13" s="158">
        <v>0</v>
      </c>
      <c r="K13" s="158">
        <v>111685.5</v>
      </c>
      <c r="L13" s="158">
        <v>111685.5</v>
      </c>
      <c r="M13" s="158">
        <v>0</v>
      </c>
      <c r="N13" s="158">
        <v>111685.5</v>
      </c>
      <c r="O13" s="158">
        <v>109375.7</v>
      </c>
      <c r="P13" s="158">
        <v>0</v>
      </c>
      <c r="Q13" s="158">
        <v>109375.7</v>
      </c>
      <c r="R13" s="160">
        <f t="shared" si="2"/>
        <v>97.931871191873611</v>
      </c>
      <c r="S13" s="160">
        <v>0</v>
      </c>
      <c r="T13" s="160">
        <f t="shared" si="4"/>
        <v>97.931871191873611</v>
      </c>
    </row>
    <row r="14" spans="1:21" s="109" customFormat="1" ht="73.5" customHeight="1" x14ac:dyDescent="0.2">
      <c r="A14" s="276" t="s">
        <v>249</v>
      </c>
      <c r="B14" s="280" t="s">
        <v>136</v>
      </c>
      <c r="C14" s="278"/>
      <c r="D14" s="276" t="s">
        <v>175</v>
      </c>
      <c r="E14" s="112" t="s">
        <v>1</v>
      </c>
      <c r="F14" s="160">
        <f>F15</f>
        <v>111685.5</v>
      </c>
      <c r="G14" s="160">
        <f t="shared" ref="G14:Q14" si="6">G15</f>
        <v>0</v>
      </c>
      <c r="H14" s="160">
        <f t="shared" si="6"/>
        <v>111685.5</v>
      </c>
      <c r="I14" s="160">
        <f t="shared" si="6"/>
        <v>111685.5</v>
      </c>
      <c r="J14" s="160">
        <f t="shared" si="6"/>
        <v>0</v>
      </c>
      <c r="K14" s="160">
        <f t="shared" si="6"/>
        <v>111685.5</v>
      </c>
      <c r="L14" s="160">
        <f t="shared" si="6"/>
        <v>111685.5</v>
      </c>
      <c r="M14" s="160">
        <f t="shared" si="6"/>
        <v>0</v>
      </c>
      <c r="N14" s="160">
        <f t="shared" si="6"/>
        <v>111685.5</v>
      </c>
      <c r="O14" s="160">
        <f t="shared" si="6"/>
        <v>109375.7</v>
      </c>
      <c r="P14" s="160">
        <f t="shared" si="6"/>
        <v>0</v>
      </c>
      <c r="Q14" s="160">
        <f t="shared" si="6"/>
        <v>109375.7</v>
      </c>
      <c r="R14" s="160">
        <f t="shared" si="2"/>
        <v>97.931871191873611</v>
      </c>
      <c r="S14" s="160">
        <v>0</v>
      </c>
      <c r="T14" s="160">
        <f t="shared" si="4"/>
        <v>97.931871191873611</v>
      </c>
    </row>
    <row r="15" spans="1:21" s="109" customFormat="1" ht="79.5" customHeight="1" x14ac:dyDescent="0.2">
      <c r="A15" s="277"/>
      <c r="B15" s="281"/>
      <c r="C15" s="279"/>
      <c r="D15" s="277"/>
      <c r="E15" s="156" t="s">
        <v>248</v>
      </c>
      <c r="F15" s="161">
        <v>111685.5</v>
      </c>
      <c r="G15" s="161">
        <v>0</v>
      </c>
      <c r="H15" s="161">
        <v>111685.5</v>
      </c>
      <c r="I15" s="161">
        <v>111685.5</v>
      </c>
      <c r="J15" s="161">
        <v>0</v>
      </c>
      <c r="K15" s="161">
        <v>111685.5</v>
      </c>
      <c r="L15" s="161">
        <v>111685.5</v>
      </c>
      <c r="M15" s="161">
        <v>0</v>
      </c>
      <c r="N15" s="161">
        <v>111685.5</v>
      </c>
      <c r="O15" s="161">
        <v>109375.7</v>
      </c>
      <c r="P15" s="161">
        <v>0</v>
      </c>
      <c r="Q15" s="161">
        <v>109375.7</v>
      </c>
      <c r="R15" s="160">
        <f t="shared" si="2"/>
        <v>97.931871191873611</v>
      </c>
      <c r="S15" s="160">
        <v>0</v>
      </c>
      <c r="T15" s="160">
        <f t="shared" si="4"/>
        <v>97.931871191873611</v>
      </c>
    </row>
    <row r="16" spans="1:21" s="109" customFormat="1" ht="287.25" customHeight="1" x14ac:dyDescent="0.2">
      <c r="A16" s="72" t="s">
        <v>171</v>
      </c>
      <c r="B16" s="162" t="s">
        <v>170</v>
      </c>
      <c r="C16" s="82"/>
      <c r="D16" s="113" t="s">
        <v>54</v>
      </c>
      <c r="E16" s="111"/>
      <c r="F16" s="163">
        <f>SUM(F17:F27)</f>
        <v>1074334</v>
      </c>
      <c r="G16" s="163">
        <f t="shared" ref="G16:Q16" si="7">SUM(G17:G27)</f>
        <v>469690.7</v>
      </c>
      <c r="H16" s="163">
        <f t="shared" si="7"/>
        <v>604643.29999999993</v>
      </c>
      <c r="I16" s="163">
        <f t="shared" si="7"/>
        <v>1080663.2000000002</v>
      </c>
      <c r="J16" s="163">
        <f t="shared" si="7"/>
        <v>476019.89999999997</v>
      </c>
      <c r="K16" s="163">
        <f t="shared" si="7"/>
        <v>604643.29999999993</v>
      </c>
      <c r="L16" s="163">
        <f t="shared" si="7"/>
        <v>1080663.2000000002</v>
      </c>
      <c r="M16" s="163">
        <f t="shared" si="7"/>
        <v>476019.89999999997</v>
      </c>
      <c r="N16" s="163">
        <f t="shared" si="7"/>
        <v>604643.29999999993</v>
      </c>
      <c r="O16" s="163">
        <f t="shared" si="7"/>
        <v>1014315.68</v>
      </c>
      <c r="P16" s="163">
        <f t="shared" si="7"/>
        <v>417754.9</v>
      </c>
      <c r="Q16" s="163">
        <f t="shared" si="7"/>
        <v>596560.78</v>
      </c>
      <c r="R16" s="160">
        <f t="shared" si="2"/>
        <v>93.860481230414791</v>
      </c>
      <c r="S16" s="160">
        <f t="shared" si="3"/>
        <v>87.759965497240771</v>
      </c>
      <c r="T16" s="160">
        <f t="shared" si="4"/>
        <v>98.66325815567626</v>
      </c>
    </row>
    <row r="17" spans="1:20" s="109" customFormat="1" ht="35.25" x14ac:dyDescent="0.2">
      <c r="A17" s="157"/>
      <c r="B17" s="133"/>
      <c r="C17" s="86"/>
      <c r="D17" s="110"/>
      <c r="E17" s="156" t="s">
        <v>176</v>
      </c>
      <c r="F17" s="161">
        <f>F29</f>
        <v>445927.4</v>
      </c>
      <c r="G17" s="161">
        <f t="shared" ref="G17:Q17" si="8">G29</f>
        <v>445927.4</v>
      </c>
      <c r="H17" s="161">
        <f>H29</f>
        <v>0</v>
      </c>
      <c r="I17" s="161">
        <f t="shared" si="8"/>
        <v>452256.6</v>
      </c>
      <c r="J17" s="161">
        <f t="shared" si="8"/>
        <v>452256.6</v>
      </c>
      <c r="K17" s="161">
        <f t="shared" si="8"/>
        <v>0</v>
      </c>
      <c r="L17" s="161">
        <f t="shared" si="8"/>
        <v>452256.6</v>
      </c>
      <c r="M17" s="161">
        <f t="shared" si="8"/>
        <v>452256.6</v>
      </c>
      <c r="N17" s="161">
        <f t="shared" si="8"/>
        <v>0</v>
      </c>
      <c r="O17" s="161">
        <f t="shared" si="8"/>
        <v>394011.53</v>
      </c>
      <c r="P17" s="161">
        <f t="shared" si="8"/>
        <v>394011.53</v>
      </c>
      <c r="Q17" s="161">
        <f t="shared" si="8"/>
        <v>0</v>
      </c>
      <c r="R17" s="160">
        <f t="shared" si="2"/>
        <v>87.121233830528965</v>
      </c>
      <c r="S17" s="160">
        <f t="shared" si="3"/>
        <v>87.121233830528965</v>
      </c>
      <c r="T17" s="160">
        <v>0</v>
      </c>
    </row>
    <row r="18" spans="1:20" s="109" customFormat="1" ht="35.25" x14ac:dyDescent="0.2">
      <c r="A18" s="157"/>
      <c r="B18" s="133"/>
      <c r="C18" s="86"/>
      <c r="D18" s="110"/>
      <c r="E18" s="156" t="s">
        <v>177</v>
      </c>
      <c r="F18" s="161">
        <f>F30</f>
        <v>393187.6</v>
      </c>
      <c r="G18" s="161">
        <f t="shared" ref="G18:Q18" si="9">G30</f>
        <v>0</v>
      </c>
      <c r="H18" s="161">
        <f>H30</f>
        <v>393187.6</v>
      </c>
      <c r="I18" s="161">
        <f t="shared" si="9"/>
        <v>393187.6</v>
      </c>
      <c r="J18" s="161">
        <f t="shared" si="9"/>
        <v>0</v>
      </c>
      <c r="K18" s="161">
        <f t="shared" si="9"/>
        <v>393187.6</v>
      </c>
      <c r="L18" s="161">
        <f t="shared" si="9"/>
        <v>393187.6</v>
      </c>
      <c r="M18" s="161">
        <f t="shared" si="9"/>
        <v>0</v>
      </c>
      <c r="N18" s="161">
        <f t="shared" si="9"/>
        <v>393187.6</v>
      </c>
      <c r="O18" s="161">
        <f t="shared" si="9"/>
        <v>393187.6</v>
      </c>
      <c r="P18" s="161">
        <f t="shared" si="9"/>
        <v>0</v>
      </c>
      <c r="Q18" s="161">
        <f t="shared" si="9"/>
        <v>393187.6</v>
      </c>
      <c r="R18" s="160">
        <f t="shared" si="2"/>
        <v>100</v>
      </c>
      <c r="S18" s="160">
        <v>0</v>
      </c>
      <c r="T18" s="160">
        <f t="shared" si="4"/>
        <v>100</v>
      </c>
    </row>
    <row r="19" spans="1:20" s="109" customFormat="1" ht="35.25" x14ac:dyDescent="0.2">
      <c r="A19" s="157"/>
      <c r="B19" s="133"/>
      <c r="C19" s="86"/>
      <c r="D19" s="110"/>
      <c r="E19" s="156" t="s">
        <v>180</v>
      </c>
      <c r="F19" s="161">
        <f>F32</f>
        <v>43130.8</v>
      </c>
      <c r="G19" s="161">
        <f t="shared" ref="G19:Q19" si="10">G32</f>
        <v>0</v>
      </c>
      <c r="H19" s="161">
        <f t="shared" si="10"/>
        <v>43130.8</v>
      </c>
      <c r="I19" s="161">
        <f t="shared" si="10"/>
        <v>43130.8</v>
      </c>
      <c r="J19" s="161">
        <f t="shared" si="10"/>
        <v>0</v>
      </c>
      <c r="K19" s="161">
        <f t="shared" si="10"/>
        <v>43130.8</v>
      </c>
      <c r="L19" s="161">
        <f t="shared" si="10"/>
        <v>43130.8</v>
      </c>
      <c r="M19" s="161">
        <f t="shared" si="10"/>
        <v>0</v>
      </c>
      <c r="N19" s="161">
        <f t="shared" si="10"/>
        <v>43130.8</v>
      </c>
      <c r="O19" s="161">
        <f t="shared" si="10"/>
        <v>40471.49</v>
      </c>
      <c r="P19" s="161">
        <f t="shared" si="10"/>
        <v>0</v>
      </c>
      <c r="Q19" s="161">
        <f t="shared" si="10"/>
        <v>40471.49</v>
      </c>
      <c r="R19" s="160">
        <f t="shared" si="2"/>
        <v>93.834313298153518</v>
      </c>
      <c r="S19" s="160">
        <v>0</v>
      </c>
      <c r="T19" s="160">
        <f t="shared" si="4"/>
        <v>93.834313298153518</v>
      </c>
    </row>
    <row r="20" spans="1:20" s="109" customFormat="1" ht="35.25" x14ac:dyDescent="0.2">
      <c r="A20" s="157"/>
      <c r="B20" s="133"/>
      <c r="C20" s="86"/>
      <c r="D20" s="110"/>
      <c r="E20" s="156" t="s">
        <v>188</v>
      </c>
      <c r="F20" s="161">
        <f>F34</f>
        <v>40074.300000000003</v>
      </c>
      <c r="G20" s="161">
        <f t="shared" ref="G20:Q20" si="11">G34</f>
        <v>0</v>
      </c>
      <c r="H20" s="161">
        <f t="shared" si="11"/>
        <v>40074.300000000003</v>
      </c>
      <c r="I20" s="161">
        <f t="shared" si="11"/>
        <v>40074.300000000003</v>
      </c>
      <c r="J20" s="161">
        <f t="shared" si="11"/>
        <v>0</v>
      </c>
      <c r="K20" s="161">
        <f t="shared" si="11"/>
        <v>40074.300000000003</v>
      </c>
      <c r="L20" s="161">
        <f t="shared" si="11"/>
        <v>40074.300000000003</v>
      </c>
      <c r="M20" s="161">
        <f t="shared" si="11"/>
        <v>0</v>
      </c>
      <c r="N20" s="161">
        <f t="shared" si="11"/>
        <v>40074.300000000003</v>
      </c>
      <c r="O20" s="161">
        <f t="shared" si="11"/>
        <v>35586.400000000001</v>
      </c>
      <c r="P20" s="161">
        <f t="shared" si="11"/>
        <v>0</v>
      </c>
      <c r="Q20" s="161">
        <f t="shared" si="11"/>
        <v>35586.400000000001</v>
      </c>
      <c r="R20" s="160">
        <f t="shared" si="2"/>
        <v>88.801052045824875</v>
      </c>
      <c r="S20" s="160">
        <v>0</v>
      </c>
      <c r="T20" s="160">
        <f t="shared" si="4"/>
        <v>88.801052045824875</v>
      </c>
    </row>
    <row r="21" spans="1:20" s="109" customFormat="1" ht="35.25" x14ac:dyDescent="0.2">
      <c r="A21" s="157"/>
      <c r="B21" s="133"/>
      <c r="C21" s="86"/>
      <c r="D21" s="110"/>
      <c r="E21" s="156" t="s">
        <v>190</v>
      </c>
      <c r="F21" s="161">
        <f>F36</f>
        <v>17238.5</v>
      </c>
      <c r="G21" s="161">
        <f t="shared" ref="G21:Q21" si="12">G36</f>
        <v>0</v>
      </c>
      <c r="H21" s="161">
        <f t="shared" si="12"/>
        <v>17238.5</v>
      </c>
      <c r="I21" s="161">
        <f t="shared" si="12"/>
        <v>17238.5</v>
      </c>
      <c r="J21" s="161">
        <f t="shared" si="12"/>
        <v>0</v>
      </c>
      <c r="K21" s="161">
        <f t="shared" si="12"/>
        <v>17238.5</v>
      </c>
      <c r="L21" s="161">
        <f t="shared" si="12"/>
        <v>17238.5</v>
      </c>
      <c r="M21" s="161">
        <f t="shared" si="12"/>
        <v>0</v>
      </c>
      <c r="N21" s="161">
        <f t="shared" si="12"/>
        <v>17238.5</v>
      </c>
      <c r="O21" s="161">
        <f t="shared" si="12"/>
        <v>16382.25</v>
      </c>
      <c r="P21" s="161">
        <f t="shared" si="12"/>
        <v>0</v>
      </c>
      <c r="Q21" s="161">
        <f t="shared" si="12"/>
        <v>16382.25</v>
      </c>
      <c r="R21" s="160">
        <f t="shared" si="2"/>
        <v>95.032920497723111</v>
      </c>
      <c r="S21" s="160">
        <v>0</v>
      </c>
      <c r="T21" s="160">
        <f t="shared" si="4"/>
        <v>95.032920497723111</v>
      </c>
    </row>
    <row r="22" spans="1:20" s="109" customFormat="1" ht="35.25" x14ac:dyDescent="0.2">
      <c r="A22" s="157"/>
      <c r="B22" s="133"/>
      <c r="C22" s="86"/>
      <c r="D22" s="110"/>
      <c r="E22" s="156" t="s">
        <v>192</v>
      </c>
      <c r="F22" s="161">
        <f>F38</f>
        <v>16498.8</v>
      </c>
      <c r="G22" s="161">
        <f t="shared" ref="G22:Q22" si="13">G38</f>
        <v>0</v>
      </c>
      <c r="H22" s="161">
        <f t="shared" si="13"/>
        <v>16498.8</v>
      </c>
      <c r="I22" s="161">
        <f t="shared" si="13"/>
        <v>16498.8</v>
      </c>
      <c r="J22" s="161">
        <f t="shared" si="13"/>
        <v>0</v>
      </c>
      <c r="K22" s="161">
        <f t="shared" si="13"/>
        <v>16498.8</v>
      </c>
      <c r="L22" s="161">
        <f t="shared" si="13"/>
        <v>16498.8</v>
      </c>
      <c r="M22" s="161">
        <f t="shared" si="13"/>
        <v>0</v>
      </c>
      <c r="N22" s="161">
        <f t="shared" si="13"/>
        <v>16498.8</v>
      </c>
      <c r="O22" s="161">
        <f t="shared" si="13"/>
        <v>16468.77</v>
      </c>
      <c r="P22" s="161">
        <f t="shared" si="13"/>
        <v>0</v>
      </c>
      <c r="Q22" s="161">
        <f t="shared" si="13"/>
        <v>16468.77</v>
      </c>
      <c r="R22" s="160">
        <f t="shared" si="2"/>
        <v>99.817986762673655</v>
      </c>
      <c r="S22" s="160">
        <v>0</v>
      </c>
      <c r="T22" s="160">
        <f t="shared" si="4"/>
        <v>99.817986762673655</v>
      </c>
    </row>
    <row r="23" spans="1:20" s="109" customFormat="1" ht="35.25" x14ac:dyDescent="0.2">
      <c r="A23" s="157"/>
      <c r="B23" s="133"/>
      <c r="C23" s="86"/>
      <c r="D23" s="110"/>
      <c r="E23" s="156" t="s">
        <v>193</v>
      </c>
      <c r="F23" s="161">
        <f>F40</f>
        <v>1008.4</v>
      </c>
      <c r="G23" s="161">
        <f t="shared" ref="G23:Q23" si="14">G40</f>
        <v>0</v>
      </c>
      <c r="H23" s="161">
        <f t="shared" si="14"/>
        <v>1008.4</v>
      </c>
      <c r="I23" s="161">
        <f t="shared" si="14"/>
        <v>1008.4</v>
      </c>
      <c r="J23" s="161">
        <f t="shared" si="14"/>
        <v>0</v>
      </c>
      <c r="K23" s="161">
        <f t="shared" si="14"/>
        <v>1008.4</v>
      </c>
      <c r="L23" s="161">
        <f t="shared" si="14"/>
        <v>1008.4</v>
      </c>
      <c r="M23" s="161">
        <f t="shared" si="14"/>
        <v>0</v>
      </c>
      <c r="N23" s="161">
        <f t="shared" si="14"/>
        <v>1008.4</v>
      </c>
      <c r="O23" s="161">
        <f t="shared" si="14"/>
        <v>978.4</v>
      </c>
      <c r="P23" s="161">
        <f t="shared" si="14"/>
        <v>0</v>
      </c>
      <c r="Q23" s="161">
        <f t="shared" si="14"/>
        <v>978.4</v>
      </c>
      <c r="R23" s="160">
        <f t="shared" si="2"/>
        <v>97.024990083300281</v>
      </c>
      <c r="S23" s="160">
        <v>0</v>
      </c>
      <c r="T23" s="160">
        <f t="shared" si="4"/>
        <v>97.024990083300281</v>
      </c>
    </row>
    <row r="24" spans="1:20" s="109" customFormat="1" ht="35.25" x14ac:dyDescent="0.2">
      <c r="A24" s="157"/>
      <c r="B24" s="133"/>
      <c r="C24" s="86"/>
      <c r="D24" s="110"/>
      <c r="E24" s="156" t="s">
        <v>194</v>
      </c>
      <c r="F24" s="161">
        <f>F41</f>
        <v>980.7</v>
      </c>
      <c r="G24" s="161">
        <f t="shared" ref="G24:Q24" si="15">G41</f>
        <v>0</v>
      </c>
      <c r="H24" s="161">
        <f t="shared" si="15"/>
        <v>980.7</v>
      </c>
      <c r="I24" s="161">
        <f t="shared" si="15"/>
        <v>980.7</v>
      </c>
      <c r="J24" s="161">
        <f t="shared" si="15"/>
        <v>0</v>
      </c>
      <c r="K24" s="161">
        <f t="shared" si="15"/>
        <v>980.7</v>
      </c>
      <c r="L24" s="161">
        <f t="shared" si="15"/>
        <v>980.7</v>
      </c>
      <c r="M24" s="161">
        <f t="shared" si="15"/>
        <v>0</v>
      </c>
      <c r="N24" s="161">
        <f t="shared" si="15"/>
        <v>980.7</v>
      </c>
      <c r="O24" s="161">
        <f t="shared" si="15"/>
        <v>972.73</v>
      </c>
      <c r="P24" s="161">
        <f t="shared" si="15"/>
        <v>0</v>
      </c>
      <c r="Q24" s="161">
        <f t="shared" si="15"/>
        <v>972.73</v>
      </c>
      <c r="R24" s="160">
        <f t="shared" si="2"/>
        <v>99.187315183032524</v>
      </c>
      <c r="S24" s="160">
        <v>0</v>
      </c>
      <c r="T24" s="160">
        <f t="shared" si="4"/>
        <v>99.187315183032524</v>
      </c>
    </row>
    <row r="25" spans="1:20" s="109" customFormat="1" ht="35.25" x14ac:dyDescent="0.2">
      <c r="A25" s="157"/>
      <c r="B25" s="133"/>
      <c r="C25" s="86"/>
      <c r="D25" s="110"/>
      <c r="E25" s="156" t="s">
        <v>195</v>
      </c>
      <c r="F25" s="161">
        <f>F43</f>
        <v>23763.3</v>
      </c>
      <c r="G25" s="161">
        <f t="shared" ref="G25:Q25" si="16">G43</f>
        <v>23763.3</v>
      </c>
      <c r="H25" s="161">
        <f t="shared" si="16"/>
        <v>0</v>
      </c>
      <c r="I25" s="161">
        <f t="shared" si="16"/>
        <v>23763.3</v>
      </c>
      <c r="J25" s="161">
        <f t="shared" si="16"/>
        <v>23763.3</v>
      </c>
      <c r="K25" s="161">
        <f t="shared" si="16"/>
        <v>0</v>
      </c>
      <c r="L25" s="161">
        <f t="shared" si="16"/>
        <v>23763.3</v>
      </c>
      <c r="M25" s="161">
        <f t="shared" si="16"/>
        <v>23763.3</v>
      </c>
      <c r="N25" s="161">
        <f t="shared" si="16"/>
        <v>0</v>
      </c>
      <c r="O25" s="161">
        <f t="shared" si="16"/>
        <v>23743.37</v>
      </c>
      <c r="P25" s="161">
        <f t="shared" si="16"/>
        <v>23743.37</v>
      </c>
      <c r="Q25" s="161">
        <f t="shared" si="16"/>
        <v>0</v>
      </c>
      <c r="R25" s="160">
        <f t="shared" si="2"/>
        <v>99.916131177067157</v>
      </c>
      <c r="S25" s="160">
        <f t="shared" si="3"/>
        <v>99.916131177067157</v>
      </c>
      <c r="T25" s="160">
        <v>0</v>
      </c>
    </row>
    <row r="26" spans="1:20" s="109" customFormat="1" ht="35.25" x14ac:dyDescent="0.2">
      <c r="A26" s="157"/>
      <c r="B26" s="133"/>
      <c r="C26" s="86"/>
      <c r="D26" s="110"/>
      <c r="E26" s="156" t="s">
        <v>196</v>
      </c>
      <c r="F26" s="161">
        <f>F44</f>
        <v>27332.2</v>
      </c>
      <c r="G26" s="161">
        <f t="shared" ref="G26:Q26" si="17">G44</f>
        <v>0</v>
      </c>
      <c r="H26" s="161">
        <f t="shared" si="17"/>
        <v>27332.2</v>
      </c>
      <c r="I26" s="161">
        <f t="shared" si="17"/>
        <v>27332.2</v>
      </c>
      <c r="J26" s="161">
        <f t="shared" si="17"/>
        <v>0</v>
      </c>
      <c r="K26" s="161">
        <f t="shared" si="17"/>
        <v>27332.2</v>
      </c>
      <c r="L26" s="161">
        <f t="shared" si="17"/>
        <v>27332.2</v>
      </c>
      <c r="M26" s="161">
        <f t="shared" si="17"/>
        <v>0</v>
      </c>
      <c r="N26" s="161">
        <f t="shared" si="17"/>
        <v>27332.2</v>
      </c>
      <c r="O26" s="161">
        <f t="shared" si="17"/>
        <v>27321.14</v>
      </c>
      <c r="P26" s="161">
        <f t="shared" si="17"/>
        <v>0</v>
      </c>
      <c r="Q26" s="161">
        <f t="shared" si="17"/>
        <v>27321.14</v>
      </c>
      <c r="R26" s="160">
        <f t="shared" si="2"/>
        <v>99.959534907544949</v>
      </c>
      <c r="S26" s="160">
        <v>0</v>
      </c>
      <c r="T26" s="160">
        <f t="shared" si="4"/>
        <v>99.959534907544949</v>
      </c>
    </row>
    <row r="27" spans="1:20" s="109" customFormat="1" ht="35.25" x14ac:dyDescent="0.2">
      <c r="A27" s="157"/>
      <c r="B27" s="133"/>
      <c r="C27" s="86"/>
      <c r="D27" s="110"/>
      <c r="E27" s="156" t="s">
        <v>197</v>
      </c>
      <c r="F27" s="161">
        <f>F46</f>
        <v>65192</v>
      </c>
      <c r="G27" s="161">
        <f t="shared" ref="G27:Q27" si="18">G46</f>
        <v>0</v>
      </c>
      <c r="H27" s="161">
        <f t="shared" si="18"/>
        <v>65192</v>
      </c>
      <c r="I27" s="161">
        <f t="shared" si="18"/>
        <v>65192</v>
      </c>
      <c r="J27" s="161">
        <f t="shared" si="18"/>
        <v>0</v>
      </c>
      <c r="K27" s="161">
        <f t="shared" si="18"/>
        <v>65192</v>
      </c>
      <c r="L27" s="161">
        <f t="shared" si="18"/>
        <v>65192</v>
      </c>
      <c r="M27" s="161">
        <f t="shared" si="18"/>
        <v>0</v>
      </c>
      <c r="N27" s="161">
        <f t="shared" si="18"/>
        <v>65192</v>
      </c>
      <c r="O27" s="161">
        <f t="shared" si="18"/>
        <v>65192</v>
      </c>
      <c r="P27" s="161">
        <f t="shared" si="18"/>
        <v>0</v>
      </c>
      <c r="Q27" s="161">
        <f t="shared" si="18"/>
        <v>65192</v>
      </c>
      <c r="R27" s="160">
        <f t="shared" si="2"/>
        <v>100</v>
      </c>
      <c r="S27" s="160">
        <v>0</v>
      </c>
      <c r="T27" s="160">
        <f t="shared" si="4"/>
        <v>100</v>
      </c>
    </row>
    <row r="28" spans="1:20" s="109" customFormat="1" ht="99" customHeight="1" x14ac:dyDescent="0.2">
      <c r="A28" s="282" t="s">
        <v>173</v>
      </c>
      <c r="B28" s="288" t="s">
        <v>172</v>
      </c>
      <c r="C28" s="291"/>
      <c r="D28" s="310" t="s">
        <v>175</v>
      </c>
      <c r="E28" s="112" t="s">
        <v>1</v>
      </c>
      <c r="F28" s="160">
        <f>F29+F30</f>
        <v>839115</v>
      </c>
      <c r="G28" s="160">
        <f t="shared" ref="G28:Q28" si="19">G29+G30</f>
        <v>445927.4</v>
      </c>
      <c r="H28" s="160">
        <f>H29+H30</f>
        <v>393187.6</v>
      </c>
      <c r="I28" s="160">
        <f t="shared" si="19"/>
        <v>845444.2</v>
      </c>
      <c r="J28" s="160">
        <f t="shared" si="19"/>
        <v>452256.6</v>
      </c>
      <c r="K28" s="160">
        <f t="shared" si="19"/>
        <v>393187.6</v>
      </c>
      <c r="L28" s="160">
        <f t="shared" si="19"/>
        <v>845444.2</v>
      </c>
      <c r="M28" s="160">
        <f t="shared" si="19"/>
        <v>452256.6</v>
      </c>
      <c r="N28" s="160">
        <f t="shared" si="19"/>
        <v>393187.6</v>
      </c>
      <c r="O28" s="160">
        <f t="shared" si="19"/>
        <v>787199.13</v>
      </c>
      <c r="P28" s="160">
        <f t="shared" si="19"/>
        <v>394011.53</v>
      </c>
      <c r="Q28" s="160">
        <f t="shared" si="19"/>
        <v>393187.6</v>
      </c>
      <c r="R28" s="160">
        <f t="shared" si="2"/>
        <v>93.11071387088586</v>
      </c>
      <c r="S28" s="160">
        <f t="shared" si="3"/>
        <v>87.121233830528965</v>
      </c>
      <c r="T28" s="160">
        <f t="shared" si="4"/>
        <v>100</v>
      </c>
    </row>
    <row r="29" spans="1:20" s="109" customFormat="1" x14ac:dyDescent="0.2">
      <c r="A29" s="283"/>
      <c r="B29" s="289"/>
      <c r="C29" s="292"/>
      <c r="D29" s="310"/>
      <c r="E29" s="156" t="s">
        <v>176</v>
      </c>
      <c r="F29" s="158">
        <f>G29+H29</f>
        <v>445927.4</v>
      </c>
      <c r="G29" s="158">
        <v>445927.4</v>
      </c>
      <c r="H29" s="158">
        <v>0</v>
      </c>
      <c r="I29" s="158">
        <v>452256.6</v>
      </c>
      <c r="J29" s="158">
        <v>452256.6</v>
      </c>
      <c r="K29" s="158">
        <v>0</v>
      </c>
      <c r="L29" s="158">
        <v>452256.6</v>
      </c>
      <c r="M29" s="158">
        <v>452256.6</v>
      </c>
      <c r="N29" s="158">
        <v>0</v>
      </c>
      <c r="O29" s="158">
        <f>P29+Q29</f>
        <v>394011.53</v>
      </c>
      <c r="P29" s="158">
        <v>394011.53</v>
      </c>
      <c r="Q29" s="158">
        <v>0</v>
      </c>
      <c r="R29" s="160">
        <f t="shared" si="2"/>
        <v>87.121233830528965</v>
      </c>
      <c r="S29" s="160">
        <f t="shared" si="3"/>
        <v>87.121233830528965</v>
      </c>
      <c r="T29" s="160">
        <v>0</v>
      </c>
    </row>
    <row r="30" spans="1:20" s="109" customFormat="1" x14ac:dyDescent="0.2">
      <c r="A30" s="284"/>
      <c r="B30" s="290"/>
      <c r="C30" s="293"/>
      <c r="D30" s="310"/>
      <c r="E30" s="156" t="s">
        <v>177</v>
      </c>
      <c r="F30" s="158">
        <f>G30+H30</f>
        <v>393187.6</v>
      </c>
      <c r="G30" s="158">
        <v>0</v>
      </c>
      <c r="H30" s="158">
        <v>393187.6</v>
      </c>
      <c r="I30" s="158">
        <f>J30+K30</f>
        <v>393187.6</v>
      </c>
      <c r="J30" s="158">
        <v>0</v>
      </c>
      <c r="K30" s="158">
        <v>393187.6</v>
      </c>
      <c r="L30" s="158">
        <f>M30+N30</f>
        <v>393187.6</v>
      </c>
      <c r="M30" s="158">
        <v>0</v>
      </c>
      <c r="N30" s="158">
        <v>393187.6</v>
      </c>
      <c r="O30" s="158">
        <f>P30+Q30</f>
        <v>393187.6</v>
      </c>
      <c r="P30" s="158">
        <v>0</v>
      </c>
      <c r="Q30" s="158">
        <v>393187.6</v>
      </c>
      <c r="R30" s="160">
        <f t="shared" si="2"/>
        <v>100</v>
      </c>
      <c r="S30" s="160">
        <v>0</v>
      </c>
      <c r="T30" s="160">
        <f t="shared" si="4"/>
        <v>100</v>
      </c>
    </row>
    <row r="31" spans="1:20" s="109" customFormat="1" ht="63.75" customHeight="1" x14ac:dyDescent="0.2">
      <c r="A31" s="282" t="s">
        <v>178</v>
      </c>
      <c r="B31" s="288" t="s">
        <v>179</v>
      </c>
      <c r="C31" s="282"/>
      <c r="D31" s="282" t="s">
        <v>175</v>
      </c>
      <c r="E31" s="112" t="s">
        <v>1</v>
      </c>
      <c r="F31" s="160">
        <f>F32</f>
        <v>43130.8</v>
      </c>
      <c r="G31" s="160">
        <f t="shared" ref="G31:Q31" si="20">G32</f>
        <v>0</v>
      </c>
      <c r="H31" s="160">
        <f t="shared" si="20"/>
        <v>43130.8</v>
      </c>
      <c r="I31" s="160">
        <f t="shared" si="20"/>
        <v>43130.8</v>
      </c>
      <c r="J31" s="160">
        <f t="shared" si="20"/>
        <v>0</v>
      </c>
      <c r="K31" s="160">
        <f t="shared" si="20"/>
        <v>43130.8</v>
      </c>
      <c r="L31" s="160">
        <f t="shared" si="20"/>
        <v>43130.8</v>
      </c>
      <c r="M31" s="160">
        <f t="shared" si="20"/>
        <v>0</v>
      </c>
      <c r="N31" s="160">
        <f t="shared" si="20"/>
        <v>43130.8</v>
      </c>
      <c r="O31" s="160">
        <f t="shared" si="20"/>
        <v>40471.49</v>
      </c>
      <c r="P31" s="160">
        <f t="shared" si="20"/>
        <v>0</v>
      </c>
      <c r="Q31" s="160">
        <f t="shared" si="20"/>
        <v>40471.49</v>
      </c>
      <c r="R31" s="160">
        <f t="shared" si="2"/>
        <v>93.834313298153518</v>
      </c>
      <c r="S31" s="160">
        <v>0</v>
      </c>
      <c r="T31" s="160">
        <f t="shared" si="4"/>
        <v>93.834313298153518</v>
      </c>
    </row>
    <row r="32" spans="1:20" s="109" customFormat="1" ht="39" customHeight="1" x14ac:dyDescent="0.2">
      <c r="A32" s="284"/>
      <c r="B32" s="290"/>
      <c r="C32" s="284"/>
      <c r="D32" s="284"/>
      <c r="E32" s="156" t="s">
        <v>180</v>
      </c>
      <c r="F32" s="158">
        <f>G32+H32</f>
        <v>43130.8</v>
      </c>
      <c r="G32" s="158">
        <v>0</v>
      </c>
      <c r="H32" s="158">
        <v>43130.8</v>
      </c>
      <c r="I32" s="158">
        <f>J32+K32</f>
        <v>43130.8</v>
      </c>
      <c r="J32" s="158">
        <v>0</v>
      </c>
      <c r="K32" s="158">
        <v>43130.8</v>
      </c>
      <c r="L32" s="159">
        <f>M32+N32</f>
        <v>43130.8</v>
      </c>
      <c r="M32" s="158">
        <v>0</v>
      </c>
      <c r="N32" s="158">
        <v>43130.8</v>
      </c>
      <c r="O32" s="158">
        <f>P32+Q32</f>
        <v>40471.49</v>
      </c>
      <c r="P32" s="158">
        <v>0</v>
      </c>
      <c r="Q32" s="158">
        <v>40471.49</v>
      </c>
      <c r="R32" s="160">
        <f t="shared" si="2"/>
        <v>93.834313298153518</v>
      </c>
      <c r="S32" s="160">
        <v>0</v>
      </c>
      <c r="T32" s="160">
        <f t="shared" si="4"/>
        <v>93.834313298153518</v>
      </c>
    </row>
    <row r="33" spans="1:20" s="109" customFormat="1" ht="48.75" customHeight="1" x14ac:dyDescent="0.2">
      <c r="A33" s="282" t="s">
        <v>181</v>
      </c>
      <c r="B33" s="288" t="s">
        <v>187</v>
      </c>
      <c r="C33" s="282"/>
      <c r="D33" s="282" t="s">
        <v>175</v>
      </c>
      <c r="E33" s="112" t="s">
        <v>1</v>
      </c>
      <c r="F33" s="160">
        <f>F34</f>
        <v>40074.300000000003</v>
      </c>
      <c r="G33" s="160">
        <f t="shared" ref="G33:Q33" si="21">G34</f>
        <v>0</v>
      </c>
      <c r="H33" s="160">
        <f t="shared" si="21"/>
        <v>40074.300000000003</v>
      </c>
      <c r="I33" s="160">
        <f t="shared" si="21"/>
        <v>40074.300000000003</v>
      </c>
      <c r="J33" s="160">
        <f t="shared" si="21"/>
        <v>0</v>
      </c>
      <c r="K33" s="160">
        <f t="shared" si="21"/>
        <v>40074.300000000003</v>
      </c>
      <c r="L33" s="160">
        <f t="shared" si="21"/>
        <v>40074.300000000003</v>
      </c>
      <c r="M33" s="160">
        <f t="shared" si="21"/>
        <v>0</v>
      </c>
      <c r="N33" s="160">
        <f t="shared" si="21"/>
        <v>40074.300000000003</v>
      </c>
      <c r="O33" s="160">
        <f t="shared" si="21"/>
        <v>35586.400000000001</v>
      </c>
      <c r="P33" s="160">
        <f t="shared" si="21"/>
        <v>0</v>
      </c>
      <c r="Q33" s="160">
        <f t="shared" si="21"/>
        <v>35586.400000000001</v>
      </c>
      <c r="R33" s="160">
        <f t="shared" si="2"/>
        <v>88.801052045824875</v>
      </c>
      <c r="S33" s="160">
        <v>0</v>
      </c>
      <c r="T33" s="160">
        <f t="shared" si="4"/>
        <v>88.801052045824875</v>
      </c>
    </row>
    <row r="34" spans="1:20" s="109" customFormat="1" ht="73.5" customHeight="1" x14ac:dyDescent="0.2">
      <c r="A34" s="284"/>
      <c r="B34" s="290"/>
      <c r="C34" s="284"/>
      <c r="D34" s="284"/>
      <c r="E34" s="156" t="s">
        <v>188</v>
      </c>
      <c r="F34" s="158">
        <f>G34+H34</f>
        <v>40074.300000000003</v>
      </c>
      <c r="G34" s="158">
        <v>0</v>
      </c>
      <c r="H34" s="158">
        <v>40074.300000000003</v>
      </c>
      <c r="I34" s="158">
        <f>J34+K34</f>
        <v>40074.300000000003</v>
      </c>
      <c r="J34" s="158">
        <v>0</v>
      </c>
      <c r="K34" s="158">
        <v>40074.300000000003</v>
      </c>
      <c r="L34" s="159">
        <f>M34+N34</f>
        <v>40074.300000000003</v>
      </c>
      <c r="M34" s="158">
        <v>0</v>
      </c>
      <c r="N34" s="158">
        <v>40074.300000000003</v>
      </c>
      <c r="O34" s="158">
        <f>P34+Q34</f>
        <v>35586.400000000001</v>
      </c>
      <c r="P34" s="158">
        <v>0</v>
      </c>
      <c r="Q34" s="158">
        <v>35586.400000000001</v>
      </c>
      <c r="R34" s="160">
        <f t="shared" si="2"/>
        <v>88.801052045824875</v>
      </c>
      <c r="S34" s="160">
        <v>0</v>
      </c>
      <c r="T34" s="160">
        <f t="shared" si="4"/>
        <v>88.801052045824875</v>
      </c>
    </row>
    <row r="35" spans="1:20" s="109" customFormat="1" ht="39" customHeight="1" x14ac:dyDescent="0.2">
      <c r="A35" s="282" t="s">
        <v>182</v>
      </c>
      <c r="B35" s="288" t="s">
        <v>189</v>
      </c>
      <c r="C35" s="282"/>
      <c r="D35" s="282" t="s">
        <v>175</v>
      </c>
      <c r="E35" s="112" t="s">
        <v>1</v>
      </c>
      <c r="F35" s="160">
        <f>F36</f>
        <v>17238.5</v>
      </c>
      <c r="G35" s="160">
        <f t="shared" ref="G35" si="22">G36</f>
        <v>0</v>
      </c>
      <c r="H35" s="160">
        <f t="shared" ref="H35" si="23">H36</f>
        <v>17238.5</v>
      </c>
      <c r="I35" s="160">
        <f t="shared" ref="I35:K35" si="24">I36</f>
        <v>17238.5</v>
      </c>
      <c r="J35" s="160">
        <f t="shared" si="24"/>
        <v>0</v>
      </c>
      <c r="K35" s="160">
        <f t="shared" si="24"/>
        <v>17238.5</v>
      </c>
      <c r="L35" s="160">
        <f t="shared" ref="L35:N35" si="25">L36</f>
        <v>17238.5</v>
      </c>
      <c r="M35" s="160">
        <f t="shared" si="25"/>
        <v>0</v>
      </c>
      <c r="N35" s="160">
        <f t="shared" si="25"/>
        <v>17238.5</v>
      </c>
      <c r="O35" s="160">
        <f t="shared" ref="O35" si="26">O36</f>
        <v>16382.25</v>
      </c>
      <c r="P35" s="160">
        <f t="shared" ref="P35" si="27">P36</f>
        <v>0</v>
      </c>
      <c r="Q35" s="160">
        <f t="shared" ref="Q35" si="28">Q36</f>
        <v>16382.25</v>
      </c>
      <c r="R35" s="160">
        <f t="shared" si="2"/>
        <v>95.032920497723111</v>
      </c>
      <c r="S35" s="160">
        <v>0</v>
      </c>
      <c r="T35" s="160">
        <f t="shared" si="4"/>
        <v>95.032920497723111</v>
      </c>
    </row>
    <row r="36" spans="1:20" s="109" customFormat="1" ht="35.25" customHeight="1" x14ac:dyDescent="0.2">
      <c r="A36" s="284"/>
      <c r="B36" s="290"/>
      <c r="C36" s="284"/>
      <c r="D36" s="284"/>
      <c r="E36" s="156" t="s">
        <v>190</v>
      </c>
      <c r="F36" s="158">
        <f>G36+H36</f>
        <v>17238.5</v>
      </c>
      <c r="G36" s="158">
        <v>0</v>
      </c>
      <c r="H36" s="158">
        <v>17238.5</v>
      </c>
      <c r="I36" s="158">
        <f>J36+K36</f>
        <v>17238.5</v>
      </c>
      <c r="J36" s="158">
        <v>0</v>
      </c>
      <c r="K36" s="158">
        <v>17238.5</v>
      </c>
      <c r="L36" s="159">
        <f>M36+N36</f>
        <v>17238.5</v>
      </c>
      <c r="M36" s="158">
        <v>0</v>
      </c>
      <c r="N36" s="158">
        <v>17238.5</v>
      </c>
      <c r="O36" s="158">
        <f>P36+Q36</f>
        <v>16382.25</v>
      </c>
      <c r="P36" s="158">
        <v>0</v>
      </c>
      <c r="Q36" s="158">
        <v>16382.25</v>
      </c>
      <c r="R36" s="160">
        <f t="shared" si="2"/>
        <v>95.032920497723111</v>
      </c>
      <c r="S36" s="160">
        <v>0</v>
      </c>
      <c r="T36" s="160">
        <f t="shared" si="4"/>
        <v>95.032920497723111</v>
      </c>
    </row>
    <row r="37" spans="1:20" s="109" customFormat="1" ht="35.25" customHeight="1" x14ac:dyDescent="0.2">
      <c r="A37" s="282" t="s">
        <v>183</v>
      </c>
      <c r="B37" s="288" t="s">
        <v>191</v>
      </c>
      <c r="C37" s="282"/>
      <c r="D37" s="282" t="s">
        <v>175</v>
      </c>
      <c r="E37" s="112" t="s">
        <v>1</v>
      </c>
      <c r="F37" s="160">
        <f>F38</f>
        <v>16498.8</v>
      </c>
      <c r="G37" s="160">
        <f t="shared" ref="G37" si="29">G38</f>
        <v>0</v>
      </c>
      <c r="H37" s="160">
        <f t="shared" ref="H37" si="30">H38</f>
        <v>16498.8</v>
      </c>
      <c r="I37" s="160">
        <f t="shared" ref="I37:K37" si="31">I38</f>
        <v>16498.8</v>
      </c>
      <c r="J37" s="160">
        <f t="shared" si="31"/>
        <v>0</v>
      </c>
      <c r="K37" s="160">
        <f t="shared" si="31"/>
        <v>16498.8</v>
      </c>
      <c r="L37" s="160">
        <f t="shared" ref="L37:N37" si="32">L38</f>
        <v>16498.8</v>
      </c>
      <c r="M37" s="160">
        <f t="shared" si="32"/>
        <v>0</v>
      </c>
      <c r="N37" s="160">
        <f t="shared" si="32"/>
        <v>16498.8</v>
      </c>
      <c r="O37" s="160">
        <f t="shared" ref="O37" si="33">O38</f>
        <v>16468.77</v>
      </c>
      <c r="P37" s="160">
        <f t="shared" ref="P37" si="34">P38</f>
        <v>0</v>
      </c>
      <c r="Q37" s="160">
        <f t="shared" ref="Q37" si="35">Q38</f>
        <v>16468.77</v>
      </c>
      <c r="R37" s="160">
        <f t="shared" si="2"/>
        <v>99.817986762673655</v>
      </c>
      <c r="S37" s="160">
        <v>0</v>
      </c>
      <c r="T37" s="160">
        <f t="shared" si="4"/>
        <v>99.817986762673655</v>
      </c>
    </row>
    <row r="38" spans="1:20" s="109" customFormat="1" ht="52.5" customHeight="1" x14ac:dyDescent="0.2">
      <c r="A38" s="284"/>
      <c r="B38" s="290"/>
      <c r="C38" s="284"/>
      <c r="D38" s="284"/>
      <c r="E38" s="156" t="s">
        <v>192</v>
      </c>
      <c r="F38" s="158">
        <f>G38+H38</f>
        <v>16498.8</v>
      </c>
      <c r="G38" s="158">
        <v>0</v>
      </c>
      <c r="H38" s="158">
        <v>16498.8</v>
      </c>
      <c r="I38" s="158">
        <f>J38+K38</f>
        <v>16498.8</v>
      </c>
      <c r="J38" s="158">
        <v>0</v>
      </c>
      <c r="K38" s="158">
        <v>16498.8</v>
      </c>
      <c r="L38" s="159">
        <f>M38+N38</f>
        <v>16498.8</v>
      </c>
      <c r="M38" s="158">
        <v>0</v>
      </c>
      <c r="N38" s="158">
        <v>16498.8</v>
      </c>
      <c r="O38" s="158">
        <f>P38+Q38</f>
        <v>16468.77</v>
      </c>
      <c r="P38" s="158">
        <v>0</v>
      </c>
      <c r="Q38" s="158">
        <v>16468.77</v>
      </c>
      <c r="R38" s="160">
        <f t="shared" si="2"/>
        <v>99.817986762673655</v>
      </c>
      <c r="S38" s="160">
        <v>0</v>
      </c>
      <c r="T38" s="160">
        <f t="shared" si="4"/>
        <v>99.817986762673655</v>
      </c>
    </row>
    <row r="39" spans="1:20" s="109" customFormat="1" ht="35.25" customHeight="1" x14ac:dyDescent="0.2">
      <c r="A39" s="282" t="s">
        <v>184</v>
      </c>
      <c r="B39" s="288" t="s">
        <v>152</v>
      </c>
      <c r="C39" s="285"/>
      <c r="D39" s="282" t="s">
        <v>175</v>
      </c>
      <c r="E39" s="112" t="s">
        <v>1</v>
      </c>
      <c r="F39" s="160">
        <f>F40+F41</f>
        <v>1989.1</v>
      </c>
      <c r="G39" s="160">
        <f t="shared" ref="G39" si="36">G40+G41</f>
        <v>0</v>
      </c>
      <c r="H39" s="160">
        <f t="shared" ref="H39" si="37">H40+H41</f>
        <v>1989.1</v>
      </c>
      <c r="I39" s="160">
        <f t="shared" ref="I39:K39" si="38">I40+I41</f>
        <v>1989.1</v>
      </c>
      <c r="J39" s="160">
        <f t="shared" si="38"/>
        <v>0</v>
      </c>
      <c r="K39" s="160">
        <f t="shared" si="38"/>
        <v>1989.1</v>
      </c>
      <c r="L39" s="160">
        <f t="shared" ref="L39:N39" si="39">L40+L41</f>
        <v>1989.1</v>
      </c>
      <c r="M39" s="160">
        <f t="shared" si="39"/>
        <v>0</v>
      </c>
      <c r="N39" s="160">
        <f t="shared" si="39"/>
        <v>1989.1</v>
      </c>
      <c r="O39" s="160">
        <f t="shared" ref="O39" si="40">O40+O41</f>
        <v>1951.13</v>
      </c>
      <c r="P39" s="160">
        <f t="shared" ref="P39" si="41">P40+P41</f>
        <v>0</v>
      </c>
      <c r="Q39" s="160">
        <f t="shared" ref="Q39" si="42">Q40+Q41</f>
        <v>1951.13</v>
      </c>
      <c r="R39" s="160">
        <f t="shared" si="2"/>
        <v>98.09109647579308</v>
      </c>
      <c r="S39" s="160">
        <v>0</v>
      </c>
      <c r="T39" s="160">
        <f t="shared" si="4"/>
        <v>98.09109647579308</v>
      </c>
    </row>
    <row r="40" spans="1:20" s="109" customFormat="1" x14ac:dyDescent="0.2">
      <c r="A40" s="283"/>
      <c r="B40" s="289"/>
      <c r="C40" s="286"/>
      <c r="D40" s="283"/>
      <c r="E40" s="156" t="s">
        <v>193</v>
      </c>
      <c r="F40" s="158">
        <f>G40+H40</f>
        <v>1008.4</v>
      </c>
      <c r="G40" s="158">
        <v>0</v>
      </c>
      <c r="H40" s="158">
        <v>1008.4</v>
      </c>
      <c r="I40" s="158">
        <f>J40+K40</f>
        <v>1008.4</v>
      </c>
      <c r="J40" s="158">
        <v>0</v>
      </c>
      <c r="K40" s="158">
        <v>1008.4</v>
      </c>
      <c r="L40" s="158">
        <f>M40+N40</f>
        <v>1008.4</v>
      </c>
      <c r="M40" s="158">
        <v>0</v>
      </c>
      <c r="N40" s="158">
        <v>1008.4</v>
      </c>
      <c r="O40" s="158">
        <f>P40+Q40</f>
        <v>978.4</v>
      </c>
      <c r="P40" s="158">
        <v>0</v>
      </c>
      <c r="Q40" s="158">
        <v>978.4</v>
      </c>
      <c r="R40" s="160">
        <f t="shared" si="2"/>
        <v>97.024990083300281</v>
      </c>
      <c r="S40" s="160">
        <v>0</v>
      </c>
      <c r="T40" s="160">
        <f t="shared" si="4"/>
        <v>97.024990083300281</v>
      </c>
    </row>
    <row r="41" spans="1:20" s="109" customFormat="1" x14ac:dyDescent="0.2">
      <c r="A41" s="284"/>
      <c r="B41" s="290"/>
      <c r="C41" s="287"/>
      <c r="D41" s="284"/>
      <c r="E41" s="156" t="s">
        <v>194</v>
      </c>
      <c r="F41" s="158">
        <f>G41+H41</f>
        <v>980.7</v>
      </c>
      <c r="G41" s="158">
        <v>0</v>
      </c>
      <c r="H41" s="158">
        <v>980.7</v>
      </c>
      <c r="I41" s="158">
        <f>J41+K41</f>
        <v>980.7</v>
      </c>
      <c r="J41" s="158">
        <v>0</v>
      </c>
      <c r="K41" s="158">
        <v>980.7</v>
      </c>
      <c r="L41" s="158">
        <f>M41+N41</f>
        <v>980.7</v>
      </c>
      <c r="M41" s="158">
        <v>0</v>
      </c>
      <c r="N41" s="158">
        <v>980.7</v>
      </c>
      <c r="O41" s="158">
        <f>P41+Q41</f>
        <v>972.73</v>
      </c>
      <c r="P41" s="158">
        <v>0</v>
      </c>
      <c r="Q41" s="158">
        <v>972.73</v>
      </c>
      <c r="R41" s="160">
        <f t="shared" si="2"/>
        <v>99.187315183032524</v>
      </c>
      <c r="S41" s="160">
        <v>0</v>
      </c>
      <c r="T41" s="160">
        <f t="shared" si="4"/>
        <v>99.187315183032524</v>
      </c>
    </row>
    <row r="42" spans="1:20" s="109" customFormat="1" ht="35.25" customHeight="1" x14ac:dyDescent="0.2">
      <c r="A42" s="282" t="s">
        <v>185</v>
      </c>
      <c r="B42" s="288" t="s">
        <v>154</v>
      </c>
      <c r="C42" s="291"/>
      <c r="D42" s="310" t="s">
        <v>175</v>
      </c>
      <c r="E42" s="112" t="s">
        <v>1</v>
      </c>
      <c r="F42" s="160">
        <f>F43+F44</f>
        <v>51095.5</v>
      </c>
      <c r="G42" s="160">
        <f t="shared" ref="G42" si="43">G43+G44</f>
        <v>23763.3</v>
      </c>
      <c r="H42" s="160">
        <f t="shared" ref="H42" si="44">H43+H44</f>
        <v>27332.2</v>
      </c>
      <c r="I42" s="160">
        <f t="shared" ref="I42:K42" si="45">I43+I44</f>
        <v>51095.5</v>
      </c>
      <c r="J42" s="160">
        <f t="shared" si="45"/>
        <v>23763.3</v>
      </c>
      <c r="K42" s="160">
        <f t="shared" si="45"/>
        <v>27332.2</v>
      </c>
      <c r="L42" s="160">
        <f t="shared" ref="L42:N42" si="46">L43+L44</f>
        <v>51095.5</v>
      </c>
      <c r="M42" s="160">
        <f t="shared" si="46"/>
        <v>23763.3</v>
      </c>
      <c r="N42" s="160">
        <f t="shared" si="46"/>
        <v>27332.2</v>
      </c>
      <c r="O42" s="160">
        <f t="shared" ref="O42" si="47">O43+O44</f>
        <v>51064.509999999995</v>
      </c>
      <c r="P42" s="160">
        <f t="shared" ref="P42" si="48">P43+P44</f>
        <v>23743.37</v>
      </c>
      <c r="Q42" s="160">
        <f t="shared" ref="Q42" si="49">Q43+Q44</f>
        <v>27321.14</v>
      </c>
      <c r="R42" s="160">
        <f t="shared" si="2"/>
        <v>99.93934886633852</v>
      </c>
      <c r="S42" s="160">
        <f t="shared" si="3"/>
        <v>99.916131177067157</v>
      </c>
      <c r="T42" s="160">
        <f t="shared" si="4"/>
        <v>99.959534907544949</v>
      </c>
    </row>
    <row r="43" spans="1:20" s="109" customFormat="1" ht="35.25" customHeight="1" x14ac:dyDescent="0.2">
      <c r="A43" s="283"/>
      <c r="B43" s="289"/>
      <c r="C43" s="292"/>
      <c r="D43" s="310"/>
      <c r="E43" s="156" t="s">
        <v>195</v>
      </c>
      <c r="F43" s="158">
        <f>G43+H43</f>
        <v>23763.3</v>
      </c>
      <c r="G43" s="158">
        <v>23763.3</v>
      </c>
      <c r="H43" s="158"/>
      <c r="I43" s="158">
        <f>J43+K43</f>
        <v>23763.3</v>
      </c>
      <c r="J43" s="158">
        <v>23763.3</v>
      </c>
      <c r="K43" s="158"/>
      <c r="L43" s="158">
        <f>M43+N43</f>
        <v>23763.3</v>
      </c>
      <c r="M43" s="158">
        <v>23763.3</v>
      </c>
      <c r="N43" s="158"/>
      <c r="O43" s="158">
        <f>P43+Q43</f>
        <v>23743.37</v>
      </c>
      <c r="P43" s="158">
        <v>23743.37</v>
      </c>
      <c r="Q43" s="158"/>
      <c r="R43" s="160">
        <f t="shared" si="2"/>
        <v>99.916131177067157</v>
      </c>
      <c r="S43" s="160">
        <f t="shared" si="3"/>
        <v>99.916131177067157</v>
      </c>
      <c r="T43" s="160">
        <v>0</v>
      </c>
    </row>
    <row r="44" spans="1:20" s="109" customFormat="1" ht="35.25" customHeight="1" x14ac:dyDescent="0.2">
      <c r="A44" s="284"/>
      <c r="B44" s="290"/>
      <c r="C44" s="293"/>
      <c r="D44" s="310"/>
      <c r="E44" s="156" t="s">
        <v>196</v>
      </c>
      <c r="F44" s="158">
        <f>G44+H44</f>
        <v>27332.2</v>
      </c>
      <c r="G44" s="158">
        <v>0</v>
      </c>
      <c r="H44" s="158">
        <v>27332.2</v>
      </c>
      <c r="I44" s="158">
        <f>J44+K44</f>
        <v>27332.2</v>
      </c>
      <c r="J44" s="158">
        <v>0</v>
      </c>
      <c r="K44" s="158">
        <v>27332.2</v>
      </c>
      <c r="L44" s="158">
        <f>M44+N44</f>
        <v>27332.2</v>
      </c>
      <c r="M44" s="158">
        <v>0</v>
      </c>
      <c r="N44" s="158">
        <v>27332.2</v>
      </c>
      <c r="O44" s="158">
        <f>P44+Q44</f>
        <v>27321.14</v>
      </c>
      <c r="P44" s="158">
        <v>0</v>
      </c>
      <c r="Q44" s="158">
        <v>27321.14</v>
      </c>
      <c r="R44" s="160">
        <f t="shared" si="2"/>
        <v>99.959534907544949</v>
      </c>
      <c r="S44" s="160">
        <v>0</v>
      </c>
      <c r="T44" s="160">
        <f t="shared" si="4"/>
        <v>99.959534907544949</v>
      </c>
    </row>
    <row r="45" spans="1:20" s="109" customFormat="1" ht="51" customHeight="1" x14ac:dyDescent="0.2">
      <c r="A45" s="282" t="s">
        <v>186</v>
      </c>
      <c r="B45" s="288" t="s">
        <v>158</v>
      </c>
      <c r="C45" s="282"/>
      <c r="D45" s="282" t="s">
        <v>175</v>
      </c>
      <c r="E45" s="112" t="s">
        <v>1</v>
      </c>
      <c r="F45" s="160">
        <f>F46</f>
        <v>65192</v>
      </c>
      <c r="G45" s="160">
        <f t="shared" ref="G45" si="50">G46</f>
        <v>0</v>
      </c>
      <c r="H45" s="160">
        <f t="shared" ref="H45" si="51">H46</f>
        <v>65192</v>
      </c>
      <c r="I45" s="160">
        <f t="shared" ref="I45:K45" si="52">I46</f>
        <v>65192</v>
      </c>
      <c r="J45" s="160">
        <f t="shared" si="52"/>
        <v>0</v>
      </c>
      <c r="K45" s="160">
        <f t="shared" si="52"/>
        <v>65192</v>
      </c>
      <c r="L45" s="160">
        <f t="shared" ref="L45:N45" si="53">L46</f>
        <v>65192</v>
      </c>
      <c r="M45" s="160">
        <f t="shared" si="53"/>
        <v>0</v>
      </c>
      <c r="N45" s="160">
        <f t="shared" si="53"/>
        <v>65192</v>
      </c>
      <c r="O45" s="160">
        <f t="shared" ref="O45" si="54">O46</f>
        <v>65192</v>
      </c>
      <c r="P45" s="160">
        <f t="shared" ref="P45" si="55">P46</f>
        <v>0</v>
      </c>
      <c r="Q45" s="160">
        <f t="shared" ref="Q45" si="56">Q46</f>
        <v>65192</v>
      </c>
      <c r="R45" s="160">
        <f t="shared" si="2"/>
        <v>100</v>
      </c>
      <c r="S45" s="160">
        <v>0</v>
      </c>
      <c r="T45" s="160">
        <f t="shared" si="4"/>
        <v>100</v>
      </c>
    </row>
    <row r="46" spans="1:20" s="109" customFormat="1" ht="60.75" customHeight="1" x14ac:dyDescent="0.2">
      <c r="A46" s="284"/>
      <c r="B46" s="290"/>
      <c r="C46" s="284"/>
      <c r="D46" s="284"/>
      <c r="E46" s="156" t="s">
        <v>197</v>
      </c>
      <c r="F46" s="158">
        <f>G46+H46</f>
        <v>65192</v>
      </c>
      <c r="G46" s="158">
        <v>0</v>
      </c>
      <c r="H46" s="158">
        <v>65192</v>
      </c>
      <c r="I46" s="158">
        <f>J46+K46</f>
        <v>65192</v>
      </c>
      <c r="J46" s="158">
        <v>0</v>
      </c>
      <c r="K46" s="158">
        <v>65192</v>
      </c>
      <c r="L46" s="159">
        <f>M46+N46</f>
        <v>65192</v>
      </c>
      <c r="M46" s="158">
        <v>0</v>
      </c>
      <c r="N46" s="158">
        <v>65192</v>
      </c>
      <c r="O46" s="158">
        <f>P46+Q46</f>
        <v>65192</v>
      </c>
      <c r="P46" s="158">
        <v>0</v>
      </c>
      <c r="Q46" s="158">
        <v>65192</v>
      </c>
      <c r="R46" s="160">
        <f t="shared" si="2"/>
        <v>100</v>
      </c>
      <c r="S46" s="160">
        <v>0</v>
      </c>
      <c r="T46" s="160">
        <f t="shared" si="4"/>
        <v>100</v>
      </c>
    </row>
    <row r="47" spans="1:20" s="109" customFormat="1" ht="408" customHeight="1" x14ac:dyDescent="0.2">
      <c r="A47" s="72" t="s">
        <v>160</v>
      </c>
      <c r="B47" s="222" t="s">
        <v>233</v>
      </c>
      <c r="C47" s="182"/>
      <c r="D47" s="184" t="s">
        <v>54</v>
      </c>
      <c r="E47" s="156"/>
      <c r="F47" s="160">
        <f>F48+F49</f>
        <v>6076.9</v>
      </c>
      <c r="G47" s="160">
        <f t="shared" ref="G47:Q47" si="57">G48+G49</f>
        <v>0</v>
      </c>
      <c r="H47" s="160">
        <f t="shared" si="57"/>
        <v>6076.9</v>
      </c>
      <c r="I47" s="160">
        <f t="shared" si="57"/>
        <v>6076.9</v>
      </c>
      <c r="J47" s="160">
        <f t="shared" si="57"/>
        <v>0</v>
      </c>
      <c r="K47" s="160">
        <f t="shared" si="57"/>
        <v>6076.9</v>
      </c>
      <c r="L47" s="160">
        <f t="shared" si="57"/>
        <v>6076.9</v>
      </c>
      <c r="M47" s="160">
        <f t="shared" si="57"/>
        <v>0</v>
      </c>
      <c r="N47" s="160">
        <f t="shared" si="57"/>
        <v>6076.9</v>
      </c>
      <c r="O47" s="160">
        <f t="shared" si="57"/>
        <v>6044.3</v>
      </c>
      <c r="P47" s="160">
        <f t="shared" si="57"/>
        <v>0</v>
      </c>
      <c r="Q47" s="160">
        <f t="shared" si="57"/>
        <v>6044.3</v>
      </c>
      <c r="R47" s="160">
        <f t="shared" si="2"/>
        <v>99.463542266616216</v>
      </c>
      <c r="S47" s="160">
        <v>0</v>
      </c>
      <c r="T47" s="160">
        <f t="shared" si="4"/>
        <v>99.463542266616216</v>
      </c>
    </row>
    <row r="48" spans="1:20" s="109" customFormat="1" ht="51" customHeight="1" x14ac:dyDescent="0.2">
      <c r="A48" s="182"/>
      <c r="B48" s="183"/>
      <c r="C48" s="182"/>
      <c r="D48" s="182"/>
      <c r="E48" s="156" t="s">
        <v>234</v>
      </c>
      <c r="F48" s="158">
        <v>414.4</v>
      </c>
      <c r="G48" s="158">
        <v>0</v>
      </c>
      <c r="H48" s="158">
        <v>414.4</v>
      </c>
      <c r="I48" s="158">
        <v>414.4</v>
      </c>
      <c r="J48" s="158">
        <v>0</v>
      </c>
      <c r="K48" s="158">
        <v>414.4</v>
      </c>
      <c r="L48" s="159">
        <v>414.4</v>
      </c>
      <c r="M48" s="158">
        <v>0</v>
      </c>
      <c r="N48" s="158">
        <v>414.4</v>
      </c>
      <c r="O48" s="158">
        <v>381.8</v>
      </c>
      <c r="P48" s="158">
        <v>0</v>
      </c>
      <c r="Q48" s="158">
        <v>381.8</v>
      </c>
      <c r="R48" s="160">
        <f t="shared" si="2"/>
        <v>92.133204633204642</v>
      </c>
      <c r="S48" s="160">
        <v>0</v>
      </c>
      <c r="T48" s="160">
        <f t="shared" si="4"/>
        <v>92.133204633204642</v>
      </c>
    </row>
    <row r="49" spans="1:20" s="109" customFormat="1" ht="49.5" customHeight="1" x14ac:dyDescent="0.2">
      <c r="A49" s="182"/>
      <c r="B49" s="183"/>
      <c r="C49" s="182"/>
      <c r="D49" s="182"/>
      <c r="E49" s="156" t="s">
        <v>235</v>
      </c>
      <c r="F49" s="158">
        <v>5662.5</v>
      </c>
      <c r="G49" s="158">
        <v>0</v>
      </c>
      <c r="H49" s="158">
        <v>5662.5</v>
      </c>
      <c r="I49" s="158">
        <v>5662.5</v>
      </c>
      <c r="J49" s="158">
        <v>0</v>
      </c>
      <c r="K49" s="158">
        <v>5662.5</v>
      </c>
      <c r="L49" s="159">
        <v>5662.5</v>
      </c>
      <c r="M49" s="158">
        <v>0</v>
      </c>
      <c r="N49" s="158">
        <v>5662.5</v>
      </c>
      <c r="O49" s="158">
        <v>5662.5</v>
      </c>
      <c r="P49" s="158">
        <v>0</v>
      </c>
      <c r="Q49" s="158">
        <v>5662.5</v>
      </c>
      <c r="R49" s="160">
        <f t="shared" si="2"/>
        <v>100</v>
      </c>
      <c r="S49" s="160">
        <v>0</v>
      </c>
      <c r="T49" s="160">
        <f t="shared" si="4"/>
        <v>100</v>
      </c>
    </row>
    <row r="50" spans="1:20" s="109" customFormat="1" ht="72" customHeight="1" x14ac:dyDescent="0.2">
      <c r="A50" s="282" t="s">
        <v>236</v>
      </c>
      <c r="B50" s="288" t="s">
        <v>237</v>
      </c>
      <c r="C50" s="285"/>
      <c r="D50" s="285" t="s">
        <v>175</v>
      </c>
      <c r="E50" s="223" t="s">
        <v>1</v>
      </c>
      <c r="F50" s="160">
        <f>F51</f>
        <v>414.4</v>
      </c>
      <c r="G50" s="160">
        <f t="shared" ref="G50:Q50" si="58">G51</f>
        <v>0</v>
      </c>
      <c r="H50" s="160">
        <f t="shared" si="58"/>
        <v>414.4</v>
      </c>
      <c r="I50" s="160">
        <f t="shared" si="58"/>
        <v>414.4</v>
      </c>
      <c r="J50" s="160">
        <f t="shared" si="58"/>
        <v>0</v>
      </c>
      <c r="K50" s="160">
        <f t="shared" si="58"/>
        <v>414.4</v>
      </c>
      <c r="L50" s="160">
        <f t="shared" si="58"/>
        <v>414.4</v>
      </c>
      <c r="M50" s="160">
        <f t="shared" si="58"/>
        <v>0</v>
      </c>
      <c r="N50" s="160">
        <f t="shared" si="58"/>
        <v>414.4</v>
      </c>
      <c r="O50" s="160">
        <f t="shared" si="58"/>
        <v>381.8</v>
      </c>
      <c r="P50" s="160">
        <f t="shared" si="58"/>
        <v>0</v>
      </c>
      <c r="Q50" s="160">
        <f t="shared" si="58"/>
        <v>381.8</v>
      </c>
      <c r="R50" s="160">
        <f t="shared" si="2"/>
        <v>92.133204633204642</v>
      </c>
      <c r="S50" s="160">
        <v>0</v>
      </c>
      <c r="T50" s="160">
        <f t="shared" si="4"/>
        <v>92.133204633204642</v>
      </c>
    </row>
    <row r="51" spans="1:20" s="109" customFormat="1" ht="85.5" customHeight="1" x14ac:dyDescent="0.2">
      <c r="A51" s="284"/>
      <c r="B51" s="290"/>
      <c r="C51" s="287"/>
      <c r="D51" s="287"/>
      <c r="E51" s="156" t="s">
        <v>234</v>
      </c>
      <c r="F51" s="158">
        <v>414.4</v>
      </c>
      <c r="G51" s="158">
        <v>0</v>
      </c>
      <c r="H51" s="158">
        <v>414.4</v>
      </c>
      <c r="I51" s="158">
        <v>414.4</v>
      </c>
      <c r="J51" s="158">
        <v>0</v>
      </c>
      <c r="K51" s="158">
        <v>414.4</v>
      </c>
      <c r="L51" s="159">
        <v>414.4</v>
      </c>
      <c r="M51" s="158">
        <v>0</v>
      </c>
      <c r="N51" s="158">
        <v>414.4</v>
      </c>
      <c r="O51" s="158">
        <v>381.8</v>
      </c>
      <c r="P51" s="158">
        <v>0</v>
      </c>
      <c r="Q51" s="158">
        <v>381.8</v>
      </c>
      <c r="R51" s="160">
        <f t="shared" si="2"/>
        <v>92.133204633204642</v>
      </c>
      <c r="S51" s="160">
        <v>0</v>
      </c>
      <c r="T51" s="160">
        <f t="shared" si="4"/>
        <v>92.133204633204642</v>
      </c>
    </row>
    <row r="52" spans="1:20" s="109" customFormat="1" ht="74.25" customHeight="1" x14ac:dyDescent="0.2">
      <c r="A52" s="282" t="s">
        <v>239</v>
      </c>
      <c r="B52" s="288" t="s">
        <v>238</v>
      </c>
      <c r="C52" s="285"/>
      <c r="D52" s="285" t="s">
        <v>175</v>
      </c>
      <c r="E52" s="223" t="s">
        <v>1</v>
      </c>
      <c r="F52" s="160">
        <f>F53</f>
        <v>5662.5</v>
      </c>
      <c r="G52" s="160">
        <f t="shared" ref="G52:Q52" si="59">G53</f>
        <v>0</v>
      </c>
      <c r="H52" s="160">
        <f t="shared" si="59"/>
        <v>5662.5</v>
      </c>
      <c r="I52" s="160">
        <f t="shared" si="59"/>
        <v>5662.5</v>
      </c>
      <c r="J52" s="160">
        <f t="shared" si="59"/>
        <v>0</v>
      </c>
      <c r="K52" s="160">
        <f t="shared" si="59"/>
        <v>5662.5</v>
      </c>
      <c r="L52" s="160">
        <f t="shared" si="59"/>
        <v>5662.5</v>
      </c>
      <c r="M52" s="160">
        <f t="shared" si="59"/>
        <v>0</v>
      </c>
      <c r="N52" s="160">
        <f t="shared" si="59"/>
        <v>5662.5</v>
      </c>
      <c r="O52" s="160">
        <f t="shared" si="59"/>
        <v>5662.5</v>
      </c>
      <c r="P52" s="160">
        <f t="shared" si="59"/>
        <v>0</v>
      </c>
      <c r="Q52" s="160">
        <f t="shared" si="59"/>
        <v>5662.5</v>
      </c>
      <c r="R52" s="160">
        <f t="shared" si="2"/>
        <v>100</v>
      </c>
      <c r="S52" s="160">
        <v>0</v>
      </c>
      <c r="T52" s="160">
        <f t="shared" si="4"/>
        <v>100</v>
      </c>
    </row>
    <row r="53" spans="1:20" s="109" customFormat="1" ht="51" customHeight="1" x14ac:dyDescent="0.2">
      <c r="A53" s="284"/>
      <c r="B53" s="290"/>
      <c r="C53" s="287"/>
      <c r="D53" s="287"/>
      <c r="E53" s="156" t="s">
        <v>235</v>
      </c>
      <c r="F53" s="158">
        <v>5662.5</v>
      </c>
      <c r="G53" s="158">
        <v>0</v>
      </c>
      <c r="H53" s="158">
        <v>5662.5</v>
      </c>
      <c r="I53" s="158">
        <v>5662.5</v>
      </c>
      <c r="J53" s="158">
        <v>0</v>
      </c>
      <c r="K53" s="158">
        <v>5662.5</v>
      </c>
      <c r="L53" s="159">
        <v>5662.5</v>
      </c>
      <c r="M53" s="158">
        <v>0</v>
      </c>
      <c r="N53" s="158">
        <v>5662.5</v>
      </c>
      <c r="O53" s="158">
        <v>5662.5</v>
      </c>
      <c r="P53" s="158">
        <v>0</v>
      </c>
      <c r="Q53" s="158">
        <v>5662.5</v>
      </c>
      <c r="R53" s="160">
        <f t="shared" si="2"/>
        <v>100</v>
      </c>
      <c r="S53" s="160">
        <v>0</v>
      </c>
      <c r="T53" s="160">
        <f t="shared" si="4"/>
        <v>100</v>
      </c>
    </row>
    <row r="54" spans="1:20" s="109" customFormat="1" ht="122.25" customHeight="1" x14ac:dyDescent="0.2">
      <c r="A54" s="72" t="s">
        <v>166</v>
      </c>
      <c r="B54" s="242" t="s">
        <v>167</v>
      </c>
      <c r="C54" s="182"/>
      <c r="D54" s="220" t="s">
        <v>54</v>
      </c>
      <c r="E54" s="156"/>
      <c r="F54" s="160">
        <f>F55+F56+F57</f>
        <v>24191</v>
      </c>
      <c r="G54" s="160">
        <f t="shared" ref="G54:Q54" si="60">G55+G56+G57</f>
        <v>0</v>
      </c>
      <c r="H54" s="160">
        <f t="shared" si="60"/>
        <v>24191</v>
      </c>
      <c r="I54" s="160">
        <f t="shared" si="60"/>
        <v>24191</v>
      </c>
      <c r="J54" s="160">
        <f t="shared" si="60"/>
        <v>0</v>
      </c>
      <c r="K54" s="160">
        <f t="shared" si="60"/>
        <v>24191</v>
      </c>
      <c r="L54" s="160">
        <f t="shared" si="60"/>
        <v>24191</v>
      </c>
      <c r="M54" s="160">
        <f t="shared" si="60"/>
        <v>0</v>
      </c>
      <c r="N54" s="160">
        <f t="shared" si="60"/>
        <v>24191</v>
      </c>
      <c r="O54" s="160">
        <f t="shared" si="60"/>
        <v>23498.799999999999</v>
      </c>
      <c r="P54" s="160">
        <f t="shared" si="60"/>
        <v>0</v>
      </c>
      <c r="Q54" s="160">
        <f t="shared" si="60"/>
        <v>23498.799999999999</v>
      </c>
      <c r="R54" s="160">
        <f t="shared" si="2"/>
        <v>97.138605266421393</v>
      </c>
      <c r="S54" s="160">
        <v>0</v>
      </c>
      <c r="T54" s="160">
        <f t="shared" si="4"/>
        <v>97.138605266421393</v>
      </c>
    </row>
    <row r="55" spans="1:20" s="109" customFormat="1" ht="60.75" customHeight="1" x14ac:dyDescent="0.2">
      <c r="A55" s="282" t="s">
        <v>243</v>
      </c>
      <c r="B55" s="288" t="s">
        <v>244</v>
      </c>
      <c r="C55" s="285"/>
      <c r="D55" s="285" t="s">
        <v>175</v>
      </c>
      <c r="E55" s="156" t="s">
        <v>240</v>
      </c>
      <c r="F55" s="158">
        <v>22272</v>
      </c>
      <c r="G55" s="158">
        <v>0</v>
      </c>
      <c r="H55" s="158">
        <v>22272</v>
      </c>
      <c r="I55" s="158">
        <v>22272</v>
      </c>
      <c r="J55" s="158">
        <v>0</v>
      </c>
      <c r="K55" s="158">
        <v>22272</v>
      </c>
      <c r="L55" s="159">
        <v>22272</v>
      </c>
      <c r="M55" s="158">
        <v>0</v>
      </c>
      <c r="N55" s="158">
        <v>22272</v>
      </c>
      <c r="O55" s="158">
        <v>21722</v>
      </c>
      <c r="P55" s="158">
        <v>0</v>
      </c>
      <c r="Q55" s="158">
        <v>21722</v>
      </c>
      <c r="R55" s="160">
        <f t="shared" si="2"/>
        <v>97.530531609195407</v>
      </c>
      <c r="S55" s="160">
        <v>0</v>
      </c>
      <c r="T55" s="160">
        <f t="shared" si="4"/>
        <v>97.530531609195407</v>
      </c>
    </row>
    <row r="56" spans="1:20" s="109" customFormat="1" ht="60.75" customHeight="1" x14ac:dyDescent="0.2">
      <c r="A56" s="283"/>
      <c r="B56" s="289"/>
      <c r="C56" s="286"/>
      <c r="D56" s="286"/>
      <c r="E56" s="156" t="s">
        <v>241</v>
      </c>
      <c r="F56" s="158">
        <v>1874</v>
      </c>
      <c r="G56" s="158">
        <v>0</v>
      </c>
      <c r="H56" s="158">
        <v>1874</v>
      </c>
      <c r="I56" s="158">
        <v>1874</v>
      </c>
      <c r="J56" s="158">
        <v>0</v>
      </c>
      <c r="K56" s="158">
        <v>1874</v>
      </c>
      <c r="L56" s="159">
        <v>1874</v>
      </c>
      <c r="M56" s="158">
        <v>0</v>
      </c>
      <c r="N56" s="158">
        <v>1874</v>
      </c>
      <c r="O56" s="158">
        <v>1767.1</v>
      </c>
      <c r="P56" s="158">
        <v>0</v>
      </c>
      <c r="Q56" s="158">
        <v>1767.1</v>
      </c>
      <c r="R56" s="160">
        <f t="shared" si="2"/>
        <v>94.295624332977582</v>
      </c>
      <c r="S56" s="160">
        <v>0</v>
      </c>
      <c r="T56" s="160">
        <f t="shared" si="4"/>
        <v>94.295624332977582</v>
      </c>
    </row>
    <row r="57" spans="1:20" s="109" customFormat="1" ht="60.75" customHeight="1" x14ac:dyDescent="0.2">
      <c r="A57" s="284"/>
      <c r="B57" s="290"/>
      <c r="C57" s="287"/>
      <c r="D57" s="287"/>
      <c r="E57" s="156" t="s">
        <v>242</v>
      </c>
      <c r="F57" s="158">
        <v>45</v>
      </c>
      <c r="G57" s="158">
        <v>0</v>
      </c>
      <c r="H57" s="158">
        <v>45</v>
      </c>
      <c r="I57" s="158">
        <v>45</v>
      </c>
      <c r="J57" s="158">
        <v>0</v>
      </c>
      <c r="K57" s="158">
        <v>45</v>
      </c>
      <c r="L57" s="159">
        <v>45</v>
      </c>
      <c r="M57" s="158">
        <v>0</v>
      </c>
      <c r="N57" s="158">
        <v>45</v>
      </c>
      <c r="O57" s="158">
        <v>9.6999999999999993</v>
      </c>
      <c r="P57" s="158">
        <v>0</v>
      </c>
      <c r="Q57" s="158">
        <v>9.6999999999999993</v>
      </c>
      <c r="R57" s="160">
        <f t="shared" si="2"/>
        <v>21.555555555555554</v>
      </c>
      <c r="S57" s="160">
        <v>0</v>
      </c>
      <c r="T57" s="160">
        <f t="shared" si="4"/>
        <v>21.555555555555554</v>
      </c>
    </row>
    <row r="58" spans="1:20" s="67" customFormat="1" ht="80.25" customHeight="1" x14ac:dyDescent="0.45">
      <c r="A58" s="309" t="s">
        <v>80</v>
      </c>
      <c r="B58" s="309"/>
      <c r="C58" s="309"/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</row>
    <row r="59" spans="1:20" s="67" customFormat="1" ht="61.5" customHeight="1" x14ac:dyDescent="0.45">
      <c r="A59" s="309" t="s">
        <v>81</v>
      </c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09"/>
      <c r="N59" s="309"/>
      <c r="O59" s="309"/>
      <c r="P59" s="309"/>
      <c r="T59" s="116"/>
    </row>
    <row r="60" spans="1:20" s="117" customFormat="1" x14ac:dyDescent="0.45">
      <c r="A60" s="74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</row>
    <row r="61" spans="1:20" s="117" customFormat="1" x14ac:dyDescent="0.45">
      <c r="A61" s="73"/>
      <c r="B61" s="91"/>
      <c r="C61" s="114"/>
      <c r="D61" s="92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75"/>
      <c r="P61" s="75"/>
      <c r="Q61" s="103"/>
      <c r="R61" s="75"/>
    </row>
    <row r="62" spans="1:20" s="106" customFormat="1" x14ac:dyDescent="0.45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</row>
    <row r="63" spans="1:20" s="106" customFormat="1" x14ac:dyDescent="0.45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</row>
  </sheetData>
  <mergeCells count="74">
    <mergeCell ref="A50:A51"/>
    <mergeCell ref="D50:D51"/>
    <mergeCell ref="B50:B51"/>
    <mergeCell ref="C50:C51"/>
    <mergeCell ref="A52:A53"/>
    <mergeCell ref="B52:B53"/>
    <mergeCell ref="C52:C53"/>
    <mergeCell ref="D52:D53"/>
    <mergeCell ref="A45:A46"/>
    <mergeCell ref="B45:B46"/>
    <mergeCell ref="C45:C46"/>
    <mergeCell ref="D45:D46"/>
    <mergeCell ref="D39:D41"/>
    <mergeCell ref="C39:C41"/>
    <mergeCell ref="B39:B41"/>
    <mergeCell ref="A39:A41"/>
    <mergeCell ref="A42:A44"/>
    <mergeCell ref="B42:B44"/>
    <mergeCell ref="C42:C44"/>
    <mergeCell ref="D42:D44"/>
    <mergeCell ref="B10:B11"/>
    <mergeCell ref="A35:A36"/>
    <mergeCell ref="B35:B36"/>
    <mergeCell ref="C35:C36"/>
    <mergeCell ref="A33:A34"/>
    <mergeCell ref="B33:B34"/>
    <mergeCell ref="C33:C34"/>
    <mergeCell ref="A31:A32"/>
    <mergeCell ref="B31:B32"/>
    <mergeCell ref="C31:C32"/>
    <mergeCell ref="E61:N61"/>
    <mergeCell ref="L6:N6"/>
    <mergeCell ref="O6:Q6"/>
    <mergeCell ref="F7:F8"/>
    <mergeCell ref="G7:H7"/>
    <mergeCell ref="I7:I8"/>
    <mergeCell ref="J7:K7"/>
    <mergeCell ref="L7:L8"/>
    <mergeCell ref="M7:N7"/>
    <mergeCell ref="O7:O8"/>
    <mergeCell ref="P7:Q7"/>
    <mergeCell ref="A58:T58"/>
    <mergeCell ref="A59:P59"/>
    <mergeCell ref="D28:D30"/>
    <mergeCell ref="A37:A38"/>
    <mergeCell ref="A28:A30"/>
    <mergeCell ref="A3:U3"/>
    <mergeCell ref="A5:A8"/>
    <mergeCell ref="B5:B8"/>
    <mergeCell ref="C5:C8"/>
    <mergeCell ref="D5:D8"/>
    <mergeCell ref="E5:E8"/>
    <mergeCell ref="F5:Q5"/>
    <mergeCell ref="R5:T6"/>
    <mergeCell ref="F6:H6"/>
    <mergeCell ref="I6:K6"/>
    <mergeCell ref="R7:R8"/>
    <mergeCell ref="S7:T7"/>
    <mergeCell ref="D14:D15"/>
    <mergeCell ref="C14:C15"/>
    <mergeCell ref="B14:B15"/>
    <mergeCell ref="A14:A15"/>
    <mergeCell ref="A55:A57"/>
    <mergeCell ref="D55:D57"/>
    <mergeCell ref="B55:B57"/>
    <mergeCell ref="C55:C57"/>
    <mergeCell ref="B28:B30"/>
    <mergeCell ref="C28:C30"/>
    <mergeCell ref="B37:B38"/>
    <mergeCell ref="C37:C38"/>
    <mergeCell ref="D37:D38"/>
    <mergeCell ref="D33:D34"/>
    <mergeCell ref="D35:D36"/>
    <mergeCell ref="D31:D32"/>
  </mergeCells>
  <printOptions horizontalCentered="1"/>
  <pageMargins left="0.39370078740157483" right="0.39370078740157483" top="1.1811023622047245" bottom="0.55118110236220474" header="0.27559055118110237" footer="0.27559055118110237"/>
  <pageSetup paperSize="9" scale="22" firstPageNumber="9" fitToHeight="0" orientation="landscape" useFirstPageNumber="1" r:id="rId1"/>
  <headerFooter scaleWithDoc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U232"/>
  <sheetViews>
    <sheetView view="pageBreakPreview" zoomScale="35" zoomScaleNormal="85" zoomScaleSheetLayoutView="35" workbookViewId="0">
      <pane ySplit="8" topLeftCell="A9" activePane="bottomLeft" state="frozen"/>
      <selection pane="bottomLeft" activeCell="L79" sqref="L79"/>
    </sheetView>
  </sheetViews>
  <sheetFormatPr defaultRowHeight="33" x14ac:dyDescent="0.45"/>
  <cols>
    <col min="1" max="1" width="48.42578125" style="62" customWidth="1"/>
    <col min="2" max="2" width="53.85546875" style="62" customWidth="1"/>
    <col min="3" max="3" width="95.5703125" style="62" customWidth="1"/>
    <col min="4" max="4" width="25.42578125" style="62" customWidth="1"/>
    <col min="5" max="5" width="28.140625" style="62" customWidth="1"/>
    <col min="6" max="6" width="25.85546875" style="62" customWidth="1"/>
    <col min="7" max="7" width="25.7109375" style="62" customWidth="1"/>
    <col min="8" max="8" width="31.28515625" style="62" customWidth="1"/>
    <col min="9" max="9" width="26.85546875" style="62" customWidth="1"/>
    <col min="10" max="10" width="26.28515625" style="62" customWidth="1"/>
    <col min="11" max="11" width="29.5703125" style="62" customWidth="1"/>
    <col min="12" max="12" width="27.85546875" style="62" customWidth="1"/>
    <col min="13" max="13" width="25.85546875" style="62" customWidth="1"/>
    <col min="14" max="14" width="30.28515625" style="62" customWidth="1"/>
    <col min="15" max="15" width="26.28515625" style="62" customWidth="1"/>
  </cols>
  <sheetData>
    <row r="1" spans="1:21" x14ac:dyDescent="0.4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 t="s">
        <v>40</v>
      </c>
    </row>
    <row r="2" spans="1:21" x14ac:dyDescent="0.4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21" s="4" customFormat="1" ht="125.25" customHeight="1" x14ac:dyDescent="0.2">
      <c r="A3" s="294" t="s">
        <v>224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</row>
    <row r="4" spans="1:21" x14ac:dyDescent="0.45">
      <c r="A4" s="66"/>
      <c r="B4" s="67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1:21" s="8" customFormat="1" ht="88.5" customHeight="1" x14ac:dyDescent="0.2">
      <c r="A5" s="317" t="s">
        <v>5</v>
      </c>
      <c r="B5" s="317" t="s">
        <v>16</v>
      </c>
      <c r="C5" s="321" t="s">
        <v>55</v>
      </c>
      <c r="D5" s="317" t="s">
        <v>39</v>
      </c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</row>
    <row r="6" spans="1:21" s="8" customFormat="1" ht="306.75" customHeight="1" x14ac:dyDescent="0.2">
      <c r="A6" s="317"/>
      <c r="B6" s="317"/>
      <c r="C6" s="321"/>
      <c r="D6" s="316" t="s">
        <v>48</v>
      </c>
      <c r="E6" s="316"/>
      <c r="F6" s="316"/>
      <c r="G6" s="316" t="s">
        <v>74</v>
      </c>
      <c r="H6" s="316"/>
      <c r="I6" s="316"/>
      <c r="J6" s="317" t="s">
        <v>75</v>
      </c>
      <c r="K6" s="317"/>
      <c r="L6" s="317"/>
      <c r="M6" s="317" t="s">
        <v>42</v>
      </c>
      <c r="N6" s="317"/>
      <c r="O6" s="317"/>
    </row>
    <row r="7" spans="1:21" s="8" customFormat="1" ht="74.25" customHeight="1" x14ac:dyDescent="0.2">
      <c r="A7" s="317"/>
      <c r="B7" s="317"/>
      <c r="C7" s="321"/>
      <c r="D7" s="316" t="s">
        <v>1</v>
      </c>
      <c r="E7" s="321" t="s">
        <v>36</v>
      </c>
      <c r="F7" s="321"/>
      <c r="G7" s="316" t="s">
        <v>1</v>
      </c>
      <c r="H7" s="321" t="s">
        <v>36</v>
      </c>
      <c r="I7" s="321"/>
      <c r="J7" s="316" t="s">
        <v>1</v>
      </c>
      <c r="K7" s="321" t="s">
        <v>36</v>
      </c>
      <c r="L7" s="321"/>
      <c r="M7" s="316" t="s">
        <v>1</v>
      </c>
      <c r="N7" s="321" t="s">
        <v>36</v>
      </c>
      <c r="O7" s="321"/>
    </row>
    <row r="8" spans="1:21" s="4" customFormat="1" ht="153" customHeight="1" x14ac:dyDescent="0.2">
      <c r="A8" s="317"/>
      <c r="B8" s="317"/>
      <c r="C8" s="321"/>
      <c r="D8" s="316"/>
      <c r="E8" s="78" t="s">
        <v>34</v>
      </c>
      <c r="F8" s="78" t="s">
        <v>6</v>
      </c>
      <c r="G8" s="316"/>
      <c r="H8" s="78" t="s">
        <v>34</v>
      </c>
      <c r="I8" s="78" t="s">
        <v>6</v>
      </c>
      <c r="J8" s="316"/>
      <c r="K8" s="78" t="s">
        <v>34</v>
      </c>
      <c r="L8" s="78" t="s">
        <v>6</v>
      </c>
      <c r="M8" s="316"/>
      <c r="N8" s="78" t="s">
        <v>34</v>
      </c>
      <c r="O8" s="78" t="s">
        <v>6</v>
      </c>
    </row>
    <row r="9" spans="1:21" s="5" customFormat="1" x14ac:dyDescent="0.2">
      <c r="A9" s="80">
        <v>1</v>
      </c>
      <c r="B9" s="79">
        <v>2</v>
      </c>
      <c r="C9" s="78">
        <v>3</v>
      </c>
      <c r="D9" s="78">
        <v>4</v>
      </c>
      <c r="E9" s="78">
        <v>5</v>
      </c>
      <c r="F9" s="78">
        <v>6</v>
      </c>
      <c r="G9" s="78">
        <v>7</v>
      </c>
      <c r="H9" s="78">
        <v>8</v>
      </c>
      <c r="I9" s="78">
        <v>9</v>
      </c>
      <c r="J9" s="78">
        <v>10</v>
      </c>
      <c r="K9" s="78">
        <v>11</v>
      </c>
      <c r="L9" s="78">
        <v>12</v>
      </c>
      <c r="M9" s="78">
        <v>13</v>
      </c>
      <c r="N9" s="78">
        <v>14</v>
      </c>
      <c r="O9" s="78">
        <v>15</v>
      </c>
    </row>
    <row r="10" spans="1:21" s="5" customFormat="1" ht="127.5" x14ac:dyDescent="0.2">
      <c r="A10" s="96" t="s">
        <v>264</v>
      </c>
      <c r="B10" s="202" t="s">
        <v>198</v>
      </c>
      <c r="C10" s="69" t="s">
        <v>56</v>
      </c>
      <c r="D10" s="190">
        <f t="shared" ref="D10:O10" si="0">D23+D49+D166+D205</f>
        <v>1216287.3999999999</v>
      </c>
      <c r="E10" s="190">
        <f t="shared" si="0"/>
        <v>469690.7</v>
      </c>
      <c r="F10" s="190">
        <f t="shared" si="0"/>
        <v>746596.7</v>
      </c>
      <c r="G10" s="190">
        <f t="shared" si="0"/>
        <v>1222616.6000000001</v>
      </c>
      <c r="H10" s="190">
        <f t="shared" si="0"/>
        <v>476019.89999999997</v>
      </c>
      <c r="I10" s="190">
        <f t="shared" si="0"/>
        <v>746596.7</v>
      </c>
      <c r="J10" s="190">
        <f t="shared" si="0"/>
        <v>1222616.6000000001</v>
      </c>
      <c r="K10" s="190">
        <f t="shared" si="0"/>
        <v>476019.89999999997</v>
      </c>
      <c r="L10" s="190">
        <f t="shared" si="0"/>
        <v>746596.7</v>
      </c>
      <c r="M10" s="190">
        <f t="shared" si="0"/>
        <v>1153234.4700000002</v>
      </c>
      <c r="N10" s="190">
        <f t="shared" si="0"/>
        <v>417754.89</v>
      </c>
      <c r="O10" s="190">
        <f t="shared" si="0"/>
        <v>735479.58000000007</v>
      </c>
    </row>
    <row r="11" spans="1:21" s="5" customFormat="1" ht="66" x14ac:dyDescent="0.2">
      <c r="A11" s="97"/>
      <c r="B11" s="38"/>
      <c r="C11" s="69" t="s">
        <v>20</v>
      </c>
      <c r="D11" s="190">
        <f t="shared" ref="D11:O11" si="1">D24+D50+D167+D206</f>
        <v>111685.5</v>
      </c>
      <c r="E11" s="190">
        <f t="shared" si="1"/>
        <v>0</v>
      </c>
      <c r="F11" s="190">
        <f t="shared" si="1"/>
        <v>111685.5</v>
      </c>
      <c r="G11" s="190">
        <f t="shared" si="1"/>
        <v>111685.5</v>
      </c>
      <c r="H11" s="190">
        <f t="shared" si="1"/>
        <v>0</v>
      </c>
      <c r="I11" s="190">
        <f t="shared" si="1"/>
        <v>111685.5</v>
      </c>
      <c r="J11" s="190">
        <f t="shared" si="1"/>
        <v>111685.5</v>
      </c>
      <c r="K11" s="190">
        <f t="shared" si="1"/>
        <v>0</v>
      </c>
      <c r="L11" s="190">
        <f t="shared" si="1"/>
        <v>111685.5</v>
      </c>
      <c r="M11" s="190">
        <f t="shared" si="1"/>
        <v>109375.7</v>
      </c>
      <c r="N11" s="190">
        <f t="shared" si="1"/>
        <v>0</v>
      </c>
      <c r="O11" s="190">
        <f t="shared" si="1"/>
        <v>109375.7</v>
      </c>
    </row>
    <row r="12" spans="1:21" s="5" customFormat="1" x14ac:dyDescent="0.2">
      <c r="A12" s="97"/>
      <c r="B12" s="38"/>
      <c r="C12" s="69" t="s">
        <v>19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</row>
    <row r="13" spans="1:21" s="5" customFormat="1" ht="99" x14ac:dyDescent="0.2">
      <c r="A13" s="97"/>
      <c r="B13" s="38"/>
      <c r="C13" s="70" t="s">
        <v>25</v>
      </c>
      <c r="D13" s="190">
        <f t="shared" ref="D13:O13" si="2">D26+D52+D169+D208</f>
        <v>111685.5</v>
      </c>
      <c r="E13" s="190">
        <f t="shared" si="2"/>
        <v>0</v>
      </c>
      <c r="F13" s="190">
        <f t="shared" si="2"/>
        <v>111685.5</v>
      </c>
      <c r="G13" s="190">
        <f t="shared" si="2"/>
        <v>111685.5</v>
      </c>
      <c r="H13" s="190">
        <f t="shared" si="2"/>
        <v>0</v>
      </c>
      <c r="I13" s="190">
        <f t="shared" si="2"/>
        <v>111685.5</v>
      </c>
      <c r="J13" s="190">
        <f t="shared" si="2"/>
        <v>111685.5</v>
      </c>
      <c r="K13" s="190">
        <f t="shared" si="2"/>
        <v>0</v>
      </c>
      <c r="L13" s="190">
        <f t="shared" si="2"/>
        <v>111685.5</v>
      </c>
      <c r="M13" s="190">
        <f t="shared" si="2"/>
        <v>109375.7</v>
      </c>
      <c r="N13" s="190">
        <f t="shared" si="2"/>
        <v>0</v>
      </c>
      <c r="O13" s="190">
        <f t="shared" si="2"/>
        <v>109375.7</v>
      </c>
    </row>
    <row r="14" spans="1:21" s="5" customFormat="1" ht="99" x14ac:dyDescent="0.2">
      <c r="A14" s="97"/>
      <c r="B14" s="38"/>
      <c r="C14" s="71" t="s">
        <v>31</v>
      </c>
      <c r="D14" s="190">
        <f t="shared" ref="D14:O14" si="3">D27+D53+D170+D209</f>
        <v>0</v>
      </c>
      <c r="E14" s="190">
        <f t="shared" si="3"/>
        <v>0</v>
      </c>
      <c r="F14" s="190">
        <f t="shared" si="3"/>
        <v>0</v>
      </c>
      <c r="G14" s="190">
        <f t="shared" si="3"/>
        <v>0</v>
      </c>
      <c r="H14" s="190">
        <f t="shared" si="3"/>
        <v>0</v>
      </c>
      <c r="I14" s="190">
        <f t="shared" si="3"/>
        <v>0</v>
      </c>
      <c r="J14" s="190">
        <f t="shared" si="3"/>
        <v>0</v>
      </c>
      <c r="K14" s="190">
        <f t="shared" si="3"/>
        <v>0</v>
      </c>
      <c r="L14" s="190">
        <f t="shared" si="3"/>
        <v>0</v>
      </c>
      <c r="M14" s="190">
        <f t="shared" si="3"/>
        <v>0</v>
      </c>
      <c r="N14" s="190">
        <f t="shared" si="3"/>
        <v>0</v>
      </c>
      <c r="O14" s="190">
        <f t="shared" si="3"/>
        <v>0</v>
      </c>
    </row>
    <row r="15" spans="1:21" s="5" customFormat="1" ht="132" x14ac:dyDescent="0.2">
      <c r="A15" s="97"/>
      <c r="B15" s="38"/>
      <c r="C15" s="71" t="s">
        <v>32</v>
      </c>
      <c r="D15" s="190">
        <f t="shared" ref="D15:O15" si="4">D28+D54+D171+D210</f>
        <v>0</v>
      </c>
      <c r="E15" s="190">
        <f t="shared" si="4"/>
        <v>0</v>
      </c>
      <c r="F15" s="190">
        <f t="shared" si="4"/>
        <v>0</v>
      </c>
      <c r="G15" s="190">
        <f t="shared" si="4"/>
        <v>0</v>
      </c>
      <c r="H15" s="190">
        <f t="shared" si="4"/>
        <v>0</v>
      </c>
      <c r="I15" s="190">
        <f t="shared" si="4"/>
        <v>0</v>
      </c>
      <c r="J15" s="190">
        <f t="shared" si="4"/>
        <v>0</v>
      </c>
      <c r="K15" s="190">
        <f t="shared" si="4"/>
        <v>0</v>
      </c>
      <c r="L15" s="190">
        <f t="shared" si="4"/>
        <v>0</v>
      </c>
      <c r="M15" s="190">
        <f t="shared" si="4"/>
        <v>0</v>
      </c>
      <c r="N15" s="190">
        <f t="shared" si="4"/>
        <v>0</v>
      </c>
      <c r="O15" s="190">
        <f t="shared" si="4"/>
        <v>0</v>
      </c>
    </row>
    <row r="16" spans="1:21" s="5" customFormat="1" ht="99" x14ac:dyDescent="0.2">
      <c r="A16" s="97"/>
      <c r="B16" s="38"/>
      <c r="C16" s="71" t="s">
        <v>26</v>
      </c>
      <c r="D16" s="190">
        <f t="shared" ref="D16:O16" si="5">D29+D55+D172+D211</f>
        <v>0</v>
      </c>
      <c r="E16" s="190">
        <f t="shared" si="5"/>
        <v>0</v>
      </c>
      <c r="F16" s="190">
        <f t="shared" si="5"/>
        <v>0</v>
      </c>
      <c r="G16" s="190">
        <f t="shared" si="5"/>
        <v>0</v>
      </c>
      <c r="H16" s="190">
        <f t="shared" si="5"/>
        <v>0</v>
      </c>
      <c r="I16" s="190">
        <f t="shared" si="5"/>
        <v>0</v>
      </c>
      <c r="J16" s="190">
        <f t="shared" si="5"/>
        <v>0</v>
      </c>
      <c r="K16" s="190">
        <f t="shared" si="5"/>
        <v>0</v>
      </c>
      <c r="L16" s="190">
        <f t="shared" si="5"/>
        <v>0</v>
      </c>
      <c r="M16" s="190">
        <f t="shared" si="5"/>
        <v>0</v>
      </c>
      <c r="N16" s="190">
        <f t="shared" si="5"/>
        <v>0</v>
      </c>
      <c r="O16" s="190">
        <f t="shared" si="5"/>
        <v>0</v>
      </c>
    </row>
    <row r="17" spans="1:15" s="5" customFormat="1" ht="132" x14ac:dyDescent="0.2">
      <c r="A17" s="98"/>
      <c r="B17" s="245"/>
      <c r="C17" s="71" t="s">
        <v>27</v>
      </c>
      <c r="D17" s="190">
        <f t="shared" ref="D17:O17" si="6">D30+D56+D173+D212</f>
        <v>0</v>
      </c>
      <c r="E17" s="190">
        <f t="shared" si="6"/>
        <v>0</v>
      </c>
      <c r="F17" s="190">
        <f t="shared" si="6"/>
        <v>0</v>
      </c>
      <c r="G17" s="190">
        <f t="shared" si="6"/>
        <v>0</v>
      </c>
      <c r="H17" s="190">
        <f t="shared" si="6"/>
        <v>0</v>
      </c>
      <c r="I17" s="190">
        <f t="shared" si="6"/>
        <v>0</v>
      </c>
      <c r="J17" s="190">
        <f t="shared" si="6"/>
        <v>0</v>
      </c>
      <c r="K17" s="190">
        <f t="shared" si="6"/>
        <v>0</v>
      </c>
      <c r="L17" s="190">
        <f t="shared" si="6"/>
        <v>0</v>
      </c>
      <c r="M17" s="190">
        <f t="shared" si="6"/>
        <v>0</v>
      </c>
      <c r="N17" s="190">
        <f t="shared" si="6"/>
        <v>0</v>
      </c>
      <c r="O17" s="190">
        <f t="shared" si="6"/>
        <v>0</v>
      </c>
    </row>
    <row r="18" spans="1:15" s="5" customFormat="1" ht="99" x14ac:dyDescent="0.2">
      <c r="A18" s="88"/>
      <c r="B18" s="48"/>
      <c r="C18" s="95" t="s">
        <v>28</v>
      </c>
      <c r="D18" s="190">
        <f t="shared" ref="D18:O18" si="7">D31+D57+D174+D213</f>
        <v>111685.5</v>
      </c>
      <c r="E18" s="190">
        <f t="shared" si="7"/>
        <v>0</v>
      </c>
      <c r="F18" s="190">
        <f t="shared" si="7"/>
        <v>111685.5</v>
      </c>
      <c r="G18" s="190">
        <f t="shared" si="7"/>
        <v>111685.5</v>
      </c>
      <c r="H18" s="190">
        <f t="shared" si="7"/>
        <v>0</v>
      </c>
      <c r="I18" s="190">
        <f t="shared" si="7"/>
        <v>111685.5</v>
      </c>
      <c r="J18" s="190">
        <f t="shared" si="7"/>
        <v>111685.5</v>
      </c>
      <c r="K18" s="190">
        <f t="shared" si="7"/>
        <v>0</v>
      </c>
      <c r="L18" s="190">
        <f t="shared" si="7"/>
        <v>111685.5</v>
      </c>
      <c r="M18" s="190">
        <f t="shared" si="7"/>
        <v>109375.7</v>
      </c>
      <c r="N18" s="190">
        <f t="shared" si="7"/>
        <v>0</v>
      </c>
      <c r="O18" s="190">
        <f t="shared" si="7"/>
        <v>109375.7</v>
      </c>
    </row>
    <row r="19" spans="1:15" s="5" customFormat="1" ht="132" x14ac:dyDescent="0.2">
      <c r="A19" s="88"/>
      <c r="B19" s="48"/>
      <c r="C19" s="71" t="s">
        <v>29</v>
      </c>
      <c r="D19" s="190">
        <f t="shared" ref="D19:O19" si="8">D32+D58+D175+D214</f>
        <v>0</v>
      </c>
      <c r="E19" s="190">
        <f t="shared" si="8"/>
        <v>0</v>
      </c>
      <c r="F19" s="190">
        <f t="shared" si="8"/>
        <v>0</v>
      </c>
      <c r="G19" s="190">
        <f t="shared" si="8"/>
        <v>0</v>
      </c>
      <c r="H19" s="190">
        <f t="shared" si="8"/>
        <v>0</v>
      </c>
      <c r="I19" s="190">
        <f t="shared" si="8"/>
        <v>0</v>
      </c>
      <c r="J19" s="190">
        <f t="shared" si="8"/>
        <v>0</v>
      </c>
      <c r="K19" s="190">
        <f t="shared" si="8"/>
        <v>0</v>
      </c>
      <c r="L19" s="190">
        <f t="shared" si="8"/>
        <v>0</v>
      </c>
      <c r="M19" s="190">
        <f t="shared" si="8"/>
        <v>0</v>
      </c>
      <c r="N19" s="190">
        <f t="shared" si="8"/>
        <v>0</v>
      </c>
      <c r="O19" s="190">
        <f t="shared" si="8"/>
        <v>0</v>
      </c>
    </row>
    <row r="20" spans="1:15" s="5" customFormat="1" ht="132" x14ac:dyDescent="0.2">
      <c r="A20" s="88"/>
      <c r="B20" s="48"/>
      <c r="C20" s="70" t="s">
        <v>30</v>
      </c>
      <c r="D20" s="190">
        <f t="shared" ref="D20:O20" si="9">D33+D59+D176+D215</f>
        <v>0</v>
      </c>
      <c r="E20" s="190">
        <f t="shared" si="9"/>
        <v>0</v>
      </c>
      <c r="F20" s="190">
        <f t="shared" si="9"/>
        <v>0</v>
      </c>
      <c r="G20" s="190">
        <f t="shared" si="9"/>
        <v>0</v>
      </c>
      <c r="H20" s="190">
        <f t="shared" si="9"/>
        <v>0</v>
      </c>
      <c r="I20" s="190">
        <f t="shared" si="9"/>
        <v>0</v>
      </c>
      <c r="J20" s="190">
        <f t="shared" si="9"/>
        <v>0</v>
      </c>
      <c r="K20" s="190">
        <f t="shared" si="9"/>
        <v>0</v>
      </c>
      <c r="L20" s="190">
        <f t="shared" si="9"/>
        <v>0</v>
      </c>
      <c r="M20" s="190">
        <f t="shared" si="9"/>
        <v>0</v>
      </c>
      <c r="N20" s="190">
        <f t="shared" si="9"/>
        <v>0</v>
      </c>
      <c r="O20" s="190">
        <f t="shared" si="9"/>
        <v>0</v>
      </c>
    </row>
    <row r="21" spans="1:15" s="5" customFormat="1" x14ac:dyDescent="0.2">
      <c r="A21" s="88"/>
      <c r="B21" s="48"/>
      <c r="C21" s="69" t="s">
        <v>18</v>
      </c>
      <c r="D21" s="190">
        <f t="shared" ref="D21:O21" si="10">D34+D60+D177+D216</f>
        <v>0</v>
      </c>
      <c r="E21" s="190">
        <f t="shared" si="10"/>
        <v>0</v>
      </c>
      <c r="F21" s="190">
        <f t="shared" si="10"/>
        <v>0</v>
      </c>
      <c r="G21" s="190">
        <f t="shared" si="10"/>
        <v>0</v>
      </c>
      <c r="H21" s="190">
        <f t="shared" si="10"/>
        <v>0</v>
      </c>
      <c r="I21" s="190">
        <f t="shared" si="10"/>
        <v>0</v>
      </c>
      <c r="J21" s="190">
        <f t="shared" si="10"/>
        <v>0</v>
      </c>
      <c r="K21" s="190">
        <f t="shared" si="10"/>
        <v>0</v>
      </c>
      <c r="L21" s="190">
        <f t="shared" si="10"/>
        <v>0</v>
      </c>
      <c r="M21" s="190">
        <f t="shared" si="10"/>
        <v>0</v>
      </c>
      <c r="N21" s="190">
        <f t="shared" si="10"/>
        <v>0</v>
      </c>
      <c r="O21" s="190">
        <f t="shared" si="10"/>
        <v>0</v>
      </c>
    </row>
    <row r="22" spans="1:15" s="5" customFormat="1" x14ac:dyDescent="0.2">
      <c r="A22" s="88"/>
      <c r="B22" s="48"/>
      <c r="C22" s="69" t="s">
        <v>17</v>
      </c>
      <c r="D22" s="190">
        <f>D35+D61+D178+D217</f>
        <v>1104601.8999999999</v>
      </c>
      <c r="E22" s="190">
        <f t="shared" ref="E22:O22" si="11">E35+E61+E178+E217</f>
        <v>469690.7</v>
      </c>
      <c r="F22" s="190">
        <f t="shared" si="11"/>
        <v>634911.19999999995</v>
      </c>
      <c r="G22" s="190">
        <f t="shared" si="11"/>
        <v>1110931.1000000001</v>
      </c>
      <c r="H22" s="190">
        <f t="shared" si="11"/>
        <v>476019.89999999997</v>
      </c>
      <c r="I22" s="190">
        <f t="shared" si="11"/>
        <v>634911.19999999995</v>
      </c>
      <c r="J22" s="190">
        <f t="shared" si="11"/>
        <v>1110931.1000000001</v>
      </c>
      <c r="K22" s="190">
        <f t="shared" si="11"/>
        <v>476019.89999999997</v>
      </c>
      <c r="L22" s="190">
        <f t="shared" si="11"/>
        <v>634911.19999999995</v>
      </c>
      <c r="M22" s="190">
        <f t="shared" si="11"/>
        <v>1043858.7700000003</v>
      </c>
      <c r="N22" s="190">
        <f t="shared" si="11"/>
        <v>417754.89</v>
      </c>
      <c r="O22" s="190">
        <f t="shared" si="11"/>
        <v>626103.88000000012</v>
      </c>
    </row>
    <row r="23" spans="1:15" s="5" customFormat="1" ht="186.75" customHeight="1" x14ac:dyDescent="0.2">
      <c r="A23" s="96" t="s">
        <v>250</v>
      </c>
      <c r="B23" s="228" t="s">
        <v>247</v>
      </c>
      <c r="C23" s="69" t="s">
        <v>56</v>
      </c>
      <c r="D23" s="190">
        <f>D24</f>
        <v>111685.5</v>
      </c>
      <c r="E23" s="190">
        <f t="shared" ref="E23:O23" si="12">E24</f>
        <v>0</v>
      </c>
      <c r="F23" s="190">
        <f t="shared" si="12"/>
        <v>111685.5</v>
      </c>
      <c r="G23" s="190">
        <f t="shared" si="12"/>
        <v>111685.5</v>
      </c>
      <c r="H23" s="190">
        <f t="shared" si="12"/>
        <v>0</v>
      </c>
      <c r="I23" s="190">
        <f t="shared" si="12"/>
        <v>111685.5</v>
      </c>
      <c r="J23" s="190">
        <f t="shared" si="12"/>
        <v>111685.5</v>
      </c>
      <c r="K23" s="190">
        <f t="shared" si="12"/>
        <v>0</v>
      </c>
      <c r="L23" s="190">
        <f t="shared" si="12"/>
        <v>111685.5</v>
      </c>
      <c r="M23" s="190">
        <f t="shared" si="12"/>
        <v>109375.7</v>
      </c>
      <c r="N23" s="190">
        <f t="shared" si="12"/>
        <v>0</v>
      </c>
      <c r="O23" s="190">
        <f t="shared" si="12"/>
        <v>109375.7</v>
      </c>
    </row>
    <row r="24" spans="1:15" s="5" customFormat="1" ht="66" x14ac:dyDescent="0.2">
      <c r="A24" s="226"/>
      <c r="B24" s="227"/>
      <c r="C24" s="69" t="s">
        <v>20</v>
      </c>
      <c r="D24" s="186">
        <f>D26+D33+D34+D35</f>
        <v>111685.5</v>
      </c>
      <c r="E24" s="186">
        <f t="shared" ref="E24:O24" si="13">E26+E33+E34+E35</f>
        <v>0</v>
      </c>
      <c r="F24" s="186">
        <f t="shared" si="13"/>
        <v>111685.5</v>
      </c>
      <c r="G24" s="186">
        <f t="shared" si="13"/>
        <v>111685.5</v>
      </c>
      <c r="H24" s="186">
        <f t="shared" si="13"/>
        <v>0</v>
      </c>
      <c r="I24" s="186">
        <f t="shared" si="13"/>
        <v>111685.5</v>
      </c>
      <c r="J24" s="186">
        <f t="shared" si="13"/>
        <v>111685.5</v>
      </c>
      <c r="K24" s="186">
        <f t="shared" si="13"/>
        <v>0</v>
      </c>
      <c r="L24" s="186">
        <f t="shared" si="13"/>
        <v>111685.5</v>
      </c>
      <c r="M24" s="186">
        <f t="shared" si="13"/>
        <v>109375.7</v>
      </c>
      <c r="N24" s="186">
        <f t="shared" si="13"/>
        <v>0</v>
      </c>
      <c r="O24" s="186">
        <f t="shared" si="13"/>
        <v>109375.7</v>
      </c>
    </row>
    <row r="25" spans="1:15" s="5" customFormat="1" x14ac:dyDescent="0.2">
      <c r="A25" s="226"/>
      <c r="B25" s="227"/>
      <c r="C25" s="69" t="s">
        <v>19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</row>
    <row r="26" spans="1:15" s="5" customFormat="1" ht="99" x14ac:dyDescent="0.2">
      <c r="A26" s="226"/>
      <c r="B26" s="227"/>
      <c r="C26" s="70" t="s">
        <v>25</v>
      </c>
      <c r="D26" s="186">
        <f>D27+D28+D29+D30+D31+D32</f>
        <v>111685.5</v>
      </c>
      <c r="E26" s="186">
        <f t="shared" ref="E26:O26" si="14">E27+E28+E29+E30+E31+E32</f>
        <v>0</v>
      </c>
      <c r="F26" s="186">
        <f t="shared" si="14"/>
        <v>111685.5</v>
      </c>
      <c r="G26" s="186">
        <f t="shared" si="14"/>
        <v>111685.5</v>
      </c>
      <c r="H26" s="186">
        <f t="shared" si="14"/>
        <v>0</v>
      </c>
      <c r="I26" s="186">
        <f t="shared" si="14"/>
        <v>111685.5</v>
      </c>
      <c r="J26" s="186">
        <f t="shared" si="14"/>
        <v>111685.5</v>
      </c>
      <c r="K26" s="186">
        <f t="shared" si="14"/>
        <v>0</v>
      </c>
      <c r="L26" s="186">
        <f t="shared" si="14"/>
        <v>111685.5</v>
      </c>
      <c r="M26" s="186">
        <f t="shared" si="14"/>
        <v>109375.7</v>
      </c>
      <c r="N26" s="186">
        <f t="shared" si="14"/>
        <v>0</v>
      </c>
      <c r="O26" s="186">
        <f t="shared" si="14"/>
        <v>109375.7</v>
      </c>
    </row>
    <row r="27" spans="1:15" s="5" customFormat="1" ht="99" x14ac:dyDescent="0.2">
      <c r="A27" s="226"/>
      <c r="B27" s="227"/>
      <c r="C27" s="71" t="s">
        <v>31</v>
      </c>
      <c r="D27" s="186">
        <f t="shared" ref="D27:O27" si="15">D50+D63+D76+D89+D102+D115+D128+D141</f>
        <v>0</v>
      </c>
      <c r="E27" s="186">
        <f t="shared" si="15"/>
        <v>0</v>
      </c>
      <c r="F27" s="186">
        <f t="shared" si="15"/>
        <v>0</v>
      </c>
      <c r="G27" s="186">
        <f t="shared" si="15"/>
        <v>0</v>
      </c>
      <c r="H27" s="186">
        <f t="shared" si="15"/>
        <v>0</v>
      </c>
      <c r="I27" s="186">
        <f t="shared" si="15"/>
        <v>0</v>
      </c>
      <c r="J27" s="186">
        <f t="shared" si="15"/>
        <v>0</v>
      </c>
      <c r="K27" s="186">
        <f t="shared" si="15"/>
        <v>0</v>
      </c>
      <c r="L27" s="186">
        <f t="shared" si="15"/>
        <v>0</v>
      </c>
      <c r="M27" s="186">
        <f t="shared" si="15"/>
        <v>0</v>
      </c>
      <c r="N27" s="186">
        <f t="shared" si="15"/>
        <v>0</v>
      </c>
      <c r="O27" s="186">
        <f t="shared" si="15"/>
        <v>0</v>
      </c>
    </row>
    <row r="28" spans="1:15" s="5" customFormat="1" ht="132" x14ac:dyDescent="0.2">
      <c r="A28" s="226"/>
      <c r="B28" s="227"/>
      <c r="C28" s="71" t="s">
        <v>32</v>
      </c>
      <c r="D28" s="186">
        <f t="shared" ref="D28:O28" si="16">D51+D64+D77+D90+D103+D116+D129+D142</f>
        <v>0</v>
      </c>
      <c r="E28" s="186">
        <f t="shared" si="16"/>
        <v>0</v>
      </c>
      <c r="F28" s="186">
        <f t="shared" si="16"/>
        <v>0</v>
      </c>
      <c r="G28" s="186">
        <f t="shared" si="16"/>
        <v>0</v>
      </c>
      <c r="H28" s="186">
        <f t="shared" si="16"/>
        <v>0</v>
      </c>
      <c r="I28" s="186">
        <f t="shared" si="16"/>
        <v>0</v>
      </c>
      <c r="J28" s="186">
        <f t="shared" si="16"/>
        <v>0</v>
      </c>
      <c r="K28" s="186">
        <f t="shared" si="16"/>
        <v>0</v>
      </c>
      <c r="L28" s="186">
        <f t="shared" si="16"/>
        <v>0</v>
      </c>
      <c r="M28" s="186">
        <f t="shared" si="16"/>
        <v>0</v>
      </c>
      <c r="N28" s="186">
        <f t="shared" si="16"/>
        <v>0</v>
      </c>
      <c r="O28" s="186">
        <f t="shared" si="16"/>
        <v>0</v>
      </c>
    </row>
    <row r="29" spans="1:15" s="5" customFormat="1" ht="116.25" customHeight="1" x14ac:dyDescent="0.2">
      <c r="A29" s="226"/>
      <c r="B29" s="227"/>
      <c r="C29" s="71" t="s">
        <v>26</v>
      </c>
      <c r="D29" s="186">
        <f t="shared" ref="D29:O29" si="17">D52+D65+D78+D91+D104+D117+D130+D143</f>
        <v>0</v>
      </c>
      <c r="E29" s="186">
        <f t="shared" si="17"/>
        <v>0</v>
      </c>
      <c r="F29" s="186">
        <f t="shared" si="17"/>
        <v>0</v>
      </c>
      <c r="G29" s="186">
        <f t="shared" si="17"/>
        <v>0</v>
      </c>
      <c r="H29" s="186">
        <f t="shared" si="17"/>
        <v>0</v>
      </c>
      <c r="I29" s="186">
        <f t="shared" si="17"/>
        <v>0</v>
      </c>
      <c r="J29" s="186">
        <f t="shared" si="17"/>
        <v>0</v>
      </c>
      <c r="K29" s="186">
        <f t="shared" si="17"/>
        <v>0</v>
      </c>
      <c r="L29" s="186">
        <f t="shared" si="17"/>
        <v>0</v>
      </c>
      <c r="M29" s="186">
        <f t="shared" si="17"/>
        <v>0</v>
      </c>
      <c r="N29" s="186">
        <f t="shared" si="17"/>
        <v>0</v>
      </c>
      <c r="O29" s="186">
        <f t="shared" si="17"/>
        <v>0</v>
      </c>
    </row>
    <row r="30" spans="1:15" s="5" customFormat="1" ht="132" x14ac:dyDescent="0.2">
      <c r="A30" s="226"/>
      <c r="B30" s="227"/>
      <c r="C30" s="71" t="s">
        <v>27</v>
      </c>
      <c r="D30" s="186">
        <f t="shared" ref="D30:O30" si="18">D53+D66+D79+D92+D105+D118+D131+D144</f>
        <v>0</v>
      </c>
      <c r="E30" s="186">
        <f t="shared" si="18"/>
        <v>0</v>
      </c>
      <c r="F30" s="186">
        <f t="shared" si="18"/>
        <v>0</v>
      </c>
      <c r="G30" s="186">
        <f t="shared" si="18"/>
        <v>0</v>
      </c>
      <c r="H30" s="186">
        <f t="shared" si="18"/>
        <v>0</v>
      </c>
      <c r="I30" s="186">
        <f t="shared" si="18"/>
        <v>0</v>
      </c>
      <c r="J30" s="186">
        <f t="shared" si="18"/>
        <v>0</v>
      </c>
      <c r="K30" s="186">
        <f t="shared" si="18"/>
        <v>0</v>
      </c>
      <c r="L30" s="186">
        <f t="shared" si="18"/>
        <v>0</v>
      </c>
      <c r="M30" s="186">
        <f t="shared" si="18"/>
        <v>0</v>
      </c>
      <c r="N30" s="186">
        <f t="shared" si="18"/>
        <v>0</v>
      </c>
      <c r="O30" s="186">
        <f t="shared" si="18"/>
        <v>0</v>
      </c>
    </row>
    <row r="31" spans="1:15" s="5" customFormat="1" ht="123.75" customHeight="1" x14ac:dyDescent="0.2">
      <c r="A31" s="226"/>
      <c r="B31" s="227"/>
      <c r="C31" s="95" t="s">
        <v>28</v>
      </c>
      <c r="D31" s="186">
        <v>111685.5</v>
      </c>
      <c r="E31" s="186">
        <f>E54+E67+E80+E93+E106+E119+E132+E145</f>
        <v>0</v>
      </c>
      <c r="F31" s="186">
        <v>111685.5</v>
      </c>
      <c r="G31" s="186">
        <v>111685.5</v>
      </c>
      <c r="H31" s="186">
        <f>H54+H67+H80+H93+H106+H119+H132+H145</f>
        <v>0</v>
      </c>
      <c r="I31" s="186">
        <v>111685.5</v>
      </c>
      <c r="J31" s="186">
        <v>111685.5</v>
      </c>
      <c r="K31" s="186">
        <f>K54+K67+K80+K93+K106+K119+K132+K145</f>
        <v>0</v>
      </c>
      <c r="L31" s="186">
        <v>111685.5</v>
      </c>
      <c r="M31" s="186">
        <v>109375.7</v>
      </c>
      <c r="N31" s="186">
        <f>N54+N67+N80+N93+N106+N119+N132+N145</f>
        <v>0</v>
      </c>
      <c r="O31" s="186">
        <v>109375.7</v>
      </c>
    </row>
    <row r="32" spans="1:15" s="5" customFormat="1" ht="132" x14ac:dyDescent="0.2">
      <c r="A32" s="226"/>
      <c r="B32" s="227"/>
      <c r="C32" s="71" t="s">
        <v>29</v>
      </c>
      <c r="D32" s="186">
        <f>D55+D68+D81+D94+D107+D120+D133+D146</f>
        <v>0</v>
      </c>
      <c r="E32" s="186">
        <f>E55+E68+E81+E94+E107+E120+E133+E146</f>
        <v>0</v>
      </c>
      <c r="F32" s="186">
        <f t="shared" ref="F32:G35" si="19">F55+F68+F81+F94+F107+F120+F133+F146</f>
        <v>0</v>
      </c>
      <c r="G32" s="186">
        <f t="shared" si="19"/>
        <v>0</v>
      </c>
      <c r="H32" s="186">
        <f>H55+H68+H81+H94+H107+H120+H133+H146</f>
        <v>0</v>
      </c>
      <c r="I32" s="186">
        <f t="shared" ref="I32:J35" si="20">I55+I68+I81+I94+I107+I120+I133+I146</f>
        <v>0</v>
      </c>
      <c r="J32" s="186">
        <f t="shared" si="20"/>
        <v>0</v>
      </c>
      <c r="K32" s="186">
        <f>K55+K68+K81+K94+K107+K120+K133+K146</f>
        <v>0</v>
      </c>
      <c r="L32" s="186">
        <f t="shared" ref="L32:M35" si="21">L55+L68+L81+L94+L107+L120+L133+L146</f>
        <v>0</v>
      </c>
      <c r="M32" s="186">
        <f t="shared" si="21"/>
        <v>0</v>
      </c>
      <c r="N32" s="186">
        <f>N55+N68+N81+N94+N107+N120+N133+N146</f>
        <v>0</v>
      </c>
      <c r="O32" s="186">
        <f>O55+O68+O81+O94+O107+O120+O133+O146</f>
        <v>0</v>
      </c>
    </row>
    <row r="33" spans="1:15" s="5" customFormat="1" ht="132" x14ac:dyDescent="0.2">
      <c r="A33" s="226"/>
      <c r="B33" s="227"/>
      <c r="C33" s="70" t="s">
        <v>30</v>
      </c>
      <c r="D33" s="186">
        <f>D56+D69+D82+D95+D108+D121+D134+D147</f>
        <v>0</v>
      </c>
      <c r="E33" s="186">
        <f>E56+E69+E82+E95+E108+E121+E134+E147</f>
        <v>0</v>
      </c>
      <c r="F33" s="186">
        <f t="shared" si="19"/>
        <v>0</v>
      </c>
      <c r="G33" s="186">
        <f t="shared" si="19"/>
        <v>0</v>
      </c>
      <c r="H33" s="186">
        <f>H56+H69+H82+H95+H108+H121+H134+H147</f>
        <v>0</v>
      </c>
      <c r="I33" s="186">
        <f t="shared" si="20"/>
        <v>0</v>
      </c>
      <c r="J33" s="186">
        <f t="shared" si="20"/>
        <v>0</v>
      </c>
      <c r="K33" s="186">
        <f>K56+K69+K82+K95+K108+K121+K134+K147</f>
        <v>0</v>
      </c>
      <c r="L33" s="186">
        <f t="shared" si="21"/>
        <v>0</v>
      </c>
      <c r="M33" s="186">
        <f t="shared" si="21"/>
        <v>0</v>
      </c>
      <c r="N33" s="186">
        <f>N56+N69+N82+N95+N108+N121+N134+N147</f>
        <v>0</v>
      </c>
      <c r="O33" s="186">
        <f>O56+O69+O82+O95+O108+O121+O134+O147</f>
        <v>0</v>
      </c>
    </row>
    <row r="34" spans="1:15" s="5" customFormat="1" x14ac:dyDescent="0.2">
      <c r="A34" s="226"/>
      <c r="B34" s="227"/>
      <c r="C34" s="69" t="s">
        <v>18</v>
      </c>
      <c r="D34" s="186">
        <f>D57+D70+D83+D96+D109+D122+D135+D148</f>
        <v>0</v>
      </c>
      <c r="E34" s="186">
        <f>E57+E70+E83+E96+E109+E122+E135+E148</f>
        <v>0</v>
      </c>
      <c r="F34" s="186">
        <f t="shared" si="19"/>
        <v>0</v>
      </c>
      <c r="G34" s="186">
        <f t="shared" si="19"/>
        <v>0</v>
      </c>
      <c r="H34" s="186">
        <f>H57+H70+H83+H96+H109+H122+H135+H148</f>
        <v>0</v>
      </c>
      <c r="I34" s="186">
        <f t="shared" si="20"/>
        <v>0</v>
      </c>
      <c r="J34" s="186">
        <f t="shared" si="20"/>
        <v>0</v>
      </c>
      <c r="K34" s="186">
        <f>K57+K70+K83+K96+K109+K122+K135+K148</f>
        <v>0</v>
      </c>
      <c r="L34" s="186">
        <f t="shared" si="21"/>
        <v>0</v>
      </c>
      <c r="M34" s="186">
        <f t="shared" si="21"/>
        <v>0</v>
      </c>
      <c r="N34" s="186">
        <f>N57+N70+N83+N96+N109+N122+N135+N148</f>
        <v>0</v>
      </c>
      <c r="O34" s="186">
        <f>O57+O70+O83+O96+O109+O122+O135+O148</f>
        <v>0</v>
      </c>
    </row>
    <row r="35" spans="1:15" s="5" customFormat="1" x14ac:dyDescent="0.2">
      <c r="A35" s="226"/>
      <c r="B35" s="227"/>
      <c r="C35" s="69" t="s">
        <v>17</v>
      </c>
      <c r="D35" s="190">
        <f>D58+D71+D84+D97+D110+D123+D136+D149</f>
        <v>0</v>
      </c>
      <c r="E35" s="190">
        <f>E58+E71+E84+E97+E110+E123+E136+E149</f>
        <v>0</v>
      </c>
      <c r="F35" s="190">
        <f t="shared" si="19"/>
        <v>0</v>
      </c>
      <c r="G35" s="190">
        <f t="shared" si="19"/>
        <v>0</v>
      </c>
      <c r="H35" s="190">
        <f>H58+H71+H84+H97+H110+H123+H136+H149</f>
        <v>0</v>
      </c>
      <c r="I35" s="190">
        <f t="shared" si="20"/>
        <v>0</v>
      </c>
      <c r="J35" s="190">
        <f t="shared" si="20"/>
        <v>0</v>
      </c>
      <c r="K35" s="190">
        <f>K58+K71+K84+K97+K110+K123+K136+K149</f>
        <v>0</v>
      </c>
      <c r="L35" s="190">
        <f t="shared" si="21"/>
        <v>0</v>
      </c>
      <c r="M35" s="190">
        <f t="shared" si="21"/>
        <v>0</v>
      </c>
      <c r="N35" s="190">
        <f>N58+N71+N84+N97+N110+N123+N136+N149</f>
        <v>0</v>
      </c>
      <c r="O35" s="190">
        <f>O58+O71+O84+O97+O110+O123+O136+O149</f>
        <v>0</v>
      </c>
    </row>
    <row r="36" spans="1:15" s="5" customFormat="1" ht="99" x14ac:dyDescent="0.2">
      <c r="A36" s="187" t="s">
        <v>255</v>
      </c>
      <c r="B36" s="318" t="s">
        <v>136</v>
      </c>
      <c r="C36" s="69" t="s">
        <v>56</v>
      </c>
      <c r="D36" s="190">
        <f>D37</f>
        <v>111685.5</v>
      </c>
      <c r="E36" s="190">
        <f t="shared" ref="E36" si="22">E37</f>
        <v>0</v>
      </c>
      <c r="F36" s="190">
        <f t="shared" ref="F36" si="23">F37</f>
        <v>111685.5</v>
      </c>
      <c r="G36" s="190">
        <f t="shared" ref="G36" si="24">G37</f>
        <v>111685.5</v>
      </c>
      <c r="H36" s="190">
        <f t="shared" ref="H36" si="25">H37</f>
        <v>0</v>
      </c>
      <c r="I36" s="190">
        <f t="shared" ref="I36" si="26">I37</f>
        <v>111685.5</v>
      </c>
      <c r="J36" s="190">
        <f t="shared" ref="J36" si="27">J37</f>
        <v>111685.5</v>
      </c>
      <c r="K36" s="190">
        <f t="shared" ref="K36" si="28">K37</f>
        <v>0</v>
      </c>
      <c r="L36" s="190">
        <f t="shared" ref="L36" si="29">L37</f>
        <v>111685.5</v>
      </c>
      <c r="M36" s="190">
        <f t="shared" ref="M36" si="30">M37</f>
        <v>109375.7</v>
      </c>
      <c r="N36" s="190">
        <f t="shared" ref="N36" si="31">N37</f>
        <v>0</v>
      </c>
      <c r="O36" s="190">
        <f t="shared" ref="O36" si="32">O37</f>
        <v>109375.7</v>
      </c>
    </row>
    <row r="37" spans="1:15" s="5" customFormat="1" ht="66" x14ac:dyDescent="0.2">
      <c r="A37" s="226"/>
      <c r="B37" s="319"/>
      <c r="C37" s="69" t="s">
        <v>20</v>
      </c>
      <c r="D37" s="186">
        <f>D39+D46+D47+D48</f>
        <v>111685.5</v>
      </c>
      <c r="E37" s="186">
        <f t="shared" ref="E37:O37" si="33">E39+E46+E47+E48</f>
        <v>0</v>
      </c>
      <c r="F37" s="186">
        <f t="shared" si="33"/>
        <v>111685.5</v>
      </c>
      <c r="G37" s="186">
        <f t="shared" si="33"/>
        <v>111685.5</v>
      </c>
      <c r="H37" s="186">
        <f t="shared" si="33"/>
        <v>0</v>
      </c>
      <c r="I37" s="186">
        <f t="shared" si="33"/>
        <v>111685.5</v>
      </c>
      <c r="J37" s="186">
        <f t="shared" si="33"/>
        <v>111685.5</v>
      </c>
      <c r="K37" s="186">
        <f t="shared" si="33"/>
        <v>0</v>
      </c>
      <c r="L37" s="186">
        <f t="shared" si="33"/>
        <v>111685.5</v>
      </c>
      <c r="M37" s="186">
        <f t="shared" si="33"/>
        <v>109375.7</v>
      </c>
      <c r="N37" s="186">
        <f t="shared" si="33"/>
        <v>0</v>
      </c>
      <c r="O37" s="186">
        <f t="shared" si="33"/>
        <v>109375.7</v>
      </c>
    </row>
    <row r="38" spans="1:15" s="5" customFormat="1" x14ac:dyDescent="0.2">
      <c r="A38" s="226"/>
      <c r="B38" s="227"/>
      <c r="C38" s="69" t="s">
        <v>19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</row>
    <row r="39" spans="1:15" s="5" customFormat="1" ht="99" x14ac:dyDescent="0.2">
      <c r="A39" s="226"/>
      <c r="B39" s="227"/>
      <c r="C39" s="70" t="s">
        <v>25</v>
      </c>
      <c r="D39" s="186">
        <f>D40+D41+D42+D43+D44+D45</f>
        <v>111685.5</v>
      </c>
      <c r="E39" s="186">
        <f t="shared" ref="E39" si="34">E40+E41+E42+E43+E44+E45</f>
        <v>0</v>
      </c>
      <c r="F39" s="186">
        <f t="shared" ref="F39" si="35">F40+F41+F42+F43+F44+F45</f>
        <v>111685.5</v>
      </c>
      <c r="G39" s="186">
        <f t="shared" ref="G39" si="36">G40+G41+G42+G43+G44+G45</f>
        <v>111685.5</v>
      </c>
      <c r="H39" s="186">
        <f t="shared" ref="H39" si="37">H40+H41+H42+H43+H44+H45</f>
        <v>0</v>
      </c>
      <c r="I39" s="186">
        <f t="shared" ref="I39" si="38">I40+I41+I42+I43+I44+I45</f>
        <v>111685.5</v>
      </c>
      <c r="J39" s="186">
        <f t="shared" ref="J39" si="39">J40+J41+J42+J43+J44+J45</f>
        <v>111685.5</v>
      </c>
      <c r="K39" s="186">
        <f t="shared" ref="K39" si="40">K40+K41+K42+K43+K44+K45</f>
        <v>0</v>
      </c>
      <c r="L39" s="186">
        <f t="shared" ref="L39" si="41">L40+L41+L42+L43+L44+L45</f>
        <v>111685.5</v>
      </c>
      <c r="M39" s="186">
        <f t="shared" ref="M39" si="42">M40+M41+M42+M43+M44+M45</f>
        <v>109375.7</v>
      </c>
      <c r="N39" s="186">
        <f t="shared" ref="N39" si="43">N40+N41+N42+N43+N44+N45</f>
        <v>0</v>
      </c>
      <c r="O39" s="186">
        <f t="shared" ref="O39" si="44">O40+O41+O42+O43+O44+O45</f>
        <v>109375.7</v>
      </c>
    </row>
    <row r="40" spans="1:15" s="5" customFormat="1" ht="99" x14ac:dyDescent="0.2">
      <c r="A40" s="226"/>
      <c r="B40" s="227"/>
      <c r="C40" s="71" t="s">
        <v>31</v>
      </c>
      <c r="D40" s="186">
        <f t="shared" ref="D40:O40" si="45">D63+D76+D89+D102+D115+D128+D141+D154</f>
        <v>0</v>
      </c>
      <c r="E40" s="186">
        <f t="shared" si="45"/>
        <v>0</v>
      </c>
      <c r="F40" s="186">
        <f t="shared" si="45"/>
        <v>0</v>
      </c>
      <c r="G40" s="186">
        <f t="shared" si="45"/>
        <v>0</v>
      </c>
      <c r="H40" s="186">
        <f t="shared" si="45"/>
        <v>0</v>
      </c>
      <c r="I40" s="186">
        <f t="shared" si="45"/>
        <v>0</v>
      </c>
      <c r="J40" s="186">
        <f t="shared" si="45"/>
        <v>0</v>
      </c>
      <c r="K40" s="186">
        <f t="shared" si="45"/>
        <v>0</v>
      </c>
      <c r="L40" s="186">
        <f t="shared" si="45"/>
        <v>0</v>
      </c>
      <c r="M40" s="186">
        <f t="shared" si="45"/>
        <v>0</v>
      </c>
      <c r="N40" s="186">
        <f t="shared" si="45"/>
        <v>0</v>
      </c>
      <c r="O40" s="186">
        <f t="shared" si="45"/>
        <v>0</v>
      </c>
    </row>
    <row r="41" spans="1:15" s="5" customFormat="1" ht="132" x14ac:dyDescent="0.2">
      <c r="A41" s="226"/>
      <c r="B41" s="227"/>
      <c r="C41" s="71" t="s">
        <v>32</v>
      </c>
      <c r="D41" s="186">
        <f t="shared" ref="D41:O41" si="46">D64+D77+D90+D103+D116+D129+D142+D155</f>
        <v>0</v>
      </c>
      <c r="E41" s="186">
        <f t="shared" si="46"/>
        <v>0</v>
      </c>
      <c r="F41" s="186">
        <f t="shared" si="46"/>
        <v>0</v>
      </c>
      <c r="G41" s="186">
        <f t="shared" si="46"/>
        <v>0</v>
      </c>
      <c r="H41" s="186">
        <f t="shared" si="46"/>
        <v>0</v>
      </c>
      <c r="I41" s="186">
        <f t="shared" si="46"/>
        <v>0</v>
      </c>
      <c r="J41" s="186">
        <f t="shared" si="46"/>
        <v>0</v>
      </c>
      <c r="K41" s="186">
        <f t="shared" si="46"/>
        <v>0</v>
      </c>
      <c r="L41" s="186">
        <f t="shared" si="46"/>
        <v>0</v>
      </c>
      <c r="M41" s="186">
        <f t="shared" si="46"/>
        <v>0</v>
      </c>
      <c r="N41" s="186">
        <f t="shared" si="46"/>
        <v>0</v>
      </c>
      <c r="O41" s="186">
        <f t="shared" si="46"/>
        <v>0</v>
      </c>
    </row>
    <row r="42" spans="1:15" s="5" customFormat="1" ht="99" x14ac:dyDescent="0.2">
      <c r="A42" s="226"/>
      <c r="B42" s="227"/>
      <c r="C42" s="71" t="s">
        <v>26</v>
      </c>
      <c r="D42" s="186">
        <f t="shared" ref="D42:O42" si="47">D65+D78+D91+D104+D117+D130+D143+D156</f>
        <v>0</v>
      </c>
      <c r="E42" s="186">
        <f t="shared" si="47"/>
        <v>0</v>
      </c>
      <c r="F42" s="186">
        <f t="shared" si="47"/>
        <v>0</v>
      </c>
      <c r="G42" s="186">
        <f t="shared" si="47"/>
        <v>0</v>
      </c>
      <c r="H42" s="186">
        <f t="shared" si="47"/>
        <v>0</v>
      </c>
      <c r="I42" s="186">
        <f t="shared" si="47"/>
        <v>0</v>
      </c>
      <c r="J42" s="186">
        <f t="shared" si="47"/>
        <v>0</v>
      </c>
      <c r="K42" s="186">
        <f t="shared" si="47"/>
        <v>0</v>
      </c>
      <c r="L42" s="186">
        <f t="shared" si="47"/>
        <v>0</v>
      </c>
      <c r="M42" s="186">
        <f t="shared" si="47"/>
        <v>0</v>
      </c>
      <c r="N42" s="186">
        <f t="shared" si="47"/>
        <v>0</v>
      </c>
      <c r="O42" s="186">
        <f t="shared" si="47"/>
        <v>0</v>
      </c>
    </row>
    <row r="43" spans="1:15" s="5" customFormat="1" ht="132" x14ac:dyDescent="0.2">
      <c r="A43" s="226"/>
      <c r="B43" s="227"/>
      <c r="C43" s="71" t="s">
        <v>27</v>
      </c>
      <c r="D43" s="186">
        <f t="shared" ref="D43:O43" si="48">D66+D79+D92+D105+D118+D131+D144+D157</f>
        <v>0</v>
      </c>
      <c r="E43" s="186">
        <f t="shared" si="48"/>
        <v>0</v>
      </c>
      <c r="F43" s="186">
        <f t="shared" si="48"/>
        <v>0</v>
      </c>
      <c r="G43" s="186">
        <f t="shared" si="48"/>
        <v>0</v>
      </c>
      <c r="H43" s="186">
        <f t="shared" si="48"/>
        <v>0</v>
      </c>
      <c r="I43" s="186">
        <f t="shared" si="48"/>
        <v>0</v>
      </c>
      <c r="J43" s="186">
        <f t="shared" si="48"/>
        <v>0</v>
      </c>
      <c r="K43" s="186">
        <f t="shared" si="48"/>
        <v>0</v>
      </c>
      <c r="L43" s="186">
        <f t="shared" si="48"/>
        <v>0</v>
      </c>
      <c r="M43" s="186">
        <f t="shared" si="48"/>
        <v>0</v>
      </c>
      <c r="N43" s="186">
        <f t="shared" si="48"/>
        <v>0</v>
      </c>
      <c r="O43" s="186">
        <f t="shared" si="48"/>
        <v>0</v>
      </c>
    </row>
    <row r="44" spans="1:15" s="5" customFormat="1" ht="99" x14ac:dyDescent="0.2">
      <c r="A44" s="226"/>
      <c r="B44" s="227"/>
      <c r="C44" s="95" t="s">
        <v>28</v>
      </c>
      <c r="D44" s="186">
        <v>111685.5</v>
      </c>
      <c r="E44" s="186">
        <f>E67+E80+E93+E106+E119+E132+E145+E158</f>
        <v>0</v>
      </c>
      <c r="F44" s="186">
        <v>111685.5</v>
      </c>
      <c r="G44" s="186">
        <v>111685.5</v>
      </c>
      <c r="H44" s="186">
        <f>H67+H80+H93+H106+H119+H132+H145+H158</f>
        <v>0</v>
      </c>
      <c r="I44" s="186">
        <v>111685.5</v>
      </c>
      <c r="J44" s="186">
        <v>111685.5</v>
      </c>
      <c r="K44" s="186">
        <f>K67+K80+K93+K106+K119+K132+K145+K158</f>
        <v>0</v>
      </c>
      <c r="L44" s="186">
        <v>111685.5</v>
      </c>
      <c r="M44" s="186">
        <v>109375.7</v>
      </c>
      <c r="N44" s="186">
        <f>N67+N80+N93+N106+N119+N132+N145+N158</f>
        <v>0</v>
      </c>
      <c r="O44" s="186">
        <v>109375.7</v>
      </c>
    </row>
    <row r="45" spans="1:15" s="5" customFormat="1" ht="132" x14ac:dyDescent="0.2">
      <c r="A45" s="226"/>
      <c r="B45" s="227"/>
      <c r="C45" s="71" t="s">
        <v>29</v>
      </c>
      <c r="D45" s="186">
        <f>D68+D81+D94+D107+D120+D133+D146+D159</f>
        <v>0</v>
      </c>
      <c r="E45" s="186">
        <f>E68+E81+E94+E107+E120+E133+E146+E159</f>
        <v>0</v>
      </c>
      <c r="F45" s="186">
        <f t="shared" ref="F45:G48" si="49">F68+F81+F94+F107+F120+F133+F146+F159</f>
        <v>0</v>
      </c>
      <c r="G45" s="186">
        <f t="shared" si="49"/>
        <v>0</v>
      </c>
      <c r="H45" s="186">
        <f>H68+H81+H94+H107+H120+H133+H146+H159</f>
        <v>0</v>
      </c>
      <c r="I45" s="186">
        <f t="shared" ref="I45:J48" si="50">I68+I81+I94+I107+I120+I133+I146+I159</f>
        <v>0</v>
      </c>
      <c r="J45" s="186">
        <f t="shared" si="50"/>
        <v>0</v>
      </c>
      <c r="K45" s="186">
        <f>K68+K81+K94+K107+K120+K133+K146+K159</f>
        <v>0</v>
      </c>
      <c r="L45" s="186">
        <f t="shared" ref="L45:M48" si="51">L68+L81+L94+L107+L120+L133+L146+L159</f>
        <v>0</v>
      </c>
      <c r="M45" s="186">
        <f t="shared" si="51"/>
        <v>0</v>
      </c>
      <c r="N45" s="186">
        <f>N68+N81+N94+N107+N120+N133+N146+N159</f>
        <v>0</v>
      </c>
      <c r="O45" s="186">
        <f>O68+O81+O94+O107+O120+O133+O146+O159</f>
        <v>0</v>
      </c>
    </row>
    <row r="46" spans="1:15" s="5" customFormat="1" ht="132" x14ac:dyDescent="0.2">
      <c r="A46" s="226"/>
      <c r="B46" s="227"/>
      <c r="C46" s="70" t="s">
        <v>30</v>
      </c>
      <c r="D46" s="186">
        <f>D69+D82+D95+D108+D121+D134+D147+D160</f>
        <v>0</v>
      </c>
      <c r="E46" s="186">
        <f>E69+E82+E95+E108+E121+E134+E147+E160</f>
        <v>0</v>
      </c>
      <c r="F46" s="186">
        <f t="shared" si="49"/>
        <v>0</v>
      </c>
      <c r="G46" s="186">
        <f t="shared" si="49"/>
        <v>0</v>
      </c>
      <c r="H46" s="186">
        <f>H69+H82+H95+H108+H121+H134+H147+H160</f>
        <v>0</v>
      </c>
      <c r="I46" s="186">
        <f t="shared" si="50"/>
        <v>0</v>
      </c>
      <c r="J46" s="186">
        <f t="shared" si="50"/>
        <v>0</v>
      </c>
      <c r="K46" s="186">
        <f>K69+K82+K95+K108+K121+K134+K147+K160</f>
        <v>0</v>
      </c>
      <c r="L46" s="186">
        <f t="shared" si="51"/>
        <v>0</v>
      </c>
      <c r="M46" s="186">
        <f t="shared" si="51"/>
        <v>0</v>
      </c>
      <c r="N46" s="186">
        <f>N69+N82+N95+N108+N121+N134+N147+N160</f>
        <v>0</v>
      </c>
      <c r="O46" s="186">
        <f>O69+O82+O95+O108+O121+O134+O147+O160</f>
        <v>0</v>
      </c>
    </row>
    <row r="47" spans="1:15" s="5" customFormat="1" x14ac:dyDescent="0.2">
      <c r="A47" s="226"/>
      <c r="B47" s="227"/>
      <c r="C47" s="69" t="s">
        <v>18</v>
      </c>
      <c r="D47" s="186">
        <f>D70+D83+D96+D109+D122+D135+D148+D161</f>
        <v>0</v>
      </c>
      <c r="E47" s="186">
        <f>E70+E83+E96+E109+E122+E135+E148+E161</f>
        <v>0</v>
      </c>
      <c r="F47" s="186">
        <f t="shared" si="49"/>
        <v>0</v>
      </c>
      <c r="G47" s="186">
        <f t="shared" si="49"/>
        <v>0</v>
      </c>
      <c r="H47" s="186">
        <f>H70+H83+H96+H109+H122+H135+H148+H161</f>
        <v>0</v>
      </c>
      <c r="I47" s="186">
        <f t="shared" si="50"/>
        <v>0</v>
      </c>
      <c r="J47" s="186">
        <f t="shared" si="50"/>
        <v>0</v>
      </c>
      <c r="K47" s="186">
        <f>K70+K83+K96+K109+K122+K135+K148+K161</f>
        <v>0</v>
      </c>
      <c r="L47" s="186">
        <f t="shared" si="51"/>
        <v>0</v>
      </c>
      <c r="M47" s="186">
        <f t="shared" si="51"/>
        <v>0</v>
      </c>
      <c r="N47" s="186">
        <f>N70+N83+N96+N109+N122+N135+N148+N161</f>
        <v>0</v>
      </c>
      <c r="O47" s="186">
        <f>O70+O83+O96+O109+O122+O135+O148+O161</f>
        <v>0</v>
      </c>
    </row>
    <row r="48" spans="1:15" s="5" customFormat="1" x14ac:dyDescent="0.2">
      <c r="A48" s="226"/>
      <c r="B48" s="227"/>
      <c r="C48" s="69" t="s">
        <v>17</v>
      </c>
      <c r="D48" s="190">
        <f>D71+D84+D97+D110+D123+D136+D149+D162</f>
        <v>0</v>
      </c>
      <c r="E48" s="190">
        <f>E71+E84+E97+E110+E123+E136+E149+E162</f>
        <v>0</v>
      </c>
      <c r="F48" s="190">
        <f t="shared" si="49"/>
        <v>0</v>
      </c>
      <c r="G48" s="190">
        <f t="shared" si="49"/>
        <v>0</v>
      </c>
      <c r="H48" s="190">
        <f>H71+H84+H97+H110+H123+H136+H149+H162</f>
        <v>0</v>
      </c>
      <c r="I48" s="190">
        <f t="shared" si="50"/>
        <v>0</v>
      </c>
      <c r="J48" s="190">
        <f t="shared" si="50"/>
        <v>0</v>
      </c>
      <c r="K48" s="190">
        <f>K71+K84+K97+K110+K123+K136+K149+K162</f>
        <v>0</v>
      </c>
      <c r="L48" s="190">
        <f t="shared" si="51"/>
        <v>0</v>
      </c>
      <c r="M48" s="190">
        <f t="shared" si="51"/>
        <v>0</v>
      </c>
      <c r="N48" s="190">
        <f>N71+N84+N97+N110+N123+N136+N149+N162</f>
        <v>0</v>
      </c>
      <c r="O48" s="190">
        <f>O71+O84+O97+O110+O123+O136+O149+O162</f>
        <v>0</v>
      </c>
    </row>
    <row r="49" spans="1:15" s="5" customFormat="1" ht="170.25" customHeight="1" x14ac:dyDescent="0.2">
      <c r="A49" s="96" t="s">
        <v>218</v>
      </c>
      <c r="B49" s="202" t="s">
        <v>219</v>
      </c>
      <c r="C49" s="69" t="s">
        <v>56</v>
      </c>
      <c r="D49" s="190">
        <f t="shared" ref="D49:O49" si="52">D62+D75+D88+D101+D114+D127+D140+D153</f>
        <v>1074334</v>
      </c>
      <c r="E49" s="190">
        <f t="shared" si="52"/>
        <v>469690.7</v>
      </c>
      <c r="F49" s="190">
        <f t="shared" si="52"/>
        <v>604643.29999999993</v>
      </c>
      <c r="G49" s="190">
        <f t="shared" si="52"/>
        <v>1080663.2000000002</v>
      </c>
      <c r="H49" s="190">
        <f t="shared" si="52"/>
        <v>476019.89999999997</v>
      </c>
      <c r="I49" s="190">
        <f t="shared" si="52"/>
        <v>604643.29999999993</v>
      </c>
      <c r="J49" s="190">
        <f t="shared" si="52"/>
        <v>1080663.2000000002</v>
      </c>
      <c r="K49" s="190">
        <f t="shared" si="52"/>
        <v>476019.89999999997</v>
      </c>
      <c r="L49" s="190">
        <f t="shared" si="52"/>
        <v>604643.29999999993</v>
      </c>
      <c r="M49" s="190">
        <f t="shared" si="52"/>
        <v>1014315.6700000002</v>
      </c>
      <c r="N49" s="190">
        <f t="shared" si="52"/>
        <v>417754.89</v>
      </c>
      <c r="O49" s="190">
        <f t="shared" si="52"/>
        <v>596560.78</v>
      </c>
    </row>
    <row r="50" spans="1:15" s="5" customFormat="1" ht="81" customHeight="1" x14ac:dyDescent="0.2">
      <c r="A50" s="97"/>
      <c r="B50" s="38"/>
      <c r="C50" s="69" t="s">
        <v>20</v>
      </c>
      <c r="D50" s="186">
        <f t="shared" ref="D50:O50" si="53">D63+D76+D89+D102+D115+D128+D141+D154</f>
        <v>0</v>
      </c>
      <c r="E50" s="186">
        <f t="shared" si="53"/>
        <v>0</v>
      </c>
      <c r="F50" s="186">
        <f t="shared" si="53"/>
        <v>0</v>
      </c>
      <c r="G50" s="186">
        <f t="shared" si="53"/>
        <v>0</v>
      </c>
      <c r="H50" s="186">
        <f t="shared" si="53"/>
        <v>0</v>
      </c>
      <c r="I50" s="186">
        <f t="shared" si="53"/>
        <v>0</v>
      </c>
      <c r="J50" s="186">
        <f t="shared" si="53"/>
        <v>0</v>
      </c>
      <c r="K50" s="186">
        <f t="shared" si="53"/>
        <v>0</v>
      </c>
      <c r="L50" s="186">
        <f t="shared" si="53"/>
        <v>0</v>
      </c>
      <c r="M50" s="186">
        <f t="shared" si="53"/>
        <v>0</v>
      </c>
      <c r="N50" s="186">
        <f t="shared" si="53"/>
        <v>0</v>
      </c>
      <c r="O50" s="186">
        <f t="shared" si="53"/>
        <v>0</v>
      </c>
    </row>
    <row r="51" spans="1:15" s="5" customFormat="1" ht="48.75" customHeight="1" x14ac:dyDescent="0.2">
      <c r="A51" s="97"/>
      <c r="B51" s="38"/>
      <c r="C51" s="69" t="s">
        <v>19</v>
      </c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</row>
    <row r="52" spans="1:15" s="5" customFormat="1" ht="120.75" customHeight="1" x14ac:dyDescent="0.2">
      <c r="A52" s="97"/>
      <c r="B52" s="38"/>
      <c r="C52" s="70" t="s">
        <v>25</v>
      </c>
      <c r="D52" s="186">
        <f t="shared" ref="D52:O52" si="54">D65+D78+D91+D104+D117+D130+D143+D156</f>
        <v>0</v>
      </c>
      <c r="E52" s="186">
        <f t="shared" si="54"/>
        <v>0</v>
      </c>
      <c r="F52" s="186">
        <f t="shared" si="54"/>
        <v>0</v>
      </c>
      <c r="G52" s="186">
        <f t="shared" si="54"/>
        <v>0</v>
      </c>
      <c r="H52" s="186">
        <f t="shared" si="54"/>
        <v>0</v>
      </c>
      <c r="I52" s="186">
        <f t="shared" si="54"/>
        <v>0</v>
      </c>
      <c r="J52" s="186">
        <f t="shared" si="54"/>
        <v>0</v>
      </c>
      <c r="K52" s="186">
        <f t="shared" si="54"/>
        <v>0</v>
      </c>
      <c r="L52" s="186">
        <f t="shared" si="54"/>
        <v>0</v>
      </c>
      <c r="M52" s="186">
        <f t="shared" si="54"/>
        <v>0</v>
      </c>
      <c r="N52" s="186">
        <f t="shared" si="54"/>
        <v>0</v>
      </c>
      <c r="O52" s="186">
        <f t="shared" si="54"/>
        <v>0</v>
      </c>
    </row>
    <row r="53" spans="1:15" s="5" customFormat="1" ht="124.5" customHeight="1" x14ac:dyDescent="0.2">
      <c r="A53" s="97"/>
      <c r="B53" s="38"/>
      <c r="C53" s="71" t="s">
        <v>31</v>
      </c>
      <c r="D53" s="186">
        <f t="shared" ref="D53:O53" si="55">D66+D79+D92+D105+D118+D131+D144+D157</f>
        <v>0</v>
      </c>
      <c r="E53" s="186">
        <f t="shared" si="55"/>
        <v>0</v>
      </c>
      <c r="F53" s="186">
        <f t="shared" si="55"/>
        <v>0</v>
      </c>
      <c r="G53" s="186">
        <f t="shared" si="55"/>
        <v>0</v>
      </c>
      <c r="H53" s="186">
        <f t="shared" si="55"/>
        <v>0</v>
      </c>
      <c r="I53" s="186">
        <f t="shared" si="55"/>
        <v>0</v>
      </c>
      <c r="J53" s="186">
        <f t="shared" si="55"/>
        <v>0</v>
      </c>
      <c r="K53" s="186">
        <f t="shared" si="55"/>
        <v>0</v>
      </c>
      <c r="L53" s="186">
        <f t="shared" si="55"/>
        <v>0</v>
      </c>
      <c r="M53" s="186">
        <f t="shared" si="55"/>
        <v>0</v>
      </c>
      <c r="N53" s="186">
        <f t="shared" si="55"/>
        <v>0</v>
      </c>
      <c r="O53" s="186">
        <f t="shared" si="55"/>
        <v>0</v>
      </c>
    </row>
    <row r="54" spans="1:15" s="5" customFormat="1" ht="128.25" customHeight="1" x14ac:dyDescent="0.2">
      <c r="A54" s="97"/>
      <c r="B54" s="38"/>
      <c r="C54" s="71" t="s">
        <v>32</v>
      </c>
      <c r="D54" s="186">
        <f t="shared" ref="D54:O54" si="56">D67+D80+D93+D106+D119+D132+D145+D158</f>
        <v>0</v>
      </c>
      <c r="E54" s="186">
        <f t="shared" si="56"/>
        <v>0</v>
      </c>
      <c r="F54" s="186">
        <f t="shared" si="56"/>
        <v>0</v>
      </c>
      <c r="G54" s="186">
        <f t="shared" si="56"/>
        <v>0</v>
      </c>
      <c r="H54" s="186">
        <f t="shared" si="56"/>
        <v>0</v>
      </c>
      <c r="I54" s="186">
        <f t="shared" si="56"/>
        <v>0</v>
      </c>
      <c r="J54" s="186">
        <f t="shared" si="56"/>
        <v>0</v>
      </c>
      <c r="K54" s="186">
        <f t="shared" si="56"/>
        <v>0</v>
      </c>
      <c r="L54" s="186">
        <f t="shared" si="56"/>
        <v>0</v>
      </c>
      <c r="M54" s="186">
        <f t="shared" si="56"/>
        <v>0</v>
      </c>
      <c r="N54" s="186">
        <f t="shared" si="56"/>
        <v>0</v>
      </c>
      <c r="O54" s="186">
        <f t="shared" si="56"/>
        <v>0</v>
      </c>
    </row>
    <row r="55" spans="1:15" s="5" customFormat="1" ht="118.5" customHeight="1" x14ac:dyDescent="0.2">
      <c r="A55" s="97"/>
      <c r="B55" s="38"/>
      <c r="C55" s="71" t="s">
        <v>26</v>
      </c>
      <c r="D55" s="186">
        <f t="shared" ref="D55:O55" si="57">D68+D81+D94+D107+D120+D133+D146+D159</f>
        <v>0</v>
      </c>
      <c r="E55" s="186">
        <f t="shared" si="57"/>
        <v>0</v>
      </c>
      <c r="F55" s="186">
        <f t="shared" si="57"/>
        <v>0</v>
      </c>
      <c r="G55" s="186">
        <f t="shared" si="57"/>
        <v>0</v>
      </c>
      <c r="H55" s="186">
        <f t="shared" si="57"/>
        <v>0</v>
      </c>
      <c r="I55" s="186">
        <f t="shared" si="57"/>
        <v>0</v>
      </c>
      <c r="J55" s="186">
        <f t="shared" si="57"/>
        <v>0</v>
      </c>
      <c r="K55" s="186">
        <f t="shared" si="57"/>
        <v>0</v>
      </c>
      <c r="L55" s="186">
        <f t="shared" si="57"/>
        <v>0</v>
      </c>
      <c r="M55" s="186">
        <f t="shared" si="57"/>
        <v>0</v>
      </c>
      <c r="N55" s="186">
        <f t="shared" si="57"/>
        <v>0</v>
      </c>
      <c r="O55" s="186">
        <f t="shared" si="57"/>
        <v>0</v>
      </c>
    </row>
    <row r="56" spans="1:15" s="5" customFormat="1" ht="138.75" customHeight="1" x14ac:dyDescent="0.2">
      <c r="A56" s="98"/>
      <c r="B56" s="100"/>
      <c r="C56" s="71" t="s">
        <v>27</v>
      </c>
      <c r="D56" s="186">
        <f t="shared" ref="D56:O56" si="58">D69+D82+D95+D108+D121+D134+D147+D160</f>
        <v>0</v>
      </c>
      <c r="E56" s="186">
        <f t="shared" si="58"/>
        <v>0</v>
      </c>
      <c r="F56" s="186">
        <f t="shared" si="58"/>
        <v>0</v>
      </c>
      <c r="G56" s="186">
        <f t="shared" si="58"/>
        <v>0</v>
      </c>
      <c r="H56" s="186">
        <f t="shared" si="58"/>
        <v>0</v>
      </c>
      <c r="I56" s="186">
        <f t="shared" si="58"/>
        <v>0</v>
      </c>
      <c r="J56" s="186">
        <f t="shared" si="58"/>
        <v>0</v>
      </c>
      <c r="K56" s="186">
        <f t="shared" si="58"/>
        <v>0</v>
      </c>
      <c r="L56" s="186">
        <f t="shared" si="58"/>
        <v>0</v>
      </c>
      <c r="M56" s="186">
        <f t="shared" si="58"/>
        <v>0</v>
      </c>
      <c r="N56" s="186">
        <f t="shared" si="58"/>
        <v>0</v>
      </c>
      <c r="O56" s="186">
        <f t="shared" si="58"/>
        <v>0</v>
      </c>
    </row>
    <row r="57" spans="1:15" s="5" customFormat="1" ht="115.5" customHeight="1" x14ac:dyDescent="0.2">
      <c r="A57" s="88"/>
      <c r="B57" s="48"/>
      <c r="C57" s="95" t="s">
        <v>28</v>
      </c>
      <c r="D57" s="186">
        <f t="shared" ref="D57:O57" si="59">D70+D83+D96+D109+D122+D135+D148+D161</f>
        <v>0</v>
      </c>
      <c r="E57" s="186">
        <f t="shared" si="59"/>
        <v>0</v>
      </c>
      <c r="F57" s="186">
        <f t="shared" si="59"/>
        <v>0</v>
      </c>
      <c r="G57" s="186">
        <f t="shared" si="59"/>
        <v>0</v>
      </c>
      <c r="H57" s="186">
        <f t="shared" si="59"/>
        <v>0</v>
      </c>
      <c r="I57" s="186">
        <f t="shared" si="59"/>
        <v>0</v>
      </c>
      <c r="J57" s="186">
        <f t="shared" si="59"/>
        <v>0</v>
      </c>
      <c r="K57" s="186">
        <f t="shared" si="59"/>
        <v>0</v>
      </c>
      <c r="L57" s="186">
        <f t="shared" si="59"/>
        <v>0</v>
      </c>
      <c r="M57" s="186">
        <f t="shared" si="59"/>
        <v>0</v>
      </c>
      <c r="N57" s="186">
        <f t="shared" si="59"/>
        <v>0</v>
      </c>
      <c r="O57" s="186">
        <f t="shared" si="59"/>
        <v>0</v>
      </c>
    </row>
    <row r="58" spans="1:15" s="5" customFormat="1" ht="115.5" customHeight="1" x14ac:dyDescent="0.2">
      <c r="A58" s="88"/>
      <c r="B58" s="48"/>
      <c r="C58" s="71" t="s">
        <v>29</v>
      </c>
      <c r="D58" s="186">
        <f t="shared" ref="D58:O58" si="60">D71+D84+D97+D110+D123+D136+D149+D162</f>
        <v>0</v>
      </c>
      <c r="E58" s="186">
        <f t="shared" si="60"/>
        <v>0</v>
      </c>
      <c r="F58" s="186">
        <f t="shared" si="60"/>
        <v>0</v>
      </c>
      <c r="G58" s="186">
        <f t="shared" si="60"/>
        <v>0</v>
      </c>
      <c r="H58" s="186">
        <f t="shared" si="60"/>
        <v>0</v>
      </c>
      <c r="I58" s="186">
        <f t="shared" si="60"/>
        <v>0</v>
      </c>
      <c r="J58" s="186">
        <f t="shared" si="60"/>
        <v>0</v>
      </c>
      <c r="K58" s="186">
        <f t="shared" si="60"/>
        <v>0</v>
      </c>
      <c r="L58" s="186">
        <f t="shared" si="60"/>
        <v>0</v>
      </c>
      <c r="M58" s="186">
        <f t="shared" si="60"/>
        <v>0</v>
      </c>
      <c r="N58" s="186">
        <f t="shared" si="60"/>
        <v>0</v>
      </c>
      <c r="O58" s="186">
        <f t="shared" si="60"/>
        <v>0</v>
      </c>
    </row>
    <row r="59" spans="1:15" s="5" customFormat="1" ht="159" customHeight="1" x14ac:dyDescent="0.2">
      <c r="A59" s="88"/>
      <c r="B59" s="48"/>
      <c r="C59" s="70" t="s">
        <v>30</v>
      </c>
      <c r="D59" s="186">
        <f>D72+D85+D98+D111+D124+D137+D150+D163</f>
        <v>0</v>
      </c>
      <c r="E59" s="186">
        <f t="shared" ref="E59:O60" si="61">E72+E85+E98+E111+E124+E137+E150+E163</f>
        <v>0</v>
      </c>
      <c r="F59" s="186">
        <f t="shared" si="61"/>
        <v>0</v>
      </c>
      <c r="G59" s="186">
        <f t="shared" si="61"/>
        <v>0</v>
      </c>
      <c r="H59" s="186">
        <f t="shared" si="61"/>
        <v>0</v>
      </c>
      <c r="I59" s="186">
        <f t="shared" si="61"/>
        <v>0</v>
      </c>
      <c r="J59" s="186">
        <f t="shared" si="61"/>
        <v>0</v>
      </c>
      <c r="K59" s="186">
        <f t="shared" si="61"/>
        <v>0</v>
      </c>
      <c r="L59" s="186">
        <f t="shared" si="61"/>
        <v>0</v>
      </c>
      <c r="M59" s="186">
        <f t="shared" si="61"/>
        <v>0</v>
      </c>
      <c r="N59" s="186">
        <f t="shared" si="61"/>
        <v>0</v>
      </c>
      <c r="O59" s="186">
        <f t="shared" si="61"/>
        <v>0</v>
      </c>
    </row>
    <row r="60" spans="1:15" s="5" customFormat="1" ht="66.75" customHeight="1" x14ac:dyDescent="0.2">
      <c r="A60" s="88"/>
      <c r="B60" s="48"/>
      <c r="C60" s="69" t="s">
        <v>18</v>
      </c>
      <c r="D60" s="186">
        <f>D73+D86+D99+D112+D125+D138+D151+D164</f>
        <v>0</v>
      </c>
      <c r="E60" s="186">
        <f t="shared" si="61"/>
        <v>0</v>
      </c>
      <c r="F60" s="186">
        <f t="shared" si="61"/>
        <v>0</v>
      </c>
      <c r="G60" s="186">
        <f t="shared" si="61"/>
        <v>0</v>
      </c>
      <c r="H60" s="186">
        <f t="shared" si="61"/>
        <v>0</v>
      </c>
      <c r="I60" s="186">
        <f t="shared" si="61"/>
        <v>0</v>
      </c>
      <c r="J60" s="186">
        <f t="shared" si="61"/>
        <v>0</v>
      </c>
      <c r="K60" s="186">
        <f t="shared" si="61"/>
        <v>0</v>
      </c>
      <c r="L60" s="186">
        <f t="shared" si="61"/>
        <v>0</v>
      </c>
      <c r="M60" s="186">
        <f t="shared" si="61"/>
        <v>0</v>
      </c>
      <c r="N60" s="186">
        <f t="shared" si="61"/>
        <v>0</v>
      </c>
      <c r="O60" s="186">
        <f t="shared" si="61"/>
        <v>0</v>
      </c>
    </row>
    <row r="61" spans="1:15" s="5" customFormat="1" ht="66.75" customHeight="1" x14ac:dyDescent="0.2">
      <c r="A61" s="88"/>
      <c r="B61" s="48"/>
      <c r="C61" s="69" t="s">
        <v>17</v>
      </c>
      <c r="D61" s="190">
        <f>D74+D87+D100+D113+D126+D139+D152+D165</f>
        <v>1074334</v>
      </c>
      <c r="E61" s="190">
        <f t="shared" ref="E61:O61" si="62">E74+E87+E100+E113+E126+E139+E152+E165</f>
        <v>469690.7</v>
      </c>
      <c r="F61" s="190">
        <f t="shared" si="62"/>
        <v>604643.29999999993</v>
      </c>
      <c r="G61" s="190">
        <f t="shared" si="62"/>
        <v>1080663.2000000002</v>
      </c>
      <c r="H61" s="190">
        <f t="shared" si="62"/>
        <v>476019.89999999997</v>
      </c>
      <c r="I61" s="190">
        <f t="shared" si="62"/>
        <v>604643.29999999993</v>
      </c>
      <c r="J61" s="190">
        <f t="shared" si="62"/>
        <v>1080663.2000000002</v>
      </c>
      <c r="K61" s="190">
        <f t="shared" si="62"/>
        <v>476019.89999999997</v>
      </c>
      <c r="L61" s="190">
        <f t="shared" si="62"/>
        <v>604643.29999999993</v>
      </c>
      <c r="M61" s="190">
        <f t="shared" si="62"/>
        <v>1014315.6700000002</v>
      </c>
      <c r="N61" s="190">
        <f t="shared" si="62"/>
        <v>417754.89</v>
      </c>
      <c r="O61" s="190">
        <f t="shared" si="62"/>
        <v>596560.78</v>
      </c>
    </row>
    <row r="62" spans="1:15" s="5" customFormat="1" ht="161.25" customHeight="1" x14ac:dyDescent="0.2">
      <c r="A62" s="187" t="s">
        <v>173</v>
      </c>
      <c r="B62" s="188" t="s">
        <v>172</v>
      </c>
      <c r="C62" s="189" t="s">
        <v>56</v>
      </c>
      <c r="D62" s="190">
        <f>D63+D73+D74</f>
        <v>839115</v>
      </c>
      <c r="E62" s="248">
        <f t="shared" ref="E62:L62" si="63">E63+E73+E74</f>
        <v>445927.4</v>
      </c>
      <c r="F62" s="248">
        <f t="shared" si="63"/>
        <v>393187.60000000003</v>
      </c>
      <c r="G62" s="248">
        <f t="shared" si="63"/>
        <v>845444.2</v>
      </c>
      <c r="H62" s="248">
        <f t="shared" si="63"/>
        <v>452256.6</v>
      </c>
      <c r="I62" s="248">
        <f t="shared" si="63"/>
        <v>393187.60000000003</v>
      </c>
      <c r="J62" s="248">
        <f t="shared" si="63"/>
        <v>845444.2</v>
      </c>
      <c r="K62" s="248">
        <f t="shared" si="63"/>
        <v>452256.6</v>
      </c>
      <c r="L62" s="190">
        <f t="shared" si="63"/>
        <v>393187.60000000003</v>
      </c>
      <c r="M62" s="190">
        <f t="shared" ref="M62" si="64">M63+M73+M74</f>
        <v>787199.12000000011</v>
      </c>
      <c r="N62" s="190">
        <f t="shared" ref="N62" si="65">N63+N73+N74</f>
        <v>394011.52</v>
      </c>
      <c r="O62" s="190">
        <f t="shared" ref="O62" si="66">O63+O73+O74</f>
        <v>393187.60000000003</v>
      </c>
    </row>
    <row r="63" spans="1:15" s="5" customFormat="1" ht="88.5" customHeight="1" x14ac:dyDescent="0.2">
      <c r="A63" s="93"/>
      <c r="B63" s="48"/>
      <c r="C63" s="69" t="s">
        <v>20</v>
      </c>
      <c r="D63" s="80">
        <f>D65+D72</f>
        <v>0</v>
      </c>
      <c r="E63" s="80"/>
      <c r="F63" s="80"/>
      <c r="G63" s="181">
        <f>G65+G72</f>
        <v>0</v>
      </c>
      <c r="H63" s="80"/>
      <c r="I63" s="80"/>
      <c r="J63" s="181">
        <f>J65+J72</f>
        <v>0</v>
      </c>
      <c r="K63" s="80"/>
      <c r="L63" s="80"/>
      <c r="M63" s="181">
        <f>M65+M72</f>
        <v>0</v>
      </c>
      <c r="N63" s="80"/>
      <c r="O63" s="80"/>
    </row>
    <row r="64" spans="1:15" s="5" customFormat="1" x14ac:dyDescent="0.2">
      <c r="A64" s="93"/>
      <c r="B64" s="48"/>
      <c r="C64" s="69" t="s">
        <v>19</v>
      </c>
      <c r="D64" s="80"/>
      <c r="E64" s="80"/>
      <c r="F64" s="80"/>
      <c r="G64" s="181"/>
      <c r="H64" s="80"/>
      <c r="I64" s="80"/>
      <c r="J64" s="181"/>
      <c r="K64" s="80"/>
      <c r="L64" s="80"/>
      <c r="M64" s="181"/>
      <c r="N64" s="80"/>
      <c r="O64" s="80"/>
    </row>
    <row r="65" spans="1:15" s="5" customFormat="1" ht="99" x14ac:dyDescent="0.2">
      <c r="A65" s="93"/>
      <c r="B65" s="48"/>
      <c r="C65" s="70" t="s">
        <v>25</v>
      </c>
      <c r="D65" s="80">
        <f>SUM(D66:D71)</f>
        <v>0</v>
      </c>
      <c r="E65" s="80"/>
      <c r="F65" s="80"/>
      <c r="G65" s="181">
        <f>SUM(G66:G71)</f>
        <v>0</v>
      </c>
      <c r="H65" s="80"/>
      <c r="I65" s="80"/>
      <c r="J65" s="181">
        <f>SUM(J66:J71)</f>
        <v>0</v>
      </c>
      <c r="K65" s="80"/>
      <c r="L65" s="80"/>
      <c r="M65" s="181">
        <f>SUM(M66:M71)</f>
        <v>0</v>
      </c>
      <c r="N65" s="80"/>
      <c r="O65" s="80"/>
    </row>
    <row r="66" spans="1:15" s="5" customFormat="1" ht="119.25" customHeight="1" x14ac:dyDescent="0.2">
      <c r="A66" s="99"/>
      <c r="B66" s="61"/>
      <c r="C66" s="71" t="s">
        <v>31</v>
      </c>
      <c r="D66" s="80"/>
      <c r="E66" s="80"/>
      <c r="F66" s="80"/>
      <c r="G66" s="181"/>
      <c r="H66" s="80"/>
      <c r="I66" s="80"/>
      <c r="J66" s="181"/>
      <c r="K66" s="80"/>
      <c r="L66" s="80"/>
      <c r="M66" s="181"/>
      <c r="N66" s="80"/>
      <c r="O66" s="80"/>
    </row>
    <row r="67" spans="1:15" s="5" customFormat="1" ht="107.25" customHeight="1" x14ac:dyDescent="0.2">
      <c r="A67" s="93"/>
      <c r="B67" s="48"/>
      <c r="C67" s="95" t="s">
        <v>32</v>
      </c>
      <c r="D67" s="80"/>
      <c r="E67" s="80"/>
      <c r="F67" s="80"/>
      <c r="G67" s="181"/>
      <c r="H67" s="80"/>
      <c r="I67" s="80"/>
      <c r="J67" s="181"/>
      <c r="K67" s="80"/>
      <c r="L67" s="80"/>
      <c r="M67" s="181"/>
      <c r="N67" s="80"/>
      <c r="O67" s="80"/>
    </row>
    <row r="68" spans="1:15" s="5" customFormat="1" ht="114" customHeight="1" x14ac:dyDescent="0.2">
      <c r="A68" s="93"/>
      <c r="B68" s="48"/>
      <c r="C68" s="71" t="s">
        <v>26</v>
      </c>
      <c r="D68" s="80"/>
      <c r="E68" s="80"/>
      <c r="F68" s="80"/>
      <c r="G68" s="181"/>
      <c r="H68" s="80"/>
      <c r="I68" s="80"/>
      <c r="J68" s="181"/>
      <c r="K68" s="80"/>
      <c r="L68" s="80"/>
      <c r="M68" s="181"/>
      <c r="N68" s="80"/>
      <c r="O68" s="80"/>
    </row>
    <row r="69" spans="1:15" s="5" customFormat="1" ht="128.25" customHeight="1" x14ac:dyDescent="0.2">
      <c r="A69" s="93"/>
      <c r="B69" s="48"/>
      <c r="C69" s="71" t="s">
        <v>27</v>
      </c>
      <c r="D69" s="80"/>
      <c r="E69" s="80"/>
      <c r="F69" s="80"/>
      <c r="G69" s="181"/>
      <c r="H69" s="80"/>
      <c r="I69" s="80"/>
      <c r="J69" s="181"/>
      <c r="K69" s="80"/>
      <c r="L69" s="80"/>
      <c r="M69" s="181"/>
      <c r="N69" s="80"/>
      <c r="O69" s="80"/>
    </row>
    <row r="70" spans="1:15" s="5" customFormat="1" ht="127.5" customHeight="1" x14ac:dyDescent="0.2">
      <c r="A70" s="93"/>
      <c r="B70" s="48"/>
      <c r="C70" s="71" t="s">
        <v>28</v>
      </c>
      <c r="D70" s="80"/>
      <c r="E70" s="80"/>
      <c r="F70" s="80"/>
      <c r="G70" s="181"/>
      <c r="H70" s="80"/>
      <c r="I70" s="80"/>
      <c r="J70" s="181"/>
      <c r="K70" s="80"/>
      <c r="L70" s="80"/>
      <c r="M70" s="181"/>
      <c r="N70" s="80"/>
      <c r="O70" s="80"/>
    </row>
    <row r="71" spans="1:15" s="5" customFormat="1" ht="132" x14ac:dyDescent="0.2">
      <c r="A71" s="93"/>
      <c r="B71" s="48"/>
      <c r="C71" s="71" t="s">
        <v>29</v>
      </c>
      <c r="D71" s="80"/>
      <c r="E71" s="80"/>
      <c r="F71" s="80"/>
      <c r="G71" s="181"/>
      <c r="H71" s="80"/>
      <c r="I71" s="80"/>
      <c r="J71" s="181"/>
      <c r="K71" s="80"/>
      <c r="L71" s="80"/>
      <c r="M71" s="181"/>
      <c r="N71" s="80"/>
      <c r="O71" s="80"/>
    </row>
    <row r="72" spans="1:15" s="5" customFormat="1" ht="154.5" customHeight="1" x14ac:dyDescent="0.2">
      <c r="A72" s="89"/>
      <c r="B72" s="85"/>
      <c r="C72" s="70" t="s">
        <v>30</v>
      </c>
      <c r="D72" s="78">
        <f>E72+F72</f>
        <v>0</v>
      </c>
      <c r="E72" s="78"/>
      <c r="F72" s="78"/>
      <c r="G72" s="181">
        <f>H72+I72</f>
        <v>0</v>
      </c>
      <c r="H72" s="78"/>
      <c r="I72" s="78"/>
      <c r="J72" s="181">
        <f>K72+L72</f>
        <v>0</v>
      </c>
      <c r="K72" s="78"/>
      <c r="L72" s="78"/>
      <c r="M72" s="181">
        <f>N72+O72</f>
        <v>0</v>
      </c>
      <c r="N72" s="78"/>
      <c r="O72" s="78"/>
    </row>
    <row r="73" spans="1:15" s="5" customFormat="1" ht="51.75" customHeight="1" x14ac:dyDescent="0.2">
      <c r="A73" s="89"/>
      <c r="B73" s="85"/>
      <c r="C73" s="69" t="s">
        <v>18</v>
      </c>
      <c r="D73" s="181">
        <f>E73+F73</f>
        <v>0</v>
      </c>
      <c r="E73" s="78"/>
      <c r="F73" s="78"/>
      <c r="G73" s="181">
        <f>H73+I73</f>
        <v>0</v>
      </c>
      <c r="H73" s="78"/>
      <c r="I73" s="78"/>
      <c r="J73" s="181">
        <f>K73+L73</f>
        <v>0</v>
      </c>
      <c r="K73" s="78"/>
      <c r="L73" s="78"/>
      <c r="M73" s="181">
        <f>N73+O73</f>
        <v>0</v>
      </c>
      <c r="N73" s="78"/>
      <c r="O73" s="78"/>
    </row>
    <row r="74" spans="1:15" s="5" customFormat="1" ht="63" customHeight="1" x14ac:dyDescent="0.2">
      <c r="A74" s="90"/>
      <c r="B74" s="84"/>
      <c r="C74" s="69" t="s">
        <v>17</v>
      </c>
      <c r="D74" s="186">
        <f>E74+F74</f>
        <v>839115</v>
      </c>
      <c r="E74" s="255">
        <v>445927.4</v>
      </c>
      <c r="F74" s="185">
        <f>443319.4-50131.8</f>
        <v>393187.60000000003</v>
      </c>
      <c r="G74" s="186">
        <f>H74+I74</f>
        <v>845444.2</v>
      </c>
      <c r="H74" s="255">
        <v>452256.6</v>
      </c>
      <c r="I74" s="185">
        <f>443319.4-50131.8</f>
        <v>393187.60000000003</v>
      </c>
      <c r="J74" s="186">
        <f>K74+L74</f>
        <v>845444.2</v>
      </c>
      <c r="K74" s="255">
        <v>452256.6</v>
      </c>
      <c r="L74" s="185">
        <f>443319.4-50131.8</f>
        <v>393187.60000000003</v>
      </c>
      <c r="M74" s="186">
        <f>N74+O74</f>
        <v>787199.12000000011</v>
      </c>
      <c r="N74" s="185">
        <v>394011.52</v>
      </c>
      <c r="O74" s="185">
        <f>443319.4-50131.8</f>
        <v>393187.60000000003</v>
      </c>
    </row>
    <row r="75" spans="1:15" s="5" customFormat="1" ht="144" customHeight="1" x14ac:dyDescent="0.2">
      <c r="A75" s="187" t="s">
        <v>178</v>
      </c>
      <c r="B75" s="188" t="s">
        <v>225</v>
      </c>
      <c r="C75" s="189" t="s">
        <v>56</v>
      </c>
      <c r="D75" s="190">
        <f>D76+D86+D87</f>
        <v>43130.8</v>
      </c>
      <c r="E75" s="190">
        <f t="shared" ref="E75" si="67">E76+E86+E87</f>
        <v>0</v>
      </c>
      <c r="F75" s="190">
        <f t="shared" ref="F75" si="68">F76+F86+F87</f>
        <v>43130.8</v>
      </c>
      <c r="G75" s="190">
        <f t="shared" ref="G75" si="69">G76+G86+G87</f>
        <v>43130.8</v>
      </c>
      <c r="H75" s="190">
        <f t="shared" ref="H75" si="70">H76+H86+H87</f>
        <v>0</v>
      </c>
      <c r="I75" s="190">
        <f t="shared" ref="I75" si="71">I76+I86+I87</f>
        <v>43130.8</v>
      </c>
      <c r="J75" s="190">
        <f t="shared" ref="J75" si="72">J76+J86+J87</f>
        <v>43130.8</v>
      </c>
      <c r="K75" s="190">
        <f t="shared" ref="K75" si="73">K76+K86+K87</f>
        <v>0</v>
      </c>
      <c r="L75" s="190">
        <f t="shared" ref="L75" si="74">L76+L86+L87</f>
        <v>43130.8</v>
      </c>
      <c r="M75" s="190">
        <f t="shared" ref="M75" si="75">M76+M86+M87</f>
        <v>40471.49</v>
      </c>
      <c r="N75" s="190">
        <f t="shared" ref="N75" si="76">N76+N86+N87</f>
        <v>0</v>
      </c>
      <c r="O75" s="190">
        <f t="shared" ref="O75" si="77">O76+O86+O87</f>
        <v>40471.49</v>
      </c>
    </row>
    <row r="76" spans="1:15" s="5" customFormat="1" ht="90.75" customHeight="1" x14ac:dyDescent="0.2">
      <c r="A76" s="93"/>
      <c r="B76" s="48"/>
      <c r="C76" s="69" t="s">
        <v>20</v>
      </c>
      <c r="D76" s="181">
        <f>D78+D85</f>
        <v>0</v>
      </c>
      <c r="E76" s="181"/>
      <c r="F76" s="181"/>
      <c r="G76" s="181">
        <f>G78+G85</f>
        <v>0</v>
      </c>
      <c r="H76" s="181"/>
      <c r="I76" s="181"/>
      <c r="J76" s="181">
        <f>J78+J85</f>
        <v>0</v>
      </c>
      <c r="K76" s="181"/>
      <c r="L76" s="243"/>
      <c r="M76" s="181">
        <f>M78+M85</f>
        <v>0</v>
      </c>
      <c r="N76" s="181"/>
      <c r="O76" s="181"/>
    </row>
    <row r="77" spans="1:15" s="5" customFormat="1" ht="57.75" customHeight="1" x14ac:dyDescent="0.2">
      <c r="A77" s="93"/>
      <c r="B77" s="48"/>
      <c r="C77" s="69" t="s">
        <v>19</v>
      </c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</row>
    <row r="78" spans="1:15" s="5" customFormat="1" ht="99" x14ac:dyDescent="0.2">
      <c r="A78" s="93"/>
      <c r="B78" s="48"/>
      <c r="C78" s="70" t="s">
        <v>25</v>
      </c>
      <c r="D78" s="181">
        <f>SUM(D79:D84)</f>
        <v>0</v>
      </c>
      <c r="E78" s="181"/>
      <c r="F78" s="181"/>
      <c r="G78" s="181">
        <f>SUM(G79:G84)</f>
        <v>0</v>
      </c>
      <c r="H78" s="181"/>
      <c r="I78" s="181"/>
      <c r="J78" s="181">
        <f>SUM(J79:J84)</f>
        <v>0</v>
      </c>
      <c r="K78" s="181"/>
      <c r="L78" s="181"/>
      <c r="M78" s="181">
        <f>SUM(M79:M84)</f>
        <v>0</v>
      </c>
      <c r="N78" s="181"/>
      <c r="O78" s="181"/>
    </row>
    <row r="79" spans="1:15" s="5" customFormat="1" ht="131.25" customHeight="1" x14ac:dyDescent="0.2">
      <c r="A79" s="99"/>
      <c r="B79" s="61"/>
      <c r="C79" s="71" t="s">
        <v>31</v>
      </c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</row>
    <row r="80" spans="1:15" s="5" customFormat="1" ht="132" x14ac:dyDescent="0.2">
      <c r="A80" s="93"/>
      <c r="B80" s="48"/>
      <c r="C80" s="95" t="s">
        <v>32</v>
      </c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</row>
    <row r="81" spans="1:15" s="5" customFormat="1" ht="127.5" customHeight="1" x14ac:dyDescent="0.2">
      <c r="A81" s="93"/>
      <c r="B81" s="48"/>
      <c r="C81" s="71" t="s">
        <v>26</v>
      </c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</row>
    <row r="82" spans="1:15" s="5" customFormat="1" ht="132" x14ac:dyDescent="0.2">
      <c r="A82" s="93"/>
      <c r="B82" s="48"/>
      <c r="C82" s="71" t="s">
        <v>27</v>
      </c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</row>
    <row r="83" spans="1:15" s="5" customFormat="1" ht="129" customHeight="1" x14ac:dyDescent="0.2">
      <c r="A83" s="93"/>
      <c r="B83" s="48"/>
      <c r="C83" s="71" t="s">
        <v>28</v>
      </c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</row>
    <row r="84" spans="1:15" s="5" customFormat="1" ht="132" x14ac:dyDescent="0.2">
      <c r="A84" s="93"/>
      <c r="B84" s="48"/>
      <c r="C84" s="71" t="s">
        <v>29</v>
      </c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</row>
    <row r="85" spans="1:15" s="5" customFormat="1" ht="158.25" customHeight="1" x14ac:dyDescent="0.2">
      <c r="A85" s="89"/>
      <c r="B85" s="85"/>
      <c r="C85" s="70" t="s">
        <v>30</v>
      </c>
      <c r="D85" s="181">
        <f>E85+F85</f>
        <v>0</v>
      </c>
      <c r="E85" s="181"/>
      <c r="F85" s="181"/>
      <c r="G85" s="181">
        <f>H85+I85</f>
        <v>0</v>
      </c>
      <c r="H85" s="181"/>
      <c r="I85" s="181"/>
      <c r="J85" s="181">
        <f>K85+L85</f>
        <v>0</v>
      </c>
      <c r="K85" s="181"/>
      <c r="L85" s="181"/>
      <c r="M85" s="181">
        <f>N85+O85</f>
        <v>0</v>
      </c>
      <c r="N85" s="181"/>
      <c r="O85" s="181"/>
    </row>
    <row r="86" spans="1:15" s="5" customFormat="1" ht="54" customHeight="1" x14ac:dyDescent="0.2">
      <c r="A86" s="89"/>
      <c r="B86" s="85"/>
      <c r="C86" s="69" t="s">
        <v>18</v>
      </c>
      <c r="D86" s="181">
        <f>E86+F86</f>
        <v>0</v>
      </c>
      <c r="E86" s="181"/>
      <c r="F86" s="181"/>
      <c r="G86" s="181">
        <f>H86+I86</f>
        <v>0</v>
      </c>
      <c r="H86" s="181"/>
      <c r="I86" s="181"/>
      <c r="J86" s="181">
        <f>K86+L86</f>
        <v>0</v>
      </c>
      <c r="K86" s="181"/>
      <c r="L86" s="181"/>
      <c r="M86" s="181">
        <f>N86+O86</f>
        <v>0</v>
      </c>
      <c r="N86" s="181"/>
      <c r="O86" s="181"/>
    </row>
    <row r="87" spans="1:15" s="5" customFormat="1" ht="51.75" customHeight="1" x14ac:dyDescent="0.2">
      <c r="A87" s="90"/>
      <c r="B87" s="84"/>
      <c r="C87" s="69" t="s">
        <v>17</v>
      </c>
      <c r="D87" s="186">
        <f>E87+F87</f>
        <v>43130.8</v>
      </c>
      <c r="E87" s="185">
        <v>0</v>
      </c>
      <c r="F87" s="185">
        <v>43130.8</v>
      </c>
      <c r="G87" s="186">
        <f>H87+I87</f>
        <v>43130.8</v>
      </c>
      <c r="H87" s="185">
        <v>0</v>
      </c>
      <c r="I87" s="185">
        <v>43130.8</v>
      </c>
      <c r="J87" s="186">
        <f>K87+L87</f>
        <v>43130.8</v>
      </c>
      <c r="K87" s="185">
        <v>0</v>
      </c>
      <c r="L87" s="185">
        <v>43130.8</v>
      </c>
      <c r="M87" s="186">
        <f>N87+O87</f>
        <v>40471.49</v>
      </c>
      <c r="N87" s="185">
        <v>0</v>
      </c>
      <c r="O87" s="185">
        <v>40471.49</v>
      </c>
    </row>
    <row r="88" spans="1:15" s="5" customFormat="1" ht="207" customHeight="1" x14ac:dyDescent="0.2">
      <c r="A88" s="187" t="s">
        <v>181</v>
      </c>
      <c r="B88" s="188" t="s">
        <v>187</v>
      </c>
      <c r="C88" s="189" t="s">
        <v>56</v>
      </c>
      <c r="D88" s="190">
        <f>D89+D99+D100</f>
        <v>40074.300000000003</v>
      </c>
      <c r="E88" s="190">
        <f t="shared" ref="E88" si="78">E89+E99+E100</f>
        <v>0</v>
      </c>
      <c r="F88" s="190">
        <f t="shared" ref="F88" si="79">F89+F99+F100</f>
        <v>40074.300000000003</v>
      </c>
      <c r="G88" s="190">
        <f t="shared" ref="G88" si="80">G89+G99+G100</f>
        <v>40074.300000000003</v>
      </c>
      <c r="H88" s="190">
        <f t="shared" ref="H88" si="81">H89+H99+H100</f>
        <v>0</v>
      </c>
      <c r="I88" s="190">
        <f t="shared" ref="I88" si="82">I89+I99+I100</f>
        <v>40074.300000000003</v>
      </c>
      <c r="J88" s="190">
        <f t="shared" ref="J88" si="83">J89+J99+J100</f>
        <v>40074.300000000003</v>
      </c>
      <c r="K88" s="190">
        <f t="shared" ref="K88" si="84">K89+K99+K100</f>
        <v>0</v>
      </c>
      <c r="L88" s="190">
        <f t="shared" ref="L88" si="85">L89+L99+L100</f>
        <v>40074.300000000003</v>
      </c>
      <c r="M88" s="190">
        <f t="shared" ref="M88" si="86">M89+M99+M100</f>
        <v>35586.400000000001</v>
      </c>
      <c r="N88" s="190">
        <f t="shared" ref="N88" si="87">N89+N99+N100</f>
        <v>0</v>
      </c>
      <c r="O88" s="190">
        <f t="shared" ref="O88" si="88">O89+O99+O100</f>
        <v>35586.400000000001</v>
      </c>
    </row>
    <row r="89" spans="1:15" s="5" customFormat="1" ht="94.5" customHeight="1" x14ac:dyDescent="0.2">
      <c r="A89" s="93"/>
      <c r="B89" s="48"/>
      <c r="C89" s="69" t="s">
        <v>20</v>
      </c>
      <c r="D89" s="181">
        <f>D91+D98</f>
        <v>0</v>
      </c>
      <c r="E89" s="181"/>
      <c r="F89" s="181"/>
      <c r="G89" s="181">
        <f>G91+G98</f>
        <v>0</v>
      </c>
      <c r="H89" s="181"/>
      <c r="I89" s="181"/>
      <c r="J89" s="181">
        <f>J91+J98</f>
        <v>0</v>
      </c>
      <c r="K89" s="181"/>
      <c r="L89" s="181"/>
      <c r="M89" s="181">
        <f>M91+M98</f>
        <v>0</v>
      </c>
      <c r="N89" s="181"/>
      <c r="O89" s="181"/>
    </row>
    <row r="90" spans="1:15" s="5" customFormat="1" ht="48" customHeight="1" x14ac:dyDescent="0.2">
      <c r="A90" s="93"/>
      <c r="B90" s="48"/>
      <c r="C90" s="69" t="s">
        <v>19</v>
      </c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</row>
    <row r="91" spans="1:15" s="5" customFormat="1" ht="150.75" customHeight="1" x14ac:dyDescent="0.2">
      <c r="A91" s="93"/>
      <c r="B91" s="48"/>
      <c r="C91" s="70" t="s">
        <v>25</v>
      </c>
      <c r="D91" s="181">
        <f>SUM(D92:D97)</f>
        <v>0</v>
      </c>
      <c r="E91" s="181"/>
      <c r="F91" s="181"/>
      <c r="G91" s="181">
        <f>SUM(G92:G97)</f>
        <v>0</v>
      </c>
      <c r="H91" s="181"/>
      <c r="I91" s="181"/>
      <c r="J91" s="181">
        <f>SUM(J92:J97)</f>
        <v>0</v>
      </c>
      <c r="K91" s="181"/>
      <c r="L91" s="181"/>
      <c r="M91" s="181">
        <f>SUM(M92:M97)</f>
        <v>0</v>
      </c>
      <c r="N91" s="181"/>
      <c r="O91" s="181"/>
    </row>
    <row r="92" spans="1:15" s="5" customFormat="1" ht="125.25" customHeight="1" x14ac:dyDescent="0.2">
      <c r="A92" s="99"/>
      <c r="B92" s="61"/>
      <c r="C92" s="71" t="s">
        <v>31</v>
      </c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</row>
    <row r="93" spans="1:15" s="5" customFormat="1" ht="132" x14ac:dyDescent="0.2">
      <c r="A93" s="93"/>
      <c r="B93" s="48"/>
      <c r="C93" s="95" t="s">
        <v>32</v>
      </c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</row>
    <row r="94" spans="1:15" s="5" customFormat="1" ht="117.75" customHeight="1" x14ac:dyDescent="0.2">
      <c r="A94" s="93"/>
      <c r="B94" s="48"/>
      <c r="C94" s="71" t="s">
        <v>26</v>
      </c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</row>
    <row r="95" spans="1:15" s="5" customFormat="1" ht="147" customHeight="1" x14ac:dyDescent="0.2">
      <c r="A95" s="93"/>
      <c r="B95" s="48"/>
      <c r="C95" s="71" t="s">
        <v>27</v>
      </c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</row>
    <row r="96" spans="1:15" s="5" customFormat="1" ht="123.75" customHeight="1" x14ac:dyDescent="0.2">
      <c r="A96" s="93"/>
      <c r="B96" s="48"/>
      <c r="C96" s="71" t="s">
        <v>28</v>
      </c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</row>
    <row r="97" spans="1:15" s="5" customFormat="1" ht="132" x14ac:dyDescent="0.2">
      <c r="A97" s="93"/>
      <c r="B97" s="48"/>
      <c r="C97" s="71" t="s">
        <v>29</v>
      </c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</row>
    <row r="98" spans="1:15" s="5" customFormat="1" ht="149.25" customHeight="1" x14ac:dyDescent="0.2">
      <c r="A98" s="89"/>
      <c r="B98" s="85"/>
      <c r="C98" s="70" t="s">
        <v>30</v>
      </c>
      <c r="D98" s="181">
        <f>E98+F98</f>
        <v>0</v>
      </c>
      <c r="E98" s="181"/>
      <c r="F98" s="181"/>
      <c r="G98" s="181">
        <f>H98+I98</f>
        <v>0</v>
      </c>
      <c r="H98" s="181"/>
      <c r="I98" s="181"/>
      <c r="J98" s="181">
        <f>K98+L98</f>
        <v>0</v>
      </c>
      <c r="K98" s="181"/>
      <c r="L98" s="181"/>
      <c r="M98" s="181">
        <f>N98+O98</f>
        <v>0</v>
      </c>
      <c r="N98" s="181"/>
      <c r="O98" s="181"/>
    </row>
    <row r="99" spans="1:15" s="5" customFormat="1" ht="55.5" customHeight="1" x14ac:dyDescent="0.2">
      <c r="A99" s="89"/>
      <c r="B99" s="85"/>
      <c r="C99" s="69" t="s">
        <v>18</v>
      </c>
      <c r="D99" s="181">
        <f>E99+F99</f>
        <v>0</v>
      </c>
      <c r="E99" s="181"/>
      <c r="F99" s="181"/>
      <c r="G99" s="181">
        <f>H99+I99</f>
        <v>0</v>
      </c>
      <c r="H99" s="181"/>
      <c r="I99" s="181"/>
      <c r="J99" s="181">
        <f>K99+L99</f>
        <v>0</v>
      </c>
      <c r="K99" s="181"/>
      <c r="L99" s="181"/>
      <c r="M99" s="181">
        <f>N99+O99</f>
        <v>0</v>
      </c>
      <c r="N99" s="181"/>
      <c r="O99" s="181"/>
    </row>
    <row r="100" spans="1:15" s="5" customFormat="1" ht="51.75" customHeight="1" x14ac:dyDescent="0.2">
      <c r="A100" s="90"/>
      <c r="B100" s="84"/>
      <c r="C100" s="69" t="s">
        <v>17</v>
      </c>
      <c r="D100" s="186">
        <f>E100+F100</f>
        <v>40074.300000000003</v>
      </c>
      <c r="E100" s="185">
        <v>0</v>
      </c>
      <c r="F100" s="185">
        <v>40074.300000000003</v>
      </c>
      <c r="G100" s="186">
        <f>H100+I100</f>
        <v>40074.300000000003</v>
      </c>
      <c r="H100" s="185">
        <v>0</v>
      </c>
      <c r="I100" s="185">
        <v>40074.300000000003</v>
      </c>
      <c r="J100" s="186">
        <f>K100+L100</f>
        <v>40074.300000000003</v>
      </c>
      <c r="K100" s="185">
        <v>0</v>
      </c>
      <c r="L100" s="185">
        <v>40074.300000000003</v>
      </c>
      <c r="M100" s="186">
        <f>N100+O100</f>
        <v>35586.400000000001</v>
      </c>
      <c r="N100" s="185">
        <v>0</v>
      </c>
      <c r="O100" s="185">
        <v>35586.400000000001</v>
      </c>
    </row>
    <row r="101" spans="1:15" s="5" customFormat="1" ht="99" x14ac:dyDescent="0.2">
      <c r="A101" s="187" t="s">
        <v>182</v>
      </c>
      <c r="B101" s="188" t="s">
        <v>189</v>
      </c>
      <c r="C101" s="189" t="s">
        <v>56</v>
      </c>
      <c r="D101" s="190">
        <f>D102+D112+D113</f>
        <v>17238.5</v>
      </c>
      <c r="E101" s="190">
        <f t="shared" ref="E101" si="89">E102+E112+E113</f>
        <v>0</v>
      </c>
      <c r="F101" s="190">
        <f t="shared" ref="F101" si="90">F102+F112+F113</f>
        <v>17238.5</v>
      </c>
      <c r="G101" s="190">
        <f t="shared" ref="G101" si="91">G102+G112+G113</f>
        <v>17238.5</v>
      </c>
      <c r="H101" s="190">
        <f t="shared" ref="H101" si="92">H102+H112+H113</f>
        <v>0</v>
      </c>
      <c r="I101" s="190">
        <f t="shared" ref="I101" si="93">I102+I112+I113</f>
        <v>17238.5</v>
      </c>
      <c r="J101" s="190">
        <f t="shared" ref="J101" si="94">J102+J112+J113</f>
        <v>17238.5</v>
      </c>
      <c r="K101" s="190">
        <f t="shared" ref="K101" si="95">K102+K112+K113</f>
        <v>0</v>
      </c>
      <c r="L101" s="190">
        <f t="shared" ref="L101" si="96">L102+L112+L113</f>
        <v>17238.5</v>
      </c>
      <c r="M101" s="190">
        <f t="shared" ref="M101" si="97">M102+M112+M113</f>
        <v>16382.25</v>
      </c>
      <c r="N101" s="190">
        <f t="shared" ref="N101" si="98">N102+N112+N113</f>
        <v>0</v>
      </c>
      <c r="O101" s="190">
        <f t="shared" ref="O101" si="99">O102+O112+O113</f>
        <v>16382.25</v>
      </c>
    </row>
    <row r="102" spans="1:15" s="5" customFormat="1" ht="87" customHeight="1" x14ac:dyDescent="0.2">
      <c r="A102" s="93"/>
      <c r="B102" s="48"/>
      <c r="C102" s="69" t="s">
        <v>20</v>
      </c>
      <c r="D102" s="181">
        <f>D104+D111</f>
        <v>0</v>
      </c>
      <c r="E102" s="181"/>
      <c r="F102" s="181"/>
      <c r="G102" s="181">
        <f>G104+G111</f>
        <v>0</v>
      </c>
      <c r="H102" s="181"/>
      <c r="I102" s="181"/>
      <c r="J102" s="181">
        <f>J104+J111</f>
        <v>0</v>
      </c>
      <c r="K102" s="181"/>
      <c r="L102" s="181"/>
      <c r="M102" s="181">
        <f>M104+M111</f>
        <v>0</v>
      </c>
      <c r="N102" s="181"/>
      <c r="O102" s="181"/>
    </row>
    <row r="103" spans="1:15" s="5" customFormat="1" ht="46.5" customHeight="1" x14ac:dyDescent="0.2">
      <c r="A103" s="93"/>
      <c r="B103" s="48"/>
      <c r="C103" s="69" t="s">
        <v>19</v>
      </c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</row>
    <row r="104" spans="1:15" s="5" customFormat="1" ht="131.25" customHeight="1" x14ac:dyDescent="0.2">
      <c r="A104" s="93"/>
      <c r="B104" s="48"/>
      <c r="C104" s="70" t="s">
        <v>25</v>
      </c>
      <c r="D104" s="181">
        <f>SUM(D105:D110)</f>
        <v>0</v>
      </c>
      <c r="E104" s="181"/>
      <c r="F104" s="181"/>
      <c r="G104" s="181">
        <f>SUM(G105:G110)</f>
        <v>0</v>
      </c>
      <c r="H104" s="181"/>
      <c r="I104" s="181"/>
      <c r="J104" s="181">
        <f>SUM(J105:J110)</f>
        <v>0</v>
      </c>
      <c r="K104" s="181"/>
      <c r="L104" s="181"/>
      <c r="M104" s="181">
        <f>SUM(M105:M110)</f>
        <v>0</v>
      </c>
      <c r="N104" s="181"/>
      <c r="O104" s="181"/>
    </row>
    <row r="105" spans="1:15" s="5" customFormat="1" ht="135" customHeight="1" x14ac:dyDescent="0.2">
      <c r="A105" s="99"/>
      <c r="B105" s="61"/>
      <c r="C105" s="71" t="s">
        <v>31</v>
      </c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</row>
    <row r="106" spans="1:15" s="5" customFormat="1" ht="132" x14ac:dyDescent="0.2">
      <c r="A106" s="93"/>
      <c r="B106" s="48"/>
      <c r="C106" s="95" t="s">
        <v>32</v>
      </c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</row>
    <row r="107" spans="1:15" s="5" customFormat="1" ht="135" customHeight="1" x14ac:dyDescent="0.2">
      <c r="A107" s="93"/>
      <c r="B107" s="48"/>
      <c r="C107" s="71" t="s">
        <v>26</v>
      </c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</row>
    <row r="108" spans="1:15" s="5" customFormat="1" ht="132" x14ac:dyDescent="0.2">
      <c r="A108" s="93"/>
      <c r="B108" s="48"/>
      <c r="C108" s="71" t="s">
        <v>27</v>
      </c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</row>
    <row r="109" spans="1:15" s="5" customFormat="1" ht="99" x14ac:dyDescent="0.2">
      <c r="A109" s="93"/>
      <c r="B109" s="48"/>
      <c r="C109" s="71" t="s">
        <v>28</v>
      </c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</row>
    <row r="110" spans="1:15" s="5" customFormat="1" ht="132" x14ac:dyDescent="0.2">
      <c r="A110" s="93"/>
      <c r="B110" s="48"/>
      <c r="C110" s="71" t="s">
        <v>29</v>
      </c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</row>
    <row r="111" spans="1:15" s="5" customFormat="1" ht="165.75" customHeight="1" x14ac:dyDescent="0.2">
      <c r="A111" s="89"/>
      <c r="B111" s="85"/>
      <c r="C111" s="70" t="s">
        <v>30</v>
      </c>
      <c r="D111" s="181">
        <f>E111+F111</f>
        <v>0</v>
      </c>
      <c r="E111" s="181"/>
      <c r="F111" s="181"/>
      <c r="G111" s="181">
        <f>H111+I111</f>
        <v>0</v>
      </c>
      <c r="H111" s="181"/>
      <c r="I111" s="181"/>
      <c r="J111" s="181">
        <f>K111+L111</f>
        <v>0</v>
      </c>
      <c r="K111" s="181"/>
      <c r="L111" s="181"/>
      <c r="M111" s="181">
        <f>N111+O111</f>
        <v>0</v>
      </c>
      <c r="N111" s="181"/>
      <c r="O111" s="181"/>
    </row>
    <row r="112" spans="1:15" s="5" customFormat="1" ht="55.5" customHeight="1" x14ac:dyDescent="0.2">
      <c r="A112" s="89"/>
      <c r="B112" s="85"/>
      <c r="C112" s="69" t="s">
        <v>18</v>
      </c>
      <c r="D112" s="181">
        <f>E112+F112</f>
        <v>0</v>
      </c>
      <c r="E112" s="181"/>
      <c r="F112" s="181"/>
      <c r="G112" s="181">
        <f>H112+I112</f>
        <v>0</v>
      </c>
      <c r="H112" s="181"/>
      <c r="I112" s="181"/>
      <c r="J112" s="181">
        <f>K112+L112</f>
        <v>0</v>
      </c>
      <c r="K112" s="181"/>
      <c r="L112" s="181"/>
      <c r="M112" s="181">
        <f>N112+O112</f>
        <v>0</v>
      </c>
      <c r="N112" s="181"/>
      <c r="O112" s="181"/>
    </row>
    <row r="113" spans="1:15" s="5" customFormat="1" ht="72.75" customHeight="1" x14ac:dyDescent="0.2">
      <c r="A113" s="90"/>
      <c r="B113" s="84"/>
      <c r="C113" s="69" t="s">
        <v>17</v>
      </c>
      <c r="D113" s="186">
        <f>E113+F113</f>
        <v>17238.5</v>
      </c>
      <c r="E113" s="185">
        <v>0</v>
      </c>
      <c r="F113" s="185">
        <v>17238.5</v>
      </c>
      <c r="G113" s="186">
        <f>H113+I113</f>
        <v>17238.5</v>
      </c>
      <c r="H113" s="185">
        <v>0</v>
      </c>
      <c r="I113" s="185">
        <v>17238.5</v>
      </c>
      <c r="J113" s="186">
        <f>K113+L113</f>
        <v>17238.5</v>
      </c>
      <c r="K113" s="185">
        <v>0</v>
      </c>
      <c r="L113" s="185">
        <v>17238.5</v>
      </c>
      <c r="M113" s="186">
        <f>N113+O113</f>
        <v>16382.25</v>
      </c>
      <c r="N113" s="185">
        <v>0</v>
      </c>
      <c r="O113" s="185">
        <v>16382.25</v>
      </c>
    </row>
    <row r="114" spans="1:15" s="5" customFormat="1" ht="135" x14ac:dyDescent="0.2">
      <c r="A114" s="187" t="s">
        <v>183</v>
      </c>
      <c r="B114" s="188" t="s">
        <v>191</v>
      </c>
      <c r="C114" s="189" t="s">
        <v>56</v>
      </c>
      <c r="D114" s="190">
        <f>D115+D125+D126</f>
        <v>16498.8</v>
      </c>
      <c r="E114" s="190">
        <f t="shared" ref="E114" si="100">E115+E125+E126</f>
        <v>0</v>
      </c>
      <c r="F114" s="190">
        <f t="shared" ref="F114" si="101">F115+F125+F126</f>
        <v>16498.8</v>
      </c>
      <c r="G114" s="190">
        <f t="shared" ref="G114" si="102">G115+G125+G126</f>
        <v>16498.8</v>
      </c>
      <c r="H114" s="190">
        <f t="shared" ref="H114" si="103">H115+H125+H126</f>
        <v>0</v>
      </c>
      <c r="I114" s="190">
        <f t="shared" ref="I114" si="104">I115+I125+I126</f>
        <v>16498.8</v>
      </c>
      <c r="J114" s="190">
        <f t="shared" ref="J114" si="105">J115+J125+J126</f>
        <v>16498.8</v>
      </c>
      <c r="K114" s="190">
        <f t="shared" ref="K114" si="106">K115+K125+K126</f>
        <v>0</v>
      </c>
      <c r="L114" s="190">
        <f t="shared" ref="L114" si="107">L115+L125+L126</f>
        <v>16498.8</v>
      </c>
      <c r="M114" s="190">
        <f t="shared" ref="M114" si="108">M115+M125+M126</f>
        <v>16468.77</v>
      </c>
      <c r="N114" s="190">
        <f t="shared" ref="N114" si="109">N115+N125+N126</f>
        <v>0</v>
      </c>
      <c r="O114" s="190">
        <f t="shared" ref="O114" si="110">O115+O125+O126</f>
        <v>16468.77</v>
      </c>
    </row>
    <row r="115" spans="1:15" s="5" customFormat="1" ht="66" x14ac:dyDescent="0.2">
      <c r="A115" s="93"/>
      <c r="B115" s="48"/>
      <c r="C115" s="69" t="s">
        <v>20</v>
      </c>
      <c r="D115" s="181">
        <f>D117+D124</f>
        <v>0</v>
      </c>
      <c r="E115" s="181"/>
      <c r="F115" s="181"/>
      <c r="G115" s="181">
        <f>G117+G124</f>
        <v>0</v>
      </c>
      <c r="H115" s="181"/>
      <c r="I115" s="181"/>
      <c r="J115" s="181">
        <f>J117+J124</f>
        <v>0</v>
      </c>
      <c r="K115" s="181"/>
      <c r="L115" s="181"/>
      <c r="M115" s="181">
        <f>M117+M124</f>
        <v>0</v>
      </c>
      <c r="N115" s="181"/>
      <c r="O115" s="181"/>
    </row>
    <row r="116" spans="1:15" s="5" customFormat="1" ht="96" customHeight="1" x14ac:dyDescent="0.2">
      <c r="A116" s="93"/>
      <c r="B116" s="48"/>
      <c r="C116" s="69" t="s">
        <v>19</v>
      </c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</row>
    <row r="117" spans="1:15" s="5" customFormat="1" ht="116.25" customHeight="1" x14ac:dyDescent="0.2">
      <c r="A117" s="93"/>
      <c r="B117" s="48"/>
      <c r="C117" s="70" t="s">
        <v>25</v>
      </c>
      <c r="D117" s="181">
        <f>SUM(D118:D123)</f>
        <v>0</v>
      </c>
      <c r="E117" s="181"/>
      <c r="F117" s="181"/>
      <c r="G117" s="181">
        <f>SUM(G118:G123)</f>
        <v>0</v>
      </c>
      <c r="H117" s="181"/>
      <c r="I117" s="181"/>
      <c r="J117" s="181">
        <f>SUM(J118:J123)</f>
        <v>0</v>
      </c>
      <c r="K117" s="181"/>
      <c r="L117" s="181"/>
      <c r="M117" s="181">
        <f>SUM(M118:M123)</f>
        <v>0</v>
      </c>
      <c r="N117" s="181"/>
      <c r="O117" s="181"/>
    </row>
    <row r="118" spans="1:15" s="5" customFormat="1" ht="99" x14ac:dyDescent="0.2">
      <c r="A118" s="99"/>
      <c r="B118" s="61"/>
      <c r="C118" s="71" t="s">
        <v>31</v>
      </c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</row>
    <row r="119" spans="1:15" s="5" customFormat="1" ht="129" customHeight="1" x14ac:dyDescent="0.2">
      <c r="A119" s="93"/>
      <c r="B119" s="48"/>
      <c r="C119" s="95" t="s">
        <v>32</v>
      </c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</row>
    <row r="120" spans="1:15" s="5" customFormat="1" ht="154.5" customHeight="1" x14ac:dyDescent="0.2">
      <c r="A120" s="93"/>
      <c r="B120" s="48"/>
      <c r="C120" s="71" t="s">
        <v>26</v>
      </c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</row>
    <row r="121" spans="1:15" s="5" customFormat="1" ht="127.5" customHeight="1" x14ac:dyDescent="0.2">
      <c r="A121" s="93"/>
      <c r="B121" s="48"/>
      <c r="C121" s="71" t="s">
        <v>27</v>
      </c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</row>
    <row r="122" spans="1:15" s="5" customFormat="1" ht="99" x14ac:dyDescent="0.2">
      <c r="A122" s="93"/>
      <c r="B122" s="48"/>
      <c r="C122" s="71" t="s">
        <v>28</v>
      </c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</row>
    <row r="123" spans="1:15" s="5" customFormat="1" ht="131.25" customHeight="1" x14ac:dyDescent="0.2">
      <c r="A123" s="93"/>
      <c r="B123" s="48"/>
      <c r="C123" s="71" t="s">
        <v>29</v>
      </c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</row>
    <row r="124" spans="1:15" s="5" customFormat="1" ht="132" x14ac:dyDescent="0.2">
      <c r="A124" s="89"/>
      <c r="B124" s="85"/>
      <c r="C124" s="70" t="s">
        <v>30</v>
      </c>
      <c r="D124" s="181">
        <f>E124+F124</f>
        <v>0</v>
      </c>
      <c r="E124" s="181"/>
      <c r="F124" s="181"/>
      <c r="G124" s="181">
        <f>H124+I124</f>
        <v>0</v>
      </c>
      <c r="H124" s="181"/>
      <c r="I124" s="181"/>
      <c r="J124" s="181">
        <f>K124+L124</f>
        <v>0</v>
      </c>
      <c r="K124" s="181"/>
      <c r="L124" s="181"/>
      <c r="M124" s="181">
        <f>N124+O124</f>
        <v>0</v>
      </c>
      <c r="N124" s="181"/>
      <c r="O124" s="181"/>
    </row>
    <row r="125" spans="1:15" s="5" customFormat="1" ht="156.75" customHeight="1" x14ac:dyDescent="0.2">
      <c r="A125" s="89"/>
      <c r="B125" s="85"/>
      <c r="C125" s="69" t="s">
        <v>18</v>
      </c>
      <c r="D125" s="181">
        <f>E125+F125</f>
        <v>0</v>
      </c>
      <c r="E125" s="181"/>
      <c r="F125" s="181"/>
      <c r="G125" s="181">
        <f>H125+I125</f>
        <v>0</v>
      </c>
      <c r="H125" s="181"/>
      <c r="I125" s="181"/>
      <c r="J125" s="181">
        <f>K125+L125</f>
        <v>0</v>
      </c>
      <c r="K125" s="181"/>
      <c r="L125" s="181"/>
      <c r="M125" s="181">
        <f>N125+O125</f>
        <v>0</v>
      </c>
      <c r="N125" s="181"/>
      <c r="O125" s="181"/>
    </row>
    <row r="126" spans="1:15" s="5" customFormat="1" ht="50.25" customHeight="1" x14ac:dyDescent="0.2">
      <c r="A126" s="90"/>
      <c r="B126" s="84"/>
      <c r="C126" s="69" t="s">
        <v>17</v>
      </c>
      <c r="D126" s="186">
        <f>E126+F126</f>
        <v>16498.8</v>
      </c>
      <c r="E126" s="185">
        <v>0</v>
      </c>
      <c r="F126" s="185">
        <v>16498.8</v>
      </c>
      <c r="G126" s="186">
        <f>H126+I126</f>
        <v>16498.8</v>
      </c>
      <c r="H126" s="185">
        <v>0</v>
      </c>
      <c r="I126" s="185">
        <v>16498.8</v>
      </c>
      <c r="J126" s="186">
        <f>K126+L126</f>
        <v>16498.8</v>
      </c>
      <c r="K126" s="185">
        <v>0</v>
      </c>
      <c r="L126" s="185">
        <v>16498.8</v>
      </c>
      <c r="M126" s="186">
        <f>N126+O126</f>
        <v>16468.77</v>
      </c>
      <c r="N126" s="185">
        <v>0</v>
      </c>
      <c r="O126" s="185">
        <v>16468.77</v>
      </c>
    </row>
    <row r="127" spans="1:15" s="5" customFormat="1" ht="200.25" customHeight="1" x14ac:dyDescent="0.2">
      <c r="A127" s="187" t="s">
        <v>184</v>
      </c>
      <c r="B127" s="188" t="s">
        <v>152</v>
      </c>
      <c r="C127" s="189" t="s">
        <v>56</v>
      </c>
      <c r="D127" s="190">
        <f>D128+D138+D139</f>
        <v>1989.1</v>
      </c>
      <c r="E127" s="190">
        <f t="shared" ref="E127" si="111">E128+E138+E139</f>
        <v>0</v>
      </c>
      <c r="F127" s="190">
        <f t="shared" ref="F127" si="112">F128+F138+F139</f>
        <v>1989.1</v>
      </c>
      <c r="G127" s="190">
        <f t="shared" ref="G127" si="113">G128+G138+G139</f>
        <v>1989.1</v>
      </c>
      <c r="H127" s="190">
        <f t="shared" ref="H127" si="114">H128+H138+H139</f>
        <v>0</v>
      </c>
      <c r="I127" s="190">
        <f t="shared" ref="I127" si="115">I128+I138+I139</f>
        <v>1989.1</v>
      </c>
      <c r="J127" s="190">
        <f t="shared" ref="J127" si="116">J128+J138+J139</f>
        <v>1989.1</v>
      </c>
      <c r="K127" s="190">
        <f t="shared" ref="K127" si="117">K128+K138+K139</f>
        <v>0</v>
      </c>
      <c r="L127" s="190">
        <f t="shared" ref="L127" si="118">L128+L138+L139</f>
        <v>1989.1</v>
      </c>
      <c r="M127" s="190">
        <f t="shared" ref="M127" si="119">M128+M138+M139</f>
        <v>1951.13</v>
      </c>
      <c r="N127" s="190">
        <f t="shared" ref="N127" si="120">N128+N138+N139</f>
        <v>0</v>
      </c>
      <c r="O127" s="190">
        <f t="shared" ref="O127" si="121">O128+O138+O139</f>
        <v>1951.13</v>
      </c>
    </row>
    <row r="128" spans="1:15" s="5" customFormat="1" ht="90" customHeight="1" x14ac:dyDescent="0.2">
      <c r="A128" s="93"/>
      <c r="B128" s="48"/>
      <c r="C128" s="69" t="s">
        <v>20</v>
      </c>
      <c r="D128" s="181">
        <f>D130+D137</f>
        <v>0</v>
      </c>
      <c r="E128" s="181"/>
      <c r="F128" s="181"/>
      <c r="G128" s="181">
        <f>G130+G137</f>
        <v>0</v>
      </c>
      <c r="H128" s="181"/>
      <c r="I128" s="181"/>
      <c r="J128" s="181">
        <f>J130+J137</f>
        <v>0</v>
      </c>
      <c r="K128" s="181"/>
      <c r="L128" s="181"/>
      <c r="M128" s="181">
        <f>M130+M137</f>
        <v>0</v>
      </c>
      <c r="N128" s="181"/>
      <c r="O128" s="181"/>
    </row>
    <row r="129" spans="1:15" s="5" customFormat="1" x14ac:dyDescent="0.2">
      <c r="A129" s="93"/>
      <c r="B129" s="48"/>
      <c r="C129" s="69" t="s">
        <v>19</v>
      </c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</row>
    <row r="130" spans="1:15" s="5" customFormat="1" ht="99" x14ac:dyDescent="0.2">
      <c r="A130" s="93"/>
      <c r="B130" s="48"/>
      <c r="C130" s="70" t="s">
        <v>25</v>
      </c>
      <c r="D130" s="181">
        <f>SUM(D131:D136)</f>
        <v>0</v>
      </c>
      <c r="E130" s="181"/>
      <c r="F130" s="181"/>
      <c r="G130" s="181">
        <f>SUM(G131:G136)</f>
        <v>0</v>
      </c>
      <c r="H130" s="181"/>
      <c r="I130" s="181"/>
      <c r="J130" s="181">
        <f>SUM(J131:J136)</f>
        <v>0</v>
      </c>
      <c r="K130" s="181"/>
      <c r="L130" s="181"/>
      <c r="M130" s="181">
        <f>SUM(M131:M136)</f>
        <v>0</v>
      </c>
      <c r="N130" s="181"/>
      <c r="O130" s="181"/>
    </row>
    <row r="131" spans="1:15" s="5" customFormat="1" ht="99" x14ac:dyDescent="0.2">
      <c r="A131" s="99"/>
      <c r="B131" s="61"/>
      <c r="C131" s="71" t="s">
        <v>31</v>
      </c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</row>
    <row r="132" spans="1:15" s="5" customFormat="1" ht="125.25" customHeight="1" x14ac:dyDescent="0.2">
      <c r="A132" s="93"/>
      <c r="B132" s="48"/>
      <c r="C132" s="95" t="s">
        <v>32</v>
      </c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</row>
    <row r="133" spans="1:15" s="5" customFormat="1" ht="99" x14ac:dyDescent="0.2">
      <c r="A133" s="93"/>
      <c r="B133" s="48"/>
      <c r="C133" s="71" t="s">
        <v>26</v>
      </c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</row>
    <row r="134" spans="1:15" s="5" customFormat="1" ht="136.5" customHeight="1" x14ac:dyDescent="0.2">
      <c r="A134" s="93"/>
      <c r="B134" s="48"/>
      <c r="C134" s="71" t="s">
        <v>27</v>
      </c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</row>
    <row r="135" spans="1:15" s="5" customFormat="1" ht="99" x14ac:dyDescent="0.2">
      <c r="A135" s="93"/>
      <c r="B135" s="48"/>
      <c r="C135" s="71" t="s">
        <v>28</v>
      </c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</row>
    <row r="136" spans="1:15" s="5" customFormat="1" ht="129" customHeight="1" x14ac:dyDescent="0.2">
      <c r="A136" s="93"/>
      <c r="B136" s="48"/>
      <c r="C136" s="71" t="s">
        <v>29</v>
      </c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</row>
    <row r="137" spans="1:15" s="5" customFormat="1" ht="132" x14ac:dyDescent="0.2">
      <c r="A137" s="89"/>
      <c r="B137" s="85"/>
      <c r="C137" s="70" t="s">
        <v>30</v>
      </c>
      <c r="D137" s="181">
        <f>E137+F137</f>
        <v>0</v>
      </c>
      <c r="E137" s="181"/>
      <c r="F137" s="181"/>
      <c r="G137" s="181">
        <f>H137+I137</f>
        <v>0</v>
      </c>
      <c r="H137" s="181"/>
      <c r="I137" s="181"/>
      <c r="J137" s="181">
        <f>K137+L137</f>
        <v>0</v>
      </c>
      <c r="K137" s="181"/>
      <c r="L137" s="181"/>
      <c r="M137" s="181">
        <f>N137+O137</f>
        <v>0</v>
      </c>
      <c r="N137" s="181"/>
      <c r="O137" s="181"/>
    </row>
    <row r="138" spans="1:15" s="5" customFormat="1" ht="58.5" customHeight="1" x14ac:dyDescent="0.2">
      <c r="A138" s="89"/>
      <c r="B138" s="85"/>
      <c r="C138" s="69" t="s">
        <v>18</v>
      </c>
      <c r="D138" s="181">
        <f>E138+F138</f>
        <v>0</v>
      </c>
      <c r="E138" s="181"/>
      <c r="F138" s="181"/>
      <c r="G138" s="181">
        <f>H138+I138</f>
        <v>0</v>
      </c>
      <c r="H138" s="181"/>
      <c r="I138" s="181"/>
      <c r="J138" s="181">
        <f>K138+L138</f>
        <v>0</v>
      </c>
      <c r="K138" s="181"/>
      <c r="L138" s="181"/>
      <c r="M138" s="181">
        <f>N138+O138</f>
        <v>0</v>
      </c>
      <c r="N138" s="181"/>
      <c r="O138" s="181"/>
    </row>
    <row r="139" spans="1:15" s="5" customFormat="1" ht="54" customHeight="1" x14ac:dyDescent="0.2">
      <c r="A139" s="90"/>
      <c r="B139" s="84"/>
      <c r="C139" s="69" t="s">
        <v>17</v>
      </c>
      <c r="D139" s="186">
        <f>E139+F139</f>
        <v>1989.1</v>
      </c>
      <c r="E139" s="185">
        <v>0</v>
      </c>
      <c r="F139" s="185">
        <v>1989.1</v>
      </c>
      <c r="G139" s="186">
        <f>H139+I139</f>
        <v>1989.1</v>
      </c>
      <c r="H139" s="185">
        <v>0</v>
      </c>
      <c r="I139" s="185">
        <v>1989.1</v>
      </c>
      <c r="J139" s="186">
        <f>K139+L139</f>
        <v>1989.1</v>
      </c>
      <c r="K139" s="185">
        <v>0</v>
      </c>
      <c r="L139" s="185">
        <v>1989.1</v>
      </c>
      <c r="M139" s="186">
        <f>N139+O139</f>
        <v>1951.13</v>
      </c>
      <c r="N139" s="185">
        <v>0</v>
      </c>
      <c r="O139" s="185">
        <v>1951.13</v>
      </c>
    </row>
    <row r="140" spans="1:15" s="5" customFormat="1" ht="144" customHeight="1" x14ac:dyDescent="0.2">
      <c r="A140" s="187" t="s">
        <v>185</v>
      </c>
      <c r="B140" s="188" t="s">
        <v>154</v>
      </c>
      <c r="C140" s="189" t="s">
        <v>56</v>
      </c>
      <c r="D140" s="190">
        <f>D141+D151+D152</f>
        <v>51095.5</v>
      </c>
      <c r="E140" s="190">
        <f t="shared" ref="E140" si="122">E141+E151+E152</f>
        <v>23763.3</v>
      </c>
      <c r="F140" s="190">
        <f t="shared" ref="F140" si="123">F141+F151+F152</f>
        <v>27332.2</v>
      </c>
      <c r="G140" s="190">
        <f t="shared" ref="G140" si="124">G141+G151+G152</f>
        <v>51095.5</v>
      </c>
      <c r="H140" s="190">
        <f t="shared" ref="H140" si="125">H141+H151+H152</f>
        <v>23763.3</v>
      </c>
      <c r="I140" s="190">
        <f t="shared" ref="I140" si="126">I141+I151+I152</f>
        <v>27332.2</v>
      </c>
      <c r="J140" s="190">
        <f t="shared" ref="J140" si="127">J141+J151+J152</f>
        <v>51095.5</v>
      </c>
      <c r="K140" s="190">
        <f t="shared" ref="K140" si="128">K141+K151+K152</f>
        <v>23763.3</v>
      </c>
      <c r="L140" s="190">
        <f t="shared" ref="L140" si="129">L141+L151+L152</f>
        <v>27332.2</v>
      </c>
      <c r="M140" s="190">
        <f t="shared" ref="M140" si="130">M141+M151+M152</f>
        <v>51064.509999999995</v>
      </c>
      <c r="N140" s="190">
        <f t="shared" ref="N140" si="131">N141+N151+N152</f>
        <v>23743.37</v>
      </c>
      <c r="O140" s="190">
        <f t="shared" ref="O140" si="132">O141+O151+O152</f>
        <v>27321.14</v>
      </c>
    </row>
    <row r="141" spans="1:15" s="5" customFormat="1" ht="66" x14ac:dyDescent="0.2">
      <c r="A141" s="93"/>
      <c r="B141" s="48"/>
      <c r="C141" s="69" t="s">
        <v>20</v>
      </c>
      <c r="D141" s="181">
        <f>D143+D150</f>
        <v>0</v>
      </c>
      <c r="E141" s="181"/>
      <c r="F141" s="181"/>
      <c r="G141" s="181">
        <f>G143+G150</f>
        <v>0</v>
      </c>
      <c r="H141" s="181"/>
      <c r="I141" s="181"/>
      <c r="J141" s="181">
        <f>J143+J150</f>
        <v>0</v>
      </c>
      <c r="K141" s="181"/>
      <c r="L141" s="181"/>
      <c r="M141" s="181">
        <f>M143+M150</f>
        <v>0</v>
      </c>
      <c r="N141" s="181"/>
      <c r="O141" s="181"/>
    </row>
    <row r="142" spans="1:15" s="5" customFormat="1" ht="84.75" customHeight="1" x14ac:dyDescent="0.2">
      <c r="A142" s="93"/>
      <c r="B142" s="48"/>
      <c r="C142" s="69" t="s">
        <v>19</v>
      </c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</row>
    <row r="143" spans="1:15" s="5" customFormat="1" ht="99" x14ac:dyDescent="0.2">
      <c r="A143" s="93"/>
      <c r="B143" s="48"/>
      <c r="C143" s="70" t="s">
        <v>25</v>
      </c>
      <c r="D143" s="181">
        <f>SUM(D144:D149)</f>
        <v>0</v>
      </c>
      <c r="E143" s="181"/>
      <c r="F143" s="181"/>
      <c r="G143" s="181">
        <f>SUM(G144:G149)</f>
        <v>0</v>
      </c>
      <c r="H143" s="181"/>
      <c r="I143" s="181"/>
      <c r="J143" s="181">
        <f>SUM(J144:J149)</f>
        <v>0</v>
      </c>
      <c r="K143" s="181"/>
      <c r="L143" s="181"/>
      <c r="M143" s="181">
        <f>SUM(M144:M149)</f>
        <v>0</v>
      </c>
      <c r="N143" s="181"/>
      <c r="O143" s="181"/>
    </row>
    <row r="144" spans="1:15" s="5" customFormat="1" ht="99" x14ac:dyDescent="0.2">
      <c r="A144" s="99"/>
      <c r="B144" s="61"/>
      <c r="C144" s="71" t="s">
        <v>31</v>
      </c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</row>
    <row r="145" spans="1:15" s="5" customFormat="1" ht="129" customHeight="1" x14ac:dyDescent="0.2">
      <c r="A145" s="93"/>
      <c r="B145" s="48"/>
      <c r="C145" s="95" t="s">
        <v>32</v>
      </c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</row>
    <row r="146" spans="1:15" s="5" customFormat="1" ht="99" x14ac:dyDescent="0.2">
      <c r="A146" s="93"/>
      <c r="B146" s="48"/>
      <c r="C146" s="71" t="s">
        <v>26</v>
      </c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</row>
    <row r="147" spans="1:15" s="5" customFormat="1" ht="136.5" customHeight="1" x14ac:dyDescent="0.2">
      <c r="A147" s="93"/>
      <c r="B147" s="48"/>
      <c r="C147" s="71" t="s">
        <v>27</v>
      </c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</row>
    <row r="148" spans="1:15" s="5" customFormat="1" ht="99" x14ac:dyDescent="0.2">
      <c r="A148" s="93"/>
      <c r="B148" s="48"/>
      <c r="C148" s="71" t="s">
        <v>28</v>
      </c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</row>
    <row r="149" spans="1:15" s="5" customFormat="1" ht="132.75" customHeight="1" x14ac:dyDescent="0.2">
      <c r="A149" s="93"/>
      <c r="B149" s="48"/>
      <c r="C149" s="71" t="s">
        <v>29</v>
      </c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</row>
    <row r="150" spans="1:15" s="5" customFormat="1" ht="158.25" customHeight="1" x14ac:dyDescent="0.2">
      <c r="A150" s="89"/>
      <c r="B150" s="85"/>
      <c r="C150" s="70" t="s">
        <v>30</v>
      </c>
      <c r="D150" s="181">
        <f>E150+F150</f>
        <v>0</v>
      </c>
      <c r="E150" s="181"/>
      <c r="F150" s="181"/>
      <c r="G150" s="181">
        <f>H150+I150</f>
        <v>0</v>
      </c>
      <c r="H150" s="181"/>
      <c r="I150" s="181"/>
      <c r="J150" s="181">
        <f>K150+L150</f>
        <v>0</v>
      </c>
      <c r="K150" s="181"/>
      <c r="L150" s="181"/>
      <c r="M150" s="181">
        <f>N150+O150</f>
        <v>0</v>
      </c>
      <c r="N150" s="181"/>
      <c r="O150" s="181"/>
    </row>
    <row r="151" spans="1:15" s="5" customFormat="1" ht="78" customHeight="1" x14ac:dyDescent="0.2">
      <c r="A151" s="89"/>
      <c r="B151" s="85"/>
      <c r="C151" s="69" t="s">
        <v>18</v>
      </c>
      <c r="D151" s="181">
        <f>E151+F151</f>
        <v>0</v>
      </c>
      <c r="E151" s="181"/>
      <c r="F151" s="181"/>
      <c r="G151" s="181">
        <f>H151+I151</f>
        <v>0</v>
      </c>
      <c r="H151" s="181"/>
      <c r="I151" s="181"/>
      <c r="J151" s="181">
        <f>K151+L151</f>
        <v>0</v>
      </c>
      <c r="K151" s="181"/>
      <c r="L151" s="181"/>
      <c r="M151" s="181">
        <f>N151+O151</f>
        <v>0</v>
      </c>
      <c r="N151" s="181"/>
      <c r="O151" s="181"/>
    </row>
    <row r="152" spans="1:15" s="5" customFormat="1" ht="46.5" customHeight="1" x14ac:dyDescent="0.2">
      <c r="A152" s="90"/>
      <c r="B152" s="84"/>
      <c r="C152" s="69" t="s">
        <v>17</v>
      </c>
      <c r="D152" s="186">
        <f>E152+F152</f>
        <v>51095.5</v>
      </c>
      <c r="E152" s="185">
        <v>23763.3</v>
      </c>
      <c r="F152" s="185">
        <v>27332.2</v>
      </c>
      <c r="G152" s="186">
        <f>H152+I152</f>
        <v>51095.5</v>
      </c>
      <c r="H152" s="185">
        <v>23763.3</v>
      </c>
      <c r="I152" s="185">
        <v>27332.2</v>
      </c>
      <c r="J152" s="186">
        <f>K152+L152</f>
        <v>51095.5</v>
      </c>
      <c r="K152" s="185">
        <v>23763.3</v>
      </c>
      <c r="L152" s="185">
        <v>27332.2</v>
      </c>
      <c r="M152" s="186">
        <f>N152+O152</f>
        <v>51064.509999999995</v>
      </c>
      <c r="N152" s="185">
        <v>23743.37</v>
      </c>
      <c r="O152" s="185">
        <v>27321.14</v>
      </c>
    </row>
    <row r="153" spans="1:15" s="5" customFormat="1" ht="140.25" customHeight="1" x14ac:dyDescent="0.2">
      <c r="A153" s="187" t="s">
        <v>186</v>
      </c>
      <c r="B153" s="188" t="s">
        <v>158</v>
      </c>
      <c r="C153" s="189" t="s">
        <v>56</v>
      </c>
      <c r="D153" s="190">
        <f t="shared" ref="D153:O153" si="133">D154+D164+D165</f>
        <v>65192</v>
      </c>
      <c r="E153" s="190">
        <f t="shared" si="133"/>
        <v>0</v>
      </c>
      <c r="F153" s="190">
        <f t="shared" si="133"/>
        <v>65192</v>
      </c>
      <c r="G153" s="190">
        <f t="shared" si="133"/>
        <v>65192</v>
      </c>
      <c r="H153" s="190">
        <f t="shared" si="133"/>
        <v>0</v>
      </c>
      <c r="I153" s="190">
        <f t="shared" si="133"/>
        <v>65192</v>
      </c>
      <c r="J153" s="190">
        <f t="shared" si="133"/>
        <v>65192</v>
      </c>
      <c r="K153" s="190">
        <f t="shared" si="133"/>
        <v>0</v>
      </c>
      <c r="L153" s="190">
        <f t="shared" si="133"/>
        <v>65192</v>
      </c>
      <c r="M153" s="190">
        <f t="shared" si="133"/>
        <v>65192</v>
      </c>
      <c r="N153" s="190">
        <f t="shared" si="133"/>
        <v>0</v>
      </c>
      <c r="O153" s="190">
        <f t="shared" si="133"/>
        <v>65192</v>
      </c>
    </row>
    <row r="154" spans="1:15" s="19" customFormat="1" ht="66" x14ac:dyDescent="0.2">
      <c r="A154" s="93"/>
      <c r="B154" s="48"/>
      <c r="C154" s="69" t="s">
        <v>20</v>
      </c>
      <c r="D154" s="181">
        <f>D156+D163</f>
        <v>0</v>
      </c>
      <c r="E154" s="181"/>
      <c r="F154" s="181"/>
      <c r="G154" s="181">
        <f>G156+G163</f>
        <v>0</v>
      </c>
      <c r="H154" s="181"/>
      <c r="I154" s="181"/>
      <c r="J154" s="181">
        <f>J156+J163</f>
        <v>0</v>
      </c>
      <c r="K154" s="181"/>
      <c r="L154" s="181"/>
      <c r="M154" s="181">
        <f>M156+M163</f>
        <v>0</v>
      </c>
      <c r="N154" s="181"/>
      <c r="O154" s="181"/>
    </row>
    <row r="155" spans="1:15" s="19" customFormat="1" x14ac:dyDescent="0.2">
      <c r="A155" s="93"/>
      <c r="B155" s="48"/>
      <c r="C155" s="69" t="s">
        <v>19</v>
      </c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</row>
    <row r="156" spans="1:15" s="19" customFormat="1" ht="109.5" customHeight="1" x14ac:dyDescent="0.2">
      <c r="A156" s="93"/>
      <c r="B156" s="48"/>
      <c r="C156" s="70" t="s">
        <v>25</v>
      </c>
      <c r="D156" s="181">
        <f>SUM(D157:D162)</f>
        <v>0</v>
      </c>
      <c r="E156" s="181"/>
      <c r="F156" s="181"/>
      <c r="G156" s="181">
        <f>SUM(G157:G162)</f>
        <v>0</v>
      </c>
      <c r="H156" s="181"/>
      <c r="I156" s="181"/>
      <c r="J156" s="181">
        <f>SUM(J157:J162)</f>
        <v>0</v>
      </c>
      <c r="K156" s="181"/>
      <c r="L156" s="181"/>
      <c r="M156" s="181">
        <f>SUM(M157:M162)</f>
        <v>0</v>
      </c>
      <c r="N156" s="181"/>
      <c r="O156" s="181"/>
    </row>
    <row r="157" spans="1:15" s="19" customFormat="1" ht="106.5" customHeight="1" x14ac:dyDescent="0.2">
      <c r="A157" s="99"/>
      <c r="B157" s="61"/>
      <c r="C157" s="71" t="s">
        <v>31</v>
      </c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</row>
    <row r="158" spans="1:15" s="19" customFormat="1" ht="117" customHeight="1" x14ac:dyDescent="0.2">
      <c r="A158" s="93"/>
      <c r="B158" s="48"/>
      <c r="C158" s="95" t="s">
        <v>32</v>
      </c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</row>
    <row r="159" spans="1:15" s="19" customFormat="1" ht="108.75" customHeight="1" x14ac:dyDescent="0.2">
      <c r="A159" s="93"/>
      <c r="B159" s="48"/>
      <c r="C159" s="71" t="s">
        <v>26</v>
      </c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</row>
    <row r="160" spans="1:15" s="19" customFormat="1" ht="158.25" customHeight="1" x14ac:dyDescent="0.2">
      <c r="A160" s="93"/>
      <c r="B160" s="48"/>
      <c r="C160" s="71" t="s">
        <v>27</v>
      </c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</row>
    <row r="161" spans="1:15" s="19" customFormat="1" ht="127.5" customHeight="1" x14ac:dyDescent="0.2">
      <c r="A161" s="93"/>
      <c r="B161" s="48"/>
      <c r="C161" s="71" t="s">
        <v>28</v>
      </c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</row>
    <row r="162" spans="1:15" s="19" customFormat="1" ht="165.75" customHeight="1" x14ac:dyDescent="0.2">
      <c r="A162" s="93"/>
      <c r="B162" s="48"/>
      <c r="C162" s="71" t="s">
        <v>29</v>
      </c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</row>
    <row r="163" spans="1:15" s="19" customFormat="1" ht="131.25" customHeight="1" x14ac:dyDescent="0.2">
      <c r="A163" s="89"/>
      <c r="B163" s="85"/>
      <c r="C163" s="70" t="s">
        <v>30</v>
      </c>
      <c r="D163" s="181">
        <f>E163+F163</f>
        <v>0</v>
      </c>
      <c r="E163" s="181"/>
      <c r="F163" s="181"/>
      <c r="G163" s="181">
        <f>H163+I163</f>
        <v>0</v>
      </c>
      <c r="H163" s="181"/>
      <c r="I163" s="181"/>
      <c r="J163" s="181">
        <f>K163+L163</f>
        <v>0</v>
      </c>
      <c r="K163" s="181"/>
      <c r="L163" s="181"/>
      <c r="M163" s="181">
        <f>N163+O163</f>
        <v>0</v>
      </c>
      <c r="N163" s="181"/>
      <c r="O163" s="181"/>
    </row>
    <row r="164" spans="1:15" s="19" customFormat="1" x14ac:dyDescent="0.2">
      <c r="A164" s="89"/>
      <c r="B164" s="85"/>
      <c r="C164" s="69" t="s">
        <v>18</v>
      </c>
      <c r="D164" s="181">
        <f>E164+F164</f>
        <v>0</v>
      </c>
      <c r="E164" s="181"/>
      <c r="F164" s="181"/>
      <c r="G164" s="181">
        <f>H164+I164</f>
        <v>0</v>
      </c>
      <c r="H164" s="181"/>
      <c r="I164" s="181"/>
      <c r="J164" s="181">
        <f>K164+L164</f>
        <v>0</v>
      </c>
      <c r="K164" s="181"/>
      <c r="L164" s="181"/>
      <c r="M164" s="181">
        <f>N164+O164</f>
        <v>0</v>
      </c>
      <c r="N164" s="181"/>
      <c r="O164" s="181"/>
    </row>
    <row r="165" spans="1:15" s="19" customFormat="1" ht="160.5" customHeight="1" x14ac:dyDescent="0.2">
      <c r="A165" s="90"/>
      <c r="B165" s="84"/>
      <c r="C165" s="69" t="s">
        <v>17</v>
      </c>
      <c r="D165" s="186">
        <f>E165+F165</f>
        <v>65192</v>
      </c>
      <c r="E165" s="185">
        <v>0</v>
      </c>
      <c r="F165" s="185">
        <v>65192</v>
      </c>
      <c r="G165" s="186">
        <f>H165+I165</f>
        <v>65192</v>
      </c>
      <c r="H165" s="185">
        <v>0</v>
      </c>
      <c r="I165" s="185">
        <v>65192</v>
      </c>
      <c r="J165" s="186">
        <f>K165+L165</f>
        <v>65192</v>
      </c>
      <c r="K165" s="185">
        <v>0</v>
      </c>
      <c r="L165" s="185">
        <v>65192</v>
      </c>
      <c r="M165" s="186">
        <f>N165+O165</f>
        <v>65192</v>
      </c>
      <c r="N165" s="185">
        <v>0</v>
      </c>
      <c r="O165" s="185">
        <v>65192</v>
      </c>
    </row>
    <row r="166" spans="1:15" s="19" customFormat="1" ht="264" customHeight="1" x14ac:dyDescent="0.2">
      <c r="A166" s="229" t="s">
        <v>251</v>
      </c>
      <c r="B166" s="222" t="s">
        <v>233</v>
      </c>
      <c r="C166" s="189" t="s">
        <v>56</v>
      </c>
      <c r="D166" s="190">
        <f t="shared" ref="D166:O166" si="134">D167+D177+D178</f>
        <v>6076.9</v>
      </c>
      <c r="E166" s="190">
        <f t="shared" si="134"/>
        <v>0</v>
      </c>
      <c r="F166" s="190">
        <f t="shared" si="134"/>
        <v>6076.9</v>
      </c>
      <c r="G166" s="190">
        <f t="shared" si="134"/>
        <v>6076.9</v>
      </c>
      <c r="H166" s="190">
        <f t="shared" si="134"/>
        <v>0</v>
      </c>
      <c r="I166" s="190">
        <f t="shared" si="134"/>
        <v>6076.9</v>
      </c>
      <c r="J166" s="190">
        <f t="shared" si="134"/>
        <v>6076.9</v>
      </c>
      <c r="K166" s="190">
        <f t="shared" si="134"/>
        <v>0</v>
      </c>
      <c r="L166" s="190">
        <f t="shared" si="134"/>
        <v>6076.9</v>
      </c>
      <c r="M166" s="190">
        <f t="shared" si="134"/>
        <v>6044.3</v>
      </c>
      <c r="N166" s="190">
        <f t="shared" si="134"/>
        <v>0</v>
      </c>
      <c r="O166" s="190">
        <f t="shared" si="134"/>
        <v>6044.3</v>
      </c>
    </row>
    <row r="167" spans="1:15" s="19" customFormat="1" ht="74.25" customHeight="1" x14ac:dyDescent="0.2">
      <c r="A167" s="90"/>
      <c r="B167" s="84"/>
      <c r="C167" s="69" t="s">
        <v>20</v>
      </c>
      <c r="D167" s="221">
        <f>D169+D176</f>
        <v>0</v>
      </c>
      <c r="E167" s="221"/>
      <c r="F167" s="221"/>
      <c r="G167" s="221">
        <f>G169+G176</f>
        <v>0</v>
      </c>
      <c r="H167" s="221"/>
      <c r="I167" s="221"/>
      <c r="J167" s="221">
        <f>J169+J176</f>
        <v>0</v>
      </c>
      <c r="K167" s="221"/>
      <c r="L167" s="221"/>
      <c r="M167" s="221">
        <f>M169+M176</f>
        <v>0</v>
      </c>
      <c r="N167" s="221"/>
      <c r="O167" s="221"/>
    </row>
    <row r="168" spans="1:15" s="19" customFormat="1" ht="79.5" customHeight="1" x14ac:dyDescent="0.2">
      <c r="A168" s="90"/>
      <c r="B168" s="84"/>
      <c r="C168" s="69" t="s">
        <v>19</v>
      </c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</row>
    <row r="169" spans="1:15" s="19" customFormat="1" ht="83.25" customHeight="1" x14ac:dyDescent="0.2">
      <c r="A169" s="90"/>
      <c r="B169" s="84"/>
      <c r="C169" s="70" t="s">
        <v>25</v>
      </c>
      <c r="D169" s="221">
        <f>SUM(D170:D175)</f>
        <v>0</v>
      </c>
      <c r="E169" s="221"/>
      <c r="F169" s="221"/>
      <c r="G169" s="221">
        <f>SUM(G170:G175)</f>
        <v>0</v>
      </c>
      <c r="H169" s="221"/>
      <c r="I169" s="221"/>
      <c r="J169" s="221">
        <f>SUM(J170:J175)</f>
        <v>0</v>
      </c>
      <c r="K169" s="221"/>
      <c r="L169" s="221"/>
      <c r="M169" s="221">
        <f>SUM(M170:M175)</f>
        <v>0</v>
      </c>
      <c r="N169" s="221"/>
      <c r="O169" s="221"/>
    </row>
    <row r="170" spans="1:15" s="19" customFormat="1" ht="117.75" customHeight="1" x14ac:dyDescent="0.2">
      <c r="A170" s="90"/>
      <c r="B170" s="84"/>
      <c r="C170" s="71" t="s">
        <v>31</v>
      </c>
      <c r="D170" s="221"/>
      <c r="E170" s="221"/>
      <c r="F170" s="221"/>
      <c r="G170" s="221"/>
      <c r="H170" s="221"/>
      <c r="I170" s="221"/>
      <c r="J170" s="221"/>
      <c r="K170" s="221"/>
      <c r="L170" s="221"/>
      <c r="M170" s="221"/>
      <c r="N170" s="221"/>
      <c r="O170" s="221"/>
    </row>
    <row r="171" spans="1:15" s="19" customFormat="1" ht="108.75" customHeight="1" x14ac:dyDescent="0.2">
      <c r="A171" s="90"/>
      <c r="B171" s="84"/>
      <c r="C171" s="95" t="s">
        <v>32</v>
      </c>
      <c r="D171" s="221"/>
      <c r="E171" s="221"/>
      <c r="F171" s="221"/>
      <c r="G171" s="221"/>
      <c r="H171" s="221"/>
      <c r="I171" s="221"/>
      <c r="J171" s="221"/>
      <c r="K171" s="221"/>
      <c r="L171" s="221"/>
      <c r="M171" s="221"/>
      <c r="N171" s="221"/>
      <c r="O171" s="221"/>
    </row>
    <row r="172" spans="1:15" s="19" customFormat="1" ht="115.5" customHeight="1" x14ac:dyDescent="0.2">
      <c r="A172" s="90"/>
      <c r="B172" s="84"/>
      <c r="C172" s="71" t="s">
        <v>26</v>
      </c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</row>
    <row r="173" spans="1:15" s="19" customFormat="1" ht="128.25" customHeight="1" x14ac:dyDescent="0.2">
      <c r="A173" s="90"/>
      <c r="B173" s="84"/>
      <c r="C173" s="71" t="s">
        <v>27</v>
      </c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</row>
    <row r="174" spans="1:15" s="19" customFormat="1" ht="126" customHeight="1" x14ac:dyDescent="0.2">
      <c r="A174" s="90"/>
      <c r="B174" s="84"/>
      <c r="C174" s="71" t="s">
        <v>28</v>
      </c>
      <c r="D174" s="221"/>
      <c r="E174" s="221"/>
      <c r="F174" s="221"/>
      <c r="G174" s="221"/>
      <c r="H174" s="221"/>
      <c r="I174" s="221"/>
      <c r="J174" s="221"/>
      <c r="K174" s="221"/>
      <c r="L174" s="221"/>
      <c r="M174" s="221"/>
      <c r="N174" s="221"/>
      <c r="O174" s="221"/>
    </row>
    <row r="175" spans="1:15" s="19" customFormat="1" ht="115.5" customHeight="1" x14ac:dyDescent="0.2">
      <c r="A175" s="90"/>
      <c r="B175" s="84"/>
      <c r="C175" s="71" t="s">
        <v>29</v>
      </c>
      <c r="D175" s="221"/>
      <c r="E175" s="221"/>
      <c r="F175" s="221"/>
      <c r="G175" s="221"/>
      <c r="H175" s="221"/>
      <c r="I175" s="221"/>
      <c r="J175" s="221"/>
      <c r="K175" s="221"/>
      <c r="L175" s="221"/>
      <c r="M175" s="221"/>
      <c r="N175" s="221"/>
      <c r="O175" s="221"/>
    </row>
    <row r="176" spans="1:15" s="19" customFormat="1" ht="156" customHeight="1" x14ac:dyDescent="0.2">
      <c r="A176" s="90"/>
      <c r="B176" s="84"/>
      <c r="C176" s="70" t="s">
        <v>30</v>
      </c>
      <c r="D176" s="221">
        <f>E176+F176</f>
        <v>0</v>
      </c>
      <c r="E176" s="221"/>
      <c r="F176" s="221"/>
      <c r="G176" s="221">
        <f>H176+I176</f>
        <v>0</v>
      </c>
      <c r="H176" s="221"/>
      <c r="I176" s="221"/>
      <c r="J176" s="221">
        <f>K176+L176</f>
        <v>0</v>
      </c>
      <c r="K176" s="221"/>
      <c r="L176" s="221"/>
      <c r="M176" s="221">
        <f>N176+O176</f>
        <v>0</v>
      </c>
      <c r="N176" s="221"/>
      <c r="O176" s="221"/>
    </row>
    <row r="177" spans="1:15" s="19" customFormat="1" ht="83.25" customHeight="1" x14ac:dyDescent="0.2">
      <c r="A177" s="90"/>
      <c r="B177" s="84"/>
      <c r="C177" s="69" t="s">
        <v>18</v>
      </c>
      <c r="D177" s="221">
        <f>E177+F177</f>
        <v>0</v>
      </c>
      <c r="E177" s="221"/>
      <c r="F177" s="221"/>
      <c r="G177" s="221">
        <f>H177+I177</f>
        <v>0</v>
      </c>
      <c r="H177" s="221"/>
      <c r="I177" s="221"/>
      <c r="J177" s="221">
        <f>K177+L177</f>
        <v>0</v>
      </c>
      <c r="K177" s="221"/>
      <c r="L177" s="221"/>
      <c r="M177" s="221">
        <f>N177+O177</f>
        <v>0</v>
      </c>
      <c r="N177" s="221"/>
      <c r="O177" s="221"/>
    </row>
    <row r="178" spans="1:15" s="19" customFormat="1" ht="83.25" customHeight="1" x14ac:dyDescent="0.2">
      <c r="A178" s="90"/>
      <c r="B178" s="84"/>
      <c r="C178" s="69" t="s">
        <v>17</v>
      </c>
      <c r="D178" s="186">
        <f>D191+D204</f>
        <v>6076.9</v>
      </c>
      <c r="E178" s="186">
        <f t="shared" ref="E178:O178" si="135">E191+E204</f>
        <v>0</v>
      </c>
      <c r="F178" s="186">
        <f t="shared" si="135"/>
        <v>6076.9</v>
      </c>
      <c r="G178" s="186">
        <f t="shared" si="135"/>
        <v>6076.9</v>
      </c>
      <c r="H178" s="186">
        <f t="shared" si="135"/>
        <v>0</v>
      </c>
      <c r="I178" s="186">
        <f t="shared" si="135"/>
        <v>6076.9</v>
      </c>
      <c r="J178" s="186">
        <f t="shared" si="135"/>
        <v>6076.9</v>
      </c>
      <c r="K178" s="186">
        <f t="shared" si="135"/>
        <v>0</v>
      </c>
      <c r="L178" s="186">
        <f t="shared" si="135"/>
        <v>6076.9</v>
      </c>
      <c r="M178" s="186">
        <f t="shared" si="135"/>
        <v>6044.3</v>
      </c>
      <c r="N178" s="186">
        <f t="shared" si="135"/>
        <v>0</v>
      </c>
      <c r="O178" s="186">
        <f t="shared" si="135"/>
        <v>6044.3</v>
      </c>
    </row>
    <row r="179" spans="1:15" s="19" customFormat="1" ht="83.25" customHeight="1" x14ac:dyDescent="0.2">
      <c r="A179" s="90" t="s">
        <v>252</v>
      </c>
      <c r="B179" s="280" t="s">
        <v>237</v>
      </c>
      <c r="C179" s="189" t="s">
        <v>56</v>
      </c>
      <c r="D179" s="190">
        <f t="shared" ref="D179:O179" si="136">D180+D190+D191</f>
        <v>414.4</v>
      </c>
      <c r="E179" s="190">
        <f t="shared" si="136"/>
        <v>0</v>
      </c>
      <c r="F179" s="190">
        <f t="shared" si="136"/>
        <v>414.4</v>
      </c>
      <c r="G179" s="190">
        <f t="shared" si="136"/>
        <v>414.4</v>
      </c>
      <c r="H179" s="190">
        <f t="shared" si="136"/>
        <v>0</v>
      </c>
      <c r="I179" s="190">
        <f t="shared" si="136"/>
        <v>414.4</v>
      </c>
      <c r="J179" s="190">
        <f t="shared" si="136"/>
        <v>414.4</v>
      </c>
      <c r="K179" s="190">
        <f t="shared" si="136"/>
        <v>0</v>
      </c>
      <c r="L179" s="190">
        <f t="shared" si="136"/>
        <v>414.4</v>
      </c>
      <c r="M179" s="190">
        <f t="shared" si="136"/>
        <v>381.8</v>
      </c>
      <c r="N179" s="190">
        <f t="shared" si="136"/>
        <v>0</v>
      </c>
      <c r="O179" s="190">
        <f t="shared" si="136"/>
        <v>381.8</v>
      </c>
    </row>
    <row r="180" spans="1:15" s="19" customFormat="1" ht="83.25" customHeight="1" x14ac:dyDescent="0.2">
      <c r="A180" s="90"/>
      <c r="B180" s="281"/>
      <c r="C180" s="69" t="s">
        <v>20</v>
      </c>
      <c r="D180" s="221">
        <f>D182+D189</f>
        <v>0</v>
      </c>
      <c r="E180" s="221"/>
      <c r="F180" s="221"/>
      <c r="G180" s="221">
        <f>G182+G189</f>
        <v>0</v>
      </c>
      <c r="H180" s="221"/>
      <c r="I180" s="221"/>
      <c r="J180" s="221">
        <f>J182+J189</f>
        <v>0</v>
      </c>
      <c r="K180" s="221"/>
      <c r="L180" s="221"/>
      <c r="M180" s="221">
        <f>M182+M189</f>
        <v>0</v>
      </c>
      <c r="N180" s="221"/>
      <c r="O180" s="221"/>
    </row>
    <row r="181" spans="1:15" s="19" customFormat="1" ht="83.25" customHeight="1" x14ac:dyDescent="0.2">
      <c r="A181" s="90"/>
      <c r="B181" s="84"/>
      <c r="C181" s="69" t="s">
        <v>19</v>
      </c>
      <c r="D181" s="221"/>
      <c r="E181" s="221"/>
      <c r="F181" s="221"/>
      <c r="G181" s="221"/>
      <c r="H181" s="221"/>
      <c r="I181" s="221"/>
      <c r="J181" s="221"/>
      <c r="K181" s="221"/>
      <c r="L181" s="221"/>
      <c r="M181" s="221"/>
      <c r="N181" s="221"/>
      <c r="O181" s="221"/>
    </row>
    <row r="182" spans="1:15" s="19" customFormat="1" ht="123.75" customHeight="1" x14ac:dyDescent="0.2">
      <c r="A182" s="90"/>
      <c r="B182" s="84"/>
      <c r="C182" s="70" t="s">
        <v>25</v>
      </c>
      <c r="D182" s="221">
        <f>SUM(D183:D188)</f>
        <v>0</v>
      </c>
      <c r="E182" s="221"/>
      <c r="F182" s="221"/>
      <c r="G182" s="221">
        <f>SUM(G183:G188)</f>
        <v>0</v>
      </c>
      <c r="H182" s="221"/>
      <c r="I182" s="221"/>
      <c r="J182" s="221">
        <f>SUM(J183:J188)</f>
        <v>0</v>
      </c>
      <c r="K182" s="221"/>
      <c r="L182" s="221"/>
      <c r="M182" s="221">
        <f>SUM(M183:M188)</f>
        <v>0</v>
      </c>
      <c r="N182" s="221"/>
      <c r="O182" s="221"/>
    </row>
    <row r="183" spans="1:15" s="19" customFormat="1" ht="126" customHeight="1" x14ac:dyDescent="0.2">
      <c r="A183" s="90"/>
      <c r="B183" s="84"/>
      <c r="C183" s="71" t="s">
        <v>31</v>
      </c>
      <c r="D183" s="221"/>
      <c r="E183" s="221"/>
      <c r="F183" s="221"/>
      <c r="G183" s="221"/>
      <c r="H183" s="221"/>
      <c r="I183" s="221"/>
      <c r="J183" s="221"/>
      <c r="K183" s="221"/>
      <c r="L183" s="221"/>
      <c r="M183" s="221"/>
      <c r="N183" s="221"/>
      <c r="O183" s="221"/>
    </row>
    <row r="184" spans="1:15" s="19" customFormat="1" ht="135" customHeight="1" x14ac:dyDescent="0.2">
      <c r="A184" s="90"/>
      <c r="B184" s="84"/>
      <c r="C184" s="95" t="s">
        <v>32</v>
      </c>
      <c r="D184" s="221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</row>
    <row r="185" spans="1:15" s="19" customFormat="1" ht="123.75" customHeight="1" x14ac:dyDescent="0.2">
      <c r="A185" s="90"/>
      <c r="B185" s="84"/>
      <c r="C185" s="71" t="s">
        <v>26</v>
      </c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1"/>
      <c r="O185" s="221"/>
    </row>
    <row r="186" spans="1:15" s="19" customFormat="1" ht="120" customHeight="1" x14ac:dyDescent="0.2">
      <c r="A186" s="90"/>
      <c r="B186" s="84"/>
      <c r="C186" s="71" t="s">
        <v>27</v>
      </c>
      <c r="D186" s="221"/>
      <c r="E186" s="221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</row>
    <row r="187" spans="1:15" s="19" customFormat="1" ht="120" customHeight="1" x14ac:dyDescent="0.2">
      <c r="A187" s="90"/>
      <c r="B187" s="84"/>
      <c r="C187" s="71" t="s">
        <v>28</v>
      </c>
      <c r="D187" s="221"/>
      <c r="E187" s="221"/>
      <c r="F187" s="221"/>
      <c r="G187" s="221"/>
      <c r="H187" s="221"/>
      <c r="I187" s="221"/>
      <c r="J187" s="221"/>
      <c r="K187" s="221"/>
      <c r="L187" s="221"/>
      <c r="M187" s="221"/>
      <c r="N187" s="221"/>
      <c r="O187" s="221"/>
    </row>
    <row r="188" spans="1:15" s="19" customFormat="1" ht="111" customHeight="1" x14ac:dyDescent="0.2">
      <c r="A188" s="90"/>
      <c r="B188" s="84"/>
      <c r="C188" s="71" t="s">
        <v>29</v>
      </c>
      <c r="D188" s="221"/>
      <c r="E188" s="221"/>
      <c r="F188" s="221"/>
      <c r="G188" s="221"/>
      <c r="H188" s="221"/>
      <c r="I188" s="221"/>
      <c r="J188" s="221"/>
      <c r="K188" s="221"/>
      <c r="L188" s="221"/>
      <c r="M188" s="221"/>
      <c r="N188" s="221"/>
      <c r="O188" s="221"/>
    </row>
    <row r="189" spans="1:15" s="19" customFormat="1" ht="136.5" customHeight="1" x14ac:dyDescent="0.2">
      <c r="A189" s="90"/>
      <c r="B189" s="84"/>
      <c r="C189" s="70" t="s">
        <v>30</v>
      </c>
      <c r="D189" s="221">
        <f>E189+F189</f>
        <v>0</v>
      </c>
      <c r="E189" s="221"/>
      <c r="F189" s="221"/>
      <c r="G189" s="221">
        <f>H189+I189</f>
        <v>0</v>
      </c>
      <c r="H189" s="221"/>
      <c r="I189" s="221"/>
      <c r="J189" s="221">
        <f>K189+L189</f>
        <v>0</v>
      </c>
      <c r="K189" s="221"/>
      <c r="L189" s="221"/>
      <c r="M189" s="221">
        <f>N189+O189</f>
        <v>0</v>
      </c>
      <c r="N189" s="221"/>
      <c r="O189" s="221"/>
    </row>
    <row r="190" spans="1:15" s="19" customFormat="1" ht="83.25" customHeight="1" x14ac:dyDescent="0.2">
      <c r="A190" s="90"/>
      <c r="B190" s="84"/>
      <c r="C190" s="69" t="s">
        <v>18</v>
      </c>
      <c r="D190" s="221">
        <f>E190+F190</f>
        <v>0</v>
      </c>
      <c r="E190" s="221"/>
      <c r="F190" s="221"/>
      <c r="G190" s="221">
        <f>H190+I190</f>
        <v>0</v>
      </c>
      <c r="H190" s="221"/>
      <c r="I190" s="221"/>
      <c r="J190" s="221">
        <f>K190+L190</f>
        <v>0</v>
      </c>
      <c r="K190" s="221"/>
      <c r="L190" s="221"/>
      <c r="M190" s="221">
        <f>N190+O190</f>
        <v>0</v>
      </c>
      <c r="N190" s="221"/>
      <c r="O190" s="221"/>
    </row>
    <row r="191" spans="1:15" s="19" customFormat="1" ht="83.25" customHeight="1" x14ac:dyDescent="0.2">
      <c r="A191" s="90"/>
      <c r="B191" s="84"/>
      <c r="C191" s="69" t="s">
        <v>17</v>
      </c>
      <c r="D191" s="186">
        <v>414.4</v>
      </c>
      <c r="E191" s="185">
        <v>0</v>
      </c>
      <c r="F191" s="185">
        <v>414.4</v>
      </c>
      <c r="G191" s="186">
        <v>414.4</v>
      </c>
      <c r="H191" s="185">
        <v>0</v>
      </c>
      <c r="I191" s="185">
        <v>414.4</v>
      </c>
      <c r="J191" s="186">
        <v>414.4</v>
      </c>
      <c r="K191" s="185">
        <v>0</v>
      </c>
      <c r="L191" s="185">
        <v>414.4</v>
      </c>
      <c r="M191" s="186">
        <v>381.8</v>
      </c>
      <c r="N191" s="185">
        <v>0</v>
      </c>
      <c r="O191" s="185">
        <v>381.8</v>
      </c>
    </row>
    <row r="192" spans="1:15" s="19" customFormat="1" ht="83.25" customHeight="1" x14ac:dyDescent="0.2">
      <c r="A192" s="90" t="s">
        <v>253</v>
      </c>
      <c r="B192" s="280" t="s">
        <v>238</v>
      </c>
      <c r="C192" s="189" t="s">
        <v>56</v>
      </c>
      <c r="D192" s="190">
        <f t="shared" ref="D192:O192" si="137">D193+D203+D204</f>
        <v>5662.5</v>
      </c>
      <c r="E192" s="190">
        <f t="shared" si="137"/>
        <v>0</v>
      </c>
      <c r="F192" s="190">
        <f t="shared" si="137"/>
        <v>5662.5</v>
      </c>
      <c r="G192" s="190">
        <f t="shared" si="137"/>
        <v>5662.5</v>
      </c>
      <c r="H192" s="190">
        <f t="shared" si="137"/>
        <v>0</v>
      </c>
      <c r="I192" s="190">
        <f t="shared" si="137"/>
        <v>5662.5</v>
      </c>
      <c r="J192" s="190">
        <f t="shared" si="137"/>
        <v>5662.5</v>
      </c>
      <c r="K192" s="190">
        <f t="shared" si="137"/>
        <v>0</v>
      </c>
      <c r="L192" s="190">
        <f t="shared" si="137"/>
        <v>5662.5</v>
      </c>
      <c r="M192" s="190">
        <f t="shared" si="137"/>
        <v>5662.5</v>
      </c>
      <c r="N192" s="190">
        <f t="shared" si="137"/>
        <v>0</v>
      </c>
      <c r="O192" s="190">
        <f t="shared" si="137"/>
        <v>5662.5</v>
      </c>
    </row>
    <row r="193" spans="1:15" s="19" customFormat="1" ht="83.25" customHeight="1" x14ac:dyDescent="0.2">
      <c r="A193" s="90"/>
      <c r="B193" s="281"/>
      <c r="C193" s="69" t="s">
        <v>20</v>
      </c>
      <c r="D193" s="221">
        <f>D195+D202</f>
        <v>0</v>
      </c>
      <c r="E193" s="221"/>
      <c r="F193" s="221"/>
      <c r="G193" s="221">
        <f>G195+G202</f>
        <v>0</v>
      </c>
      <c r="H193" s="221"/>
      <c r="I193" s="221"/>
      <c r="J193" s="221">
        <f>J195+J202</f>
        <v>0</v>
      </c>
      <c r="K193" s="221"/>
      <c r="L193" s="221"/>
      <c r="M193" s="221">
        <f>M195+M202</f>
        <v>0</v>
      </c>
      <c r="N193" s="221"/>
      <c r="O193" s="221"/>
    </row>
    <row r="194" spans="1:15" s="19" customFormat="1" ht="83.25" customHeight="1" x14ac:dyDescent="0.2">
      <c r="A194" s="90"/>
      <c r="B194" s="84"/>
      <c r="C194" s="69" t="s">
        <v>19</v>
      </c>
      <c r="D194" s="221"/>
      <c r="E194" s="221"/>
      <c r="F194" s="221"/>
      <c r="G194" s="221"/>
      <c r="H194" s="221"/>
      <c r="I194" s="221"/>
      <c r="J194" s="221"/>
      <c r="K194" s="221"/>
      <c r="L194" s="221"/>
      <c r="M194" s="221"/>
      <c r="N194" s="221"/>
      <c r="O194" s="221"/>
    </row>
    <row r="195" spans="1:15" s="19" customFormat="1" ht="117.75" customHeight="1" x14ac:dyDescent="0.2">
      <c r="A195" s="90"/>
      <c r="B195" s="84"/>
      <c r="C195" s="70" t="s">
        <v>25</v>
      </c>
      <c r="D195" s="221">
        <f>SUM(D196:D201)</f>
        <v>0</v>
      </c>
      <c r="E195" s="221"/>
      <c r="F195" s="221"/>
      <c r="G195" s="221">
        <f>SUM(G196:G201)</f>
        <v>0</v>
      </c>
      <c r="H195" s="221"/>
      <c r="I195" s="221"/>
      <c r="J195" s="221">
        <f>SUM(J196:J201)</f>
        <v>0</v>
      </c>
      <c r="K195" s="221"/>
      <c r="L195" s="221"/>
      <c r="M195" s="221">
        <f>SUM(M196:M201)</f>
        <v>0</v>
      </c>
      <c r="N195" s="221"/>
      <c r="O195" s="221"/>
    </row>
    <row r="196" spans="1:15" s="19" customFormat="1" ht="120" customHeight="1" x14ac:dyDescent="0.2">
      <c r="A196" s="90"/>
      <c r="B196" s="84"/>
      <c r="C196" s="71" t="s">
        <v>31</v>
      </c>
      <c r="D196" s="221"/>
      <c r="E196" s="221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</row>
    <row r="197" spans="1:15" s="19" customFormat="1" ht="121.5" customHeight="1" x14ac:dyDescent="0.2">
      <c r="A197" s="90"/>
      <c r="B197" s="84"/>
      <c r="C197" s="95" t="s">
        <v>32</v>
      </c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</row>
    <row r="198" spans="1:15" s="19" customFormat="1" ht="111" customHeight="1" x14ac:dyDescent="0.2">
      <c r="A198" s="90"/>
      <c r="B198" s="84"/>
      <c r="C198" s="71" t="s">
        <v>26</v>
      </c>
      <c r="D198" s="221"/>
      <c r="E198" s="221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</row>
    <row r="199" spans="1:15" s="19" customFormat="1" ht="115.5" customHeight="1" x14ac:dyDescent="0.2">
      <c r="A199" s="90"/>
      <c r="B199" s="84"/>
      <c r="C199" s="71" t="s">
        <v>27</v>
      </c>
      <c r="D199" s="221"/>
      <c r="E199" s="221"/>
      <c r="F199" s="221"/>
      <c r="G199" s="221"/>
      <c r="H199" s="221"/>
      <c r="I199" s="221"/>
      <c r="J199" s="221"/>
      <c r="K199" s="221"/>
      <c r="L199" s="221"/>
      <c r="M199" s="221"/>
      <c r="N199" s="221"/>
      <c r="O199" s="221"/>
    </row>
    <row r="200" spans="1:15" s="19" customFormat="1" ht="121.5" customHeight="1" x14ac:dyDescent="0.2">
      <c r="A200" s="90"/>
      <c r="B200" s="84"/>
      <c r="C200" s="71" t="s">
        <v>28</v>
      </c>
      <c r="D200" s="221"/>
      <c r="E200" s="221"/>
      <c r="F200" s="221"/>
      <c r="G200" s="221"/>
      <c r="H200" s="221"/>
      <c r="I200" s="221"/>
      <c r="J200" s="221"/>
      <c r="K200" s="221"/>
      <c r="L200" s="221"/>
      <c r="M200" s="221"/>
      <c r="N200" s="221"/>
      <c r="O200" s="221"/>
    </row>
    <row r="201" spans="1:15" s="19" customFormat="1" ht="128.25" customHeight="1" x14ac:dyDescent="0.2">
      <c r="A201" s="90"/>
      <c r="B201" s="84"/>
      <c r="C201" s="71" t="s">
        <v>29</v>
      </c>
      <c r="D201" s="221"/>
      <c r="E201" s="221"/>
      <c r="F201" s="221"/>
      <c r="G201" s="221"/>
      <c r="H201" s="221"/>
      <c r="I201" s="221"/>
      <c r="J201" s="221"/>
      <c r="K201" s="221"/>
      <c r="L201" s="221"/>
      <c r="M201" s="221"/>
      <c r="N201" s="221"/>
      <c r="O201" s="221"/>
    </row>
    <row r="202" spans="1:15" s="19" customFormat="1" ht="143.25" customHeight="1" x14ac:dyDescent="0.2">
      <c r="A202" s="90"/>
      <c r="B202" s="84"/>
      <c r="C202" s="70" t="s">
        <v>30</v>
      </c>
      <c r="D202" s="221">
        <f>E202+F202</f>
        <v>0</v>
      </c>
      <c r="E202" s="221"/>
      <c r="F202" s="221"/>
      <c r="G202" s="221">
        <f>H202+I202</f>
        <v>0</v>
      </c>
      <c r="H202" s="221"/>
      <c r="I202" s="221"/>
      <c r="J202" s="221">
        <f>K202+L202</f>
        <v>0</v>
      </c>
      <c r="K202" s="221"/>
      <c r="L202" s="221"/>
      <c r="M202" s="221">
        <f>N202+O202</f>
        <v>0</v>
      </c>
      <c r="N202" s="221"/>
      <c r="O202" s="221"/>
    </row>
    <row r="203" spans="1:15" s="19" customFormat="1" ht="83.25" customHeight="1" x14ac:dyDescent="0.2">
      <c r="A203" s="90"/>
      <c r="B203" s="84"/>
      <c r="C203" s="69" t="s">
        <v>18</v>
      </c>
      <c r="D203" s="221">
        <f>E203+F203</f>
        <v>0</v>
      </c>
      <c r="E203" s="221"/>
      <c r="F203" s="221"/>
      <c r="G203" s="221">
        <f>H203+I203</f>
        <v>0</v>
      </c>
      <c r="H203" s="221"/>
      <c r="I203" s="221"/>
      <c r="J203" s="221">
        <f>K203+L203</f>
        <v>0</v>
      </c>
      <c r="K203" s="221"/>
      <c r="L203" s="221"/>
      <c r="M203" s="221">
        <f>N203+O203</f>
        <v>0</v>
      </c>
      <c r="N203" s="221"/>
      <c r="O203" s="221"/>
    </row>
    <row r="204" spans="1:15" s="19" customFormat="1" ht="83.25" customHeight="1" x14ac:dyDescent="0.2">
      <c r="A204" s="90"/>
      <c r="B204" s="84"/>
      <c r="C204" s="69" t="s">
        <v>17</v>
      </c>
      <c r="D204" s="186">
        <v>5662.5</v>
      </c>
      <c r="E204" s="185">
        <v>0</v>
      </c>
      <c r="F204" s="185">
        <v>5662.5</v>
      </c>
      <c r="G204" s="186">
        <v>5662.5</v>
      </c>
      <c r="H204" s="185">
        <v>0</v>
      </c>
      <c r="I204" s="185">
        <v>5662.5</v>
      </c>
      <c r="J204" s="186">
        <v>5662.5</v>
      </c>
      <c r="K204" s="185">
        <v>0</v>
      </c>
      <c r="L204" s="185">
        <v>5662.5</v>
      </c>
      <c r="M204" s="186">
        <v>5662.5</v>
      </c>
      <c r="N204" s="185">
        <v>0</v>
      </c>
      <c r="O204" s="185">
        <v>5662.5</v>
      </c>
    </row>
    <row r="205" spans="1:15" s="19" customFormat="1" ht="96.75" customHeight="1" x14ac:dyDescent="0.2">
      <c r="A205" s="229" t="s">
        <v>254</v>
      </c>
      <c r="B205" s="222" t="s">
        <v>167</v>
      </c>
      <c r="C205" s="189" t="s">
        <v>56</v>
      </c>
      <c r="D205" s="190">
        <f t="shared" ref="D205:O205" si="138">D206+D216+D217</f>
        <v>24191</v>
      </c>
      <c r="E205" s="190">
        <f t="shared" si="138"/>
        <v>0</v>
      </c>
      <c r="F205" s="190">
        <f t="shared" si="138"/>
        <v>24191</v>
      </c>
      <c r="G205" s="190">
        <f t="shared" si="138"/>
        <v>24191</v>
      </c>
      <c r="H205" s="190">
        <f t="shared" si="138"/>
        <v>0</v>
      </c>
      <c r="I205" s="190">
        <f t="shared" si="138"/>
        <v>24191</v>
      </c>
      <c r="J205" s="190">
        <f t="shared" si="138"/>
        <v>24191</v>
      </c>
      <c r="K205" s="190">
        <f t="shared" si="138"/>
        <v>0</v>
      </c>
      <c r="L205" s="190">
        <f t="shared" si="138"/>
        <v>24191</v>
      </c>
      <c r="M205" s="190">
        <f t="shared" si="138"/>
        <v>23498.799999999999</v>
      </c>
      <c r="N205" s="190">
        <f t="shared" si="138"/>
        <v>0</v>
      </c>
      <c r="O205" s="190">
        <f t="shared" si="138"/>
        <v>23498.799999999999</v>
      </c>
    </row>
    <row r="206" spans="1:15" s="19" customFormat="1" ht="83.25" customHeight="1" x14ac:dyDescent="0.2">
      <c r="A206" s="90"/>
      <c r="B206" s="84"/>
      <c r="C206" s="69" t="s">
        <v>20</v>
      </c>
      <c r="D206" s="221">
        <f>D208+D215</f>
        <v>0</v>
      </c>
      <c r="E206" s="221"/>
      <c r="F206" s="221"/>
      <c r="G206" s="221">
        <f>G208+G215</f>
        <v>0</v>
      </c>
      <c r="H206" s="221"/>
      <c r="I206" s="221"/>
      <c r="J206" s="221">
        <f>J208+J215</f>
        <v>0</v>
      </c>
      <c r="K206" s="221"/>
      <c r="L206" s="221"/>
      <c r="M206" s="221">
        <f>M208+M215</f>
        <v>0</v>
      </c>
      <c r="N206" s="221"/>
      <c r="O206" s="221"/>
    </row>
    <row r="207" spans="1:15" s="19" customFormat="1" ht="83.25" customHeight="1" x14ac:dyDescent="0.2">
      <c r="A207" s="90"/>
      <c r="B207" s="84"/>
      <c r="C207" s="69" t="s">
        <v>19</v>
      </c>
      <c r="D207" s="221"/>
      <c r="E207" s="221"/>
      <c r="F207" s="221"/>
      <c r="G207" s="221"/>
      <c r="H207" s="221"/>
      <c r="I207" s="221"/>
      <c r="J207" s="221"/>
      <c r="K207" s="221"/>
      <c r="L207" s="221"/>
      <c r="M207" s="221"/>
      <c r="N207" s="221"/>
      <c r="O207" s="221"/>
    </row>
    <row r="208" spans="1:15" s="19" customFormat="1" ht="120" customHeight="1" x14ac:dyDescent="0.2">
      <c r="A208" s="90"/>
      <c r="B208" s="84"/>
      <c r="C208" s="70" t="s">
        <v>25</v>
      </c>
      <c r="D208" s="221">
        <f>SUM(D209:D214)</f>
        <v>0</v>
      </c>
      <c r="E208" s="221"/>
      <c r="F208" s="221"/>
      <c r="G208" s="221">
        <f>SUM(G209:G214)</f>
        <v>0</v>
      </c>
      <c r="H208" s="221"/>
      <c r="I208" s="221"/>
      <c r="J208" s="221">
        <f>SUM(J209:J214)</f>
        <v>0</v>
      </c>
      <c r="K208" s="221"/>
      <c r="L208" s="221"/>
      <c r="M208" s="221">
        <f>SUM(M209:M214)</f>
        <v>0</v>
      </c>
      <c r="N208" s="221"/>
      <c r="O208" s="221"/>
    </row>
    <row r="209" spans="1:15" s="19" customFormat="1" ht="108.75" customHeight="1" x14ac:dyDescent="0.2">
      <c r="A209" s="90"/>
      <c r="B209" s="84"/>
      <c r="C209" s="71" t="s">
        <v>31</v>
      </c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</row>
    <row r="210" spans="1:15" s="19" customFormat="1" ht="111" customHeight="1" x14ac:dyDescent="0.2">
      <c r="A210" s="90"/>
      <c r="B210" s="84"/>
      <c r="C210" s="95" t="s">
        <v>32</v>
      </c>
      <c r="D210" s="221"/>
      <c r="E210" s="221"/>
      <c r="F210" s="221"/>
      <c r="G210" s="221"/>
      <c r="H210" s="221"/>
      <c r="I210" s="221"/>
      <c r="J210" s="221"/>
      <c r="K210" s="221"/>
      <c r="L210" s="221"/>
      <c r="M210" s="221"/>
      <c r="N210" s="221"/>
      <c r="O210" s="221"/>
    </row>
    <row r="211" spans="1:15" s="19" customFormat="1" ht="106.5" customHeight="1" x14ac:dyDescent="0.2">
      <c r="A211" s="90"/>
      <c r="B211" s="84"/>
      <c r="C211" s="71" t="s">
        <v>26</v>
      </c>
      <c r="D211" s="221"/>
      <c r="E211" s="221"/>
      <c r="F211" s="221"/>
      <c r="G211" s="221"/>
      <c r="H211" s="221"/>
      <c r="I211" s="221"/>
      <c r="J211" s="221"/>
      <c r="K211" s="221"/>
      <c r="L211" s="221"/>
      <c r="M211" s="221"/>
      <c r="N211" s="221"/>
      <c r="O211" s="221"/>
    </row>
    <row r="212" spans="1:15" s="19" customFormat="1" ht="117.75" customHeight="1" x14ac:dyDescent="0.2">
      <c r="A212" s="90"/>
      <c r="B212" s="84"/>
      <c r="C212" s="71" t="s">
        <v>27</v>
      </c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</row>
    <row r="213" spans="1:15" s="19" customFormat="1" ht="117.75" customHeight="1" x14ac:dyDescent="0.2">
      <c r="A213" s="90"/>
      <c r="B213" s="84"/>
      <c r="C213" s="71" t="s">
        <v>28</v>
      </c>
      <c r="D213" s="221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</row>
    <row r="214" spans="1:15" s="19" customFormat="1" ht="117.75" customHeight="1" x14ac:dyDescent="0.2">
      <c r="A214" s="90"/>
      <c r="B214" s="84"/>
      <c r="C214" s="71" t="s">
        <v>29</v>
      </c>
      <c r="D214" s="221"/>
      <c r="E214" s="221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</row>
    <row r="215" spans="1:15" s="19" customFormat="1" ht="143.25" customHeight="1" x14ac:dyDescent="0.2">
      <c r="A215" s="90"/>
      <c r="B215" s="84"/>
      <c r="C215" s="70" t="s">
        <v>30</v>
      </c>
      <c r="D215" s="221">
        <f>E215+F215</f>
        <v>0</v>
      </c>
      <c r="E215" s="221"/>
      <c r="F215" s="221"/>
      <c r="G215" s="221">
        <f>H215+I215</f>
        <v>0</v>
      </c>
      <c r="H215" s="221"/>
      <c r="I215" s="221"/>
      <c r="J215" s="221">
        <f>K215+L215</f>
        <v>0</v>
      </c>
      <c r="K215" s="221"/>
      <c r="L215" s="221"/>
      <c r="M215" s="221">
        <f>N215+O215</f>
        <v>0</v>
      </c>
      <c r="N215" s="221"/>
      <c r="O215" s="221"/>
    </row>
    <row r="216" spans="1:15" s="19" customFormat="1" ht="83.25" customHeight="1" x14ac:dyDescent="0.2">
      <c r="A216" s="90"/>
      <c r="B216" s="84"/>
      <c r="C216" s="69" t="s">
        <v>18</v>
      </c>
      <c r="D216" s="221">
        <f>E216+F216</f>
        <v>0</v>
      </c>
      <c r="E216" s="221"/>
      <c r="F216" s="221"/>
      <c r="G216" s="221">
        <f>H216+I216</f>
        <v>0</v>
      </c>
      <c r="H216" s="221"/>
      <c r="I216" s="221"/>
      <c r="J216" s="221">
        <f>K216+L216</f>
        <v>0</v>
      </c>
      <c r="K216" s="221"/>
      <c r="L216" s="221"/>
      <c r="M216" s="221">
        <f>N216+O216</f>
        <v>0</v>
      </c>
      <c r="N216" s="221"/>
      <c r="O216" s="221"/>
    </row>
    <row r="217" spans="1:15" s="19" customFormat="1" ht="83.25" customHeight="1" x14ac:dyDescent="0.2">
      <c r="A217" s="90"/>
      <c r="B217" s="84"/>
      <c r="C217" s="69" t="s">
        <v>17</v>
      </c>
      <c r="D217" s="186">
        <v>24191</v>
      </c>
      <c r="E217" s="185">
        <v>0</v>
      </c>
      <c r="F217" s="185">
        <v>24191</v>
      </c>
      <c r="G217" s="186">
        <v>24191</v>
      </c>
      <c r="H217" s="185">
        <v>0</v>
      </c>
      <c r="I217" s="185">
        <v>24191</v>
      </c>
      <c r="J217" s="186">
        <v>24191</v>
      </c>
      <c r="K217" s="185">
        <v>0</v>
      </c>
      <c r="L217" s="185">
        <v>24191</v>
      </c>
      <c r="M217" s="186">
        <v>23498.799999999999</v>
      </c>
      <c r="N217" s="185">
        <v>0</v>
      </c>
      <c r="O217" s="185">
        <v>23498.799999999999</v>
      </c>
    </row>
    <row r="218" spans="1:15" s="19" customFormat="1" ht="83.25" customHeight="1" x14ac:dyDescent="0.2">
      <c r="A218" s="230" t="s">
        <v>256</v>
      </c>
      <c r="B218" s="313" t="s">
        <v>244</v>
      </c>
      <c r="C218" s="189" t="s">
        <v>56</v>
      </c>
      <c r="D218" s="190">
        <f t="shared" ref="D218:N218" si="139">D219+D229+D230</f>
        <v>24191</v>
      </c>
      <c r="E218" s="190">
        <f t="shared" si="139"/>
        <v>0</v>
      </c>
      <c r="F218" s="190">
        <f t="shared" si="139"/>
        <v>24191</v>
      </c>
      <c r="G218" s="190">
        <f t="shared" si="139"/>
        <v>24191</v>
      </c>
      <c r="H218" s="190">
        <f t="shared" si="139"/>
        <v>0</v>
      </c>
      <c r="I218" s="190">
        <f t="shared" si="139"/>
        <v>24191</v>
      </c>
      <c r="J218" s="190">
        <f t="shared" si="139"/>
        <v>24191</v>
      </c>
      <c r="K218" s="190">
        <f t="shared" si="139"/>
        <v>0</v>
      </c>
      <c r="L218" s="190">
        <f t="shared" si="139"/>
        <v>24191</v>
      </c>
      <c r="M218" s="190">
        <f t="shared" si="139"/>
        <v>23498.799999999999</v>
      </c>
      <c r="N218" s="190">
        <f t="shared" si="139"/>
        <v>0</v>
      </c>
      <c r="O218" s="249">
        <v>23498.799999999999</v>
      </c>
    </row>
    <row r="219" spans="1:15" s="19" customFormat="1" ht="83.25" customHeight="1" x14ac:dyDescent="0.2">
      <c r="A219" s="90"/>
      <c r="B219" s="314"/>
      <c r="C219" s="69" t="s">
        <v>20</v>
      </c>
      <c r="D219" s="221">
        <f>D221+D228</f>
        <v>0</v>
      </c>
      <c r="E219" s="221"/>
      <c r="F219" s="221"/>
      <c r="G219" s="221">
        <f>G221+G228</f>
        <v>0</v>
      </c>
      <c r="H219" s="221"/>
      <c r="I219" s="221"/>
      <c r="J219" s="221">
        <f>J221+J228</f>
        <v>0</v>
      </c>
      <c r="K219" s="221"/>
      <c r="L219" s="221"/>
      <c r="M219" s="221">
        <f>M221+M228</f>
        <v>0</v>
      </c>
      <c r="N219" s="221"/>
      <c r="O219" s="185"/>
    </row>
    <row r="220" spans="1:15" s="19" customFormat="1" ht="83.25" customHeight="1" x14ac:dyDescent="0.2">
      <c r="A220" s="90"/>
      <c r="B220" s="315"/>
      <c r="C220" s="69" t="s">
        <v>19</v>
      </c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185"/>
    </row>
    <row r="221" spans="1:15" s="19" customFormat="1" ht="119.25" customHeight="1" x14ac:dyDescent="0.2">
      <c r="A221" s="90"/>
      <c r="B221" s="84"/>
      <c r="C221" s="70" t="s">
        <v>25</v>
      </c>
      <c r="D221" s="221">
        <f>SUM(D222:D227)</f>
        <v>0</v>
      </c>
      <c r="E221" s="221"/>
      <c r="F221" s="221"/>
      <c r="G221" s="221">
        <f>SUM(G222:G227)</f>
        <v>0</v>
      </c>
      <c r="H221" s="221"/>
      <c r="I221" s="221"/>
      <c r="J221" s="221">
        <f>SUM(J222:J227)</f>
        <v>0</v>
      </c>
      <c r="K221" s="221"/>
      <c r="L221" s="221"/>
      <c r="M221" s="221">
        <f>SUM(M222:M227)</f>
        <v>0</v>
      </c>
      <c r="N221" s="221"/>
      <c r="O221" s="185"/>
    </row>
    <row r="222" spans="1:15" s="19" customFormat="1" ht="117.75" customHeight="1" x14ac:dyDescent="0.2">
      <c r="A222" s="90"/>
      <c r="B222" s="84"/>
      <c r="C222" s="71" t="s">
        <v>31</v>
      </c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185"/>
    </row>
    <row r="223" spans="1:15" s="19" customFormat="1" ht="115.5" customHeight="1" x14ac:dyDescent="0.2">
      <c r="A223" s="90"/>
      <c r="B223" s="84"/>
      <c r="C223" s="95" t="s">
        <v>32</v>
      </c>
      <c r="D223" s="221"/>
      <c r="E223" s="221"/>
      <c r="F223" s="221"/>
      <c r="G223" s="221"/>
      <c r="H223" s="221"/>
      <c r="I223" s="221"/>
      <c r="J223" s="221"/>
      <c r="K223" s="221"/>
      <c r="L223" s="221"/>
      <c r="M223" s="221"/>
      <c r="N223" s="221"/>
      <c r="O223" s="185"/>
    </row>
    <row r="224" spans="1:15" s="19" customFormat="1" ht="117.75" customHeight="1" x14ac:dyDescent="0.2">
      <c r="A224" s="90"/>
      <c r="B224" s="84"/>
      <c r="C224" s="71" t="s">
        <v>26</v>
      </c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185"/>
    </row>
    <row r="225" spans="1:20" s="19" customFormat="1" ht="113.25" customHeight="1" x14ac:dyDescent="0.2">
      <c r="A225" s="90"/>
      <c r="B225" s="84"/>
      <c r="C225" s="71" t="s">
        <v>27</v>
      </c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185"/>
    </row>
    <row r="226" spans="1:20" s="19" customFormat="1" ht="115.5" customHeight="1" x14ac:dyDescent="0.2">
      <c r="A226" s="90"/>
      <c r="B226" s="84"/>
      <c r="C226" s="71" t="s">
        <v>28</v>
      </c>
      <c r="D226" s="221"/>
      <c r="E226" s="221"/>
      <c r="F226" s="221"/>
      <c r="G226" s="221"/>
      <c r="H226" s="221"/>
      <c r="I226" s="221"/>
      <c r="J226" s="221"/>
      <c r="K226" s="221"/>
      <c r="L226" s="221"/>
      <c r="M226" s="221"/>
      <c r="N226" s="221"/>
      <c r="O226" s="185"/>
    </row>
    <row r="227" spans="1:20" s="19" customFormat="1" ht="121.5" customHeight="1" x14ac:dyDescent="0.2">
      <c r="A227" s="90"/>
      <c r="B227" s="84"/>
      <c r="C227" s="71" t="s">
        <v>29</v>
      </c>
      <c r="D227" s="221"/>
      <c r="E227" s="221"/>
      <c r="F227" s="221"/>
      <c r="G227" s="221"/>
      <c r="H227" s="221"/>
      <c r="I227" s="221"/>
      <c r="J227" s="221"/>
      <c r="K227" s="221"/>
      <c r="L227" s="221"/>
      <c r="M227" s="221"/>
      <c r="N227" s="221"/>
      <c r="O227" s="185"/>
    </row>
    <row r="228" spans="1:20" s="19" customFormat="1" ht="149.25" customHeight="1" x14ac:dyDescent="0.2">
      <c r="A228" s="90"/>
      <c r="B228" s="84"/>
      <c r="C228" s="70" t="s">
        <v>30</v>
      </c>
      <c r="D228" s="221">
        <f>E228+F228</f>
        <v>0</v>
      </c>
      <c r="E228" s="221"/>
      <c r="F228" s="221"/>
      <c r="G228" s="221">
        <f>H228+I228</f>
        <v>0</v>
      </c>
      <c r="H228" s="221"/>
      <c r="I228" s="221"/>
      <c r="J228" s="221">
        <f>K228+L228</f>
        <v>0</v>
      </c>
      <c r="K228" s="221"/>
      <c r="L228" s="221"/>
      <c r="M228" s="221">
        <f>N228+O228</f>
        <v>0</v>
      </c>
      <c r="N228" s="221"/>
      <c r="O228" s="185"/>
    </row>
    <row r="229" spans="1:20" s="19" customFormat="1" ht="83.25" customHeight="1" x14ac:dyDescent="0.2">
      <c r="A229" s="90"/>
      <c r="B229" s="84"/>
      <c r="C229" s="69" t="s">
        <v>18</v>
      </c>
      <c r="D229" s="221">
        <f>E229+F229</f>
        <v>0</v>
      </c>
      <c r="E229" s="221"/>
      <c r="F229" s="221"/>
      <c r="G229" s="221">
        <f>H229+I229</f>
        <v>0</v>
      </c>
      <c r="H229" s="221"/>
      <c r="I229" s="221"/>
      <c r="J229" s="221">
        <f>K229+L229</f>
        <v>0</v>
      </c>
      <c r="K229" s="221"/>
      <c r="L229" s="221"/>
      <c r="M229" s="221">
        <f>N229+O229</f>
        <v>0</v>
      </c>
      <c r="N229" s="221"/>
      <c r="O229" s="185"/>
    </row>
    <row r="230" spans="1:20" s="19" customFormat="1" ht="85.5" customHeight="1" x14ac:dyDescent="0.2">
      <c r="A230" s="90"/>
      <c r="B230" s="84"/>
      <c r="C230" s="69" t="s">
        <v>17</v>
      </c>
      <c r="D230" s="186">
        <v>24191</v>
      </c>
      <c r="E230" s="185">
        <v>0</v>
      </c>
      <c r="F230" s="185">
        <v>24191</v>
      </c>
      <c r="G230" s="186">
        <v>24191</v>
      </c>
      <c r="H230" s="185">
        <v>0</v>
      </c>
      <c r="I230" s="185">
        <v>24191</v>
      </c>
      <c r="J230" s="186">
        <v>24191</v>
      </c>
      <c r="K230" s="185">
        <v>0</v>
      </c>
      <c r="L230" s="185">
        <v>24191</v>
      </c>
      <c r="M230" s="186">
        <v>23498.799999999999</v>
      </c>
      <c r="N230" s="185">
        <v>0</v>
      </c>
      <c r="O230" s="185">
        <v>23498.799999999999</v>
      </c>
    </row>
    <row r="231" spans="1:20" ht="90" customHeight="1" x14ac:dyDescent="0.45">
      <c r="A231" s="320" t="s">
        <v>73</v>
      </c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0"/>
      <c r="M231" s="320"/>
      <c r="N231" s="320"/>
      <c r="O231" s="320"/>
      <c r="P231" s="101"/>
      <c r="Q231" s="101"/>
      <c r="R231" s="101"/>
      <c r="S231" s="101"/>
      <c r="T231" s="101"/>
    </row>
    <row r="232" spans="1:20" ht="51.75" customHeight="1" x14ac:dyDescent="0.45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63"/>
      <c r="R232" s="63"/>
      <c r="S232" s="63"/>
      <c r="T232" s="63"/>
    </row>
  </sheetData>
  <mergeCells count="23">
    <mergeCell ref="A232:P232"/>
    <mergeCell ref="A231:O231"/>
    <mergeCell ref="J7:J8"/>
    <mergeCell ref="K7:L7"/>
    <mergeCell ref="M7:M8"/>
    <mergeCell ref="N7:O7"/>
    <mergeCell ref="A5:A8"/>
    <mergeCell ref="B5:B8"/>
    <mergeCell ref="C5:C8"/>
    <mergeCell ref="D7:D8"/>
    <mergeCell ref="E7:F7"/>
    <mergeCell ref="G7:G8"/>
    <mergeCell ref="H7:I7"/>
    <mergeCell ref="D6:F6"/>
    <mergeCell ref="D5:O5"/>
    <mergeCell ref="B192:B193"/>
    <mergeCell ref="B218:B220"/>
    <mergeCell ref="A3:U3"/>
    <mergeCell ref="G6:I6"/>
    <mergeCell ref="J6:L6"/>
    <mergeCell ref="M6:O6"/>
    <mergeCell ref="B179:B180"/>
    <mergeCell ref="B36:B37"/>
  </mergeCells>
  <printOptions horizontalCentered="1"/>
  <pageMargins left="0.39370078740157483" right="0.39370078740157483" top="1.1811023622047245" bottom="0.55118110236220474" header="0.86614173228346458" footer="0.27559055118110237"/>
  <pageSetup paperSize="9" scale="26" firstPageNumber="163" fitToHeight="0" orientation="landscape" r:id="rId1"/>
  <headerFooter differentFirst="1" scaleWithDoc="0">
    <oddHeader>&amp;C&amp;P</oddHeader>
  </headerFooter>
  <rowBreaks count="2" manualBreakCount="2">
    <brk id="74" max="16383" man="1"/>
    <brk id="1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autoPageBreaks="0" fitToPage="1"/>
  </sheetPr>
  <dimension ref="A1:O220"/>
  <sheetViews>
    <sheetView view="pageBreakPreview" zoomScaleSheetLayoutView="100" workbookViewId="0">
      <selection activeCell="D21" sqref="D21:F45"/>
    </sheetView>
  </sheetViews>
  <sheetFormatPr defaultRowHeight="12.75" x14ac:dyDescent="0.2"/>
  <cols>
    <col min="1" max="1" width="27.85546875" style="18" customWidth="1"/>
    <col min="2" max="2" width="34.140625" style="18" customWidth="1"/>
    <col min="3" max="3" width="26.42578125" style="18" customWidth="1"/>
    <col min="4" max="4" width="17.42578125" style="18" customWidth="1"/>
    <col min="5" max="5" width="23.5703125" style="18" customWidth="1"/>
    <col min="6" max="6" width="21" style="18" customWidth="1"/>
    <col min="7" max="7" width="14.85546875" style="15" customWidth="1"/>
    <col min="8" max="16384" width="9.140625" style="15"/>
  </cols>
  <sheetData>
    <row r="1" spans="1:7" ht="15.75" x14ac:dyDescent="0.2">
      <c r="B1" s="20"/>
      <c r="C1" s="20"/>
      <c r="D1" s="20"/>
      <c r="E1" s="20"/>
      <c r="F1" s="20"/>
    </row>
    <row r="2" spans="1:7" ht="18.75" x14ac:dyDescent="0.2">
      <c r="A2" s="30"/>
      <c r="B2" s="9"/>
      <c r="C2" s="29"/>
      <c r="D2" s="29"/>
      <c r="E2" s="29"/>
      <c r="F2" s="29" t="s">
        <v>62</v>
      </c>
    </row>
    <row r="3" spans="1:7" ht="18.75" x14ac:dyDescent="0.2">
      <c r="A3" s="30"/>
      <c r="B3" s="43"/>
      <c r="C3" s="44"/>
      <c r="D3" s="44"/>
      <c r="E3" s="44"/>
      <c r="F3" s="44"/>
    </row>
    <row r="4" spans="1:7" s="18" customFormat="1" ht="93.75" x14ac:dyDescent="0.2">
      <c r="A4" s="34" t="s">
        <v>226</v>
      </c>
      <c r="B4" s="34"/>
      <c r="C4" s="34"/>
      <c r="D4" s="34"/>
      <c r="E4" s="34"/>
      <c r="F4" s="34"/>
    </row>
    <row r="5" spans="1:7" x14ac:dyDescent="0.2">
      <c r="A5" s="35"/>
      <c r="B5" s="45"/>
      <c r="C5" s="46"/>
      <c r="D5" s="46"/>
      <c r="E5" s="46"/>
      <c r="F5" s="46"/>
    </row>
    <row r="6" spans="1:7" ht="15.75" x14ac:dyDescent="0.2">
      <c r="A6" s="346" t="s">
        <v>5</v>
      </c>
      <c r="B6" s="345" t="s">
        <v>15</v>
      </c>
      <c r="C6" s="270" t="s">
        <v>9</v>
      </c>
      <c r="D6" s="1" t="s">
        <v>13</v>
      </c>
      <c r="E6" s="1"/>
      <c r="F6" s="1"/>
    </row>
    <row r="7" spans="1:7" s="21" customFormat="1" ht="102.75" customHeight="1" x14ac:dyDescent="0.2">
      <c r="A7" s="346"/>
      <c r="B7" s="345"/>
      <c r="C7" s="270"/>
      <c r="D7" s="28" t="s">
        <v>43</v>
      </c>
      <c r="E7" s="28" t="s">
        <v>44</v>
      </c>
      <c r="F7" s="28" t="s">
        <v>45</v>
      </c>
      <c r="G7" s="23"/>
    </row>
    <row r="8" spans="1:7" s="21" customFormat="1" ht="15.75" x14ac:dyDescent="0.2">
      <c r="A8" s="26">
        <v>1</v>
      </c>
      <c r="B8" s="47">
        <v>2</v>
      </c>
      <c r="C8" s="25">
        <v>3</v>
      </c>
      <c r="D8" s="25">
        <v>4</v>
      </c>
      <c r="E8" s="25">
        <v>5</v>
      </c>
      <c r="F8" s="25">
        <v>6</v>
      </c>
    </row>
    <row r="9" spans="1:7" s="21" customFormat="1" ht="15.75" x14ac:dyDescent="0.2">
      <c r="A9" s="322" t="s">
        <v>264</v>
      </c>
      <c r="B9" s="324" t="s">
        <v>198</v>
      </c>
      <c r="C9" s="195" t="s">
        <v>8</v>
      </c>
      <c r="D9" s="166">
        <f t="shared" ref="D9:F10" si="0">D21+D46+D155+D192</f>
        <v>2792777.0100000002</v>
      </c>
      <c r="E9" s="166">
        <f t="shared" si="0"/>
        <v>2713070.3299999996</v>
      </c>
      <c r="F9" s="166">
        <f t="shared" si="0"/>
        <v>2713070.3299999996</v>
      </c>
    </row>
    <row r="10" spans="1:7" s="21" customFormat="1" ht="63.75" x14ac:dyDescent="0.2">
      <c r="A10" s="323"/>
      <c r="B10" s="325"/>
      <c r="C10" s="196" t="s">
        <v>35</v>
      </c>
      <c r="D10" s="166">
        <f t="shared" si="0"/>
        <v>0</v>
      </c>
      <c r="E10" s="166">
        <f t="shared" si="0"/>
        <v>0</v>
      </c>
      <c r="F10" s="166">
        <f t="shared" si="0"/>
        <v>0</v>
      </c>
    </row>
    <row r="11" spans="1:7" s="21" customFormat="1" ht="51" x14ac:dyDescent="0.2">
      <c r="A11" s="50"/>
      <c r="B11" s="325"/>
      <c r="C11" s="196" t="s">
        <v>23</v>
      </c>
      <c r="D11" s="166">
        <f t="shared" ref="D11:F11" si="1">D23+D48+D157+D194</f>
        <v>1815910.0999999999</v>
      </c>
      <c r="E11" s="166">
        <f t="shared" si="1"/>
        <v>1740702.3800000001</v>
      </c>
      <c r="F11" s="166">
        <f t="shared" si="1"/>
        <v>1740702.3800000001</v>
      </c>
    </row>
    <row r="12" spans="1:7" s="21" customFormat="1" ht="15.75" x14ac:dyDescent="0.2">
      <c r="A12" s="50"/>
      <c r="B12" s="325"/>
      <c r="C12" s="196" t="s">
        <v>0</v>
      </c>
      <c r="D12" s="166">
        <f t="shared" ref="D12:F12" si="2">D24+D49+D158+D195</f>
        <v>0</v>
      </c>
      <c r="E12" s="166">
        <f t="shared" si="2"/>
        <v>0</v>
      </c>
      <c r="F12" s="166">
        <f t="shared" si="2"/>
        <v>0</v>
      </c>
    </row>
    <row r="13" spans="1:7" s="21" customFormat="1" ht="15.75" x14ac:dyDescent="0.2">
      <c r="A13" s="50"/>
      <c r="B13" s="325"/>
      <c r="C13" s="196" t="s">
        <v>34</v>
      </c>
      <c r="D13" s="166">
        <f t="shared" ref="D13:F13" si="3">D25+D50+D159+D196</f>
        <v>469690.7</v>
      </c>
      <c r="E13" s="166">
        <f t="shared" si="3"/>
        <v>417754.9</v>
      </c>
      <c r="F13" s="166">
        <f t="shared" si="3"/>
        <v>417754.9</v>
      </c>
    </row>
    <row r="14" spans="1:7" s="21" customFormat="1" ht="15.75" x14ac:dyDescent="0.2">
      <c r="A14" s="49"/>
      <c r="B14" s="325"/>
      <c r="C14" s="196" t="s">
        <v>69</v>
      </c>
      <c r="D14" s="166">
        <f t="shared" ref="D14:F14" si="4">D26+D51+D160+D197</f>
        <v>746596.7</v>
      </c>
      <c r="E14" s="166">
        <f t="shared" si="4"/>
        <v>735479.58000000007</v>
      </c>
      <c r="F14" s="166">
        <f t="shared" si="4"/>
        <v>735479.58000000007</v>
      </c>
    </row>
    <row r="15" spans="1:7" s="21" customFormat="1" ht="15.75" x14ac:dyDescent="0.2">
      <c r="A15" s="58"/>
      <c r="B15" s="325"/>
      <c r="C15" s="197" t="s">
        <v>7</v>
      </c>
      <c r="D15" s="166">
        <f t="shared" ref="D15:F15" si="5">D27+D52+D161+D198</f>
        <v>819889.61</v>
      </c>
      <c r="E15" s="166">
        <f t="shared" si="5"/>
        <v>803235.85000000009</v>
      </c>
      <c r="F15" s="166">
        <f t="shared" si="5"/>
        <v>803235.85000000009</v>
      </c>
    </row>
    <row r="16" spans="1:7" s="21" customFormat="1" ht="25.5" x14ac:dyDescent="0.2">
      <c r="A16" s="59"/>
      <c r="B16" s="325"/>
      <c r="C16" s="198" t="s">
        <v>24</v>
      </c>
      <c r="D16" s="166">
        <f t="shared" ref="D16:F16" si="6">D28+D53+D162+D199</f>
        <v>756600</v>
      </c>
      <c r="E16" s="166">
        <f t="shared" si="6"/>
        <v>756600</v>
      </c>
      <c r="F16" s="166">
        <f t="shared" si="6"/>
        <v>756600</v>
      </c>
    </row>
    <row r="17" spans="1:6" s="21" customFormat="1" ht="15.75" x14ac:dyDescent="0.2">
      <c r="A17" s="59"/>
      <c r="B17" s="325"/>
      <c r="C17" s="197" t="s">
        <v>0</v>
      </c>
      <c r="D17" s="166"/>
      <c r="E17" s="166"/>
      <c r="F17" s="166"/>
    </row>
    <row r="18" spans="1:6" s="21" customFormat="1" ht="38.25" x14ac:dyDescent="0.2">
      <c r="A18" s="59"/>
      <c r="B18" s="325"/>
      <c r="C18" s="199" t="s">
        <v>33</v>
      </c>
      <c r="D18" s="166">
        <f t="shared" ref="D18:F18" si="7">D30+D55+D164+D201</f>
        <v>756600</v>
      </c>
      <c r="E18" s="166">
        <f t="shared" si="7"/>
        <v>756600</v>
      </c>
      <c r="F18" s="166">
        <f t="shared" si="7"/>
        <v>756600</v>
      </c>
    </row>
    <row r="19" spans="1:6" s="21" customFormat="1" ht="15.75" x14ac:dyDescent="0.2">
      <c r="A19" s="59"/>
      <c r="B19" s="325"/>
      <c r="C19" s="198" t="s">
        <v>38</v>
      </c>
      <c r="D19" s="166">
        <f t="shared" ref="D19:F19" si="8">D31+D56+D165+D202</f>
        <v>0</v>
      </c>
      <c r="E19" s="166">
        <f t="shared" si="8"/>
        <v>0</v>
      </c>
      <c r="F19" s="166">
        <f t="shared" si="8"/>
        <v>0</v>
      </c>
    </row>
    <row r="20" spans="1:6" s="21" customFormat="1" ht="15.75" x14ac:dyDescent="0.2">
      <c r="A20" s="60"/>
      <c r="B20" s="326"/>
      <c r="C20" s="197" t="s">
        <v>11</v>
      </c>
      <c r="D20" s="166">
        <f>D32+D57+D166+D203</f>
        <v>0</v>
      </c>
      <c r="E20" s="166">
        <f t="shared" ref="E20:F20" si="9">E32+E57+E166+E203</f>
        <v>0</v>
      </c>
      <c r="F20" s="166">
        <f t="shared" si="9"/>
        <v>0</v>
      </c>
    </row>
    <row r="21" spans="1:6" s="21" customFormat="1" ht="15.75" x14ac:dyDescent="0.2">
      <c r="A21" s="322" t="s">
        <v>250</v>
      </c>
      <c r="B21" s="339" t="s">
        <v>247</v>
      </c>
      <c r="C21" s="195" t="s">
        <v>8</v>
      </c>
      <c r="D21" s="176">
        <f>D22+D23</f>
        <v>711308.2</v>
      </c>
      <c r="E21" s="176">
        <f t="shared" ref="E21:F21" si="10">E22+E23</f>
        <v>696843.6</v>
      </c>
      <c r="F21" s="176">
        <f t="shared" si="10"/>
        <v>696843.6</v>
      </c>
    </row>
    <row r="22" spans="1:6" s="21" customFormat="1" ht="69" customHeight="1" x14ac:dyDescent="0.2">
      <c r="A22" s="323"/>
      <c r="B22" s="340"/>
      <c r="C22" s="196" t="s">
        <v>35</v>
      </c>
      <c r="D22" s="176"/>
      <c r="E22" s="176"/>
      <c r="F22" s="176"/>
    </row>
    <row r="23" spans="1:6" s="21" customFormat="1" ht="51" x14ac:dyDescent="0.2">
      <c r="A23" s="323"/>
      <c r="B23" s="340"/>
      <c r="C23" s="196" t="s">
        <v>23</v>
      </c>
      <c r="D23" s="176">
        <f>D25+D26+D27+D28</f>
        <v>711308.2</v>
      </c>
      <c r="E23" s="176">
        <f t="shared" ref="E23:F23" si="11">E25+E26+E27+E28</f>
        <v>696843.6</v>
      </c>
      <c r="F23" s="176">
        <f t="shared" si="11"/>
        <v>696843.6</v>
      </c>
    </row>
    <row r="24" spans="1:6" s="21" customFormat="1" ht="15.75" x14ac:dyDescent="0.2">
      <c r="A24" s="323"/>
      <c r="B24" s="340"/>
      <c r="C24" s="196" t="s">
        <v>0</v>
      </c>
      <c r="D24" s="176"/>
      <c r="E24" s="176"/>
      <c r="F24" s="176"/>
    </row>
    <row r="25" spans="1:6" s="21" customFormat="1" ht="15.75" x14ac:dyDescent="0.2">
      <c r="A25" s="323"/>
      <c r="B25" s="340"/>
      <c r="C25" s="196" t="s">
        <v>34</v>
      </c>
      <c r="D25" s="176"/>
      <c r="E25" s="176"/>
      <c r="F25" s="176"/>
    </row>
    <row r="26" spans="1:6" s="21" customFormat="1" ht="15.75" x14ac:dyDescent="0.2">
      <c r="A26" s="323"/>
      <c r="B26" s="340"/>
      <c r="C26" s="196" t="s">
        <v>69</v>
      </c>
      <c r="D26" s="176">
        <v>111685.5</v>
      </c>
      <c r="E26" s="176">
        <v>109375.7</v>
      </c>
      <c r="F26" s="176">
        <v>109375.7</v>
      </c>
    </row>
    <row r="27" spans="1:6" s="21" customFormat="1" ht="15.75" x14ac:dyDescent="0.2">
      <c r="A27" s="323"/>
      <c r="B27" s="340"/>
      <c r="C27" s="197" t="s">
        <v>7</v>
      </c>
      <c r="D27" s="166">
        <v>599622.69999999995</v>
      </c>
      <c r="E27" s="166">
        <v>587467.9</v>
      </c>
      <c r="F27" s="166">
        <v>587467.9</v>
      </c>
    </row>
    <row r="28" spans="1:6" s="21" customFormat="1" ht="25.5" x14ac:dyDescent="0.2">
      <c r="A28" s="323"/>
      <c r="B28" s="340"/>
      <c r="C28" s="198" t="s">
        <v>24</v>
      </c>
      <c r="D28" s="176"/>
      <c r="E28" s="176"/>
      <c r="F28" s="176"/>
    </row>
    <row r="29" spans="1:6" s="21" customFormat="1" ht="15.75" x14ac:dyDescent="0.2">
      <c r="A29" s="323"/>
      <c r="B29" s="340"/>
      <c r="C29" s="197" t="s">
        <v>0</v>
      </c>
      <c r="D29" s="176"/>
      <c r="E29" s="176"/>
      <c r="F29" s="176"/>
    </row>
    <row r="30" spans="1:6" s="21" customFormat="1" ht="38.25" x14ac:dyDescent="0.2">
      <c r="A30" s="323"/>
      <c r="B30" s="340"/>
      <c r="C30" s="199" t="s">
        <v>33</v>
      </c>
      <c r="D30" s="176"/>
      <c r="E30" s="176"/>
      <c r="F30" s="176"/>
    </row>
    <row r="31" spans="1:6" s="21" customFormat="1" ht="15.75" x14ac:dyDescent="0.2">
      <c r="A31" s="323"/>
      <c r="B31" s="340"/>
      <c r="C31" s="198" t="s">
        <v>38</v>
      </c>
      <c r="D31" s="176"/>
      <c r="E31" s="176"/>
      <c r="F31" s="176"/>
    </row>
    <row r="32" spans="1:6" s="21" customFormat="1" ht="15.75" x14ac:dyDescent="0.2">
      <c r="A32" s="347"/>
      <c r="B32" s="341"/>
      <c r="C32" s="197" t="s">
        <v>11</v>
      </c>
      <c r="D32" s="176"/>
      <c r="E32" s="176"/>
      <c r="F32" s="176"/>
    </row>
    <row r="33" spans="1:6" s="21" customFormat="1" ht="15.75" x14ac:dyDescent="0.2">
      <c r="A33" s="232" t="s">
        <v>0</v>
      </c>
      <c r="B33" s="231"/>
      <c r="C33" s="197"/>
      <c r="D33" s="176"/>
      <c r="E33" s="176"/>
      <c r="F33" s="176"/>
    </row>
    <row r="34" spans="1:6" s="21" customFormat="1" ht="15.75" customHeight="1" x14ac:dyDescent="0.2">
      <c r="A34" s="348" t="s">
        <v>255</v>
      </c>
      <c r="B34" s="339" t="s">
        <v>136</v>
      </c>
      <c r="C34" s="195" t="s">
        <v>8</v>
      </c>
      <c r="D34" s="176">
        <f>D35+D36</f>
        <v>711308.2</v>
      </c>
      <c r="E34" s="176">
        <f t="shared" ref="E34:F34" si="12">E35+E36</f>
        <v>696843.6</v>
      </c>
      <c r="F34" s="176">
        <f t="shared" si="12"/>
        <v>696843.6</v>
      </c>
    </row>
    <row r="35" spans="1:6" s="21" customFormat="1" ht="63.75" x14ac:dyDescent="0.2">
      <c r="A35" s="349"/>
      <c r="B35" s="340"/>
      <c r="C35" s="196" t="s">
        <v>35</v>
      </c>
      <c r="D35" s="176"/>
      <c r="E35" s="176"/>
      <c r="F35" s="176"/>
    </row>
    <row r="36" spans="1:6" s="21" customFormat="1" ht="51" x14ac:dyDescent="0.2">
      <c r="A36" s="349"/>
      <c r="B36" s="340"/>
      <c r="C36" s="196" t="s">
        <v>23</v>
      </c>
      <c r="D36" s="176">
        <f>D37+D38+D39+D40+D41</f>
        <v>711308.2</v>
      </c>
      <c r="E36" s="176">
        <f t="shared" ref="E36:F36" si="13">E37+E38+E39+E40+E41</f>
        <v>696843.6</v>
      </c>
      <c r="F36" s="176">
        <f t="shared" si="13"/>
        <v>696843.6</v>
      </c>
    </row>
    <row r="37" spans="1:6" s="21" customFormat="1" ht="15.75" x14ac:dyDescent="0.2">
      <c r="A37" s="349"/>
      <c r="B37" s="340"/>
      <c r="C37" s="196" t="s">
        <v>0</v>
      </c>
      <c r="D37" s="176"/>
      <c r="E37" s="176"/>
      <c r="F37" s="176"/>
    </row>
    <row r="38" spans="1:6" s="21" customFormat="1" ht="15.75" x14ac:dyDescent="0.2">
      <c r="A38" s="349"/>
      <c r="B38" s="340"/>
      <c r="C38" s="196" t="s">
        <v>34</v>
      </c>
      <c r="D38" s="176"/>
      <c r="E38" s="176"/>
      <c r="F38" s="176"/>
    </row>
    <row r="39" spans="1:6" s="21" customFormat="1" ht="15.75" x14ac:dyDescent="0.2">
      <c r="A39" s="349"/>
      <c r="B39" s="340"/>
      <c r="C39" s="196" t="s">
        <v>69</v>
      </c>
      <c r="D39" s="176">
        <v>111685.5</v>
      </c>
      <c r="E39" s="176">
        <v>109375.7</v>
      </c>
      <c r="F39" s="176">
        <v>109375.7</v>
      </c>
    </row>
    <row r="40" spans="1:6" s="21" customFormat="1" ht="15.75" x14ac:dyDescent="0.2">
      <c r="A40" s="349"/>
      <c r="B40" s="340"/>
      <c r="C40" s="197" t="s">
        <v>7</v>
      </c>
      <c r="D40" s="166">
        <v>599622.69999999995</v>
      </c>
      <c r="E40" s="166">
        <v>587467.9</v>
      </c>
      <c r="F40" s="166">
        <v>587467.9</v>
      </c>
    </row>
    <row r="41" spans="1:6" s="21" customFormat="1" ht="25.5" x14ac:dyDescent="0.2">
      <c r="A41" s="349"/>
      <c r="B41" s="340"/>
      <c r="C41" s="198" t="s">
        <v>24</v>
      </c>
      <c r="D41" s="176"/>
      <c r="E41" s="176"/>
      <c r="F41" s="176"/>
    </row>
    <row r="42" spans="1:6" s="21" customFormat="1" ht="15.75" x14ac:dyDescent="0.2">
      <c r="A42" s="349"/>
      <c r="B42" s="340"/>
      <c r="C42" s="197" t="s">
        <v>0</v>
      </c>
      <c r="D42" s="176"/>
      <c r="E42" s="176"/>
      <c r="F42" s="176"/>
    </row>
    <row r="43" spans="1:6" s="21" customFormat="1" ht="38.25" x14ac:dyDescent="0.2">
      <c r="A43" s="349"/>
      <c r="B43" s="340"/>
      <c r="C43" s="199" t="s">
        <v>33</v>
      </c>
      <c r="D43" s="176"/>
      <c r="E43" s="176"/>
      <c r="F43" s="176"/>
    </row>
    <row r="44" spans="1:6" s="21" customFormat="1" ht="15.75" x14ac:dyDescent="0.2">
      <c r="A44" s="349"/>
      <c r="B44" s="340"/>
      <c r="C44" s="198" t="s">
        <v>38</v>
      </c>
      <c r="D44" s="176"/>
      <c r="E44" s="176"/>
      <c r="F44" s="176"/>
    </row>
    <row r="45" spans="1:6" s="21" customFormat="1" ht="15.75" x14ac:dyDescent="0.2">
      <c r="A45" s="350"/>
      <c r="B45" s="341"/>
      <c r="C45" s="197" t="s">
        <v>11</v>
      </c>
      <c r="D45" s="176"/>
      <c r="E45" s="176"/>
      <c r="F45" s="176"/>
    </row>
    <row r="46" spans="1:6" s="18" customFormat="1" ht="27" customHeight="1" x14ac:dyDescent="0.2">
      <c r="A46" s="322" t="s">
        <v>218</v>
      </c>
      <c r="B46" s="324" t="s">
        <v>219</v>
      </c>
      <c r="C46" s="195" t="s">
        <v>8</v>
      </c>
      <c r="D46" s="166">
        <f t="shared" ref="D46:F46" si="14">D59+D71+D83+D95+D107+D119+D131+D143</f>
        <v>2051200.9100000001</v>
      </c>
      <c r="E46" s="166">
        <f t="shared" si="14"/>
        <v>1986683.63</v>
      </c>
      <c r="F46" s="166">
        <f t="shared" si="14"/>
        <v>1986683.63</v>
      </c>
    </row>
    <row r="47" spans="1:6" s="18" customFormat="1" ht="65.25" customHeight="1" x14ac:dyDescent="0.2">
      <c r="A47" s="323"/>
      <c r="B47" s="325"/>
      <c r="C47" s="196" t="s">
        <v>35</v>
      </c>
      <c r="D47" s="166">
        <f t="shared" ref="D47:F47" si="15">D60+D72+D84+D96+D108+D120+D132+D144</f>
        <v>0</v>
      </c>
      <c r="E47" s="166">
        <f t="shared" si="15"/>
        <v>0</v>
      </c>
      <c r="F47" s="166">
        <f t="shared" si="15"/>
        <v>0</v>
      </c>
    </row>
    <row r="48" spans="1:6" ht="62.25" customHeight="1" x14ac:dyDescent="0.2">
      <c r="A48" s="50"/>
      <c r="B48" s="325"/>
      <c r="C48" s="196" t="s">
        <v>23</v>
      </c>
      <c r="D48" s="166">
        <f t="shared" ref="D48:F48" si="16">D61+D73+D85+D97+D109+D121+D133+D145</f>
        <v>1074334</v>
      </c>
      <c r="E48" s="166">
        <f t="shared" si="16"/>
        <v>1014315.68</v>
      </c>
      <c r="F48" s="166">
        <f t="shared" si="16"/>
        <v>1014315.68</v>
      </c>
    </row>
    <row r="49" spans="1:6" ht="15.75" x14ac:dyDescent="0.2">
      <c r="A49" s="50"/>
      <c r="B49" s="325"/>
      <c r="C49" s="196" t="s">
        <v>0</v>
      </c>
      <c r="D49" s="166"/>
      <c r="E49" s="166"/>
      <c r="F49" s="166"/>
    </row>
    <row r="50" spans="1:6" ht="15.75" x14ac:dyDescent="0.2">
      <c r="A50" s="50"/>
      <c r="B50" s="325"/>
      <c r="C50" s="196" t="s">
        <v>34</v>
      </c>
      <c r="D50" s="166">
        <f t="shared" ref="D50:F50" si="17">D63+D75+D87+D99+D111+D123+D135+D147</f>
        <v>469690.7</v>
      </c>
      <c r="E50" s="166">
        <f t="shared" si="17"/>
        <v>417754.9</v>
      </c>
      <c r="F50" s="166">
        <f t="shared" si="17"/>
        <v>417754.9</v>
      </c>
    </row>
    <row r="51" spans="1:6" ht="15" customHeight="1" x14ac:dyDescent="0.2">
      <c r="A51" s="49"/>
      <c r="B51" s="325"/>
      <c r="C51" s="196" t="s">
        <v>69</v>
      </c>
      <c r="D51" s="166">
        <f t="shared" ref="D51:F51" si="18">D64+D76+D88+D100+D112+D124+D136+D148</f>
        <v>604643.29999999993</v>
      </c>
      <c r="E51" s="166">
        <f t="shared" si="18"/>
        <v>596560.78</v>
      </c>
      <c r="F51" s="166">
        <f t="shared" si="18"/>
        <v>596560.78</v>
      </c>
    </row>
    <row r="52" spans="1:6" ht="15.75" x14ac:dyDescent="0.2">
      <c r="A52" s="58"/>
      <c r="B52" s="325"/>
      <c r="C52" s="197" t="s">
        <v>7</v>
      </c>
      <c r="D52" s="166">
        <f t="shared" ref="D52:F52" si="19">D65+D77+D89+D101+D113+D125+D137+D149</f>
        <v>220266.91000000003</v>
      </c>
      <c r="E52" s="166">
        <f t="shared" si="19"/>
        <v>215767.95</v>
      </c>
      <c r="F52" s="166">
        <f t="shared" si="19"/>
        <v>215767.95</v>
      </c>
    </row>
    <row r="53" spans="1:6" ht="25.5" x14ac:dyDescent="0.2">
      <c r="A53" s="59"/>
      <c r="B53" s="325"/>
      <c r="C53" s="198" t="s">
        <v>24</v>
      </c>
      <c r="D53" s="166">
        <f t="shared" ref="D53:F53" si="20">D66+D78+D90+D102+D114+D126+D138+D150</f>
        <v>756600</v>
      </c>
      <c r="E53" s="166">
        <f t="shared" si="20"/>
        <v>756600</v>
      </c>
      <c r="F53" s="166">
        <f t="shared" si="20"/>
        <v>756600</v>
      </c>
    </row>
    <row r="54" spans="1:6" ht="15.75" x14ac:dyDescent="0.2">
      <c r="A54" s="59"/>
      <c r="B54" s="325"/>
      <c r="C54" s="197" t="s">
        <v>0</v>
      </c>
      <c r="D54" s="166"/>
      <c r="E54" s="166"/>
      <c r="F54" s="166"/>
    </row>
    <row r="55" spans="1:6" s="18" customFormat="1" ht="38.25" x14ac:dyDescent="0.2">
      <c r="A55" s="59"/>
      <c r="B55" s="325"/>
      <c r="C55" s="199" t="s">
        <v>33</v>
      </c>
      <c r="D55" s="166">
        <f t="shared" ref="D55:F55" si="21">D68+D80+D92+D104+D116+D128+D140+D152</f>
        <v>756600</v>
      </c>
      <c r="E55" s="166">
        <f t="shared" si="21"/>
        <v>756600</v>
      </c>
      <c r="F55" s="166">
        <f t="shared" si="21"/>
        <v>756600</v>
      </c>
    </row>
    <row r="56" spans="1:6" s="18" customFormat="1" ht="15.75" x14ac:dyDescent="0.2">
      <c r="A56" s="59"/>
      <c r="B56" s="325"/>
      <c r="C56" s="198" t="s">
        <v>38</v>
      </c>
      <c r="D56" s="166">
        <f t="shared" ref="D56:F56" si="22">D69+D81+D93+D105+D117+D129+D141+D153</f>
        <v>0</v>
      </c>
      <c r="E56" s="166">
        <f t="shared" si="22"/>
        <v>0</v>
      </c>
      <c r="F56" s="166">
        <f t="shared" si="22"/>
        <v>0</v>
      </c>
    </row>
    <row r="57" spans="1:6" s="18" customFormat="1" ht="15.75" x14ac:dyDescent="0.2">
      <c r="A57" s="60"/>
      <c r="B57" s="326"/>
      <c r="C57" s="197" t="s">
        <v>11</v>
      </c>
      <c r="D57" s="166">
        <f>D70+D82+D94+D106+D118+D130+D142+D154</f>
        <v>0</v>
      </c>
      <c r="E57" s="166">
        <f t="shared" ref="E57:F57" si="23">E70+E82+E94+E106+E118+E130+E142+E154</f>
        <v>0</v>
      </c>
      <c r="F57" s="166">
        <f t="shared" si="23"/>
        <v>0</v>
      </c>
    </row>
    <row r="58" spans="1:6" s="18" customFormat="1" ht="15.75" x14ac:dyDescent="0.2">
      <c r="A58" s="49" t="s">
        <v>0</v>
      </c>
      <c r="B58" s="61"/>
      <c r="C58" s="6"/>
      <c r="D58" s="27"/>
      <c r="E58" s="27"/>
      <c r="F58" s="27"/>
    </row>
    <row r="59" spans="1:6" s="18" customFormat="1" ht="15.75" customHeight="1" x14ac:dyDescent="0.2">
      <c r="A59" s="336" t="s">
        <v>173</v>
      </c>
      <c r="B59" s="324" t="s">
        <v>139</v>
      </c>
      <c r="C59" s="191" t="s">
        <v>8</v>
      </c>
      <c r="D59" s="203">
        <f>D60+D61+D65+D66</f>
        <v>983004.1</v>
      </c>
      <c r="E59" s="203">
        <f t="shared" ref="E59:F59" si="24">E60+E61+E65+E66</f>
        <v>931088.23</v>
      </c>
      <c r="F59" s="203">
        <f t="shared" si="24"/>
        <v>931088.23</v>
      </c>
    </row>
    <row r="60" spans="1:6" ht="70.5" customHeight="1" x14ac:dyDescent="0.2">
      <c r="A60" s="337"/>
      <c r="B60" s="325"/>
      <c r="C60" s="192" t="s">
        <v>35</v>
      </c>
      <c r="D60" s="166">
        <v>0</v>
      </c>
      <c r="E60" s="166">
        <v>0</v>
      </c>
      <c r="F60" s="166">
        <v>0</v>
      </c>
    </row>
    <row r="61" spans="1:6" ht="58.5" customHeight="1" x14ac:dyDescent="0.2">
      <c r="A61" s="337"/>
      <c r="B61" s="325"/>
      <c r="C61" s="192" t="s">
        <v>23</v>
      </c>
      <c r="D61" s="166">
        <f>D63+D64</f>
        <v>839115</v>
      </c>
      <c r="E61" s="166">
        <f t="shared" ref="E61:F61" si="25">E63+E64</f>
        <v>787199.13</v>
      </c>
      <c r="F61" s="166">
        <f t="shared" si="25"/>
        <v>787199.13</v>
      </c>
    </row>
    <row r="62" spans="1:6" ht="15.75" x14ac:dyDescent="0.2">
      <c r="A62" s="337"/>
      <c r="B62" s="325"/>
      <c r="C62" s="192" t="s">
        <v>0</v>
      </c>
      <c r="D62" s="166"/>
      <c r="E62" s="166"/>
      <c r="F62" s="166"/>
    </row>
    <row r="63" spans="1:6" ht="15.75" x14ac:dyDescent="0.2">
      <c r="A63" s="337"/>
      <c r="B63" s="325"/>
      <c r="C63" s="192" t="s">
        <v>34</v>
      </c>
      <c r="D63" s="166">
        <v>445927.4</v>
      </c>
      <c r="E63" s="166">
        <v>394011.53</v>
      </c>
      <c r="F63" s="166">
        <v>394011.53</v>
      </c>
    </row>
    <row r="64" spans="1:6" ht="17.25" customHeight="1" x14ac:dyDescent="0.2">
      <c r="A64" s="337"/>
      <c r="B64" s="325"/>
      <c r="C64" s="192" t="s">
        <v>6</v>
      </c>
      <c r="D64" s="166">
        <v>393187.6</v>
      </c>
      <c r="E64" s="166">
        <v>393187.6</v>
      </c>
      <c r="F64" s="166">
        <v>393187.6</v>
      </c>
    </row>
    <row r="65" spans="1:6" ht="15.75" x14ac:dyDescent="0.2">
      <c r="A65" s="337"/>
      <c r="B65" s="325"/>
      <c r="C65" s="192" t="s">
        <v>7</v>
      </c>
      <c r="D65" s="166">
        <v>143889.1</v>
      </c>
      <c r="E65" s="166">
        <v>143889.1</v>
      </c>
      <c r="F65" s="166">
        <v>143889.1</v>
      </c>
    </row>
    <row r="66" spans="1:6" ht="25.5" x14ac:dyDescent="0.2">
      <c r="A66" s="337"/>
      <c r="B66" s="325"/>
      <c r="C66" s="200" t="s">
        <v>24</v>
      </c>
      <c r="D66" s="166">
        <f>D68+D69+D70</f>
        <v>0</v>
      </c>
      <c r="E66" s="166">
        <f t="shared" ref="E66:F66" si="26">E68+E69+E70</f>
        <v>0</v>
      </c>
      <c r="F66" s="166">
        <f t="shared" si="26"/>
        <v>0</v>
      </c>
    </row>
    <row r="67" spans="1:6" ht="15.75" x14ac:dyDescent="0.2">
      <c r="A67" s="337"/>
      <c r="B67" s="325"/>
      <c r="C67" s="192" t="s">
        <v>0</v>
      </c>
      <c r="D67" s="166"/>
      <c r="E67" s="166"/>
      <c r="F67" s="166"/>
    </row>
    <row r="68" spans="1:6" ht="38.25" x14ac:dyDescent="0.2">
      <c r="A68" s="337"/>
      <c r="B68" s="325"/>
      <c r="C68" s="201" t="s">
        <v>33</v>
      </c>
      <c r="D68" s="166">
        <v>0</v>
      </c>
      <c r="E68" s="166">
        <v>0</v>
      </c>
      <c r="F68" s="166">
        <v>0</v>
      </c>
    </row>
    <row r="69" spans="1:6" ht="15.75" x14ac:dyDescent="0.2">
      <c r="A69" s="337"/>
      <c r="B69" s="325"/>
      <c r="C69" s="194" t="s">
        <v>38</v>
      </c>
      <c r="D69" s="166">
        <v>0</v>
      </c>
      <c r="E69" s="166">
        <v>0</v>
      </c>
      <c r="F69" s="166">
        <v>0</v>
      </c>
    </row>
    <row r="70" spans="1:6" ht="15.75" x14ac:dyDescent="0.2">
      <c r="A70" s="338"/>
      <c r="B70" s="326"/>
      <c r="C70" s="193" t="s">
        <v>11</v>
      </c>
      <c r="D70" s="166">
        <v>0</v>
      </c>
      <c r="E70" s="166">
        <v>0</v>
      </c>
      <c r="F70" s="166">
        <v>0</v>
      </c>
    </row>
    <row r="71" spans="1:6" ht="15.75" customHeight="1" x14ac:dyDescent="0.2">
      <c r="A71" s="336" t="s">
        <v>178</v>
      </c>
      <c r="B71" s="324" t="s">
        <v>225</v>
      </c>
      <c r="C71" s="191" t="s">
        <v>8</v>
      </c>
      <c r="D71" s="166">
        <f>D72+D73+D77+D78</f>
        <v>47923.11</v>
      </c>
      <c r="E71" s="166">
        <f t="shared" ref="E71" si="27">E72+E73+E77+E78</f>
        <v>45263.799999999996</v>
      </c>
      <c r="F71" s="166">
        <f t="shared" ref="F71" si="28">F72+F73+F77+F78</f>
        <v>45263.799999999996</v>
      </c>
    </row>
    <row r="72" spans="1:6" ht="68.25" customHeight="1" x14ac:dyDescent="0.2">
      <c r="A72" s="337"/>
      <c r="B72" s="325"/>
      <c r="C72" s="192" t="s">
        <v>35</v>
      </c>
      <c r="D72" s="166">
        <v>0</v>
      </c>
      <c r="E72" s="166">
        <v>0</v>
      </c>
      <c r="F72" s="166">
        <v>0</v>
      </c>
    </row>
    <row r="73" spans="1:6" ht="58.5" customHeight="1" x14ac:dyDescent="0.2">
      <c r="A73" s="337"/>
      <c r="B73" s="325"/>
      <c r="C73" s="192" t="s">
        <v>23</v>
      </c>
      <c r="D73" s="166">
        <f>D75+D76</f>
        <v>43130.8</v>
      </c>
      <c r="E73" s="166">
        <f t="shared" ref="E73:F73" si="29">E75+E76</f>
        <v>40471.49</v>
      </c>
      <c r="F73" s="166">
        <f t="shared" si="29"/>
        <v>40471.49</v>
      </c>
    </row>
    <row r="74" spans="1:6" ht="16.5" customHeight="1" x14ac:dyDescent="0.2">
      <c r="A74" s="337"/>
      <c r="B74" s="325"/>
      <c r="C74" s="192" t="s">
        <v>0</v>
      </c>
      <c r="D74" s="166"/>
      <c r="E74" s="166"/>
      <c r="F74" s="166"/>
    </row>
    <row r="75" spans="1:6" ht="15.75" x14ac:dyDescent="0.2">
      <c r="A75" s="337"/>
      <c r="B75" s="325"/>
      <c r="C75" s="192" t="s">
        <v>34</v>
      </c>
      <c r="D75" s="166">
        <v>0</v>
      </c>
      <c r="E75" s="166">
        <v>0</v>
      </c>
      <c r="F75" s="166">
        <v>0</v>
      </c>
    </row>
    <row r="76" spans="1:6" ht="15.75" x14ac:dyDescent="0.2">
      <c r="A76" s="337"/>
      <c r="B76" s="325"/>
      <c r="C76" s="192" t="s">
        <v>6</v>
      </c>
      <c r="D76" s="166">
        <v>43130.8</v>
      </c>
      <c r="E76" s="166">
        <v>40471.49</v>
      </c>
      <c r="F76" s="166">
        <v>40471.49</v>
      </c>
    </row>
    <row r="77" spans="1:6" ht="15.75" x14ac:dyDescent="0.2">
      <c r="A77" s="337"/>
      <c r="B77" s="325"/>
      <c r="C77" s="192" t="s">
        <v>7</v>
      </c>
      <c r="D77" s="166">
        <v>4792.3100000000004</v>
      </c>
      <c r="E77" s="166">
        <v>4792.3100000000004</v>
      </c>
      <c r="F77" s="166">
        <v>4792.3100000000004</v>
      </c>
    </row>
    <row r="78" spans="1:6" ht="25.5" x14ac:dyDescent="0.2">
      <c r="A78" s="337"/>
      <c r="B78" s="325"/>
      <c r="C78" s="200" t="s">
        <v>24</v>
      </c>
      <c r="D78" s="166">
        <f>D80+D81+D82</f>
        <v>0</v>
      </c>
      <c r="E78" s="166">
        <f t="shared" ref="E78:F78" si="30">E80+E81+E82</f>
        <v>0</v>
      </c>
      <c r="F78" s="166">
        <f t="shared" si="30"/>
        <v>0</v>
      </c>
    </row>
    <row r="79" spans="1:6" ht="15.75" x14ac:dyDescent="0.2">
      <c r="A79" s="337"/>
      <c r="B79" s="325"/>
      <c r="C79" s="192" t="s">
        <v>0</v>
      </c>
      <c r="D79" s="166"/>
      <c r="E79" s="166"/>
      <c r="F79" s="166"/>
    </row>
    <row r="80" spans="1:6" ht="38.25" x14ac:dyDescent="0.2">
      <c r="A80" s="337"/>
      <c r="B80" s="325"/>
      <c r="C80" s="201" t="s">
        <v>33</v>
      </c>
      <c r="D80" s="166">
        <v>0</v>
      </c>
      <c r="E80" s="166">
        <v>0</v>
      </c>
      <c r="F80" s="166">
        <v>0</v>
      </c>
    </row>
    <row r="81" spans="1:6" ht="23.25" customHeight="1" x14ac:dyDescent="0.2">
      <c r="A81" s="337"/>
      <c r="B81" s="325"/>
      <c r="C81" s="194" t="s">
        <v>38</v>
      </c>
      <c r="D81" s="166">
        <v>0</v>
      </c>
      <c r="E81" s="166">
        <v>0</v>
      </c>
      <c r="F81" s="166">
        <v>0</v>
      </c>
    </row>
    <row r="82" spans="1:6" ht="15.75" x14ac:dyDescent="0.2">
      <c r="A82" s="338"/>
      <c r="B82" s="326"/>
      <c r="C82" s="193" t="s">
        <v>11</v>
      </c>
      <c r="D82" s="166">
        <v>0</v>
      </c>
      <c r="E82" s="166">
        <v>0</v>
      </c>
      <c r="F82" s="166">
        <v>0</v>
      </c>
    </row>
    <row r="83" spans="1:6" ht="15.75" customHeight="1" x14ac:dyDescent="0.2">
      <c r="A83" s="336" t="s">
        <v>181</v>
      </c>
      <c r="B83" s="324" t="s">
        <v>187</v>
      </c>
      <c r="C83" s="191" t="s">
        <v>8</v>
      </c>
      <c r="D83" s="166">
        <f>D84+D85+D89+D90</f>
        <v>80148.600000000006</v>
      </c>
      <c r="E83" s="166">
        <f t="shared" ref="E83" si="31">E84+E85+E89+E90</f>
        <v>71172.800000000003</v>
      </c>
      <c r="F83" s="166">
        <f t="shared" ref="F83" si="32">F84+F85+F89+F90</f>
        <v>71172.800000000003</v>
      </c>
    </row>
    <row r="84" spans="1:6" ht="72" customHeight="1" x14ac:dyDescent="0.2">
      <c r="A84" s="337"/>
      <c r="B84" s="325"/>
      <c r="C84" s="192" t="s">
        <v>35</v>
      </c>
      <c r="D84" s="166">
        <v>0</v>
      </c>
      <c r="E84" s="166">
        <v>0</v>
      </c>
      <c r="F84" s="166">
        <v>0</v>
      </c>
    </row>
    <row r="85" spans="1:6" ht="51" x14ac:dyDescent="0.2">
      <c r="A85" s="337"/>
      <c r="B85" s="325"/>
      <c r="C85" s="192" t="s">
        <v>23</v>
      </c>
      <c r="D85" s="166">
        <f>D87+D88</f>
        <v>40074.300000000003</v>
      </c>
      <c r="E85" s="166">
        <f t="shared" ref="E85:F85" si="33">E87+E88</f>
        <v>35586.400000000001</v>
      </c>
      <c r="F85" s="166">
        <f t="shared" si="33"/>
        <v>35586.400000000001</v>
      </c>
    </row>
    <row r="86" spans="1:6" ht="15.75" x14ac:dyDescent="0.2">
      <c r="A86" s="337"/>
      <c r="B86" s="325"/>
      <c r="C86" s="192" t="s">
        <v>0</v>
      </c>
      <c r="D86" s="166"/>
      <c r="E86" s="166"/>
      <c r="F86" s="166"/>
    </row>
    <row r="87" spans="1:6" ht="15.75" customHeight="1" x14ac:dyDescent="0.2">
      <c r="A87" s="337"/>
      <c r="B87" s="325"/>
      <c r="C87" s="192" t="s">
        <v>34</v>
      </c>
      <c r="D87" s="166">
        <v>0</v>
      </c>
      <c r="E87" s="166">
        <v>0</v>
      </c>
      <c r="F87" s="166">
        <v>0</v>
      </c>
    </row>
    <row r="88" spans="1:6" ht="16.5" customHeight="1" x14ac:dyDescent="0.2">
      <c r="A88" s="337"/>
      <c r="B88" s="325"/>
      <c r="C88" s="192" t="s">
        <v>6</v>
      </c>
      <c r="D88" s="166">
        <v>40074.300000000003</v>
      </c>
      <c r="E88" s="166">
        <v>35586.400000000001</v>
      </c>
      <c r="F88" s="166">
        <v>35586.400000000001</v>
      </c>
    </row>
    <row r="89" spans="1:6" ht="21" customHeight="1" x14ac:dyDescent="0.2">
      <c r="A89" s="337"/>
      <c r="B89" s="325"/>
      <c r="C89" s="192" t="s">
        <v>7</v>
      </c>
      <c r="D89" s="166">
        <v>40074.300000000003</v>
      </c>
      <c r="E89" s="166">
        <v>35586.400000000001</v>
      </c>
      <c r="F89" s="166">
        <v>35586.400000000001</v>
      </c>
    </row>
    <row r="90" spans="1:6" ht="25.5" x14ac:dyDescent="0.2">
      <c r="A90" s="337"/>
      <c r="B90" s="325"/>
      <c r="C90" s="200" t="s">
        <v>24</v>
      </c>
      <c r="D90" s="166">
        <f>D92+D93+D94</f>
        <v>0</v>
      </c>
      <c r="E90" s="166">
        <f t="shared" ref="E90:F90" si="34">E92+E93+E94</f>
        <v>0</v>
      </c>
      <c r="F90" s="166">
        <f t="shared" si="34"/>
        <v>0</v>
      </c>
    </row>
    <row r="91" spans="1:6" ht="15.75" x14ac:dyDescent="0.2">
      <c r="A91" s="337"/>
      <c r="B91" s="325"/>
      <c r="C91" s="192" t="s">
        <v>0</v>
      </c>
      <c r="D91" s="166"/>
      <c r="E91" s="166"/>
      <c r="F91" s="166"/>
    </row>
    <row r="92" spans="1:6" ht="38.25" x14ac:dyDescent="0.2">
      <c r="A92" s="337"/>
      <c r="B92" s="325"/>
      <c r="C92" s="201" t="s">
        <v>33</v>
      </c>
      <c r="D92" s="166">
        <v>0</v>
      </c>
      <c r="E92" s="166">
        <v>0</v>
      </c>
      <c r="F92" s="166">
        <v>0</v>
      </c>
    </row>
    <row r="93" spans="1:6" ht="15.75" x14ac:dyDescent="0.2">
      <c r="A93" s="337"/>
      <c r="B93" s="325"/>
      <c r="C93" s="194" t="s">
        <v>38</v>
      </c>
      <c r="D93" s="166">
        <v>0</v>
      </c>
      <c r="E93" s="166">
        <v>0</v>
      </c>
      <c r="F93" s="166">
        <v>0</v>
      </c>
    </row>
    <row r="94" spans="1:6" ht="15.75" x14ac:dyDescent="0.2">
      <c r="A94" s="338"/>
      <c r="B94" s="326"/>
      <c r="C94" s="193" t="s">
        <v>11</v>
      </c>
      <c r="D94" s="166">
        <v>0</v>
      </c>
      <c r="E94" s="166">
        <v>0</v>
      </c>
      <c r="F94" s="166">
        <v>0</v>
      </c>
    </row>
    <row r="95" spans="1:6" ht="21.75" customHeight="1" x14ac:dyDescent="0.2">
      <c r="A95" s="336" t="s">
        <v>182</v>
      </c>
      <c r="B95" s="324" t="s">
        <v>189</v>
      </c>
      <c r="C95" s="191" t="s">
        <v>8</v>
      </c>
      <c r="D95" s="166">
        <f>D96+D97+D101+D102</f>
        <v>19584.3</v>
      </c>
      <c r="E95" s="166">
        <f t="shared" ref="E95" si="35">E96+E97+E101+E102</f>
        <v>18728.05</v>
      </c>
      <c r="F95" s="166">
        <f t="shared" ref="F95" si="36">F96+F97+F101+F102</f>
        <v>18728.05</v>
      </c>
    </row>
    <row r="96" spans="1:6" ht="77.25" customHeight="1" x14ac:dyDescent="0.2">
      <c r="A96" s="337"/>
      <c r="B96" s="325"/>
      <c r="C96" s="192" t="s">
        <v>35</v>
      </c>
      <c r="D96" s="166">
        <v>0</v>
      </c>
      <c r="E96" s="166">
        <v>0</v>
      </c>
      <c r="F96" s="166">
        <v>0</v>
      </c>
    </row>
    <row r="97" spans="1:6" ht="57" customHeight="1" x14ac:dyDescent="0.2">
      <c r="A97" s="337"/>
      <c r="B97" s="325"/>
      <c r="C97" s="192" t="s">
        <v>23</v>
      </c>
      <c r="D97" s="166">
        <f>D99+D100</f>
        <v>17238.5</v>
      </c>
      <c r="E97" s="166">
        <f t="shared" ref="E97:F97" si="37">E99+E100</f>
        <v>16382.25</v>
      </c>
      <c r="F97" s="166">
        <f t="shared" si="37"/>
        <v>16382.25</v>
      </c>
    </row>
    <row r="98" spans="1:6" ht="15.75" x14ac:dyDescent="0.2">
      <c r="A98" s="337"/>
      <c r="B98" s="325"/>
      <c r="C98" s="192" t="s">
        <v>0</v>
      </c>
      <c r="D98" s="166"/>
      <c r="E98" s="166"/>
      <c r="F98" s="166"/>
    </row>
    <row r="99" spans="1:6" ht="15.75" x14ac:dyDescent="0.2">
      <c r="A99" s="337"/>
      <c r="B99" s="325"/>
      <c r="C99" s="192" t="s">
        <v>34</v>
      </c>
      <c r="D99" s="166">
        <v>0</v>
      </c>
      <c r="E99" s="166">
        <v>0</v>
      </c>
      <c r="F99" s="166">
        <v>0</v>
      </c>
    </row>
    <row r="100" spans="1:6" ht="15.75" customHeight="1" x14ac:dyDescent="0.2">
      <c r="A100" s="337"/>
      <c r="B100" s="325"/>
      <c r="C100" s="192" t="s">
        <v>6</v>
      </c>
      <c r="D100" s="166">
        <v>17238.5</v>
      </c>
      <c r="E100" s="166">
        <v>16382.25</v>
      </c>
      <c r="F100" s="166">
        <v>16382.25</v>
      </c>
    </row>
    <row r="101" spans="1:6" ht="18" customHeight="1" x14ac:dyDescent="0.2">
      <c r="A101" s="337"/>
      <c r="B101" s="325"/>
      <c r="C101" s="192" t="s">
        <v>7</v>
      </c>
      <c r="D101" s="166">
        <v>2345.8000000000002</v>
      </c>
      <c r="E101" s="166">
        <v>2345.8000000000002</v>
      </c>
      <c r="F101" s="166">
        <v>2345.8000000000002</v>
      </c>
    </row>
    <row r="102" spans="1:6" ht="33.75" customHeight="1" x14ac:dyDescent="0.2">
      <c r="A102" s="337"/>
      <c r="B102" s="325"/>
      <c r="C102" s="200" t="s">
        <v>24</v>
      </c>
      <c r="D102" s="166">
        <f>D104+D105+D106</f>
        <v>0</v>
      </c>
      <c r="E102" s="166">
        <f t="shared" ref="E102:F102" si="38">E104+E105+E106</f>
        <v>0</v>
      </c>
      <c r="F102" s="166">
        <f t="shared" si="38"/>
        <v>0</v>
      </c>
    </row>
    <row r="103" spans="1:6" ht="15.75" x14ac:dyDescent="0.2">
      <c r="A103" s="337"/>
      <c r="B103" s="325"/>
      <c r="C103" s="192" t="s">
        <v>0</v>
      </c>
      <c r="D103" s="166"/>
      <c r="E103" s="166"/>
      <c r="F103" s="166"/>
    </row>
    <row r="104" spans="1:6" ht="44.25" customHeight="1" x14ac:dyDescent="0.2">
      <c r="A104" s="337"/>
      <c r="B104" s="325"/>
      <c r="C104" s="201" t="s">
        <v>33</v>
      </c>
      <c r="D104" s="166">
        <v>0</v>
      </c>
      <c r="E104" s="166">
        <v>0</v>
      </c>
      <c r="F104" s="166">
        <v>0</v>
      </c>
    </row>
    <row r="105" spans="1:6" ht="15.75" x14ac:dyDescent="0.2">
      <c r="A105" s="337"/>
      <c r="B105" s="325"/>
      <c r="C105" s="194" t="s">
        <v>38</v>
      </c>
      <c r="D105" s="166">
        <v>0</v>
      </c>
      <c r="E105" s="166">
        <v>0</v>
      </c>
      <c r="F105" s="166">
        <v>0</v>
      </c>
    </row>
    <row r="106" spans="1:6" ht="15.75" x14ac:dyDescent="0.2">
      <c r="A106" s="338"/>
      <c r="B106" s="326"/>
      <c r="C106" s="193" t="s">
        <v>11</v>
      </c>
      <c r="D106" s="166">
        <v>0</v>
      </c>
      <c r="E106" s="166">
        <v>0</v>
      </c>
      <c r="F106" s="166">
        <v>0</v>
      </c>
    </row>
    <row r="107" spans="1:6" ht="34.5" customHeight="1" x14ac:dyDescent="0.2">
      <c r="A107" s="336" t="s">
        <v>183</v>
      </c>
      <c r="B107" s="324" t="s">
        <v>191</v>
      </c>
      <c r="C107" s="191" t="s">
        <v>8</v>
      </c>
      <c r="D107" s="166">
        <f>D108+D109+D113+D114</f>
        <v>18332</v>
      </c>
      <c r="E107" s="166">
        <f t="shared" ref="E107" si="39">E108+E109+E113+E114</f>
        <v>18301.97</v>
      </c>
      <c r="F107" s="166">
        <f t="shared" ref="F107" si="40">F108+F109+F113+F114</f>
        <v>18301.97</v>
      </c>
    </row>
    <row r="108" spans="1:6" ht="65.25" customHeight="1" x14ac:dyDescent="0.2">
      <c r="A108" s="337"/>
      <c r="B108" s="325"/>
      <c r="C108" s="192" t="s">
        <v>35</v>
      </c>
      <c r="D108" s="166">
        <v>0</v>
      </c>
      <c r="E108" s="166">
        <v>0</v>
      </c>
      <c r="F108" s="166">
        <v>0</v>
      </c>
    </row>
    <row r="109" spans="1:6" ht="55.5" customHeight="1" x14ac:dyDescent="0.2">
      <c r="A109" s="337"/>
      <c r="B109" s="325"/>
      <c r="C109" s="192" t="s">
        <v>23</v>
      </c>
      <c r="D109" s="166">
        <f>D111+D112</f>
        <v>16498.8</v>
      </c>
      <c r="E109" s="166">
        <f t="shared" ref="E109:F109" si="41">E111+E112</f>
        <v>16468.77</v>
      </c>
      <c r="F109" s="166">
        <f t="shared" si="41"/>
        <v>16468.77</v>
      </c>
    </row>
    <row r="110" spans="1:6" ht="15.75" x14ac:dyDescent="0.2">
      <c r="A110" s="337"/>
      <c r="B110" s="325"/>
      <c r="C110" s="192" t="s">
        <v>0</v>
      </c>
      <c r="D110" s="166"/>
      <c r="E110" s="166"/>
      <c r="F110" s="166"/>
    </row>
    <row r="111" spans="1:6" ht="15.75" x14ac:dyDescent="0.2">
      <c r="A111" s="337"/>
      <c r="B111" s="325"/>
      <c r="C111" s="192" t="s">
        <v>34</v>
      </c>
      <c r="D111" s="166">
        <v>0</v>
      </c>
      <c r="E111" s="166">
        <v>0</v>
      </c>
      <c r="F111" s="166">
        <v>0</v>
      </c>
    </row>
    <row r="112" spans="1:6" ht="15.75" x14ac:dyDescent="0.2">
      <c r="A112" s="337"/>
      <c r="B112" s="325"/>
      <c r="C112" s="192" t="s">
        <v>6</v>
      </c>
      <c r="D112" s="166">
        <v>16498.8</v>
      </c>
      <c r="E112" s="166">
        <v>16468.77</v>
      </c>
      <c r="F112" s="166">
        <v>16468.77</v>
      </c>
    </row>
    <row r="113" spans="1:6" ht="15.75" x14ac:dyDescent="0.2">
      <c r="A113" s="337"/>
      <c r="B113" s="325"/>
      <c r="C113" s="192" t="s">
        <v>7</v>
      </c>
      <c r="D113" s="166">
        <v>1833.2</v>
      </c>
      <c r="E113" s="166">
        <v>1833.2</v>
      </c>
      <c r="F113" s="166">
        <v>1833.2</v>
      </c>
    </row>
    <row r="114" spans="1:6" ht="25.5" x14ac:dyDescent="0.2">
      <c r="A114" s="337"/>
      <c r="B114" s="325"/>
      <c r="C114" s="200" t="s">
        <v>24</v>
      </c>
      <c r="D114" s="166">
        <f>D116+D117+D118</f>
        <v>0</v>
      </c>
      <c r="E114" s="166">
        <f t="shared" ref="E114:F114" si="42">E116+E117+E118</f>
        <v>0</v>
      </c>
      <c r="F114" s="166">
        <f t="shared" si="42"/>
        <v>0</v>
      </c>
    </row>
    <row r="115" spans="1:6" ht="15.75" x14ac:dyDescent="0.2">
      <c r="A115" s="337"/>
      <c r="B115" s="325"/>
      <c r="C115" s="192" t="s">
        <v>0</v>
      </c>
      <c r="D115" s="166"/>
      <c r="E115" s="166"/>
      <c r="F115" s="166"/>
    </row>
    <row r="116" spans="1:6" ht="48.75" customHeight="1" x14ac:dyDescent="0.2">
      <c r="A116" s="337"/>
      <c r="B116" s="325"/>
      <c r="C116" s="201" t="s">
        <v>33</v>
      </c>
      <c r="D116" s="166">
        <v>0</v>
      </c>
      <c r="E116" s="166">
        <v>0</v>
      </c>
      <c r="F116" s="166">
        <v>0</v>
      </c>
    </row>
    <row r="117" spans="1:6" ht="21.75" customHeight="1" x14ac:dyDescent="0.2">
      <c r="A117" s="337"/>
      <c r="B117" s="325"/>
      <c r="C117" s="194" t="s">
        <v>38</v>
      </c>
      <c r="D117" s="166">
        <v>0</v>
      </c>
      <c r="E117" s="166">
        <v>0</v>
      </c>
      <c r="F117" s="166">
        <v>0</v>
      </c>
    </row>
    <row r="118" spans="1:6" ht="15.75" x14ac:dyDescent="0.2">
      <c r="A118" s="338"/>
      <c r="B118" s="51"/>
      <c r="C118" s="193" t="s">
        <v>11</v>
      </c>
      <c r="D118" s="166">
        <v>0</v>
      </c>
      <c r="E118" s="166">
        <v>0</v>
      </c>
      <c r="F118" s="166">
        <v>0</v>
      </c>
    </row>
    <row r="119" spans="1:6" ht="15.75" customHeight="1" x14ac:dyDescent="0.2">
      <c r="A119" s="336" t="s">
        <v>184</v>
      </c>
      <c r="B119" s="324" t="s">
        <v>152</v>
      </c>
      <c r="C119" s="191" t="s">
        <v>8</v>
      </c>
      <c r="D119" s="166">
        <f>D120+D121+D125+D126</f>
        <v>1989.1</v>
      </c>
      <c r="E119" s="166">
        <f t="shared" ref="E119" si="43">E120+E121+E125+E126</f>
        <v>1951.13</v>
      </c>
      <c r="F119" s="166">
        <f t="shared" ref="F119" si="44">F120+F121+F125+F126</f>
        <v>1951.13</v>
      </c>
    </row>
    <row r="120" spans="1:6" ht="68.25" customHeight="1" x14ac:dyDescent="0.2">
      <c r="A120" s="337"/>
      <c r="B120" s="325"/>
      <c r="C120" s="192" t="s">
        <v>35</v>
      </c>
      <c r="D120" s="166">
        <v>0</v>
      </c>
      <c r="E120" s="166">
        <v>0</v>
      </c>
      <c r="F120" s="166">
        <v>0</v>
      </c>
    </row>
    <row r="121" spans="1:6" ht="55.5" customHeight="1" x14ac:dyDescent="0.2">
      <c r="A121" s="337"/>
      <c r="B121" s="325"/>
      <c r="C121" s="192" t="s">
        <v>23</v>
      </c>
      <c r="D121" s="166">
        <f>D123+D124</f>
        <v>1989.1</v>
      </c>
      <c r="E121" s="166">
        <f t="shared" ref="E121:F121" si="45">E123+E124</f>
        <v>1951.13</v>
      </c>
      <c r="F121" s="166">
        <f t="shared" si="45"/>
        <v>1951.13</v>
      </c>
    </row>
    <row r="122" spans="1:6" ht="15.75" x14ac:dyDescent="0.2">
      <c r="A122" s="337"/>
      <c r="B122" s="325"/>
      <c r="C122" s="192" t="s">
        <v>0</v>
      </c>
      <c r="D122" s="166"/>
      <c r="E122" s="166"/>
      <c r="F122" s="166"/>
    </row>
    <row r="123" spans="1:6" ht="15.75" x14ac:dyDescent="0.2">
      <c r="A123" s="337"/>
      <c r="B123" s="325"/>
      <c r="C123" s="192" t="s">
        <v>34</v>
      </c>
      <c r="D123" s="166">
        <v>0</v>
      </c>
      <c r="E123" s="166">
        <v>0</v>
      </c>
      <c r="F123" s="166">
        <v>0</v>
      </c>
    </row>
    <row r="124" spans="1:6" ht="15.75" x14ac:dyDescent="0.2">
      <c r="A124" s="337"/>
      <c r="B124" s="325"/>
      <c r="C124" s="192" t="s">
        <v>6</v>
      </c>
      <c r="D124" s="166">
        <v>1989.1</v>
      </c>
      <c r="E124" s="166">
        <v>1951.13</v>
      </c>
      <c r="F124" s="166">
        <v>1951.13</v>
      </c>
    </row>
    <row r="125" spans="1:6" ht="15.75" x14ac:dyDescent="0.2">
      <c r="A125" s="337"/>
      <c r="B125" s="325"/>
      <c r="C125" s="192" t="s">
        <v>7</v>
      </c>
      <c r="D125" s="166">
        <v>0</v>
      </c>
      <c r="E125" s="166">
        <v>0</v>
      </c>
      <c r="F125" s="166">
        <v>0</v>
      </c>
    </row>
    <row r="126" spans="1:6" ht="25.5" x14ac:dyDescent="0.2">
      <c r="A126" s="337"/>
      <c r="B126" s="325"/>
      <c r="C126" s="200" t="s">
        <v>24</v>
      </c>
      <c r="D126" s="166">
        <f>D128+D129+D130</f>
        <v>0</v>
      </c>
      <c r="E126" s="166">
        <f t="shared" ref="E126:F126" si="46">E128+E129+E130</f>
        <v>0</v>
      </c>
      <c r="F126" s="166">
        <f t="shared" si="46"/>
        <v>0</v>
      </c>
    </row>
    <row r="127" spans="1:6" ht="15.75" x14ac:dyDescent="0.2">
      <c r="A127" s="337"/>
      <c r="B127" s="325"/>
      <c r="C127" s="192" t="s">
        <v>0</v>
      </c>
      <c r="D127" s="166"/>
      <c r="E127" s="166"/>
      <c r="F127" s="166"/>
    </row>
    <row r="128" spans="1:6" ht="46.5" customHeight="1" x14ac:dyDescent="0.2">
      <c r="A128" s="337"/>
      <c r="B128" s="325"/>
      <c r="C128" s="201" t="s">
        <v>33</v>
      </c>
      <c r="D128" s="166">
        <v>0</v>
      </c>
      <c r="E128" s="166">
        <v>0</v>
      </c>
      <c r="F128" s="166">
        <v>0</v>
      </c>
    </row>
    <row r="129" spans="1:6" ht="23.25" customHeight="1" x14ac:dyDescent="0.2">
      <c r="A129" s="337"/>
      <c r="B129" s="325"/>
      <c r="C129" s="194" t="s">
        <v>38</v>
      </c>
      <c r="D129" s="166">
        <v>0</v>
      </c>
      <c r="E129" s="166">
        <v>0</v>
      </c>
      <c r="F129" s="166">
        <v>0</v>
      </c>
    </row>
    <row r="130" spans="1:6" ht="20.25" customHeight="1" x14ac:dyDescent="0.2">
      <c r="A130" s="338"/>
      <c r="B130" s="326"/>
      <c r="C130" s="193" t="s">
        <v>11</v>
      </c>
      <c r="D130" s="166">
        <v>0</v>
      </c>
      <c r="E130" s="166">
        <v>0</v>
      </c>
      <c r="F130" s="166">
        <v>0</v>
      </c>
    </row>
    <row r="131" spans="1:6" ht="25.5" customHeight="1" x14ac:dyDescent="0.2">
      <c r="A131" s="336" t="s">
        <v>185</v>
      </c>
      <c r="B131" s="324" t="s">
        <v>154</v>
      </c>
      <c r="C131" s="191" t="s">
        <v>8</v>
      </c>
      <c r="D131" s="166">
        <f>D132+D133+D137+D138</f>
        <v>835027.7</v>
      </c>
      <c r="E131" s="166">
        <f t="shared" ref="E131" si="47">E132+E133+E137+E138</f>
        <v>834985.65</v>
      </c>
      <c r="F131" s="166">
        <f t="shared" ref="F131" si="48">F132+F133+F137+F138</f>
        <v>834985.65</v>
      </c>
    </row>
    <row r="132" spans="1:6" ht="64.5" customHeight="1" x14ac:dyDescent="0.2">
      <c r="A132" s="337"/>
      <c r="B132" s="325"/>
      <c r="C132" s="192" t="s">
        <v>35</v>
      </c>
      <c r="D132" s="166">
        <v>0</v>
      </c>
      <c r="E132" s="166">
        <v>0</v>
      </c>
      <c r="F132" s="166">
        <v>0</v>
      </c>
    </row>
    <row r="133" spans="1:6" ht="51" x14ac:dyDescent="0.2">
      <c r="A133" s="337"/>
      <c r="B133" s="325"/>
      <c r="C133" s="192" t="s">
        <v>23</v>
      </c>
      <c r="D133" s="166">
        <f>D135+D136</f>
        <v>51095.5</v>
      </c>
      <c r="E133" s="166">
        <f t="shared" ref="E133:F133" si="49">E135+E136</f>
        <v>51064.509999999995</v>
      </c>
      <c r="F133" s="166">
        <f t="shared" si="49"/>
        <v>51064.509999999995</v>
      </c>
    </row>
    <row r="134" spans="1:6" ht="15.75" x14ac:dyDescent="0.2">
      <c r="A134" s="337"/>
      <c r="B134" s="325"/>
      <c r="C134" s="192" t="s">
        <v>0</v>
      </c>
      <c r="D134" s="166"/>
      <c r="E134" s="166"/>
      <c r="F134" s="166"/>
    </row>
    <row r="135" spans="1:6" ht="15.75" x14ac:dyDescent="0.2">
      <c r="A135" s="337"/>
      <c r="B135" s="325"/>
      <c r="C135" s="192" t="s">
        <v>34</v>
      </c>
      <c r="D135" s="166">
        <v>23763.3</v>
      </c>
      <c r="E135" s="166">
        <v>23743.37</v>
      </c>
      <c r="F135" s="166">
        <v>23743.37</v>
      </c>
    </row>
    <row r="136" spans="1:6" ht="15.75" x14ac:dyDescent="0.2">
      <c r="A136" s="337"/>
      <c r="B136" s="325"/>
      <c r="C136" s="192" t="s">
        <v>6</v>
      </c>
      <c r="D136" s="166">
        <v>27332.2</v>
      </c>
      <c r="E136" s="166">
        <v>27321.14</v>
      </c>
      <c r="F136" s="166">
        <v>27321.14</v>
      </c>
    </row>
    <row r="137" spans="1:6" ht="15.75" x14ac:dyDescent="0.2">
      <c r="A137" s="337"/>
      <c r="B137" s="325"/>
      <c r="C137" s="192" t="s">
        <v>7</v>
      </c>
      <c r="D137" s="166">
        <v>27332.2</v>
      </c>
      <c r="E137" s="166">
        <v>27321.14</v>
      </c>
      <c r="F137" s="166">
        <v>27321.14</v>
      </c>
    </row>
    <row r="138" spans="1:6" ht="25.5" x14ac:dyDescent="0.2">
      <c r="A138" s="337"/>
      <c r="B138" s="325"/>
      <c r="C138" s="200" t="s">
        <v>24</v>
      </c>
      <c r="D138" s="166">
        <f>D140+D141+D142</f>
        <v>756600</v>
      </c>
      <c r="E138" s="166">
        <f t="shared" ref="E138:F138" si="50">E140+E141+E142</f>
        <v>756600</v>
      </c>
      <c r="F138" s="166">
        <f t="shared" si="50"/>
        <v>756600</v>
      </c>
    </row>
    <row r="139" spans="1:6" ht="15.75" x14ac:dyDescent="0.2">
      <c r="A139" s="337"/>
      <c r="B139" s="325"/>
      <c r="C139" s="192" t="s">
        <v>0</v>
      </c>
      <c r="D139" s="166"/>
      <c r="E139" s="166"/>
      <c r="F139" s="166"/>
    </row>
    <row r="140" spans="1:6" ht="38.25" x14ac:dyDescent="0.2">
      <c r="A140" s="337"/>
      <c r="B140" s="325"/>
      <c r="C140" s="201" t="s">
        <v>33</v>
      </c>
      <c r="D140" s="166">
        <v>756600</v>
      </c>
      <c r="E140" s="166">
        <v>756600</v>
      </c>
      <c r="F140" s="166">
        <v>756600</v>
      </c>
    </row>
    <row r="141" spans="1:6" ht="15.75" x14ac:dyDescent="0.2">
      <c r="A141" s="337"/>
      <c r="B141" s="325"/>
      <c r="C141" s="194" t="s">
        <v>38</v>
      </c>
      <c r="D141" s="166">
        <v>0</v>
      </c>
      <c r="E141" s="166">
        <v>0</v>
      </c>
      <c r="F141" s="166">
        <v>0</v>
      </c>
    </row>
    <row r="142" spans="1:6" ht="19.5" customHeight="1" x14ac:dyDescent="0.2">
      <c r="A142" s="338"/>
      <c r="B142" s="326"/>
      <c r="C142" s="193" t="s">
        <v>11</v>
      </c>
      <c r="D142" s="166">
        <v>0</v>
      </c>
      <c r="E142" s="166">
        <v>0</v>
      </c>
      <c r="F142" s="166">
        <v>0</v>
      </c>
    </row>
    <row r="143" spans="1:6" ht="21.75" customHeight="1" x14ac:dyDescent="0.2">
      <c r="A143" s="336" t="s">
        <v>186</v>
      </c>
      <c r="B143" s="324" t="s">
        <v>158</v>
      </c>
      <c r="C143" s="191" t="s">
        <v>8</v>
      </c>
      <c r="D143" s="166">
        <f>D144+D145+D149+D150</f>
        <v>65192</v>
      </c>
      <c r="E143" s="166">
        <f t="shared" ref="E143" si="51">E144+E145+E149+E150</f>
        <v>65192</v>
      </c>
      <c r="F143" s="166">
        <f t="shared" ref="F143" si="52">F144+F145+F149+F150</f>
        <v>65192</v>
      </c>
    </row>
    <row r="144" spans="1:6" ht="75" customHeight="1" x14ac:dyDescent="0.2">
      <c r="A144" s="337"/>
      <c r="B144" s="325"/>
      <c r="C144" s="192" t="s">
        <v>35</v>
      </c>
      <c r="D144" s="166">
        <v>0</v>
      </c>
      <c r="E144" s="166">
        <v>0</v>
      </c>
      <c r="F144" s="166">
        <v>0</v>
      </c>
    </row>
    <row r="145" spans="1:6" ht="51" x14ac:dyDescent="0.2">
      <c r="A145" s="337"/>
      <c r="B145" s="325"/>
      <c r="C145" s="192" t="s">
        <v>23</v>
      </c>
      <c r="D145" s="166">
        <f>D147+D148</f>
        <v>65192</v>
      </c>
      <c r="E145" s="166">
        <f t="shared" ref="E145:F145" si="53">E147+E148</f>
        <v>65192</v>
      </c>
      <c r="F145" s="166">
        <f t="shared" si="53"/>
        <v>65192</v>
      </c>
    </row>
    <row r="146" spans="1:6" ht="15.75" x14ac:dyDescent="0.2">
      <c r="A146" s="337"/>
      <c r="B146" s="325"/>
      <c r="C146" s="192" t="s">
        <v>0</v>
      </c>
      <c r="D146" s="166"/>
      <c r="E146" s="166"/>
      <c r="F146" s="166"/>
    </row>
    <row r="147" spans="1:6" ht="15.75" x14ac:dyDescent="0.2">
      <c r="A147" s="337"/>
      <c r="B147" s="325"/>
      <c r="C147" s="192" t="s">
        <v>34</v>
      </c>
      <c r="D147" s="166">
        <v>0</v>
      </c>
      <c r="E147" s="166">
        <v>0</v>
      </c>
      <c r="F147" s="166">
        <v>0</v>
      </c>
    </row>
    <row r="148" spans="1:6" ht="15.75" x14ac:dyDescent="0.2">
      <c r="A148" s="337"/>
      <c r="B148" s="325"/>
      <c r="C148" s="192" t="s">
        <v>6</v>
      </c>
      <c r="D148" s="166">
        <v>65192</v>
      </c>
      <c r="E148" s="166">
        <v>65192</v>
      </c>
      <c r="F148" s="166">
        <v>65192</v>
      </c>
    </row>
    <row r="149" spans="1:6" ht="15.75" x14ac:dyDescent="0.2">
      <c r="A149" s="337"/>
      <c r="B149" s="325"/>
      <c r="C149" s="192" t="s">
        <v>7</v>
      </c>
      <c r="D149" s="166">
        <v>0</v>
      </c>
      <c r="E149" s="166">
        <v>0</v>
      </c>
      <c r="F149" s="166">
        <v>0</v>
      </c>
    </row>
    <row r="150" spans="1:6" ht="25.5" x14ac:dyDescent="0.2">
      <c r="A150" s="337"/>
      <c r="B150" s="325"/>
      <c r="C150" s="200" t="s">
        <v>24</v>
      </c>
      <c r="D150" s="166">
        <f>D152+D153+D154</f>
        <v>0</v>
      </c>
      <c r="E150" s="166">
        <f t="shared" ref="E150:F150" si="54">E152+E153+E154</f>
        <v>0</v>
      </c>
      <c r="F150" s="166">
        <f t="shared" si="54"/>
        <v>0</v>
      </c>
    </row>
    <row r="151" spans="1:6" ht="15.75" x14ac:dyDescent="0.2">
      <c r="A151" s="337"/>
      <c r="B151" s="325"/>
      <c r="C151" s="192" t="s">
        <v>0</v>
      </c>
      <c r="D151" s="166"/>
      <c r="E151" s="166"/>
      <c r="F151" s="166"/>
    </row>
    <row r="152" spans="1:6" ht="38.25" x14ac:dyDescent="0.2">
      <c r="A152" s="337"/>
      <c r="B152" s="325"/>
      <c r="C152" s="201" t="s">
        <v>33</v>
      </c>
      <c r="D152" s="166">
        <v>0</v>
      </c>
      <c r="E152" s="166">
        <v>0</v>
      </c>
      <c r="F152" s="166">
        <v>0</v>
      </c>
    </row>
    <row r="153" spans="1:6" ht="15.75" x14ac:dyDescent="0.2">
      <c r="A153" s="337"/>
      <c r="B153" s="325"/>
      <c r="C153" s="194" t="s">
        <v>38</v>
      </c>
      <c r="D153" s="166">
        <v>0</v>
      </c>
      <c r="E153" s="166">
        <v>0</v>
      </c>
      <c r="F153" s="166">
        <v>0</v>
      </c>
    </row>
    <row r="154" spans="1:6" ht="15.75" x14ac:dyDescent="0.2">
      <c r="A154" s="338"/>
      <c r="B154" s="326"/>
      <c r="C154" s="193" t="s">
        <v>11</v>
      </c>
      <c r="D154" s="166">
        <v>0</v>
      </c>
      <c r="E154" s="166">
        <v>0</v>
      </c>
      <c r="F154" s="166">
        <v>0</v>
      </c>
    </row>
    <row r="155" spans="1:6" ht="22.5" customHeight="1" x14ac:dyDescent="0.2">
      <c r="A155" s="334" t="s">
        <v>257</v>
      </c>
      <c r="B155" s="339" t="s">
        <v>233</v>
      </c>
      <c r="C155" s="191" t="s">
        <v>8</v>
      </c>
      <c r="D155" s="166">
        <f>D156+D157</f>
        <v>6076.9</v>
      </c>
      <c r="E155" s="166">
        <f t="shared" ref="E155:F155" si="55">E156+E157</f>
        <v>6044.3</v>
      </c>
      <c r="F155" s="166">
        <f t="shared" si="55"/>
        <v>6044.3</v>
      </c>
    </row>
    <row r="156" spans="1:6" ht="63.75" x14ac:dyDescent="0.2">
      <c r="A156" s="335"/>
      <c r="B156" s="340"/>
      <c r="C156" s="192" t="s">
        <v>35</v>
      </c>
      <c r="D156" s="166"/>
      <c r="E156" s="166"/>
      <c r="F156" s="166"/>
    </row>
    <row r="157" spans="1:6" ht="51" x14ac:dyDescent="0.2">
      <c r="A157" s="335"/>
      <c r="B157" s="340"/>
      <c r="C157" s="192" t="s">
        <v>23</v>
      </c>
      <c r="D157" s="166">
        <f>D160</f>
        <v>6076.9</v>
      </c>
      <c r="E157" s="166">
        <f t="shared" ref="E157:F157" si="56">E160</f>
        <v>6044.3</v>
      </c>
      <c r="F157" s="166">
        <f t="shared" si="56"/>
        <v>6044.3</v>
      </c>
    </row>
    <row r="158" spans="1:6" ht="15.75" x14ac:dyDescent="0.2">
      <c r="A158" s="335"/>
      <c r="B158" s="340"/>
      <c r="C158" s="192" t="s">
        <v>0</v>
      </c>
      <c r="D158" s="166"/>
      <c r="E158" s="166"/>
      <c r="F158" s="166"/>
    </row>
    <row r="159" spans="1:6" ht="15.75" x14ac:dyDescent="0.2">
      <c r="A159" s="335"/>
      <c r="B159" s="340"/>
      <c r="C159" s="192" t="s">
        <v>34</v>
      </c>
      <c r="D159" s="166"/>
      <c r="E159" s="166"/>
      <c r="F159" s="166"/>
    </row>
    <row r="160" spans="1:6" ht="15.75" x14ac:dyDescent="0.2">
      <c r="A160" s="335"/>
      <c r="B160" s="340"/>
      <c r="C160" s="192" t="s">
        <v>6</v>
      </c>
      <c r="D160" s="166">
        <f>D173+D185</f>
        <v>6076.9</v>
      </c>
      <c r="E160" s="166">
        <f t="shared" ref="E160:F160" si="57">E173+E185</f>
        <v>6044.3</v>
      </c>
      <c r="F160" s="166">
        <f t="shared" si="57"/>
        <v>6044.3</v>
      </c>
    </row>
    <row r="161" spans="1:6" ht="15.75" x14ac:dyDescent="0.2">
      <c r="A161" s="335"/>
      <c r="B161" s="340"/>
      <c r="C161" s="192" t="s">
        <v>7</v>
      </c>
      <c r="D161" s="166"/>
      <c r="E161" s="166"/>
      <c r="F161" s="166"/>
    </row>
    <row r="162" spans="1:6" ht="25.5" x14ac:dyDescent="0.2">
      <c r="A162" s="335"/>
      <c r="B162" s="340"/>
      <c r="C162" s="200" t="s">
        <v>24</v>
      </c>
      <c r="D162" s="166"/>
      <c r="E162" s="166"/>
      <c r="F162" s="166"/>
    </row>
    <row r="163" spans="1:6" ht="15.75" x14ac:dyDescent="0.2">
      <c r="A163" s="335"/>
      <c r="B163" s="340"/>
      <c r="C163" s="192" t="s">
        <v>0</v>
      </c>
      <c r="D163" s="166"/>
      <c r="E163" s="166"/>
      <c r="F163" s="166"/>
    </row>
    <row r="164" spans="1:6" ht="38.25" x14ac:dyDescent="0.2">
      <c r="A164" s="335"/>
      <c r="B164" s="340"/>
      <c r="C164" s="201" t="s">
        <v>33</v>
      </c>
      <c r="D164" s="166"/>
      <c r="E164" s="166"/>
      <c r="F164" s="166"/>
    </row>
    <row r="165" spans="1:6" ht="15.75" x14ac:dyDescent="0.2">
      <c r="A165" s="335"/>
      <c r="B165" s="340"/>
      <c r="C165" s="194" t="s">
        <v>38</v>
      </c>
      <c r="D165" s="166"/>
      <c r="E165" s="166"/>
      <c r="F165" s="166"/>
    </row>
    <row r="166" spans="1:6" ht="15.75" x14ac:dyDescent="0.2">
      <c r="A166" s="351"/>
      <c r="B166" s="341"/>
      <c r="C166" s="193" t="s">
        <v>11</v>
      </c>
      <c r="D166" s="166"/>
      <c r="E166" s="166"/>
      <c r="F166" s="166"/>
    </row>
    <row r="167" spans="1:6" ht="15.75" x14ac:dyDescent="0.2">
      <c r="A167" s="49" t="s">
        <v>0</v>
      </c>
      <c r="B167" s="51"/>
      <c r="C167" s="193"/>
      <c r="D167" s="166"/>
      <c r="E167" s="166"/>
      <c r="F167" s="166"/>
    </row>
    <row r="168" spans="1:6" ht="31.5" customHeight="1" x14ac:dyDescent="0.2">
      <c r="A168" s="278" t="s">
        <v>252</v>
      </c>
      <c r="B168" s="339" t="s">
        <v>237</v>
      </c>
      <c r="C168" s="191" t="s">
        <v>8</v>
      </c>
      <c r="D168" s="166">
        <f>D169+D170</f>
        <v>414.4</v>
      </c>
      <c r="E168" s="166">
        <f t="shared" ref="E168:F168" si="58">E169+E170</f>
        <v>381.8</v>
      </c>
      <c r="F168" s="166">
        <f t="shared" si="58"/>
        <v>381.8</v>
      </c>
    </row>
    <row r="169" spans="1:6" ht="63.75" x14ac:dyDescent="0.2">
      <c r="A169" s="327"/>
      <c r="B169" s="340"/>
      <c r="C169" s="192" t="s">
        <v>35</v>
      </c>
      <c r="D169" s="166"/>
      <c r="E169" s="166"/>
      <c r="F169" s="166"/>
    </row>
    <row r="170" spans="1:6" ht="51" x14ac:dyDescent="0.2">
      <c r="A170" s="327"/>
      <c r="B170" s="340"/>
      <c r="C170" s="192" t="s">
        <v>23</v>
      </c>
      <c r="D170" s="166">
        <f>D173</f>
        <v>414.4</v>
      </c>
      <c r="E170" s="166">
        <f t="shared" ref="E170:F170" si="59">E173</f>
        <v>381.8</v>
      </c>
      <c r="F170" s="166">
        <f t="shared" si="59"/>
        <v>381.8</v>
      </c>
    </row>
    <row r="171" spans="1:6" ht="15.75" x14ac:dyDescent="0.2">
      <c r="A171" s="327"/>
      <c r="B171" s="340"/>
      <c r="C171" s="192" t="s">
        <v>0</v>
      </c>
      <c r="D171" s="166"/>
      <c r="E171" s="166"/>
      <c r="F171" s="166"/>
    </row>
    <row r="172" spans="1:6" ht="15.75" x14ac:dyDescent="0.2">
      <c r="A172" s="327"/>
      <c r="B172" s="340"/>
      <c r="C172" s="192" t="s">
        <v>34</v>
      </c>
      <c r="D172" s="166"/>
      <c r="E172" s="166"/>
      <c r="F172" s="166"/>
    </row>
    <row r="173" spans="1:6" ht="15.75" x14ac:dyDescent="0.2">
      <c r="A173" s="327"/>
      <c r="B173" s="340"/>
      <c r="C173" s="192" t="s">
        <v>6</v>
      </c>
      <c r="D173" s="166">
        <v>414.4</v>
      </c>
      <c r="E173" s="166">
        <v>381.8</v>
      </c>
      <c r="F173" s="166">
        <v>381.8</v>
      </c>
    </row>
    <row r="174" spans="1:6" ht="15.75" x14ac:dyDescent="0.2">
      <c r="A174" s="327"/>
      <c r="B174" s="340"/>
      <c r="C174" s="192" t="s">
        <v>7</v>
      </c>
      <c r="D174" s="166"/>
      <c r="E174" s="166"/>
      <c r="F174" s="166"/>
    </row>
    <row r="175" spans="1:6" ht="25.5" x14ac:dyDescent="0.2">
      <c r="A175" s="327"/>
      <c r="B175" s="340"/>
      <c r="C175" s="200" t="s">
        <v>24</v>
      </c>
      <c r="D175" s="166"/>
      <c r="E175" s="166"/>
      <c r="F175" s="166"/>
    </row>
    <row r="176" spans="1:6" ht="15.75" x14ac:dyDescent="0.2">
      <c r="A176" s="327"/>
      <c r="B176" s="340"/>
      <c r="C176" s="192" t="s">
        <v>0</v>
      </c>
      <c r="D176" s="166"/>
      <c r="E176" s="166"/>
      <c r="F176" s="166"/>
    </row>
    <row r="177" spans="1:6" ht="38.25" x14ac:dyDescent="0.2">
      <c r="A177" s="327"/>
      <c r="B177" s="340"/>
      <c r="C177" s="201" t="s">
        <v>33</v>
      </c>
      <c r="D177" s="166"/>
      <c r="E177" s="166"/>
      <c r="F177" s="166"/>
    </row>
    <row r="178" spans="1:6" ht="15.75" x14ac:dyDescent="0.2">
      <c r="A178" s="327"/>
      <c r="B178" s="340"/>
      <c r="C178" s="194" t="s">
        <v>38</v>
      </c>
      <c r="D178" s="166"/>
      <c r="E178" s="166"/>
      <c r="F178" s="166"/>
    </row>
    <row r="179" spans="1:6" ht="15.75" x14ac:dyDescent="0.2">
      <c r="A179" s="279"/>
      <c r="B179" s="341"/>
      <c r="C179" s="193" t="s">
        <v>11</v>
      </c>
      <c r="D179" s="166"/>
      <c r="E179" s="166"/>
      <c r="F179" s="166"/>
    </row>
    <row r="180" spans="1:6" ht="31.5" customHeight="1" x14ac:dyDescent="0.2">
      <c r="A180" s="278" t="s">
        <v>253</v>
      </c>
      <c r="B180" s="278" t="s">
        <v>238</v>
      </c>
      <c r="C180" s="191" t="s">
        <v>8</v>
      </c>
      <c r="D180" s="166">
        <f>D181+D182</f>
        <v>5662.5</v>
      </c>
      <c r="E180" s="166">
        <f t="shared" ref="E180:F180" si="60">E181+E182</f>
        <v>5662.5</v>
      </c>
      <c r="F180" s="166">
        <f t="shared" si="60"/>
        <v>5662.5</v>
      </c>
    </row>
    <row r="181" spans="1:6" ht="63.75" x14ac:dyDescent="0.2">
      <c r="A181" s="327"/>
      <c r="B181" s="327"/>
      <c r="C181" s="192" t="s">
        <v>35</v>
      </c>
      <c r="D181" s="166"/>
      <c r="E181" s="166"/>
      <c r="F181" s="166"/>
    </row>
    <row r="182" spans="1:6" ht="51" x14ac:dyDescent="0.2">
      <c r="A182" s="327"/>
      <c r="B182" s="327"/>
      <c r="C182" s="192" t="s">
        <v>23</v>
      </c>
      <c r="D182" s="166">
        <f>D185</f>
        <v>5662.5</v>
      </c>
      <c r="E182" s="166">
        <f t="shared" ref="E182:F182" si="61">E185</f>
        <v>5662.5</v>
      </c>
      <c r="F182" s="166">
        <f t="shared" si="61"/>
        <v>5662.5</v>
      </c>
    </row>
    <row r="183" spans="1:6" ht="15.75" x14ac:dyDescent="0.2">
      <c r="A183" s="327"/>
      <c r="B183" s="327"/>
      <c r="C183" s="192" t="s">
        <v>0</v>
      </c>
      <c r="D183" s="166"/>
      <c r="E183" s="166"/>
      <c r="F183" s="166"/>
    </row>
    <row r="184" spans="1:6" ht="15.75" x14ac:dyDescent="0.2">
      <c r="A184" s="327"/>
      <c r="B184" s="327"/>
      <c r="C184" s="192" t="s">
        <v>34</v>
      </c>
      <c r="D184" s="166"/>
      <c r="E184" s="166"/>
      <c r="F184" s="166"/>
    </row>
    <row r="185" spans="1:6" ht="15.75" x14ac:dyDescent="0.2">
      <c r="A185" s="327"/>
      <c r="B185" s="327"/>
      <c r="C185" s="192" t="s">
        <v>6</v>
      </c>
      <c r="D185" s="166">
        <v>5662.5</v>
      </c>
      <c r="E185" s="166">
        <v>5662.5</v>
      </c>
      <c r="F185" s="166">
        <v>5662.5</v>
      </c>
    </row>
    <row r="186" spans="1:6" ht="15.75" x14ac:dyDescent="0.2">
      <c r="A186" s="327"/>
      <c r="B186" s="327"/>
      <c r="C186" s="192" t="s">
        <v>7</v>
      </c>
      <c r="D186" s="166"/>
      <c r="E186" s="166"/>
      <c r="F186" s="166"/>
    </row>
    <row r="187" spans="1:6" ht="25.5" x14ac:dyDescent="0.2">
      <c r="A187" s="327"/>
      <c r="B187" s="327"/>
      <c r="C187" s="200" t="s">
        <v>24</v>
      </c>
      <c r="D187" s="166"/>
      <c r="E187" s="166"/>
      <c r="F187" s="166"/>
    </row>
    <row r="188" spans="1:6" ht="15.75" x14ac:dyDescent="0.2">
      <c r="A188" s="327"/>
      <c r="B188" s="327"/>
      <c r="C188" s="192" t="s">
        <v>0</v>
      </c>
      <c r="D188" s="166"/>
      <c r="E188" s="166"/>
      <c r="F188" s="166"/>
    </row>
    <row r="189" spans="1:6" ht="38.25" x14ac:dyDescent="0.2">
      <c r="A189" s="327"/>
      <c r="B189" s="327"/>
      <c r="C189" s="201" t="s">
        <v>33</v>
      </c>
      <c r="D189" s="166"/>
      <c r="E189" s="166"/>
      <c r="F189" s="166"/>
    </row>
    <row r="190" spans="1:6" ht="15.75" x14ac:dyDescent="0.2">
      <c r="A190" s="327"/>
      <c r="B190" s="327"/>
      <c r="C190" s="194" t="s">
        <v>38</v>
      </c>
      <c r="D190" s="166"/>
      <c r="E190" s="166"/>
      <c r="F190" s="166"/>
    </row>
    <row r="191" spans="1:6" ht="15.75" x14ac:dyDescent="0.2">
      <c r="A191" s="279"/>
      <c r="B191" s="279"/>
      <c r="C191" s="193" t="s">
        <v>11</v>
      </c>
      <c r="D191" s="166"/>
      <c r="E191" s="166"/>
      <c r="F191" s="166"/>
    </row>
    <row r="192" spans="1:6" ht="33.75" customHeight="1" x14ac:dyDescent="0.2">
      <c r="A192" s="334" t="s">
        <v>258</v>
      </c>
      <c r="B192" s="278" t="s">
        <v>167</v>
      </c>
      <c r="C192" s="191" t="s">
        <v>8</v>
      </c>
      <c r="D192" s="166">
        <f>D193+D194</f>
        <v>24191</v>
      </c>
      <c r="E192" s="166">
        <f t="shared" ref="E192:F192" si="62">E193+E194</f>
        <v>23498.799999999999</v>
      </c>
      <c r="F192" s="166">
        <f t="shared" si="62"/>
        <v>23498.799999999999</v>
      </c>
    </row>
    <row r="193" spans="1:6" ht="63.75" x14ac:dyDescent="0.2">
      <c r="A193" s="335"/>
      <c r="B193" s="327"/>
      <c r="C193" s="192" t="s">
        <v>35</v>
      </c>
      <c r="D193" s="166"/>
      <c r="E193" s="166"/>
      <c r="F193" s="166"/>
    </row>
    <row r="194" spans="1:6" ht="51" x14ac:dyDescent="0.2">
      <c r="A194" s="335"/>
      <c r="B194" s="327"/>
      <c r="C194" s="192" t="s">
        <v>23</v>
      </c>
      <c r="D194" s="166">
        <f>D197</f>
        <v>24191</v>
      </c>
      <c r="E194" s="166">
        <f t="shared" ref="E194:F194" si="63">E197</f>
        <v>23498.799999999999</v>
      </c>
      <c r="F194" s="166">
        <f t="shared" si="63"/>
        <v>23498.799999999999</v>
      </c>
    </row>
    <row r="195" spans="1:6" ht="15.75" x14ac:dyDescent="0.2">
      <c r="A195" s="335"/>
      <c r="B195" s="327"/>
      <c r="C195" s="192" t="s">
        <v>0</v>
      </c>
      <c r="D195" s="166"/>
      <c r="E195" s="166"/>
      <c r="F195" s="166"/>
    </row>
    <row r="196" spans="1:6" ht="15.75" x14ac:dyDescent="0.2">
      <c r="A196" s="335"/>
      <c r="B196" s="327"/>
      <c r="C196" s="192" t="s">
        <v>34</v>
      </c>
      <c r="D196" s="166"/>
      <c r="E196" s="166"/>
      <c r="F196" s="166"/>
    </row>
    <row r="197" spans="1:6" ht="15.75" x14ac:dyDescent="0.2">
      <c r="A197" s="335"/>
      <c r="B197" s="327"/>
      <c r="C197" s="192" t="s">
        <v>6</v>
      </c>
      <c r="D197" s="166">
        <v>24191</v>
      </c>
      <c r="E197" s="166">
        <v>23498.799999999999</v>
      </c>
      <c r="F197" s="166">
        <v>23498.799999999999</v>
      </c>
    </row>
    <row r="198" spans="1:6" ht="15.75" x14ac:dyDescent="0.2">
      <c r="A198" s="335"/>
      <c r="B198" s="327"/>
      <c r="C198" s="192" t="s">
        <v>7</v>
      </c>
      <c r="D198" s="166"/>
      <c r="E198" s="166"/>
      <c r="F198" s="166"/>
    </row>
    <row r="199" spans="1:6" ht="25.5" x14ac:dyDescent="0.2">
      <c r="A199" s="335"/>
      <c r="B199" s="327"/>
      <c r="C199" s="200" t="s">
        <v>24</v>
      </c>
      <c r="D199" s="166"/>
      <c r="E199" s="166"/>
      <c r="F199" s="166"/>
    </row>
    <row r="200" spans="1:6" ht="15.75" x14ac:dyDescent="0.2">
      <c r="A200" s="335"/>
      <c r="B200" s="327"/>
      <c r="C200" s="192" t="s">
        <v>0</v>
      </c>
      <c r="D200" s="166"/>
      <c r="E200" s="166"/>
      <c r="F200" s="166"/>
    </row>
    <row r="201" spans="1:6" ht="38.25" x14ac:dyDescent="0.2">
      <c r="A201" s="335"/>
      <c r="B201" s="327"/>
      <c r="C201" s="201" t="s">
        <v>33</v>
      </c>
      <c r="D201" s="166"/>
      <c r="E201" s="166"/>
      <c r="F201" s="166"/>
    </row>
    <row r="202" spans="1:6" ht="15.75" x14ac:dyDescent="0.2">
      <c r="A202" s="335"/>
      <c r="B202" s="327"/>
      <c r="C202" s="194" t="s">
        <v>38</v>
      </c>
      <c r="D202" s="166"/>
      <c r="E202" s="166"/>
      <c r="F202" s="166"/>
    </row>
    <row r="203" spans="1:6" ht="15.75" x14ac:dyDescent="0.2">
      <c r="A203" s="244"/>
      <c r="B203" s="279"/>
      <c r="C203" s="193" t="s">
        <v>11</v>
      </c>
      <c r="D203" s="166"/>
      <c r="E203" s="166"/>
      <c r="F203" s="166"/>
    </row>
    <row r="204" spans="1:6" ht="31.5" customHeight="1" x14ac:dyDescent="0.2">
      <c r="A204" s="328" t="s">
        <v>256</v>
      </c>
      <c r="B204" s="331" t="s">
        <v>244</v>
      </c>
      <c r="C204" s="191" t="s">
        <v>8</v>
      </c>
      <c r="D204" s="166">
        <f>D205+D206</f>
        <v>24191</v>
      </c>
      <c r="E204" s="166">
        <f t="shared" ref="E204:F204" si="64">E205+E206</f>
        <v>23498.799999999999</v>
      </c>
      <c r="F204" s="166">
        <f t="shared" si="64"/>
        <v>23498.799999999999</v>
      </c>
    </row>
    <row r="205" spans="1:6" ht="63.75" x14ac:dyDescent="0.2">
      <c r="A205" s="329"/>
      <c r="B205" s="332"/>
      <c r="C205" s="192" t="s">
        <v>35</v>
      </c>
      <c r="D205" s="166"/>
      <c r="E205" s="166"/>
      <c r="F205" s="166"/>
    </row>
    <row r="206" spans="1:6" ht="51" x14ac:dyDescent="0.2">
      <c r="A206" s="329"/>
      <c r="B206" s="332"/>
      <c r="C206" s="192" t="s">
        <v>23</v>
      </c>
      <c r="D206" s="166">
        <f>D209</f>
        <v>24191</v>
      </c>
      <c r="E206" s="166">
        <f t="shared" ref="E206:F206" si="65">E209</f>
        <v>23498.799999999999</v>
      </c>
      <c r="F206" s="166">
        <f t="shared" si="65"/>
        <v>23498.799999999999</v>
      </c>
    </row>
    <row r="207" spans="1:6" ht="15.75" x14ac:dyDescent="0.2">
      <c r="A207" s="329"/>
      <c r="B207" s="332"/>
      <c r="C207" s="192" t="s">
        <v>0</v>
      </c>
      <c r="D207" s="166"/>
      <c r="E207" s="166"/>
      <c r="F207" s="166"/>
    </row>
    <row r="208" spans="1:6" ht="15.75" x14ac:dyDescent="0.2">
      <c r="A208" s="329"/>
      <c r="B208" s="332"/>
      <c r="C208" s="192" t="s">
        <v>34</v>
      </c>
      <c r="D208" s="166"/>
      <c r="E208" s="166"/>
      <c r="F208" s="166"/>
    </row>
    <row r="209" spans="1:15" ht="15.75" x14ac:dyDescent="0.2">
      <c r="A209" s="329"/>
      <c r="B209" s="332"/>
      <c r="C209" s="192" t="s">
        <v>6</v>
      </c>
      <c r="D209" s="166">
        <v>24191</v>
      </c>
      <c r="E209" s="166">
        <v>23498.799999999999</v>
      </c>
      <c r="F209" s="166">
        <v>23498.799999999999</v>
      </c>
    </row>
    <row r="210" spans="1:15" ht="15.75" x14ac:dyDescent="0.2">
      <c r="A210" s="329"/>
      <c r="B210" s="332"/>
      <c r="C210" s="192" t="s">
        <v>7</v>
      </c>
      <c r="D210" s="166"/>
      <c r="E210" s="166"/>
      <c r="F210" s="166"/>
    </row>
    <row r="211" spans="1:15" ht="25.5" x14ac:dyDescent="0.2">
      <c r="A211" s="329"/>
      <c r="B211" s="332"/>
      <c r="C211" s="200" t="s">
        <v>24</v>
      </c>
      <c r="D211" s="166"/>
      <c r="E211" s="166"/>
      <c r="F211" s="166"/>
    </row>
    <row r="212" spans="1:15" ht="15.75" x14ac:dyDescent="0.2">
      <c r="A212" s="329"/>
      <c r="B212" s="332"/>
      <c r="C212" s="192" t="s">
        <v>0</v>
      </c>
      <c r="D212" s="166"/>
      <c r="E212" s="166"/>
      <c r="F212" s="166"/>
    </row>
    <row r="213" spans="1:15" ht="38.25" x14ac:dyDescent="0.2">
      <c r="A213" s="329"/>
      <c r="B213" s="332"/>
      <c r="C213" s="250" t="s">
        <v>33</v>
      </c>
      <c r="D213" s="166"/>
      <c r="E213" s="166"/>
      <c r="F213" s="166"/>
    </row>
    <row r="214" spans="1:15" ht="15.75" x14ac:dyDescent="0.2">
      <c r="A214" s="329"/>
      <c r="B214" s="332"/>
      <c r="C214" s="200" t="s">
        <v>38</v>
      </c>
      <c r="D214" s="166"/>
      <c r="E214" s="166"/>
      <c r="F214" s="166"/>
    </row>
    <row r="215" spans="1:15" ht="15.75" x14ac:dyDescent="0.2">
      <c r="A215" s="330"/>
      <c r="B215" s="333"/>
      <c r="C215" s="192" t="s">
        <v>11</v>
      </c>
      <c r="D215" s="166"/>
      <c r="E215" s="166"/>
      <c r="F215" s="166"/>
    </row>
    <row r="216" spans="1:15" ht="45.75" customHeight="1" x14ac:dyDescent="0.2">
      <c r="A216" s="344" t="s">
        <v>61</v>
      </c>
      <c r="B216" s="344"/>
      <c r="C216" s="344"/>
      <c r="D216" s="344"/>
      <c r="E216" s="344"/>
      <c r="F216" s="344"/>
    </row>
    <row r="217" spans="1:15" s="22" customFormat="1" ht="44.25" customHeight="1" x14ac:dyDescent="0.2">
      <c r="A217" s="343" t="s">
        <v>49</v>
      </c>
      <c r="B217" s="343"/>
      <c r="C217" s="343"/>
      <c r="D217" s="343"/>
      <c r="E217" s="343"/>
      <c r="F217" s="343"/>
    </row>
    <row r="218" spans="1:15" s="22" customFormat="1" ht="21" customHeight="1" x14ac:dyDescent="0.2">
      <c r="A218" s="343" t="s">
        <v>46</v>
      </c>
      <c r="B218" s="343"/>
      <c r="C218" s="343"/>
      <c r="D218" s="343"/>
      <c r="E218" s="343"/>
      <c r="F218" s="343"/>
    </row>
    <row r="219" spans="1:15" s="22" customFormat="1" ht="36" customHeight="1" x14ac:dyDescent="0.25">
      <c r="A219" s="342" t="s">
        <v>76</v>
      </c>
      <c r="B219" s="342"/>
      <c r="C219" s="342"/>
      <c r="D219" s="342"/>
      <c r="E219" s="342"/>
      <c r="F219" s="342"/>
      <c r="G219" s="102"/>
      <c r="H219" s="102"/>
      <c r="I219" s="102"/>
      <c r="J219" s="102"/>
      <c r="K219" s="102"/>
      <c r="L219" s="102"/>
      <c r="M219" s="102"/>
      <c r="N219" s="102"/>
      <c r="O219" s="102"/>
    </row>
    <row r="220" spans="1:15" s="16" customFormat="1" ht="15.75" x14ac:dyDescent="0.2">
      <c r="A220" s="13"/>
      <c r="B220" s="12"/>
      <c r="C220" s="13"/>
      <c r="D220" s="14"/>
      <c r="E220" s="21"/>
      <c r="F220" s="14"/>
      <c r="I220" s="10"/>
    </row>
  </sheetData>
  <mergeCells count="41">
    <mergeCell ref="A219:F219"/>
    <mergeCell ref="A218:F218"/>
    <mergeCell ref="A216:F216"/>
    <mergeCell ref="B6:B7"/>
    <mergeCell ref="A6:A7"/>
    <mergeCell ref="C6:C7"/>
    <mergeCell ref="A46:A47"/>
    <mergeCell ref="A21:A32"/>
    <mergeCell ref="B21:B32"/>
    <mergeCell ref="B34:B45"/>
    <mergeCell ref="A34:A45"/>
    <mergeCell ref="A217:F217"/>
    <mergeCell ref="B143:B154"/>
    <mergeCell ref="A143:A154"/>
    <mergeCell ref="B155:B166"/>
    <mergeCell ref="A155:A166"/>
    <mergeCell ref="A95:A106"/>
    <mergeCell ref="B107:B117"/>
    <mergeCell ref="A168:A179"/>
    <mergeCell ref="B168:B179"/>
    <mergeCell ref="A107:A118"/>
    <mergeCell ref="B119:B130"/>
    <mergeCell ref="A119:A130"/>
    <mergeCell ref="B131:B142"/>
    <mergeCell ref="A131:A142"/>
    <mergeCell ref="A9:A10"/>
    <mergeCell ref="B9:B20"/>
    <mergeCell ref="B192:B203"/>
    <mergeCell ref="A204:A215"/>
    <mergeCell ref="B204:B215"/>
    <mergeCell ref="A192:A202"/>
    <mergeCell ref="B46:B57"/>
    <mergeCell ref="B71:B82"/>
    <mergeCell ref="A71:A82"/>
    <mergeCell ref="B83:B94"/>
    <mergeCell ref="A83:A94"/>
    <mergeCell ref="B180:B191"/>
    <mergeCell ref="A180:A191"/>
    <mergeCell ref="B59:B70"/>
    <mergeCell ref="A59:A70"/>
    <mergeCell ref="B95:B106"/>
  </mergeCells>
  <printOptions horizontalCentered="1"/>
  <pageMargins left="0.39370078740157483" right="0.39370078740157483" top="1.1811023622047245" bottom="0.55118110236220474" header="0.86614173228346458" footer="0.27559055118110237"/>
  <pageSetup paperSize="9" scale="94" firstPageNumber="163" fitToHeight="0" orientation="landscape" r:id="rId1"/>
  <headerFooter differentFirst="1" scaleWithDoc="0">
    <oddHeader>&amp;C&amp;P</oddHeader>
  </headerFooter>
  <rowBreaks count="3" manualBreakCount="3">
    <brk id="51" max="16383" man="1"/>
    <brk id="67" max="16383" man="1"/>
    <brk id="1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29"/>
  <sheetViews>
    <sheetView tabSelected="1" view="pageBreakPreview" topLeftCell="D13" zoomScale="30" zoomScaleNormal="70" zoomScaleSheetLayoutView="30" workbookViewId="0">
      <selection activeCell="E18" sqref="E18"/>
    </sheetView>
  </sheetViews>
  <sheetFormatPr defaultRowHeight="34.5" x14ac:dyDescent="0.2"/>
  <cols>
    <col min="1" max="1" width="52.28515625" style="135" customWidth="1"/>
    <col min="2" max="2" width="70.42578125" style="136" customWidth="1"/>
    <col min="3" max="3" width="44.140625" style="136" customWidth="1"/>
    <col min="4" max="4" width="38.42578125" style="136" customWidth="1"/>
    <col min="5" max="5" width="44.42578125" style="136" customWidth="1"/>
    <col min="6" max="7" width="36.85546875" style="137" customWidth="1"/>
    <col min="8" max="21" width="30.7109375" style="137" customWidth="1"/>
    <col min="22" max="239" width="9.140625" style="121"/>
    <col min="240" max="240" width="4.28515625" style="121" customWidth="1"/>
    <col min="241" max="241" width="18.85546875" style="121" customWidth="1"/>
    <col min="242" max="495" width="9.140625" style="121"/>
    <col min="496" max="496" width="4.28515625" style="121" customWidth="1"/>
    <col min="497" max="497" width="18.85546875" style="121" customWidth="1"/>
    <col min="498" max="751" width="9.140625" style="121"/>
    <col min="752" max="752" width="4.28515625" style="121" customWidth="1"/>
    <col min="753" max="753" width="18.85546875" style="121" customWidth="1"/>
    <col min="754" max="1007" width="9.140625" style="121"/>
    <col min="1008" max="1008" width="4.28515625" style="121" customWidth="1"/>
    <col min="1009" max="1009" width="18.85546875" style="121" customWidth="1"/>
    <col min="1010" max="1263" width="9.140625" style="121"/>
    <col min="1264" max="1264" width="4.28515625" style="121" customWidth="1"/>
    <col min="1265" max="1265" width="18.85546875" style="121" customWidth="1"/>
    <col min="1266" max="1519" width="9.140625" style="121"/>
    <col min="1520" max="1520" width="4.28515625" style="121" customWidth="1"/>
    <col min="1521" max="1521" width="18.85546875" style="121" customWidth="1"/>
    <col min="1522" max="1775" width="9.140625" style="121"/>
    <col min="1776" max="1776" width="4.28515625" style="121" customWidth="1"/>
    <col min="1777" max="1777" width="18.85546875" style="121" customWidth="1"/>
    <col min="1778" max="2031" width="9.140625" style="121"/>
    <col min="2032" max="2032" width="4.28515625" style="121" customWidth="1"/>
    <col min="2033" max="2033" width="18.85546875" style="121" customWidth="1"/>
    <col min="2034" max="2287" width="9.140625" style="121"/>
    <col min="2288" max="2288" width="4.28515625" style="121" customWidth="1"/>
    <col min="2289" max="2289" width="18.85546875" style="121" customWidth="1"/>
    <col min="2290" max="2543" width="9.140625" style="121"/>
    <col min="2544" max="2544" width="4.28515625" style="121" customWidth="1"/>
    <col min="2545" max="2545" width="18.85546875" style="121" customWidth="1"/>
    <col min="2546" max="2799" width="9.140625" style="121"/>
    <col min="2800" max="2800" width="4.28515625" style="121" customWidth="1"/>
    <col min="2801" max="2801" width="18.85546875" style="121" customWidth="1"/>
    <col min="2802" max="3055" width="9.140625" style="121"/>
    <col min="3056" max="3056" width="4.28515625" style="121" customWidth="1"/>
    <col min="3057" max="3057" width="18.85546875" style="121" customWidth="1"/>
    <col min="3058" max="3311" width="9.140625" style="121"/>
    <col min="3312" max="3312" width="4.28515625" style="121" customWidth="1"/>
    <col min="3313" max="3313" width="18.85546875" style="121" customWidth="1"/>
    <col min="3314" max="3567" width="9.140625" style="121"/>
    <col min="3568" max="3568" width="4.28515625" style="121" customWidth="1"/>
    <col min="3569" max="3569" width="18.85546875" style="121" customWidth="1"/>
    <col min="3570" max="3823" width="9.140625" style="121"/>
    <col min="3824" max="3824" width="4.28515625" style="121" customWidth="1"/>
    <col min="3825" max="3825" width="18.85546875" style="121" customWidth="1"/>
    <col min="3826" max="4079" width="9.140625" style="121"/>
    <col min="4080" max="4080" width="4.28515625" style="121" customWidth="1"/>
    <col min="4081" max="4081" width="18.85546875" style="121" customWidth="1"/>
    <col min="4082" max="4335" width="9.140625" style="121"/>
    <col min="4336" max="4336" width="4.28515625" style="121" customWidth="1"/>
    <col min="4337" max="4337" width="18.85546875" style="121" customWidth="1"/>
    <col min="4338" max="4591" width="9.140625" style="121"/>
    <col min="4592" max="4592" width="4.28515625" style="121" customWidth="1"/>
    <col min="4593" max="4593" width="18.85546875" style="121" customWidth="1"/>
    <col min="4594" max="4847" width="9.140625" style="121"/>
    <col min="4848" max="4848" width="4.28515625" style="121" customWidth="1"/>
    <col min="4849" max="4849" width="18.85546875" style="121" customWidth="1"/>
    <col min="4850" max="5103" width="9.140625" style="121"/>
    <col min="5104" max="5104" width="4.28515625" style="121" customWidth="1"/>
    <col min="5105" max="5105" width="18.85546875" style="121" customWidth="1"/>
    <col min="5106" max="5359" width="9.140625" style="121"/>
    <col min="5360" max="5360" width="4.28515625" style="121" customWidth="1"/>
    <col min="5361" max="5361" width="18.85546875" style="121" customWidth="1"/>
    <col min="5362" max="5615" width="9.140625" style="121"/>
    <col min="5616" max="5616" width="4.28515625" style="121" customWidth="1"/>
    <col min="5617" max="5617" width="18.85546875" style="121" customWidth="1"/>
    <col min="5618" max="5871" width="9.140625" style="121"/>
    <col min="5872" max="5872" width="4.28515625" style="121" customWidth="1"/>
    <col min="5873" max="5873" width="18.85546875" style="121" customWidth="1"/>
    <col min="5874" max="6127" width="9.140625" style="121"/>
    <col min="6128" max="6128" width="4.28515625" style="121" customWidth="1"/>
    <col min="6129" max="6129" width="18.85546875" style="121" customWidth="1"/>
    <col min="6130" max="6383" width="9.140625" style="121"/>
    <col min="6384" max="6384" width="4.28515625" style="121" customWidth="1"/>
    <col min="6385" max="6385" width="18.85546875" style="121" customWidth="1"/>
    <col min="6386" max="6639" width="9.140625" style="121"/>
    <col min="6640" max="6640" width="4.28515625" style="121" customWidth="1"/>
    <col min="6641" max="6641" width="18.85546875" style="121" customWidth="1"/>
    <col min="6642" max="6895" width="9.140625" style="121"/>
    <col min="6896" max="6896" width="4.28515625" style="121" customWidth="1"/>
    <col min="6897" max="6897" width="18.85546875" style="121" customWidth="1"/>
    <col min="6898" max="7151" width="9.140625" style="121"/>
    <col min="7152" max="7152" width="4.28515625" style="121" customWidth="1"/>
    <col min="7153" max="7153" width="18.85546875" style="121" customWidth="1"/>
    <col min="7154" max="7407" width="9.140625" style="121"/>
    <col min="7408" max="7408" width="4.28515625" style="121" customWidth="1"/>
    <col min="7409" max="7409" width="18.85546875" style="121" customWidth="1"/>
    <col min="7410" max="7663" width="9.140625" style="121"/>
    <col min="7664" max="7664" width="4.28515625" style="121" customWidth="1"/>
    <col min="7665" max="7665" width="18.85546875" style="121" customWidth="1"/>
    <col min="7666" max="7919" width="9.140625" style="121"/>
    <col min="7920" max="7920" width="4.28515625" style="121" customWidth="1"/>
    <col min="7921" max="7921" width="18.85546875" style="121" customWidth="1"/>
    <col min="7922" max="8175" width="9.140625" style="121"/>
    <col min="8176" max="8176" width="4.28515625" style="121" customWidth="1"/>
    <col min="8177" max="8177" width="18.85546875" style="121" customWidth="1"/>
    <col min="8178" max="8431" width="9.140625" style="121"/>
    <col min="8432" max="8432" width="4.28515625" style="121" customWidth="1"/>
    <col min="8433" max="8433" width="18.85546875" style="121" customWidth="1"/>
    <col min="8434" max="8687" width="9.140625" style="121"/>
    <col min="8688" max="8688" width="4.28515625" style="121" customWidth="1"/>
    <col min="8689" max="8689" width="18.85546875" style="121" customWidth="1"/>
    <col min="8690" max="8943" width="9.140625" style="121"/>
    <col min="8944" max="8944" width="4.28515625" style="121" customWidth="1"/>
    <col min="8945" max="8945" width="18.85546875" style="121" customWidth="1"/>
    <col min="8946" max="9199" width="9.140625" style="121"/>
    <col min="9200" max="9200" width="4.28515625" style="121" customWidth="1"/>
    <col min="9201" max="9201" width="18.85546875" style="121" customWidth="1"/>
    <col min="9202" max="9455" width="9.140625" style="121"/>
    <col min="9456" max="9456" width="4.28515625" style="121" customWidth="1"/>
    <col min="9457" max="9457" width="18.85546875" style="121" customWidth="1"/>
    <col min="9458" max="9711" width="9.140625" style="121"/>
    <col min="9712" max="9712" width="4.28515625" style="121" customWidth="1"/>
    <col min="9713" max="9713" width="18.85546875" style="121" customWidth="1"/>
    <col min="9714" max="9967" width="9.140625" style="121"/>
    <col min="9968" max="9968" width="4.28515625" style="121" customWidth="1"/>
    <col min="9969" max="9969" width="18.85546875" style="121" customWidth="1"/>
    <col min="9970" max="10223" width="9.140625" style="121"/>
    <col min="10224" max="10224" width="4.28515625" style="121" customWidth="1"/>
    <col min="10225" max="10225" width="18.85546875" style="121" customWidth="1"/>
    <col min="10226" max="10479" width="9.140625" style="121"/>
    <col min="10480" max="10480" width="4.28515625" style="121" customWidth="1"/>
    <col min="10481" max="10481" width="18.85546875" style="121" customWidth="1"/>
    <col min="10482" max="10735" width="9.140625" style="121"/>
    <col min="10736" max="10736" width="4.28515625" style="121" customWidth="1"/>
    <col min="10737" max="10737" width="18.85546875" style="121" customWidth="1"/>
    <col min="10738" max="10991" width="9.140625" style="121"/>
    <col min="10992" max="10992" width="4.28515625" style="121" customWidth="1"/>
    <col min="10993" max="10993" width="18.85546875" style="121" customWidth="1"/>
    <col min="10994" max="11247" width="9.140625" style="121"/>
    <col min="11248" max="11248" width="4.28515625" style="121" customWidth="1"/>
    <col min="11249" max="11249" width="18.85546875" style="121" customWidth="1"/>
    <col min="11250" max="11503" width="9.140625" style="121"/>
    <col min="11504" max="11504" width="4.28515625" style="121" customWidth="1"/>
    <col min="11505" max="11505" width="18.85546875" style="121" customWidth="1"/>
    <col min="11506" max="11759" width="9.140625" style="121"/>
    <col min="11760" max="11760" width="4.28515625" style="121" customWidth="1"/>
    <col min="11761" max="11761" width="18.85546875" style="121" customWidth="1"/>
    <col min="11762" max="12015" width="9.140625" style="121"/>
    <col min="12016" max="12016" width="4.28515625" style="121" customWidth="1"/>
    <col min="12017" max="12017" width="18.85546875" style="121" customWidth="1"/>
    <col min="12018" max="12271" width="9.140625" style="121"/>
    <col min="12272" max="12272" width="4.28515625" style="121" customWidth="1"/>
    <col min="12273" max="12273" width="18.85546875" style="121" customWidth="1"/>
    <col min="12274" max="12527" width="9.140625" style="121"/>
    <col min="12528" max="12528" width="4.28515625" style="121" customWidth="1"/>
    <col min="12529" max="12529" width="18.85546875" style="121" customWidth="1"/>
    <col min="12530" max="12783" width="9.140625" style="121"/>
    <col min="12784" max="12784" width="4.28515625" style="121" customWidth="1"/>
    <col min="12785" max="12785" width="18.85546875" style="121" customWidth="1"/>
    <col min="12786" max="13039" width="9.140625" style="121"/>
    <col min="13040" max="13040" width="4.28515625" style="121" customWidth="1"/>
    <col min="13041" max="13041" width="18.85546875" style="121" customWidth="1"/>
    <col min="13042" max="13295" width="9.140625" style="121"/>
    <col min="13296" max="13296" width="4.28515625" style="121" customWidth="1"/>
    <col min="13297" max="13297" width="18.85546875" style="121" customWidth="1"/>
    <col min="13298" max="13551" width="9.140625" style="121"/>
    <col min="13552" max="13552" width="4.28515625" style="121" customWidth="1"/>
    <col min="13553" max="13553" width="18.85546875" style="121" customWidth="1"/>
    <col min="13554" max="13807" width="9.140625" style="121"/>
    <col min="13808" max="13808" width="4.28515625" style="121" customWidth="1"/>
    <col min="13809" max="13809" width="18.85546875" style="121" customWidth="1"/>
    <col min="13810" max="14063" width="9.140625" style="121"/>
    <col min="14064" max="14064" width="4.28515625" style="121" customWidth="1"/>
    <col min="14065" max="14065" width="18.85546875" style="121" customWidth="1"/>
    <col min="14066" max="14319" width="9.140625" style="121"/>
    <col min="14320" max="14320" width="4.28515625" style="121" customWidth="1"/>
    <col min="14321" max="14321" width="18.85546875" style="121" customWidth="1"/>
    <col min="14322" max="14575" width="9.140625" style="121"/>
    <col min="14576" max="14576" width="4.28515625" style="121" customWidth="1"/>
    <col min="14577" max="14577" width="18.85546875" style="121" customWidth="1"/>
    <col min="14578" max="14831" width="9.140625" style="121"/>
    <col min="14832" max="14832" width="4.28515625" style="121" customWidth="1"/>
    <col min="14833" max="14833" width="18.85546875" style="121" customWidth="1"/>
    <col min="14834" max="15087" width="9.140625" style="121"/>
    <col min="15088" max="15088" width="4.28515625" style="121" customWidth="1"/>
    <col min="15089" max="15089" width="18.85546875" style="121" customWidth="1"/>
    <col min="15090" max="15343" width="9.140625" style="121"/>
    <col min="15344" max="15344" width="4.28515625" style="121" customWidth="1"/>
    <col min="15345" max="15345" width="18.85546875" style="121" customWidth="1"/>
    <col min="15346" max="15599" width="9.140625" style="121"/>
    <col min="15600" max="15600" width="4.28515625" style="121" customWidth="1"/>
    <col min="15601" max="15601" width="18.85546875" style="121" customWidth="1"/>
    <col min="15602" max="15855" width="9.140625" style="121"/>
    <col min="15856" max="15856" width="4.28515625" style="121" customWidth="1"/>
    <col min="15857" max="15857" width="18.85546875" style="121" customWidth="1"/>
    <col min="15858" max="16111" width="9.140625" style="121"/>
    <col min="16112" max="16112" width="4.28515625" style="121" customWidth="1"/>
    <col min="16113" max="16113" width="18.85546875" style="121" customWidth="1"/>
    <col min="16114" max="16384" width="9.140625" style="121"/>
  </cols>
  <sheetData>
    <row r="1" spans="1:22" ht="35.25" x14ac:dyDescent="0.2">
      <c r="A1" s="118"/>
      <c r="B1" s="119"/>
      <c r="C1" s="119"/>
      <c r="D1" s="119"/>
      <c r="E1" s="119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354" t="s">
        <v>82</v>
      </c>
      <c r="U1" s="354"/>
    </row>
    <row r="2" spans="1:22" s="45" customFormat="1" ht="171.75" customHeight="1" x14ac:dyDescent="0.2">
      <c r="A2" s="355" t="s">
        <v>83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</row>
    <row r="3" spans="1:22" s="45" customFormat="1" ht="30" customHeight="1" x14ac:dyDescent="0.2">
      <c r="A3" s="118"/>
      <c r="B3" s="119"/>
      <c r="C3" s="119"/>
      <c r="D3" s="119"/>
      <c r="E3" s="119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U3" s="120" t="s">
        <v>84</v>
      </c>
      <c r="V3" s="122"/>
    </row>
    <row r="4" spans="1:22" s="123" customFormat="1" ht="44.25" customHeight="1" x14ac:dyDescent="0.2">
      <c r="A4" s="356" t="s">
        <v>5</v>
      </c>
      <c r="B4" s="359" t="s">
        <v>85</v>
      </c>
      <c r="C4" s="359" t="s">
        <v>86</v>
      </c>
      <c r="D4" s="359" t="s">
        <v>87</v>
      </c>
      <c r="E4" s="359" t="s">
        <v>88</v>
      </c>
      <c r="F4" s="356" t="s">
        <v>89</v>
      </c>
      <c r="G4" s="365" t="s">
        <v>21</v>
      </c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7"/>
    </row>
    <row r="5" spans="1:22" s="124" customFormat="1" ht="294" customHeight="1" x14ac:dyDescent="0.2">
      <c r="A5" s="357"/>
      <c r="B5" s="360"/>
      <c r="C5" s="361"/>
      <c r="D5" s="360"/>
      <c r="E5" s="364"/>
      <c r="F5" s="357"/>
      <c r="G5" s="368" t="s">
        <v>90</v>
      </c>
      <c r="H5" s="352" t="s">
        <v>91</v>
      </c>
      <c r="I5" s="353"/>
      <c r="J5" s="352" t="s">
        <v>92</v>
      </c>
      <c r="K5" s="353"/>
      <c r="L5" s="352" t="s">
        <v>93</v>
      </c>
      <c r="M5" s="353"/>
      <c r="N5" s="352" t="s">
        <v>94</v>
      </c>
      <c r="O5" s="353"/>
      <c r="P5" s="352" t="s">
        <v>95</v>
      </c>
      <c r="Q5" s="353"/>
      <c r="R5" s="352" t="s">
        <v>96</v>
      </c>
      <c r="S5" s="353"/>
      <c r="T5" s="352" t="s">
        <v>97</v>
      </c>
      <c r="U5" s="353"/>
    </row>
    <row r="6" spans="1:22" s="124" customFormat="1" ht="108" customHeight="1" x14ac:dyDescent="0.2">
      <c r="A6" s="358"/>
      <c r="B6" s="358"/>
      <c r="C6" s="362"/>
      <c r="D6" s="363"/>
      <c r="E6" s="358"/>
      <c r="F6" s="358"/>
      <c r="G6" s="369"/>
      <c r="H6" s="125" t="s">
        <v>98</v>
      </c>
      <c r="I6" s="125" t="s">
        <v>99</v>
      </c>
      <c r="J6" s="125" t="s">
        <v>98</v>
      </c>
      <c r="K6" s="125" t="s">
        <v>99</v>
      </c>
      <c r="L6" s="125" t="s">
        <v>98</v>
      </c>
      <c r="M6" s="125" t="s">
        <v>99</v>
      </c>
      <c r="N6" s="125" t="s">
        <v>98</v>
      </c>
      <c r="O6" s="125" t="s">
        <v>99</v>
      </c>
      <c r="P6" s="125" t="s">
        <v>98</v>
      </c>
      <c r="Q6" s="125" t="s">
        <v>99</v>
      </c>
      <c r="R6" s="125" t="s">
        <v>98</v>
      </c>
      <c r="S6" s="125" t="s">
        <v>99</v>
      </c>
      <c r="T6" s="125" t="s">
        <v>98</v>
      </c>
      <c r="U6" s="125" t="s">
        <v>99</v>
      </c>
    </row>
    <row r="7" spans="1:22" s="129" customFormat="1" ht="47.25" customHeight="1" x14ac:dyDescent="0.2">
      <c r="A7" s="126">
        <v>1</v>
      </c>
      <c r="B7" s="127">
        <v>2</v>
      </c>
      <c r="C7" s="127">
        <v>3</v>
      </c>
      <c r="D7" s="127">
        <v>4</v>
      </c>
      <c r="E7" s="127">
        <v>5</v>
      </c>
      <c r="F7" s="128">
        <v>6</v>
      </c>
      <c r="G7" s="128">
        <v>7</v>
      </c>
      <c r="H7" s="127">
        <v>8</v>
      </c>
      <c r="I7" s="128">
        <v>9</v>
      </c>
      <c r="J7" s="127">
        <v>10</v>
      </c>
      <c r="K7" s="128">
        <v>11</v>
      </c>
      <c r="L7" s="127">
        <v>12</v>
      </c>
      <c r="M7" s="128">
        <v>13</v>
      </c>
      <c r="N7" s="127">
        <v>14</v>
      </c>
      <c r="O7" s="128">
        <v>15</v>
      </c>
      <c r="P7" s="127">
        <v>16</v>
      </c>
      <c r="Q7" s="128">
        <v>17</v>
      </c>
      <c r="R7" s="127">
        <v>18</v>
      </c>
      <c r="S7" s="128">
        <v>19</v>
      </c>
      <c r="T7" s="127">
        <v>20</v>
      </c>
      <c r="U7" s="128">
        <v>21</v>
      </c>
    </row>
    <row r="8" spans="1:22" s="129" customFormat="1" ht="162" customHeight="1" x14ac:dyDescent="0.2">
      <c r="A8" s="247" t="s">
        <v>50</v>
      </c>
      <c r="B8" s="246" t="s">
        <v>245</v>
      </c>
      <c r="C8" s="127"/>
      <c r="D8" s="127"/>
      <c r="E8" s="204">
        <f>E9+E13</f>
        <v>1074072.07</v>
      </c>
      <c r="F8" s="204">
        <f t="shared" ref="F8:U8" si="0">F9+F13</f>
        <v>1005483.73</v>
      </c>
      <c r="G8" s="204">
        <f t="shared" si="0"/>
        <v>66278.539999999979</v>
      </c>
      <c r="H8" s="204">
        <f t="shared" si="0"/>
        <v>11220</v>
      </c>
      <c r="I8" s="204">
        <f t="shared" si="0"/>
        <v>10996.1</v>
      </c>
      <c r="J8" s="204">
        <f t="shared" si="0"/>
        <v>105835.80000000002</v>
      </c>
      <c r="K8" s="204">
        <f t="shared" si="0"/>
        <v>118504.01000000001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0"/>
        <v>3757.38</v>
      </c>
      <c r="Q8" s="204">
        <f t="shared" si="0"/>
        <v>3757.38</v>
      </c>
      <c r="R8" s="204">
        <f t="shared" si="0"/>
        <v>0</v>
      </c>
      <c r="S8" s="204">
        <f t="shared" si="0"/>
        <v>0</v>
      </c>
      <c r="T8" s="204">
        <f t="shared" si="0"/>
        <v>2768</v>
      </c>
      <c r="U8" s="204">
        <f t="shared" si="0"/>
        <v>2001.6</v>
      </c>
    </row>
    <row r="9" spans="1:22" s="129" customFormat="1" ht="180.75" customHeight="1" x14ac:dyDescent="0.2">
      <c r="A9" s="235" t="s">
        <v>246</v>
      </c>
      <c r="B9" s="234" t="s">
        <v>247</v>
      </c>
      <c r="C9" s="127"/>
      <c r="D9" s="127"/>
      <c r="E9" s="204">
        <f>E10</f>
        <v>111685.5</v>
      </c>
      <c r="F9" s="204">
        <f t="shared" ref="F9:U9" si="1">F10</f>
        <v>109375.7</v>
      </c>
      <c r="G9" s="204">
        <f t="shared" si="1"/>
        <v>0</v>
      </c>
      <c r="H9" s="204">
        <f t="shared" si="1"/>
        <v>11000</v>
      </c>
      <c r="I9" s="204">
        <f t="shared" si="1"/>
        <v>10776.1</v>
      </c>
      <c r="J9" s="204">
        <f t="shared" si="1"/>
        <v>9426.6</v>
      </c>
      <c r="K9" s="204">
        <f t="shared" si="1"/>
        <v>9426.6</v>
      </c>
      <c r="L9" s="204">
        <f t="shared" si="1"/>
        <v>0</v>
      </c>
      <c r="M9" s="204">
        <f t="shared" si="1"/>
        <v>0</v>
      </c>
      <c r="N9" s="204">
        <f t="shared" si="1"/>
        <v>0</v>
      </c>
      <c r="O9" s="204">
        <f t="shared" si="1"/>
        <v>0</v>
      </c>
      <c r="P9" s="204">
        <f t="shared" si="1"/>
        <v>0</v>
      </c>
      <c r="Q9" s="204">
        <f t="shared" si="1"/>
        <v>0</v>
      </c>
      <c r="R9" s="204">
        <f t="shared" si="1"/>
        <v>0</v>
      </c>
      <c r="S9" s="204">
        <f t="shared" si="1"/>
        <v>0</v>
      </c>
      <c r="T9" s="204">
        <f t="shared" si="1"/>
        <v>2768</v>
      </c>
      <c r="U9" s="204">
        <f t="shared" si="1"/>
        <v>2001.6</v>
      </c>
    </row>
    <row r="10" spans="1:22" s="129" customFormat="1" ht="99.75" customHeight="1" x14ac:dyDescent="0.2">
      <c r="A10" s="235" t="s">
        <v>249</v>
      </c>
      <c r="B10" s="236" t="s">
        <v>136</v>
      </c>
      <c r="C10" s="127"/>
      <c r="D10" s="134" t="s">
        <v>8</v>
      </c>
      <c r="E10" s="204">
        <f>E12</f>
        <v>111685.5</v>
      </c>
      <c r="F10" s="204">
        <f t="shared" ref="F10:U10" si="2">F12</f>
        <v>109375.7</v>
      </c>
      <c r="G10" s="204">
        <f t="shared" si="2"/>
        <v>0</v>
      </c>
      <c r="H10" s="204">
        <f t="shared" si="2"/>
        <v>11000</v>
      </c>
      <c r="I10" s="204">
        <f t="shared" si="2"/>
        <v>10776.1</v>
      </c>
      <c r="J10" s="204">
        <f t="shared" si="2"/>
        <v>9426.6</v>
      </c>
      <c r="K10" s="204">
        <f t="shared" si="2"/>
        <v>9426.6</v>
      </c>
      <c r="L10" s="204">
        <f t="shared" si="2"/>
        <v>0</v>
      </c>
      <c r="M10" s="204">
        <f t="shared" si="2"/>
        <v>0</v>
      </c>
      <c r="N10" s="204">
        <f t="shared" si="2"/>
        <v>0</v>
      </c>
      <c r="O10" s="204">
        <f t="shared" si="2"/>
        <v>0</v>
      </c>
      <c r="P10" s="204">
        <f t="shared" si="2"/>
        <v>0</v>
      </c>
      <c r="Q10" s="204">
        <f t="shared" si="2"/>
        <v>0</v>
      </c>
      <c r="R10" s="204">
        <f t="shared" si="2"/>
        <v>0</v>
      </c>
      <c r="S10" s="204">
        <f t="shared" si="2"/>
        <v>0</v>
      </c>
      <c r="T10" s="204">
        <f t="shared" si="2"/>
        <v>2768</v>
      </c>
      <c r="U10" s="204">
        <f t="shared" si="2"/>
        <v>2001.6</v>
      </c>
    </row>
    <row r="11" spans="1:22" s="129" customFormat="1" ht="186" customHeight="1" x14ac:dyDescent="0.2">
      <c r="A11" s="224"/>
      <c r="B11" s="236"/>
      <c r="C11" s="251" t="s">
        <v>136</v>
      </c>
      <c r="D11" s="130" t="s">
        <v>100</v>
      </c>
      <c r="E11" s="208"/>
      <c r="F11" s="209"/>
      <c r="G11" s="209"/>
      <c r="H11" s="208"/>
      <c r="I11" s="209"/>
      <c r="J11" s="208"/>
      <c r="K11" s="209"/>
      <c r="L11" s="208"/>
      <c r="M11" s="209"/>
      <c r="N11" s="208"/>
      <c r="O11" s="209"/>
      <c r="P11" s="208"/>
      <c r="Q11" s="209"/>
      <c r="R11" s="208"/>
      <c r="S11" s="209"/>
      <c r="T11" s="208"/>
      <c r="U11" s="209"/>
    </row>
    <row r="12" spans="1:22" s="129" customFormat="1" ht="47.25" customHeight="1" x14ac:dyDescent="0.2">
      <c r="A12" s="224"/>
      <c r="B12" s="127"/>
      <c r="C12" s="127"/>
      <c r="D12" s="210" t="s">
        <v>248</v>
      </c>
      <c r="E12" s="208">
        <v>111685.5</v>
      </c>
      <c r="F12" s="209">
        <v>109375.7</v>
      </c>
      <c r="G12" s="209">
        <v>0</v>
      </c>
      <c r="H12" s="208">
        <v>11000</v>
      </c>
      <c r="I12" s="209">
        <v>10776.1</v>
      </c>
      <c r="J12" s="208">
        <v>9426.6</v>
      </c>
      <c r="K12" s="209">
        <v>9426.6</v>
      </c>
      <c r="L12" s="208">
        <v>0</v>
      </c>
      <c r="M12" s="209">
        <v>0</v>
      </c>
      <c r="N12" s="208">
        <v>0</v>
      </c>
      <c r="O12" s="209">
        <v>0</v>
      </c>
      <c r="P12" s="208">
        <v>0</v>
      </c>
      <c r="Q12" s="209">
        <v>0</v>
      </c>
      <c r="R12" s="208">
        <v>0</v>
      </c>
      <c r="S12" s="209">
        <v>0</v>
      </c>
      <c r="T12" s="208">
        <v>2768</v>
      </c>
      <c r="U12" s="209">
        <v>2001.6</v>
      </c>
    </row>
    <row r="13" spans="1:22" s="131" customFormat="1" ht="218.25" customHeight="1" x14ac:dyDescent="0.2">
      <c r="A13" s="134" t="s">
        <v>171</v>
      </c>
      <c r="B13" s="134" t="s">
        <v>170</v>
      </c>
      <c r="C13" s="134"/>
      <c r="D13" s="134"/>
      <c r="E13" s="204">
        <f>E14+E18+E21+E24+E27</f>
        <v>962386.57000000007</v>
      </c>
      <c r="F13" s="217">
        <f>F14+F18+F21+F24+F27</f>
        <v>896108.03</v>
      </c>
      <c r="G13" s="204">
        <f t="shared" ref="G13" si="3">G14+G18+G21+G24+G27</f>
        <v>66278.539999999979</v>
      </c>
      <c r="H13" s="204">
        <f t="shared" ref="H13" si="4">H14+H18+H21+H24+H27</f>
        <v>220</v>
      </c>
      <c r="I13" s="204">
        <f t="shared" ref="I13" si="5">I14+I18+I21+I24+I27</f>
        <v>220</v>
      </c>
      <c r="J13" s="204">
        <f t="shared" ref="J13" si="6">J14+J18+J21+J24+J27</f>
        <v>96409.200000000012</v>
      </c>
      <c r="K13" s="204">
        <f t="shared" ref="K13" si="7">K14+K18+K21+K24+K27</f>
        <v>109077.41</v>
      </c>
      <c r="L13" s="204">
        <f t="shared" ref="L13" si="8">L14+L18+L21+L24+L27</f>
        <v>0</v>
      </c>
      <c r="M13" s="204">
        <f t="shared" ref="M13" si="9">M14+M18+M21+M24+M27</f>
        <v>0</v>
      </c>
      <c r="N13" s="204">
        <f t="shared" ref="N13" si="10">N14+N18+N21+N24+N27</f>
        <v>0</v>
      </c>
      <c r="O13" s="204">
        <f t="shared" ref="O13" si="11">O14+O18+O21+O24+O27</f>
        <v>0</v>
      </c>
      <c r="P13" s="204">
        <f t="shared" ref="P13" si="12">P14+P18+P21+P24+P27</f>
        <v>3757.38</v>
      </c>
      <c r="Q13" s="204">
        <f t="shared" ref="Q13" si="13">Q14+Q18+Q21+Q24+Q27</f>
        <v>3757.38</v>
      </c>
      <c r="R13" s="204">
        <f t="shared" ref="R13" si="14">R14+R18+R21+R24+R27</f>
        <v>0</v>
      </c>
      <c r="S13" s="204">
        <f t="shared" ref="S13" si="15">S14+S18+S21+S24+S27</f>
        <v>0</v>
      </c>
      <c r="T13" s="204">
        <f t="shared" ref="T13" si="16">T14+T18+T21+T24+T27</f>
        <v>0</v>
      </c>
      <c r="U13" s="204">
        <f t="shared" ref="U13" si="17">U14+U18+U21+U24+U27</f>
        <v>0</v>
      </c>
    </row>
    <row r="14" spans="1:22" s="131" customFormat="1" ht="191.25" customHeight="1" x14ac:dyDescent="0.45">
      <c r="A14" s="134" t="s">
        <v>227</v>
      </c>
      <c r="B14" s="205" t="s">
        <v>228</v>
      </c>
      <c r="C14" s="205"/>
      <c r="D14" s="134" t="s">
        <v>8</v>
      </c>
      <c r="E14" s="204">
        <f>E15</f>
        <v>845444.16999999993</v>
      </c>
      <c r="F14" s="217">
        <f>F15</f>
        <v>787199.13</v>
      </c>
      <c r="G14" s="217">
        <f t="shared" ref="G14" si="18">G15</f>
        <v>58245.039999999979</v>
      </c>
      <c r="H14" s="206">
        <f t="shared" ref="H14:U14" si="19">H15</f>
        <v>0</v>
      </c>
      <c r="I14" s="206">
        <f t="shared" si="19"/>
        <v>0</v>
      </c>
      <c r="J14" s="206">
        <f t="shared" si="19"/>
        <v>87886.75</v>
      </c>
      <c r="K14" s="206">
        <f t="shared" si="19"/>
        <v>100674.36</v>
      </c>
      <c r="L14" s="206">
        <f t="shared" si="19"/>
        <v>0</v>
      </c>
      <c r="M14" s="206">
        <f t="shared" si="19"/>
        <v>0</v>
      </c>
      <c r="N14" s="206">
        <f t="shared" si="19"/>
        <v>0</v>
      </c>
      <c r="O14" s="206">
        <f t="shared" si="19"/>
        <v>0</v>
      </c>
      <c r="P14" s="206">
        <f t="shared" si="19"/>
        <v>0</v>
      </c>
      <c r="Q14" s="206">
        <f t="shared" si="19"/>
        <v>0</v>
      </c>
      <c r="R14" s="206">
        <f t="shared" si="19"/>
        <v>0</v>
      </c>
      <c r="S14" s="206">
        <f t="shared" si="19"/>
        <v>0</v>
      </c>
      <c r="T14" s="206">
        <f t="shared" si="19"/>
        <v>0</v>
      </c>
      <c r="U14" s="206">
        <f t="shared" si="19"/>
        <v>0</v>
      </c>
    </row>
    <row r="15" spans="1:22" s="131" customFormat="1" ht="305.25" customHeight="1" x14ac:dyDescent="0.2">
      <c r="A15" s="207"/>
      <c r="B15" s="132"/>
      <c r="C15" s="130" t="s">
        <v>172</v>
      </c>
      <c r="D15" s="130" t="s">
        <v>100</v>
      </c>
      <c r="E15" s="208">
        <f>E16+E17</f>
        <v>845444.16999999993</v>
      </c>
      <c r="F15" s="219">
        <f>I15+K15+M15+O15+Q15+S15+U15+'табл 13Продолж1'!F15+'табл 13Продолж1'!H15+'табл 13Продолж1'!J15+'табл 13Продолж1'!L15+'табл 13Продолж1'!N15+'табл 13Продолж1'!P15+'табл 13Продолж1'!R15+'табл 13Продолж1'!T15+'табл 13Продолж1'!V15+'табл 13Продолж2'!F15+'табл 13Продолж2'!H15+'табл 13Продолж2'!J15+'табл 13Продолж2'!L15+'табл 13Продолж2'!N15+'табл 13Продолж2'!P15+'табл 13Продолж2'!R15+'табл 13Продолж2'!T15+'табл 13Продолж2'!V15+'табл 13Продолж3'!F15+'табл 13Продолж3'!H15+'табл 13Продолж3'!J15+'табл 13Продолж3'!L15+'табл 13Продолж3'!N15+'табл 13Продолж3'!P15+'табл 13Продолж3'!R15+'табл 13Продолж3'!T15+'табл 13Продолж3'!V15</f>
        <v>787199.13</v>
      </c>
      <c r="G15" s="218">
        <f t="shared" ref="G15" si="20">G16+G17</f>
        <v>58245.039999999979</v>
      </c>
      <c r="H15" s="209">
        <f t="shared" ref="H15:U15" si="21">H17+H16</f>
        <v>0</v>
      </c>
      <c r="I15" s="209">
        <f t="shared" si="21"/>
        <v>0</v>
      </c>
      <c r="J15" s="209">
        <f t="shared" si="21"/>
        <v>87886.75</v>
      </c>
      <c r="K15" s="209">
        <f t="shared" si="21"/>
        <v>100674.36</v>
      </c>
      <c r="L15" s="209">
        <f t="shared" si="21"/>
        <v>0</v>
      </c>
      <c r="M15" s="209">
        <f t="shared" si="21"/>
        <v>0</v>
      </c>
      <c r="N15" s="209">
        <f t="shared" si="21"/>
        <v>0</v>
      </c>
      <c r="O15" s="209">
        <f t="shared" si="21"/>
        <v>0</v>
      </c>
      <c r="P15" s="209">
        <f t="shared" si="21"/>
        <v>0</v>
      </c>
      <c r="Q15" s="209">
        <f t="shared" si="21"/>
        <v>0</v>
      </c>
      <c r="R15" s="209">
        <f t="shared" si="21"/>
        <v>0</v>
      </c>
      <c r="S15" s="209">
        <f t="shared" si="21"/>
        <v>0</v>
      </c>
      <c r="T15" s="209">
        <f t="shared" si="21"/>
        <v>0</v>
      </c>
      <c r="U15" s="209">
        <f t="shared" si="21"/>
        <v>0</v>
      </c>
    </row>
    <row r="16" spans="1:22" s="131" customFormat="1" ht="55.5" customHeight="1" x14ac:dyDescent="0.2">
      <c r="A16" s="207"/>
      <c r="B16" s="132"/>
      <c r="C16" s="138"/>
      <c r="D16" s="210" t="s">
        <v>176</v>
      </c>
      <c r="E16" s="256">
        <v>452256.57</v>
      </c>
      <c r="F16" s="219">
        <f>I16+K16+M16+O16+Q16+S16+U16+'табл 13Продолж1'!F16+'табл 13Продолж1'!H16+'табл 13Продолж1'!J16+'табл 13Продолж1'!L16+'табл 13Продолж1'!N16+'табл 13Продолж1'!P16+'табл 13Продолж1'!R16+'табл 13Продолж1'!T16+'табл 13Продолж1'!V16+'табл 13Продолж2'!F16+'табл 13Продолж2'!H16+'табл 13Продолж2'!J16+'табл 13Продолж2'!L16+'табл 13Продолж2'!N16+'табл 13Продолж2'!P16+'табл 13Продолж2'!R16+'табл 13Продолж2'!T16+'табл 13Продолж2'!V16+'табл 13Продолж3'!F16+'табл 13Продолж3'!H16+'табл 13Продолж3'!J16+'табл 13Продолж3'!L16+'табл 13Продолж3'!N16+'табл 13Продолж3'!P16+'табл 13Продолж3'!R16+'табл 13Продолж3'!T16+'табл 13Продолж3'!V16</f>
        <v>394011.52</v>
      </c>
      <c r="G16" s="216">
        <f>E16-F16</f>
        <v>58245.049999999988</v>
      </c>
      <c r="H16" s="209">
        <v>0</v>
      </c>
      <c r="I16" s="209">
        <v>0</v>
      </c>
      <c r="J16" s="209">
        <v>33553.440000000002</v>
      </c>
      <c r="K16" s="209">
        <v>41615.800000000003</v>
      </c>
      <c r="L16" s="209">
        <v>0</v>
      </c>
      <c r="M16" s="209">
        <v>0</v>
      </c>
      <c r="N16" s="209">
        <v>0</v>
      </c>
      <c r="O16" s="209">
        <v>0</v>
      </c>
      <c r="P16" s="209">
        <v>0</v>
      </c>
      <c r="Q16" s="209">
        <v>0</v>
      </c>
      <c r="R16" s="209">
        <v>0</v>
      </c>
      <c r="S16" s="209">
        <v>0</v>
      </c>
      <c r="T16" s="209">
        <v>0</v>
      </c>
      <c r="U16" s="209">
        <v>0</v>
      </c>
    </row>
    <row r="17" spans="1:21" s="131" customFormat="1" ht="35.25" x14ac:dyDescent="0.2">
      <c r="A17" s="207"/>
      <c r="B17" s="132"/>
      <c r="C17" s="130"/>
      <c r="D17" s="210" t="s">
        <v>177</v>
      </c>
      <c r="E17" s="219">
        <v>393187.6</v>
      </c>
      <c r="F17" s="219">
        <f>I17+K17+M17+O17+Q17+S17+U17+'табл 13Продолж1'!F17+'табл 13Продолж1'!H17+'табл 13Продолж1'!J17+'табл 13Продолж1'!L17+'табл 13Продолж1'!N17+'табл 13Продолж1'!P17+'табл 13Продолж1'!R17+'табл 13Продолж1'!T17+'табл 13Продолж1'!V17+'табл 13Продолж2'!F17+'табл 13Продолж2'!H17+'табл 13Продолж2'!J17+'табл 13Продолж2'!L17+'табл 13Продолж2'!N17+'табл 13Продолж2'!P17+'табл 13Продолж2'!R17+'табл 13Продолж2'!T17+'табл 13Продолж2'!V17+'табл 13Продолж3'!F17+'табл 13Продолж3'!H17+'табл 13Продолж3'!J17+'табл 13Продолж3'!L17+'табл 13Продолж3'!N17+'табл 13Продолж3'!P17+'табл 13Продолж3'!R17+'табл 13Продолж3'!T17+'табл 13Продолж3'!V17</f>
        <v>393187.61</v>
      </c>
      <c r="G17" s="216">
        <f>E17-F17</f>
        <v>-1.0000000009313226E-2</v>
      </c>
      <c r="H17" s="209">
        <v>0</v>
      </c>
      <c r="I17" s="209">
        <v>0</v>
      </c>
      <c r="J17" s="209">
        <v>54333.31</v>
      </c>
      <c r="K17" s="209">
        <v>59058.559999999998</v>
      </c>
      <c r="L17" s="209">
        <v>0</v>
      </c>
      <c r="M17" s="209">
        <v>0</v>
      </c>
      <c r="N17" s="209">
        <v>0</v>
      </c>
      <c r="O17" s="209">
        <v>0</v>
      </c>
      <c r="P17" s="209">
        <v>0</v>
      </c>
      <c r="Q17" s="209">
        <v>0</v>
      </c>
      <c r="R17" s="209">
        <v>0</v>
      </c>
      <c r="S17" s="209">
        <v>0</v>
      </c>
      <c r="T17" s="209">
        <v>0</v>
      </c>
      <c r="U17" s="209">
        <v>0</v>
      </c>
    </row>
    <row r="18" spans="1:21" s="131" customFormat="1" ht="138" x14ac:dyDescent="0.2">
      <c r="A18" s="134" t="s">
        <v>229</v>
      </c>
      <c r="B18" s="211" t="s">
        <v>179</v>
      </c>
      <c r="C18" s="134"/>
      <c r="D18" s="134" t="s">
        <v>8</v>
      </c>
      <c r="E18" s="204">
        <f t="shared" ref="E18:H19" si="22">E19</f>
        <v>43130.8</v>
      </c>
      <c r="F18" s="204">
        <f t="shared" si="22"/>
        <v>40471.490000000005</v>
      </c>
      <c r="G18" s="217">
        <f t="shared" si="22"/>
        <v>2659.3099999999977</v>
      </c>
      <c r="H18" s="206">
        <f t="shared" si="22"/>
        <v>0</v>
      </c>
      <c r="I18" s="206">
        <f t="shared" ref="I18:U19" si="23">I19</f>
        <v>0</v>
      </c>
      <c r="J18" s="206">
        <f t="shared" si="23"/>
        <v>0</v>
      </c>
      <c r="K18" s="206">
        <f t="shared" si="23"/>
        <v>0</v>
      </c>
      <c r="L18" s="206">
        <f t="shared" si="23"/>
        <v>0</v>
      </c>
      <c r="M18" s="206">
        <f t="shared" si="23"/>
        <v>0</v>
      </c>
      <c r="N18" s="206">
        <f t="shared" si="23"/>
        <v>0</v>
      </c>
      <c r="O18" s="206">
        <f t="shared" si="23"/>
        <v>0</v>
      </c>
      <c r="P18" s="206">
        <f t="shared" si="23"/>
        <v>0</v>
      </c>
      <c r="Q18" s="206">
        <f t="shared" si="23"/>
        <v>0</v>
      </c>
      <c r="R18" s="206">
        <f t="shared" si="23"/>
        <v>0</v>
      </c>
      <c r="S18" s="206">
        <f t="shared" si="23"/>
        <v>0</v>
      </c>
      <c r="T18" s="206">
        <f t="shared" si="23"/>
        <v>0</v>
      </c>
      <c r="U18" s="206">
        <f t="shared" si="23"/>
        <v>0</v>
      </c>
    </row>
    <row r="19" spans="1:21" s="131" customFormat="1" ht="246.75" x14ac:dyDescent="0.2">
      <c r="A19" s="207"/>
      <c r="B19" s="132"/>
      <c r="C19" s="130" t="s">
        <v>179</v>
      </c>
      <c r="D19" s="130" t="s">
        <v>100</v>
      </c>
      <c r="E19" s="208">
        <f t="shared" si="22"/>
        <v>43130.8</v>
      </c>
      <c r="F19" s="208">
        <f t="shared" si="22"/>
        <v>40471.490000000005</v>
      </c>
      <c r="G19" s="218">
        <f t="shared" si="22"/>
        <v>2659.3099999999977</v>
      </c>
      <c r="H19" s="209">
        <f t="shared" si="22"/>
        <v>0</v>
      </c>
      <c r="I19" s="209">
        <f t="shared" si="23"/>
        <v>0</v>
      </c>
      <c r="J19" s="209">
        <f t="shared" si="23"/>
        <v>0</v>
      </c>
      <c r="K19" s="209">
        <f t="shared" si="23"/>
        <v>0</v>
      </c>
      <c r="L19" s="209">
        <f t="shared" si="23"/>
        <v>0</v>
      </c>
      <c r="M19" s="209">
        <f t="shared" si="23"/>
        <v>0</v>
      </c>
      <c r="N19" s="209">
        <f t="shared" si="23"/>
        <v>0</v>
      </c>
      <c r="O19" s="209">
        <f t="shared" si="23"/>
        <v>0</v>
      </c>
      <c r="P19" s="209">
        <f t="shared" si="23"/>
        <v>0</v>
      </c>
      <c r="Q19" s="209">
        <f t="shared" si="23"/>
        <v>0</v>
      </c>
      <c r="R19" s="209">
        <f t="shared" si="23"/>
        <v>0</v>
      </c>
      <c r="S19" s="209">
        <f t="shared" si="23"/>
        <v>0</v>
      </c>
      <c r="T19" s="209">
        <f t="shared" si="23"/>
        <v>0</v>
      </c>
      <c r="U19" s="209">
        <f t="shared" si="23"/>
        <v>0</v>
      </c>
    </row>
    <row r="20" spans="1:21" s="131" customFormat="1" ht="35.25" x14ac:dyDescent="0.2">
      <c r="A20" s="207"/>
      <c r="B20" s="132"/>
      <c r="C20" s="130"/>
      <c r="D20" s="210" t="s">
        <v>180</v>
      </c>
      <c r="E20" s="209">
        <v>43130.8</v>
      </c>
      <c r="F20" s="209">
        <f>I20+K20+M20+O20+Q20+S20+U20+'табл 13Продолж1'!F20+'табл 13Продолж1'!H20+'табл 13Продолж1'!J20+'табл 13Продолж1'!L20+'табл 13Продолж1'!N20+'табл 13Продолж1'!P20+'табл 13Продолж1'!R20+'табл 13Продолж1'!T20+'табл 13Продолж1'!V20+'табл 13Продолж2'!F20+'табл 13Продолж2'!H20+'табл 13Продолж2'!J20+'табл 13Продолж2'!L20+'табл 13Продолж2'!N20+'табл 13Продолж2'!P20+'табл 13Продолж2'!R20+'табл 13Продолж2'!T20+'табл 13Продолж2'!V20+'табл 13Продолж3'!F20+'табл 13Продолж3'!H20+'табл 13Продолж3'!J20+'табл 13Продолж3'!L20+'табл 13Продолж3'!N20+'табл 13Продолж3'!P20+'табл 13Продолж3'!R20+'табл 13Продолж3'!T20+'табл 13Продолж3'!V20</f>
        <v>40471.490000000005</v>
      </c>
      <c r="G20" s="218">
        <f>E20-F20</f>
        <v>2659.3099999999977</v>
      </c>
      <c r="H20" s="209">
        <v>0</v>
      </c>
      <c r="I20" s="209">
        <v>0</v>
      </c>
      <c r="J20" s="209">
        <v>0</v>
      </c>
      <c r="K20" s="209">
        <v>0</v>
      </c>
      <c r="L20" s="209">
        <v>0</v>
      </c>
      <c r="M20" s="209">
        <v>0</v>
      </c>
      <c r="N20" s="209">
        <v>0</v>
      </c>
      <c r="O20" s="209">
        <v>0</v>
      </c>
      <c r="P20" s="209">
        <v>0</v>
      </c>
      <c r="Q20" s="209">
        <v>0</v>
      </c>
      <c r="R20" s="209">
        <v>0</v>
      </c>
      <c r="S20" s="209">
        <v>0</v>
      </c>
      <c r="T20" s="209">
        <v>0</v>
      </c>
      <c r="U20" s="209">
        <v>0</v>
      </c>
    </row>
    <row r="21" spans="1:21" s="131" customFormat="1" ht="207" x14ac:dyDescent="0.2">
      <c r="A21" s="134" t="s">
        <v>230</v>
      </c>
      <c r="B21" s="211" t="s">
        <v>187</v>
      </c>
      <c r="C21" s="134"/>
      <c r="D21" s="134" t="s">
        <v>8</v>
      </c>
      <c r="E21" s="204">
        <f t="shared" ref="E21:G22" si="24">E22</f>
        <v>40074.300000000003</v>
      </c>
      <c r="F21" s="204">
        <f t="shared" si="24"/>
        <v>35586.380000000005</v>
      </c>
      <c r="G21" s="217">
        <f t="shared" si="24"/>
        <v>4487.9199999999983</v>
      </c>
      <c r="H21" s="206">
        <f t="shared" ref="H21:U22" si="25">H22</f>
        <v>0</v>
      </c>
      <c r="I21" s="206">
        <f t="shared" si="25"/>
        <v>0</v>
      </c>
      <c r="J21" s="206">
        <f t="shared" si="25"/>
        <v>7116.24</v>
      </c>
      <c r="K21" s="206">
        <f t="shared" si="25"/>
        <v>7116.24</v>
      </c>
      <c r="L21" s="206">
        <f t="shared" si="25"/>
        <v>0</v>
      </c>
      <c r="M21" s="206">
        <f t="shared" si="25"/>
        <v>0</v>
      </c>
      <c r="N21" s="206">
        <f t="shared" si="25"/>
        <v>0</v>
      </c>
      <c r="O21" s="206">
        <f t="shared" si="25"/>
        <v>0</v>
      </c>
      <c r="P21" s="206">
        <f t="shared" si="25"/>
        <v>0</v>
      </c>
      <c r="Q21" s="206">
        <f t="shared" si="25"/>
        <v>0</v>
      </c>
      <c r="R21" s="206">
        <f t="shared" si="25"/>
        <v>0</v>
      </c>
      <c r="S21" s="206">
        <f t="shared" si="25"/>
        <v>0</v>
      </c>
      <c r="T21" s="206">
        <f t="shared" si="25"/>
        <v>0</v>
      </c>
      <c r="U21" s="206">
        <f t="shared" si="25"/>
        <v>0</v>
      </c>
    </row>
    <row r="22" spans="1:21" s="131" customFormat="1" ht="352.5" x14ac:dyDescent="0.2">
      <c r="A22" s="207"/>
      <c r="B22" s="132"/>
      <c r="C22" s="130" t="s">
        <v>187</v>
      </c>
      <c r="D22" s="130" t="s">
        <v>100</v>
      </c>
      <c r="E22" s="208">
        <f t="shared" si="24"/>
        <v>40074.300000000003</v>
      </c>
      <c r="F22" s="208">
        <f t="shared" si="24"/>
        <v>35586.380000000005</v>
      </c>
      <c r="G22" s="218">
        <f t="shared" si="24"/>
        <v>4487.9199999999983</v>
      </c>
      <c r="H22" s="209">
        <f t="shared" si="25"/>
        <v>0</v>
      </c>
      <c r="I22" s="209">
        <f t="shared" si="25"/>
        <v>0</v>
      </c>
      <c r="J22" s="209">
        <f t="shared" si="25"/>
        <v>7116.24</v>
      </c>
      <c r="K22" s="209">
        <f t="shared" si="25"/>
        <v>7116.24</v>
      </c>
      <c r="L22" s="209">
        <f t="shared" si="25"/>
        <v>0</v>
      </c>
      <c r="M22" s="209">
        <f t="shared" si="25"/>
        <v>0</v>
      </c>
      <c r="N22" s="209">
        <f t="shared" si="25"/>
        <v>0</v>
      </c>
      <c r="O22" s="209">
        <f t="shared" si="25"/>
        <v>0</v>
      </c>
      <c r="P22" s="209">
        <f t="shared" si="25"/>
        <v>0</v>
      </c>
      <c r="Q22" s="209">
        <f t="shared" si="25"/>
        <v>0</v>
      </c>
      <c r="R22" s="209">
        <f t="shared" si="25"/>
        <v>0</v>
      </c>
      <c r="S22" s="209">
        <f t="shared" si="25"/>
        <v>0</v>
      </c>
      <c r="T22" s="209">
        <f t="shared" si="25"/>
        <v>0</v>
      </c>
      <c r="U22" s="209">
        <f t="shared" si="25"/>
        <v>0</v>
      </c>
    </row>
    <row r="23" spans="1:21" s="131" customFormat="1" ht="35.25" x14ac:dyDescent="0.2">
      <c r="A23" s="207"/>
      <c r="B23" s="132"/>
      <c r="C23" s="130"/>
      <c r="D23" s="210" t="s">
        <v>188</v>
      </c>
      <c r="E23" s="209">
        <v>40074.300000000003</v>
      </c>
      <c r="F23" s="209">
        <f>I23+K23+M23+O23+Q23+S23+U23+'табл 13Продолж1'!F23+'табл 13Продолж1'!H23+'табл 13Продолж1'!J23+'табл 13Продолж1'!L23+'табл 13Продолж1'!N23+'табл 13Продолж1'!P23+'табл 13Продолж1'!R23+'табл 13Продолж1'!T23+'табл 13Продолж1'!V23+'табл 13Продолж2'!F23+'табл 13Продолж2'!H23+'табл 13Продолж2'!J23+'табл 13Продолж2'!L23+'табл 13Продолж2'!N23+'табл 13Продолж2'!P23+'табл 13Продолж2'!R23+'табл 13Продолж2'!T23+'табл 13Продолж2'!V23+'табл 13Продолж3'!F23+'табл 13Продолж3'!H23+'табл 13Продолж3'!J23+'табл 13Продолж3'!L23+'табл 13Продолж3'!N23+'табл 13Продолж3'!P23+'табл 13Продолж3'!R23+'табл 13Продолж3'!T23+'табл 13Продолж3'!V23</f>
        <v>35586.380000000005</v>
      </c>
      <c r="G23" s="216">
        <f>E23-F23</f>
        <v>4487.9199999999983</v>
      </c>
      <c r="H23" s="209">
        <v>0</v>
      </c>
      <c r="I23" s="209">
        <v>0</v>
      </c>
      <c r="J23" s="209">
        <v>7116.24</v>
      </c>
      <c r="K23" s="209">
        <v>7116.24</v>
      </c>
      <c r="L23" s="209">
        <v>0</v>
      </c>
      <c r="M23" s="209">
        <v>0</v>
      </c>
      <c r="N23" s="209">
        <v>0</v>
      </c>
      <c r="O23" s="209">
        <v>0</v>
      </c>
      <c r="P23" s="209">
        <v>0</v>
      </c>
      <c r="Q23" s="209">
        <v>0</v>
      </c>
      <c r="R23" s="209">
        <v>0</v>
      </c>
      <c r="S23" s="209">
        <v>0</v>
      </c>
      <c r="T23" s="209">
        <v>0</v>
      </c>
      <c r="U23" s="209">
        <v>0</v>
      </c>
    </row>
    <row r="24" spans="1:21" s="131" customFormat="1" ht="103.5" x14ac:dyDescent="0.2">
      <c r="A24" s="134" t="s">
        <v>231</v>
      </c>
      <c r="B24" s="211" t="s">
        <v>189</v>
      </c>
      <c r="C24" s="134"/>
      <c r="D24" s="134" t="s">
        <v>8</v>
      </c>
      <c r="E24" s="204">
        <f>E25</f>
        <v>17238.5</v>
      </c>
      <c r="F24" s="204">
        <f t="shared" ref="F24:G24" si="26">F25</f>
        <v>16382.260000000002</v>
      </c>
      <c r="G24" s="217">
        <f t="shared" si="26"/>
        <v>856.23999999999796</v>
      </c>
      <c r="H24" s="206">
        <f>H25</f>
        <v>220</v>
      </c>
      <c r="I24" s="206">
        <f t="shared" ref="I24:U25" si="27">I25</f>
        <v>220</v>
      </c>
      <c r="J24" s="206">
        <f t="shared" si="27"/>
        <v>1406.21</v>
      </c>
      <c r="K24" s="206">
        <f t="shared" si="27"/>
        <v>1286.81</v>
      </c>
      <c r="L24" s="206">
        <f t="shared" si="27"/>
        <v>0</v>
      </c>
      <c r="M24" s="206">
        <f t="shared" si="27"/>
        <v>0</v>
      </c>
      <c r="N24" s="206">
        <f t="shared" si="27"/>
        <v>0</v>
      </c>
      <c r="O24" s="206">
        <f t="shared" si="27"/>
        <v>0</v>
      </c>
      <c r="P24" s="206">
        <f t="shared" si="27"/>
        <v>0</v>
      </c>
      <c r="Q24" s="206">
        <f t="shared" si="27"/>
        <v>0</v>
      </c>
      <c r="R24" s="206">
        <f t="shared" si="27"/>
        <v>0</v>
      </c>
      <c r="S24" s="206">
        <f t="shared" si="27"/>
        <v>0</v>
      </c>
      <c r="T24" s="206">
        <f t="shared" si="27"/>
        <v>0</v>
      </c>
      <c r="U24" s="206">
        <f t="shared" si="27"/>
        <v>0</v>
      </c>
    </row>
    <row r="25" spans="1:21" s="131" customFormat="1" ht="163.5" customHeight="1" x14ac:dyDescent="0.2">
      <c r="A25" s="207"/>
      <c r="B25" s="132"/>
      <c r="C25" s="130" t="s">
        <v>189</v>
      </c>
      <c r="D25" s="130" t="s">
        <v>100</v>
      </c>
      <c r="E25" s="208">
        <f>E26</f>
        <v>17238.5</v>
      </c>
      <c r="F25" s="208">
        <f t="shared" ref="F25:G25" si="28">F26</f>
        <v>16382.260000000002</v>
      </c>
      <c r="G25" s="218">
        <f t="shared" si="28"/>
        <v>856.23999999999796</v>
      </c>
      <c r="H25" s="209">
        <f>H26</f>
        <v>220</v>
      </c>
      <c r="I25" s="209">
        <f t="shared" si="27"/>
        <v>220</v>
      </c>
      <c r="J25" s="209">
        <f t="shared" si="27"/>
        <v>1406.21</v>
      </c>
      <c r="K25" s="209">
        <f t="shared" si="27"/>
        <v>1286.81</v>
      </c>
      <c r="L25" s="209">
        <f t="shared" si="27"/>
        <v>0</v>
      </c>
      <c r="M25" s="209">
        <f t="shared" si="27"/>
        <v>0</v>
      </c>
      <c r="N25" s="209">
        <f t="shared" si="27"/>
        <v>0</v>
      </c>
      <c r="O25" s="209">
        <f t="shared" si="27"/>
        <v>0</v>
      </c>
      <c r="P25" s="209">
        <f t="shared" si="27"/>
        <v>0</v>
      </c>
      <c r="Q25" s="209">
        <f t="shared" si="27"/>
        <v>0</v>
      </c>
      <c r="R25" s="209">
        <f t="shared" si="27"/>
        <v>0</v>
      </c>
      <c r="S25" s="209">
        <f t="shared" si="27"/>
        <v>0</v>
      </c>
      <c r="T25" s="209">
        <f t="shared" si="27"/>
        <v>0</v>
      </c>
      <c r="U25" s="209">
        <f t="shared" si="27"/>
        <v>0</v>
      </c>
    </row>
    <row r="26" spans="1:21" s="131" customFormat="1" ht="35.25" x14ac:dyDescent="0.2">
      <c r="A26" s="207"/>
      <c r="B26" s="132"/>
      <c r="C26" s="130"/>
      <c r="D26" s="210" t="s">
        <v>190</v>
      </c>
      <c r="E26" s="208">
        <v>17238.5</v>
      </c>
      <c r="F26" s="209">
        <f>I26+K26+M26+O26+Q26+S26+U26+'табл 13Продолж1'!F26+'табл 13Продолж1'!H26+'табл 13Продолж1'!J26+'табл 13Продолж1'!L26+'табл 13Продолж1'!N26+'табл 13Продолж1'!P26+'табл 13Продолж1'!R26+'табл 13Продолж1'!T26+'табл 13Продолж1'!V26+'табл 13Продолж2'!F26+'табл 13Продолж2'!H26+'табл 13Продолж2'!J26+'табл 13Продолж2'!L26+'табл 13Продолж2'!N26+'табл 13Продолж2'!P26+'табл 13Продолж2'!R26+'табл 13Продолж2'!T26+'табл 13Продолж2'!V26+'табл 13Продолж3'!F26+'табл 13Продолж3'!H26+'табл 13Продолж3'!J26+'табл 13Продолж3'!L26+'табл 13Продолж3'!N26+'табл 13Продолж3'!P26+'табл 13Продолж3'!R26+'табл 13Продолж3'!T26+'табл 13Продолж3'!V26</f>
        <v>16382.260000000002</v>
      </c>
      <c r="G26" s="216">
        <f>E26-F26</f>
        <v>856.23999999999796</v>
      </c>
      <c r="H26" s="209">
        <v>220</v>
      </c>
      <c r="I26" s="209">
        <v>220</v>
      </c>
      <c r="J26" s="209">
        <v>1406.21</v>
      </c>
      <c r="K26" s="209">
        <v>1286.81</v>
      </c>
      <c r="L26" s="209">
        <v>0</v>
      </c>
      <c r="M26" s="209">
        <v>0</v>
      </c>
      <c r="N26" s="209">
        <v>0</v>
      </c>
      <c r="O26" s="209">
        <v>0</v>
      </c>
      <c r="P26" s="209">
        <v>0</v>
      </c>
      <c r="Q26" s="209">
        <v>0</v>
      </c>
      <c r="R26" s="209">
        <v>0</v>
      </c>
      <c r="S26" s="209">
        <v>0</v>
      </c>
      <c r="T26" s="209">
        <v>0</v>
      </c>
      <c r="U26" s="209">
        <v>0</v>
      </c>
    </row>
    <row r="27" spans="1:21" s="131" customFormat="1" ht="138" x14ac:dyDescent="0.2">
      <c r="A27" s="134" t="s">
        <v>232</v>
      </c>
      <c r="B27" s="211" t="s">
        <v>191</v>
      </c>
      <c r="C27" s="134"/>
      <c r="D27" s="134" t="s">
        <v>8</v>
      </c>
      <c r="E27" s="204">
        <f>E28</f>
        <v>16498.8</v>
      </c>
      <c r="F27" s="204">
        <f t="shared" ref="F27:G27" si="29">F28</f>
        <v>16468.77</v>
      </c>
      <c r="G27" s="217">
        <f t="shared" si="29"/>
        <v>30.029999999998836</v>
      </c>
      <c r="H27" s="206">
        <f>H28</f>
        <v>0</v>
      </c>
      <c r="I27" s="206">
        <f t="shared" ref="I27:U28" si="30">I28</f>
        <v>0</v>
      </c>
      <c r="J27" s="206">
        <f t="shared" si="30"/>
        <v>0</v>
      </c>
      <c r="K27" s="206">
        <f t="shared" si="30"/>
        <v>0</v>
      </c>
      <c r="L27" s="206">
        <f t="shared" si="30"/>
        <v>0</v>
      </c>
      <c r="M27" s="206">
        <f t="shared" si="30"/>
        <v>0</v>
      </c>
      <c r="N27" s="206">
        <f t="shared" si="30"/>
        <v>0</v>
      </c>
      <c r="O27" s="206">
        <f t="shared" si="30"/>
        <v>0</v>
      </c>
      <c r="P27" s="206">
        <f t="shared" si="30"/>
        <v>3757.38</v>
      </c>
      <c r="Q27" s="206">
        <f t="shared" si="30"/>
        <v>3757.38</v>
      </c>
      <c r="R27" s="206">
        <f t="shared" si="30"/>
        <v>0</v>
      </c>
      <c r="S27" s="206">
        <f t="shared" si="30"/>
        <v>0</v>
      </c>
      <c r="T27" s="206">
        <f t="shared" si="30"/>
        <v>0</v>
      </c>
      <c r="U27" s="206">
        <f t="shared" si="30"/>
        <v>0</v>
      </c>
    </row>
    <row r="28" spans="1:21" s="131" customFormat="1" ht="176.25" x14ac:dyDescent="0.2">
      <c r="A28" s="207"/>
      <c r="B28" s="132"/>
      <c r="C28" s="130" t="s">
        <v>191</v>
      </c>
      <c r="D28" s="130" t="s">
        <v>100</v>
      </c>
      <c r="E28" s="208">
        <f>E29</f>
        <v>16498.8</v>
      </c>
      <c r="F28" s="208">
        <f>F29</f>
        <v>16468.77</v>
      </c>
      <c r="G28" s="218">
        <f>G29</f>
        <v>30.029999999998836</v>
      </c>
      <c r="H28" s="209">
        <f>H29</f>
        <v>0</v>
      </c>
      <c r="I28" s="209">
        <f t="shared" si="30"/>
        <v>0</v>
      </c>
      <c r="J28" s="209">
        <f t="shared" si="30"/>
        <v>0</v>
      </c>
      <c r="K28" s="209">
        <f t="shared" si="30"/>
        <v>0</v>
      </c>
      <c r="L28" s="209">
        <f t="shared" si="30"/>
        <v>0</v>
      </c>
      <c r="M28" s="209">
        <f t="shared" si="30"/>
        <v>0</v>
      </c>
      <c r="N28" s="209">
        <f t="shared" si="30"/>
        <v>0</v>
      </c>
      <c r="O28" s="209">
        <f t="shared" si="30"/>
        <v>0</v>
      </c>
      <c r="P28" s="209">
        <f t="shared" si="30"/>
        <v>3757.38</v>
      </c>
      <c r="Q28" s="209">
        <f t="shared" si="30"/>
        <v>3757.38</v>
      </c>
      <c r="R28" s="209">
        <f t="shared" si="30"/>
        <v>0</v>
      </c>
      <c r="S28" s="209">
        <f t="shared" si="30"/>
        <v>0</v>
      </c>
      <c r="T28" s="209">
        <f t="shared" si="30"/>
        <v>0</v>
      </c>
      <c r="U28" s="209">
        <f t="shared" si="30"/>
        <v>0</v>
      </c>
    </row>
    <row r="29" spans="1:21" s="131" customFormat="1" ht="48" customHeight="1" x14ac:dyDescent="0.2">
      <c r="A29" s="207"/>
      <c r="B29" s="132"/>
      <c r="C29" s="130"/>
      <c r="D29" s="210" t="s">
        <v>192</v>
      </c>
      <c r="E29" s="209">
        <v>16498.8</v>
      </c>
      <c r="F29" s="209">
        <f>I29+K29+M29+O29+Q29+S29+U29+'табл 13Продолж1'!F29+'табл 13Продолж1'!H29+'табл 13Продолж1'!J29+'табл 13Продолж1'!L29+'табл 13Продолж1'!N29+'табл 13Продолж1'!P29+'табл 13Продолж1'!R29+'табл 13Продолж1'!T29+'табл 13Продолж1'!V29+'табл 13Продолж2'!F29+'табл 13Продолж2'!H29+'табл 13Продолж2'!J29+'табл 13Продолж2'!L29+'табл 13Продолж2'!N29+'табл 13Продолж2'!P29+'табл 13Продолж2'!R29+'табл 13Продолж2'!T29+'табл 13Продолж2'!V29+'табл 13Продолж3'!F29+'табл 13Продолж3'!H29+'табл 13Продолж3'!J29+'табл 13Продолж3'!L29+'табл 13Продолж3'!N29+'табл 13Продолж3'!P29+'табл 13Продолж3'!R29+'табл 13Продолж3'!T29+'табл 13Продолж3'!V29</f>
        <v>16468.77</v>
      </c>
      <c r="G29" s="216">
        <f>E29-F29</f>
        <v>30.029999999998836</v>
      </c>
      <c r="H29" s="209">
        <v>0</v>
      </c>
      <c r="I29" s="209">
        <v>0</v>
      </c>
      <c r="J29" s="209">
        <v>0</v>
      </c>
      <c r="K29" s="209">
        <v>0</v>
      </c>
      <c r="L29" s="209">
        <v>0</v>
      </c>
      <c r="M29" s="209">
        <v>0</v>
      </c>
      <c r="N29" s="209">
        <v>0</v>
      </c>
      <c r="O29" s="209">
        <v>0</v>
      </c>
      <c r="P29" s="209">
        <v>3757.38</v>
      </c>
      <c r="Q29" s="209">
        <v>3757.38</v>
      </c>
      <c r="R29" s="209">
        <v>0</v>
      </c>
      <c r="S29" s="209">
        <v>0</v>
      </c>
      <c r="T29" s="209">
        <v>0</v>
      </c>
      <c r="U29" s="209">
        <v>0</v>
      </c>
    </row>
  </sheetData>
  <mergeCells count="17">
    <mergeCell ref="J5:K5"/>
    <mergeCell ref="L5:M5"/>
    <mergeCell ref="N5:O5"/>
    <mergeCell ref="P5:Q5"/>
    <mergeCell ref="R5:S5"/>
    <mergeCell ref="T1:U1"/>
    <mergeCell ref="A2:U2"/>
    <mergeCell ref="A4:A6"/>
    <mergeCell ref="B4:B6"/>
    <mergeCell ref="C4:C6"/>
    <mergeCell ref="D4:D6"/>
    <mergeCell ref="E4:E6"/>
    <mergeCell ref="F4:F6"/>
    <mergeCell ref="G4:U4"/>
    <mergeCell ref="G5:G6"/>
    <mergeCell ref="T5:U5"/>
    <mergeCell ref="H5:I5"/>
  </mergeCells>
  <printOptions horizontalCentered="1"/>
  <pageMargins left="0.39370078740157483" right="0.39370078740157483" top="1.1811023622047245" bottom="0.55118110236220474" header="0.27559055118110237" footer="0.27559055118110237"/>
  <pageSetup paperSize="9" scale="18" firstPageNumber="12" fitToHeight="0" orientation="landscape" useFirstPageNumber="1" r:id="rId1"/>
  <headerFooter scaleWithDoc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9"/>
  <sheetViews>
    <sheetView view="pageBreakPreview" topLeftCell="C19" zoomScale="30" zoomScaleNormal="70" zoomScaleSheetLayoutView="30" workbookViewId="0">
      <selection activeCell="J32" sqref="J32"/>
    </sheetView>
  </sheetViews>
  <sheetFormatPr defaultRowHeight="34.5" x14ac:dyDescent="0.2"/>
  <cols>
    <col min="1" max="1" width="53.7109375" style="135" customWidth="1"/>
    <col min="2" max="2" width="74.7109375" style="136" customWidth="1"/>
    <col min="3" max="3" width="38.42578125" style="136" customWidth="1"/>
    <col min="4" max="4" width="46.7109375" style="136" customWidth="1"/>
    <col min="5" max="5" width="34.7109375" style="136" customWidth="1"/>
    <col min="6" max="6" width="31.85546875" style="137" customWidth="1"/>
    <col min="7" max="12" width="25.7109375" style="137" customWidth="1"/>
    <col min="13" max="13" width="20.28515625" style="137" customWidth="1"/>
    <col min="14" max="14" width="20" style="137" customWidth="1"/>
    <col min="15" max="17" width="25.7109375" style="137" customWidth="1"/>
    <col min="18" max="18" width="24.28515625" style="137" customWidth="1"/>
    <col min="19" max="19" width="21.7109375" style="137" customWidth="1"/>
    <col min="20" max="20" width="21" style="137" customWidth="1"/>
    <col min="21" max="22" width="25.7109375" style="121" customWidth="1"/>
    <col min="23" max="233" width="9.140625" style="121"/>
    <col min="234" max="234" width="4.28515625" style="121" customWidth="1"/>
    <col min="235" max="235" width="18.85546875" style="121" customWidth="1"/>
    <col min="236" max="489" width="9.140625" style="121"/>
    <col min="490" max="490" width="4.28515625" style="121" customWidth="1"/>
    <col min="491" max="491" width="18.85546875" style="121" customWidth="1"/>
    <col min="492" max="745" width="9.140625" style="121"/>
    <col min="746" max="746" width="4.28515625" style="121" customWidth="1"/>
    <col min="747" max="747" width="18.85546875" style="121" customWidth="1"/>
    <col min="748" max="1001" width="9.140625" style="121"/>
    <col min="1002" max="1002" width="4.28515625" style="121" customWidth="1"/>
    <col min="1003" max="1003" width="18.85546875" style="121" customWidth="1"/>
    <col min="1004" max="1257" width="9.140625" style="121"/>
    <col min="1258" max="1258" width="4.28515625" style="121" customWidth="1"/>
    <col min="1259" max="1259" width="18.85546875" style="121" customWidth="1"/>
    <col min="1260" max="1513" width="9.140625" style="121"/>
    <col min="1514" max="1514" width="4.28515625" style="121" customWidth="1"/>
    <col min="1515" max="1515" width="18.85546875" style="121" customWidth="1"/>
    <col min="1516" max="1769" width="9.140625" style="121"/>
    <col min="1770" max="1770" width="4.28515625" style="121" customWidth="1"/>
    <col min="1771" max="1771" width="18.85546875" style="121" customWidth="1"/>
    <col min="1772" max="2025" width="9.140625" style="121"/>
    <col min="2026" max="2026" width="4.28515625" style="121" customWidth="1"/>
    <col min="2027" max="2027" width="18.85546875" style="121" customWidth="1"/>
    <col min="2028" max="2281" width="9.140625" style="121"/>
    <col min="2282" max="2282" width="4.28515625" style="121" customWidth="1"/>
    <col min="2283" max="2283" width="18.85546875" style="121" customWidth="1"/>
    <col min="2284" max="2537" width="9.140625" style="121"/>
    <col min="2538" max="2538" width="4.28515625" style="121" customWidth="1"/>
    <col min="2539" max="2539" width="18.85546875" style="121" customWidth="1"/>
    <col min="2540" max="2793" width="9.140625" style="121"/>
    <col min="2794" max="2794" width="4.28515625" style="121" customWidth="1"/>
    <col min="2795" max="2795" width="18.85546875" style="121" customWidth="1"/>
    <col min="2796" max="3049" width="9.140625" style="121"/>
    <col min="3050" max="3050" width="4.28515625" style="121" customWidth="1"/>
    <col min="3051" max="3051" width="18.85546875" style="121" customWidth="1"/>
    <col min="3052" max="3305" width="9.140625" style="121"/>
    <col min="3306" max="3306" width="4.28515625" style="121" customWidth="1"/>
    <col min="3307" max="3307" width="18.85546875" style="121" customWidth="1"/>
    <col min="3308" max="3561" width="9.140625" style="121"/>
    <col min="3562" max="3562" width="4.28515625" style="121" customWidth="1"/>
    <col min="3563" max="3563" width="18.85546875" style="121" customWidth="1"/>
    <col min="3564" max="3817" width="9.140625" style="121"/>
    <col min="3818" max="3818" width="4.28515625" style="121" customWidth="1"/>
    <col min="3819" max="3819" width="18.85546875" style="121" customWidth="1"/>
    <col min="3820" max="4073" width="9.140625" style="121"/>
    <col min="4074" max="4074" width="4.28515625" style="121" customWidth="1"/>
    <col min="4075" max="4075" width="18.85546875" style="121" customWidth="1"/>
    <col min="4076" max="4329" width="9.140625" style="121"/>
    <col min="4330" max="4330" width="4.28515625" style="121" customWidth="1"/>
    <col min="4331" max="4331" width="18.85546875" style="121" customWidth="1"/>
    <col min="4332" max="4585" width="9.140625" style="121"/>
    <col min="4586" max="4586" width="4.28515625" style="121" customWidth="1"/>
    <col min="4587" max="4587" width="18.85546875" style="121" customWidth="1"/>
    <col min="4588" max="4841" width="9.140625" style="121"/>
    <col min="4842" max="4842" width="4.28515625" style="121" customWidth="1"/>
    <col min="4843" max="4843" width="18.85546875" style="121" customWidth="1"/>
    <col min="4844" max="5097" width="9.140625" style="121"/>
    <col min="5098" max="5098" width="4.28515625" style="121" customWidth="1"/>
    <col min="5099" max="5099" width="18.85546875" style="121" customWidth="1"/>
    <col min="5100" max="5353" width="9.140625" style="121"/>
    <col min="5354" max="5354" width="4.28515625" style="121" customWidth="1"/>
    <col min="5355" max="5355" width="18.85546875" style="121" customWidth="1"/>
    <col min="5356" max="5609" width="9.140625" style="121"/>
    <col min="5610" max="5610" width="4.28515625" style="121" customWidth="1"/>
    <col min="5611" max="5611" width="18.85546875" style="121" customWidth="1"/>
    <col min="5612" max="5865" width="9.140625" style="121"/>
    <col min="5866" max="5866" width="4.28515625" style="121" customWidth="1"/>
    <col min="5867" max="5867" width="18.85546875" style="121" customWidth="1"/>
    <col min="5868" max="6121" width="9.140625" style="121"/>
    <col min="6122" max="6122" width="4.28515625" style="121" customWidth="1"/>
    <col min="6123" max="6123" width="18.85546875" style="121" customWidth="1"/>
    <col min="6124" max="6377" width="9.140625" style="121"/>
    <col min="6378" max="6378" width="4.28515625" style="121" customWidth="1"/>
    <col min="6379" max="6379" width="18.85546875" style="121" customWidth="1"/>
    <col min="6380" max="6633" width="9.140625" style="121"/>
    <col min="6634" max="6634" width="4.28515625" style="121" customWidth="1"/>
    <col min="6635" max="6635" width="18.85546875" style="121" customWidth="1"/>
    <col min="6636" max="6889" width="9.140625" style="121"/>
    <col min="6890" max="6890" width="4.28515625" style="121" customWidth="1"/>
    <col min="6891" max="6891" width="18.85546875" style="121" customWidth="1"/>
    <col min="6892" max="7145" width="9.140625" style="121"/>
    <col min="7146" max="7146" width="4.28515625" style="121" customWidth="1"/>
    <col min="7147" max="7147" width="18.85546875" style="121" customWidth="1"/>
    <col min="7148" max="7401" width="9.140625" style="121"/>
    <col min="7402" max="7402" width="4.28515625" style="121" customWidth="1"/>
    <col min="7403" max="7403" width="18.85546875" style="121" customWidth="1"/>
    <col min="7404" max="7657" width="9.140625" style="121"/>
    <col min="7658" max="7658" width="4.28515625" style="121" customWidth="1"/>
    <col min="7659" max="7659" width="18.85546875" style="121" customWidth="1"/>
    <col min="7660" max="7913" width="9.140625" style="121"/>
    <col min="7914" max="7914" width="4.28515625" style="121" customWidth="1"/>
    <col min="7915" max="7915" width="18.85546875" style="121" customWidth="1"/>
    <col min="7916" max="8169" width="9.140625" style="121"/>
    <col min="8170" max="8170" width="4.28515625" style="121" customWidth="1"/>
    <col min="8171" max="8171" width="18.85546875" style="121" customWidth="1"/>
    <col min="8172" max="8425" width="9.140625" style="121"/>
    <col min="8426" max="8426" width="4.28515625" style="121" customWidth="1"/>
    <col min="8427" max="8427" width="18.85546875" style="121" customWidth="1"/>
    <col min="8428" max="8681" width="9.140625" style="121"/>
    <col min="8682" max="8682" width="4.28515625" style="121" customWidth="1"/>
    <col min="8683" max="8683" width="18.85546875" style="121" customWidth="1"/>
    <col min="8684" max="8937" width="9.140625" style="121"/>
    <col min="8938" max="8938" width="4.28515625" style="121" customWidth="1"/>
    <col min="8939" max="8939" width="18.85546875" style="121" customWidth="1"/>
    <col min="8940" max="9193" width="9.140625" style="121"/>
    <col min="9194" max="9194" width="4.28515625" style="121" customWidth="1"/>
    <col min="9195" max="9195" width="18.85546875" style="121" customWidth="1"/>
    <col min="9196" max="9449" width="9.140625" style="121"/>
    <col min="9450" max="9450" width="4.28515625" style="121" customWidth="1"/>
    <col min="9451" max="9451" width="18.85546875" style="121" customWidth="1"/>
    <col min="9452" max="9705" width="9.140625" style="121"/>
    <col min="9706" max="9706" width="4.28515625" style="121" customWidth="1"/>
    <col min="9707" max="9707" width="18.85546875" style="121" customWidth="1"/>
    <col min="9708" max="9961" width="9.140625" style="121"/>
    <col min="9962" max="9962" width="4.28515625" style="121" customWidth="1"/>
    <col min="9963" max="9963" width="18.85546875" style="121" customWidth="1"/>
    <col min="9964" max="10217" width="9.140625" style="121"/>
    <col min="10218" max="10218" width="4.28515625" style="121" customWidth="1"/>
    <col min="10219" max="10219" width="18.85546875" style="121" customWidth="1"/>
    <col min="10220" max="10473" width="9.140625" style="121"/>
    <col min="10474" max="10474" width="4.28515625" style="121" customWidth="1"/>
    <col min="10475" max="10475" width="18.85546875" style="121" customWidth="1"/>
    <col min="10476" max="10729" width="9.140625" style="121"/>
    <col min="10730" max="10730" width="4.28515625" style="121" customWidth="1"/>
    <col min="10731" max="10731" width="18.85546875" style="121" customWidth="1"/>
    <col min="10732" max="10985" width="9.140625" style="121"/>
    <col min="10986" max="10986" width="4.28515625" style="121" customWidth="1"/>
    <col min="10987" max="10987" width="18.85546875" style="121" customWidth="1"/>
    <col min="10988" max="11241" width="9.140625" style="121"/>
    <col min="11242" max="11242" width="4.28515625" style="121" customWidth="1"/>
    <col min="11243" max="11243" width="18.85546875" style="121" customWidth="1"/>
    <col min="11244" max="11497" width="9.140625" style="121"/>
    <col min="11498" max="11498" width="4.28515625" style="121" customWidth="1"/>
    <col min="11499" max="11499" width="18.85546875" style="121" customWidth="1"/>
    <col min="11500" max="11753" width="9.140625" style="121"/>
    <col min="11754" max="11754" width="4.28515625" style="121" customWidth="1"/>
    <col min="11755" max="11755" width="18.85546875" style="121" customWidth="1"/>
    <col min="11756" max="12009" width="9.140625" style="121"/>
    <col min="12010" max="12010" width="4.28515625" style="121" customWidth="1"/>
    <col min="12011" max="12011" width="18.85546875" style="121" customWidth="1"/>
    <col min="12012" max="12265" width="9.140625" style="121"/>
    <col min="12266" max="12266" width="4.28515625" style="121" customWidth="1"/>
    <col min="12267" max="12267" width="18.85546875" style="121" customWidth="1"/>
    <col min="12268" max="12521" width="9.140625" style="121"/>
    <col min="12522" max="12522" width="4.28515625" style="121" customWidth="1"/>
    <col min="12523" max="12523" width="18.85546875" style="121" customWidth="1"/>
    <col min="12524" max="12777" width="9.140625" style="121"/>
    <col min="12778" max="12778" width="4.28515625" style="121" customWidth="1"/>
    <col min="12779" max="12779" width="18.85546875" style="121" customWidth="1"/>
    <col min="12780" max="13033" width="9.140625" style="121"/>
    <col min="13034" max="13034" width="4.28515625" style="121" customWidth="1"/>
    <col min="13035" max="13035" width="18.85546875" style="121" customWidth="1"/>
    <col min="13036" max="13289" width="9.140625" style="121"/>
    <col min="13290" max="13290" width="4.28515625" style="121" customWidth="1"/>
    <col min="13291" max="13291" width="18.85546875" style="121" customWidth="1"/>
    <col min="13292" max="13545" width="9.140625" style="121"/>
    <col min="13546" max="13546" width="4.28515625" style="121" customWidth="1"/>
    <col min="13547" max="13547" width="18.85546875" style="121" customWidth="1"/>
    <col min="13548" max="13801" width="9.140625" style="121"/>
    <col min="13802" max="13802" width="4.28515625" style="121" customWidth="1"/>
    <col min="13803" max="13803" width="18.85546875" style="121" customWidth="1"/>
    <col min="13804" max="14057" width="9.140625" style="121"/>
    <col min="14058" max="14058" width="4.28515625" style="121" customWidth="1"/>
    <col min="14059" max="14059" width="18.85546875" style="121" customWidth="1"/>
    <col min="14060" max="14313" width="9.140625" style="121"/>
    <col min="14314" max="14314" width="4.28515625" style="121" customWidth="1"/>
    <col min="14315" max="14315" width="18.85546875" style="121" customWidth="1"/>
    <col min="14316" max="14569" width="9.140625" style="121"/>
    <col min="14570" max="14570" width="4.28515625" style="121" customWidth="1"/>
    <col min="14571" max="14571" width="18.85546875" style="121" customWidth="1"/>
    <col min="14572" max="14825" width="9.140625" style="121"/>
    <col min="14826" max="14826" width="4.28515625" style="121" customWidth="1"/>
    <col min="14827" max="14827" width="18.85546875" style="121" customWidth="1"/>
    <col min="14828" max="15081" width="9.140625" style="121"/>
    <col min="15082" max="15082" width="4.28515625" style="121" customWidth="1"/>
    <col min="15083" max="15083" width="18.85546875" style="121" customWidth="1"/>
    <col min="15084" max="15337" width="9.140625" style="121"/>
    <col min="15338" max="15338" width="4.28515625" style="121" customWidth="1"/>
    <col min="15339" max="15339" width="18.85546875" style="121" customWidth="1"/>
    <col min="15340" max="15593" width="9.140625" style="121"/>
    <col min="15594" max="15594" width="4.28515625" style="121" customWidth="1"/>
    <col min="15595" max="15595" width="18.85546875" style="121" customWidth="1"/>
    <col min="15596" max="15849" width="9.140625" style="121"/>
    <col min="15850" max="15850" width="4.28515625" style="121" customWidth="1"/>
    <col min="15851" max="15851" width="18.85546875" style="121" customWidth="1"/>
    <col min="15852" max="16105" width="9.140625" style="121"/>
    <col min="16106" max="16106" width="4.28515625" style="121" customWidth="1"/>
    <col min="16107" max="16107" width="18.85546875" style="121" customWidth="1"/>
    <col min="16108" max="16384" width="9.140625" style="121"/>
  </cols>
  <sheetData>
    <row r="1" spans="1:22" ht="35.25" x14ac:dyDescent="0.2">
      <c r="A1" s="118"/>
      <c r="B1" s="119"/>
      <c r="C1" s="119"/>
      <c r="D1" s="119"/>
      <c r="E1" s="119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T1" s="120" t="s">
        <v>63</v>
      </c>
    </row>
    <row r="2" spans="1:22" s="45" customFormat="1" ht="156" customHeight="1" x14ac:dyDescent="0.2">
      <c r="A2" s="355" t="s">
        <v>101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71"/>
      <c r="V2" s="371"/>
    </row>
    <row r="3" spans="1:22" s="45" customFormat="1" ht="25.5" customHeight="1" x14ac:dyDescent="0.2">
      <c r="A3" s="118"/>
      <c r="B3" s="119"/>
      <c r="C3" s="119"/>
      <c r="D3" s="119"/>
      <c r="E3" s="119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U3" s="372" t="s">
        <v>84</v>
      </c>
      <c r="V3" s="372"/>
    </row>
    <row r="4" spans="1:22" s="123" customFormat="1" ht="44.25" customHeight="1" x14ac:dyDescent="0.2">
      <c r="A4" s="356" t="s">
        <v>5</v>
      </c>
      <c r="B4" s="359" t="s">
        <v>85</v>
      </c>
      <c r="C4" s="359" t="s">
        <v>86</v>
      </c>
      <c r="D4" s="359" t="s">
        <v>87</v>
      </c>
      <c r="E4" s="373" t="s">
        <v>21</v>
      </c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5"/>
    </row>
    <row r="5" spans="1:22" s="124" customFormat="1" ht="289.5" customHeight="1" x14ac:dyDescent="0.2">
      <c r="A5" s="357"/>
      <c r="B5" s="360"/>
      <c r="C5" s="361"/>
      <c r="D5" s="360"/>
      <c r="E5" s="352" t="s">
        <v>102</v>
      </c>
      <c r="F5" s="370"/>
      <c r="G5" s="352" t="s">
        <v>103</v>
      </c>
      <c r="H5" s="370"/>
      <c r="I5" s="352" t="s">
        <v>104</v>
      </c>
      <c r="J5" s="370"/>
      <c r="K5" s="352" t="s">
        <v>105</v>
      </c>
      <c r="L5" s="370"/>
      <c r="M5" s="352" t="s">
        <v>106</v>
      </c>
      <c r="N5" s="370"/>
      <c r="O5" s="352" t="s">
        <v>107</v>
      </c>
      <c r="P5" s="370"/>
      <c r="Q5" s="352" t="s">
        <v>108</v>
      </c>
      <c r="R5" s="370"/>
      <c r="S5" s="352" t="s">
        <v>109</v>
      </c>
      <c r="T5" s="370"/>
      <c r="U5" s="352" t="s">
        <v>110</v>
      </c>
      <c r="V5" s="370"/>
    </row>
    <row r="6" spans="1:22" s="124" customFormat="1" ht="72.75" customHeight="1" x14ac:dyDescent="0.2">
      <c r="A6" s="358"/>
      <c r="B6" s="358"/>
      <c r="C6" s="362"/>
      <c r="D6" s="363"/>
      <c r="E6" s="125" t="s">
        <v>98</v>
      </c>
      <c r="F6" s="125" t="s">
        <v>99</v>
      </c>
      <c r="G6" s="125" t="s">
        <v>98</v>
      </c>
      <c r="H6" s="125" t="s">
        <v>99</v>
      </c>
      <c r="I6" s="125" t="s">
        <v>98</v>
      </c>
      <c r="J6" s="125" t="s">
        <v>99</v>
      </c>
      <c r="K6" s="125" t="s">
        <v>98</v>
      </c>
      <c r="L6" s="125" t="s">
        <v>99</v>
      </c>
      <c r="M6" s="125" t="s">
        <v>98</v>
      </c>
      <c r="N6" s="125" t="s">
        <v>99</v>
      </c>
      <c r="O6" s="125" t="s">
        <v>98</v>
      </c>
      <c r="P6" s="125" t="s">
        <v>99</v>
      </c>
      <c r="Q6" s="125" t="s">
        <v>98</v>
      </c>
      <c r="R6" s="125" t="s">
        <v>99</v>
      </c>
      <c r="S6" s="125" t="s">
        <v>98</v>
      </c>
      <c r="T6" s="125" t="s">
        <v>99</v>
      </c>
      <c r="U6" s="125" t="s">
        <v>98</v>
      </c>
      <c r="V6" s="125" t="s">
        <v>99</v>
      </c>
    </row>
    <row r="7" spans="1:22" s="129" customFormat="1" ht="47.25" customHeight="1" x14ac:dyDescent="0.2">
      <c r="A7" s="126">
        <v>1</v>
      </c>
      <c r="B7" s="127">
        <v>2</v>
      </c>
      <c r="C7" s="127">
        <v>3</v>
      </c>
      <c r="D7" s="127">
        <v>4</v>
      </c>
      <c r="E7" s="127">
        <v>22</v>
      </c>
      <c r="F7" s="128">
        <v>23</v>
      </c>
      <c r="G7" s="127">
        <v>24</v>
      </c>
      <c r="H7" s="128">
        <v>25</v>
      </c>
      <c r="I7" s="127">
        <v>26</v>
      </c>
      <c r="J7" s="128">
        <v>27</v>
      </c>
      <c r="K7" s="127">
        <v>28</v>
      </c>
      <c r="L7" s="128">
        <v>29</v>
      </c>
      <c r="M7" s="127">
        <v>30</v>
      </c>
      <c r="N7" s="128">
        <v>31</v>
      </c>
      <c r="O7" s="127">
        <v>32</v>
      </c>
      <c r="P7" s="128">
        <v>33</v>
      </c>
      <c r="Q7" s="127">
        <v>34</v>
      </c>
      <c r="R7" s="128">
        <v>35</v>
      </c>
      <c r="S7" s="127">
        <v>36</v>
      </c>
      <c r="T7" s="128">
        <v>37</v>
      </c>
      <c r="U7" s="128">
        <v>38</v>
      </c>
      <c r="V7" s="128">
        <v>39</v>
      </c>
    </row>
    <row r="8" spans="1:22" s="129" customFormat="1" ht="174.75" customHeight="1" x14ac:dyDescent="0.2">
      <c r="A8" s="247" t="s">
        <v>50</v>
      </c>
      <c r="B8" s="246" t="s">
        <v>245</v>
      </c>
      <c r="C8" s="127"/>
      <c r="D8" s="127"/>
      <c r="E8" s="204">
        <f>E9+E13</f>
        <v>29797.7</v>
      </c>
      <c r="F8" s="204">
        <f t="shared" ref="F8:V8" si="0">F9+F13</f>
        <v>29797.7</v>
      </c>
      <c r="G8" s="204">
        <f t="shared" si="0"/>
        <v>0</v>
      </c>
      <c r="H8" s="204">
        <f t="shared" si="0"/>
        <v>0</v>
      </c>
      <c r="I8" s="204">
        <f t="shared" si="0"/>
        <v>10000</v>
      </c>
      <c r="J8" s="204">
        <f t="shared" si="0"/>
        <v>8732.5</v>
      </c>
      <c r="K8" s="204">
        <f t="shared" si="0"/>
        <v>5472.8600000000006</v>
      </c>
      <c r="L8" s="204">
        <f t="shared" si="0"/>
        <v>5469.66</v>
      </c>
      <c r="M8" s="204">
        <f t="shared" si="0"/>
        <v>0</v>
      </c>
      <c r="N8" s="204">
        <f t="shared" si="0"/>
        <v>0</v>
      </c>
      <c r="O8" s="204">
        <f t="shared" si="0"/>
        <v>27201</v>
      </c>
      <c r="P8" s="204">
        <f t="shared" si="0"/>
        <v>27180.79</v>
      </c>
      <c r="Q8" s="204">
        <f t="shared" si="0"/>
        <v>7311.57</v>
      </c>
      <c r="R8" s="204">
        <f t="shared" si="0"/>
        <v>7144.16</v>
      </c>
      <c r="S8" s="204">
        <f t="shared" si="0"/>
        <v>0</v>
      </c>
      <c r="T8" s="204">
        <f t="shared" si="0"/>
        <v>0</v>
      </c>
      <c r="U8" s="204">
        <f t="shared" si="0"/>
        <v>9367.36</v>
      </c>
      <c r="V8" s="204">
        <f t="shared" si="0"/>
        <v>9367.36</v>
      </c>
    </row>
    <row r="9" spans="1:22" s="129" customFormat="1" ht="185.25" customHeight="1" x14ac:dyDescent="0.2">
      <c r="A9" s="235" t="s">
        <v>246</v>
      </c>
      <c r="B9" s="234" t="s">
        <v>247</v>
      </c>
      <c r="C9" s="127"/>
      <c r="D9" s="127"/>
      <c r="E9" s="204">
        <f>E10</f>
        <v>0</v>
      </c>
      <c r="F9" s="204">
        <f t="shared" ref="F9:V9" si="1">F10</f>
        <v>0</v>
      </c>
      <c r="G9" s="204">
        <f t="shared" si="1"/>
        <v>0</v>
      </c>
      <c r="H9" s="204">
        <f t="shared" si="1"/>
        <v>0</v>
      </c>
      <c r="I9" s="204">
        <f t="shared" si="1"/>
        <v>10000</v>
      </c>
      <c r="J9" s="204">
        <f t="shared" si="1"/>
        <v>8732.5</v>
      </c>
      <c r="K9" s="204">
        <f t="shared" si="1"/>
        <v>1175</v>
      </c>
      <c r="L9" s="204">
        <f t="shared" si="1"/>
        <v>1175</v>
      </c>
      <c r="M9" s="204">
        <f t="shared" si="1"/>
        <v>0</v>
      </c>
      <c r="N9" s="204">
        <f t="shared" si="1"/>
        <v>0</v>
      </c>
      <c r="O9" s="204">
        <f t="shared" si="1"/>
        <v>23000</v>
      </c>
      <c r="P9" s="204">
        <f t="shared" si="1"/>
        <v>23000</v>
      </c>
      <c r="Q9" s="204">
        <f t="shared" si="1"/>
        <v>0</v>
      </c>
      <c r="R9" s="204">
        <f t="shared" si="1"/>
        <v>0</v>
      </c>
      <c r="S9" s="204">
        <f t="shared" si="1"/>
        <v>0</v>
      </c>
      <c r="T9" s="204">
        <f t="shared" si="1"/>
        <v>0</v>
      </c>
      <c r="U9" s="204">
        <f t="shared" si="1"/>
        <v>0</v>
      </c>
      <c r="V9" s="204">
        <f t="shared" si="1"/>
        <v>0</v>
      </c>
    </row>
    <row r="10" spans="1:22" s="129" customFormat="1" ht="105" customHeight="1" x14ac:dyDescent="0.2">
      <c r="A10" s="235" t="s">
        <v>249</v>
      </c>
      <c r="B10" s="236" t="s">
        <v>136</v>
      </c>
      <c r="C10" s="127"/>
      <c r="D10" s="134" t="s">
        <v>8</v>
      </c>
      <c r="E10" s="204">
        <f>E12</f>
        <v>0</v>
      </c>
      <c r="F10" s="204">
        <f t="shared" ref="F10:V10" si="2">F12</f>
        <v>0</v>
      </c>
      <c r="G10" s="204">
        <f t="shared" si="2"/>
        <v>0</v>
      </c>
      <c r="H10" s="204">
        <f t="shared" si="2"/>
        <v>0</v>
      </c>
      <c r="I10" s="204">
        <f t="shared" si="2"/>
        <v>10000</v>
      </c>
      <c r="J10" s="204">
        <f t="shared" si="2"/>
        <v>8732.5</v>
      </c>
      <c r="K10" s="204">
        <f t="shared" si="2"/>
        <v>1175</v>
      </c>
      <c r="L10" s="204">
        <f t="shared" si="2"/>
        <v>1175</v>
      </c>
      <c r="M10" s="204">
        <f t="shared" si="2"/>
        <v>0</v>
      </c>
      <c r="N10" s="204">
        <f t="shared" si="2"/>
        <v>0</v>
      </c>
      <c r="O10" s="204">
        <f t="shared" si="2"/>
        <v>23000</v>
      </c>
      <c r="P10" s="204">
        <f t="shared" si="2"/>
        <v>23000</v>
      </c>
      <c r="Q10" s="204">
        <f t="shared" si="2"/>
        <v>0</v>
      </c>
      <c r="R10" s="204">
        <f t="shared" si="2"/>
        <v>0</v>
      </c>
      <c r="S10" s="204">
        <f t="shared" si="2"/>
        <v>0</v>
      </c>
      <c r="T10" s="204">
        <f t="shared" si="2"/>
        <v>0</v>
      </c>
      <c r="U10" s="204">
        <f t="shared" si="2"/>
        <v>0</v>
      </c>
      <c r="V10" s="204">
        <f t="shared" si="2"/>
        <v>0</v>
      </c>
    </row>
    <row r="11" spans="1:22" s="129" customFormat="1" ht="165" customHeight="1" x14ac:dyDescent="0.2">
      <c r="A11" s="240"/>
      <c r="B11" s="236"/>
      <c r="C11" s="236" t="s">
        <v>136</v>
      </c>
      <c r="D11" s="130" t="s">
        <v>100</v>
      </c>
      <c r="E11" s="208"/>
      <c r="F11" s="209"/>
      <c r="G11" s="208"/>
      <c r="H11" s="209"/>
      <c r="I11" s="208"/>
      <c r="J11" s="209"/>
      <c r="K11" s="208"/>
      <c r="L11" s="209"/>
      <c r="M11" s="208"/>
      <c r="N11" s="209"/>
      <c r="O11" s="208"/>
      <c r="P11" s="209"/>
      <c r="Q11" s="208"/>
      <c r="R11" s="209"/>
      <c r="S11" s="208"/>
      <c r="T11" s="209"/>
      <c r="U11" s="209"/>
      <c r="V11" s="209"/>
    </row>
    <row r="12" spans="1:22" s="129" customFormat="1" ht="47.25" customHeight="1" x14ac:dyDescent="0.2">
      <c r="A12" s="240"/>
      <c r="B12" s="127"/>
      <c r="C12" s="127"/>
      <c r="D12" s="210" t="s">
        <v>248</v>
      </c>
      <c r="E12" s="208">
        <v>0</v>
      </c>
      <c r="F12" s="209">
        <v>0</v>
      </c>
      <c r="G12" s="208">
        <v>0</v>
      </c>
      <c r="H12" s="209">
        <v>0</v>
      </c>
      <c r="I12" s="208">
        <v>10000</v>
      </c>
      <c r="J12" s="209">
        <v>8732.5</v>
      </c>
      <c r="K12" s="208">
        <v>1175</v>
      </c>
      <c r="L12" s="209">
        <v>1175</v>
      </c>
      <c r="M12" s="208">
        <v>0</v>
      </c>
      <c r="N12" s="209">
        <v>0</v>
      </c>
      <c r="O12" s="208">
        <v>23000</v>
      </c>
      <c r="P12" s="209">
        <v>23000</v>
      </c>
      <c r="Q12" s="208">
        <v>0</v>
      </c>
      <c r="R12" s="209">
        <v>0</v>
      </c>
      <c r="S12" s="208">
        <v>0</v>
      </c>
      <c r="T12" s="209">
        <v>0</v>
      </c>
      <c r="U12" s="209">
        <v>0</v>
      </c>
      <c r="V12" s="209">
        <v>0</v>
      </c>
    </row>
    <row r="13" spans="1:22" s="131" customFormat="1" ht="184.5" customHeight="1" x14ac:dyDescent="0.2">
      <c r="A13" s="134" t="s">
        <v>171</v>
      </c>
      <c r="B13" s="134" t="s">
        <v>170</v>
      </c>
      <c r="C13" s="134"/>
      <c r="D13" s="134"/>
      <c r="E13" s="204">
        <f>E14+E18+E21+E24+E27</f>
        <v>29797.7</v>
      </c>
      <c r="F13" s="204">
        <f>F14+F18+F21+F24+F27</f>
        <v>29797.7</v>
      </c>
      <c r="G13" s="204">
        <f>G14+G18+G21+G24+G27</f>
        <v>0</v>
      </c>
      <c r="H13" s="204">
        <f t="shared" ref="H13:V13" si="3">H14+H18+H21+H24+H27</f>
        <v>0</v>
      </c>
      <c r="I13" s="204">
        <f t="shared" si="3"/>
        <v>0</v>
      </c>
      <c r="J13" s="204">
        <f t="shared" si="3"/>
        <v>0</v>
      </c>
      <c r="K13" s="204">
        <f t="shared" si="3"/>
        <v>4297.8600000000006</v>
      </c>
      <c r="L13" s="204">
        <f t="shared" si="3"/>
        <v>4294.66</v>
      </c>
      <c r="M13" s="204">
        <f t="shared" si="3"/>
        <v>0</v>
      </c>
      <c r="N13" s="204">
        <f t="shared" si="3"/>
        <v>0</v>
      </c>
      <c r="O13" s="204">
        <f t="shared" si="3"/>
        <v>4201</v>
      </c>
      <c r="P13" s="204">
        <f t="shared" si="3"/>
        <v>4180.79</v>
      </c>
      <c r="Q13" s="204">
        <f t="shared" si="3"/>
        <v>7311.57</v>
      </c>
      <c r="R13" s="204">
        <f t="shared" si="3"/>
        <v>7144.16</v>
      </c>
      <c r="S13" s="204">
        <f t="shared" si="3"/>
        <v>0</v>
      </c>
      <c r="T13" s="204">
        <f t="shared" si="3"/>
        <v>0</v>
      </c>
      <c r="U13" s="204">
        <f t="shared" si="3"/>
        <v>9367.36</v>
      </c>
      <c r="V13" s="204">
        <f t="shared" si="3"/>
        <v>9367.36</v>
      </c>
    </row>
    <row r="14" spans="1:22" s="131" customFormat="1" ht="185.25" customHeight="1" x14ac:dyDescent="0.45">
      <c r="A14" s="134" t="s">
        <v>227</v>
      </c>
      <c r="B14" s="205" t="s">
        <v>228</v>
      </c>
      <c r="C14" s="205"/>
      <c r="D14" s="134" t="s">
        <v>8</v>
      </c>
      <c r="E14" s="204">
        <f>E15</f>
        <v>26349.38</v>
      </c>
      <c r="F14" s="212">
        <f t="shared" ref="F14:V14" si="4">F15</f>
        <v>26349.38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8729.01</v>
      </c>
      <c r="V14" s="204">
        <f t="shared" si="4"/>
        <v>8729.01</v>
      </c>
    </row>
    <row r="15" spans="1:22" s="131" customFormat="1" ht="317.25" x14ac:dyDescent="0.2">
      <c r="A15" s="207"/>
      <c r="B15" s="132"/>
      <c r="C15" s="130" t="s">
        <v>172</v>
      </c>
      <c r="D15" s="130" t="s">
        <v>100</v>
      </c>
      <c r="E15" s="208">
        <f>E16+E17</f>
        <v>26349.38</v>
      </c>
      <c r="F15" s="213">
        <f t="shared" ref="F15:V15" si="5">F16+F17</f>
        <v>26349.38</v>
      </c>
      <c r="G15" s="208">
        <f t="shared" si="5"/>
        <v>0</v>
      </c>
      <c r="H15" s="208">
        <f t="shared" si="5"/>
        <v>0</v>
      </c>
      <c r="I15" s="208">
        <f t="shared" si="5"/>
        <v>0</v>
      </c>
      <c r="J15" s="208">
        <f t="shared" si="5"/>
        <v>0</v>
      </c>
      <c r="K15" s="208">
        <f t="shared" si="5"/>
        <v>0</v>
      </c>
      <c r="L15" s="208">
        <f t="shared" si="5"/>
        <v>0</v>
      </c>
      <c r="M15" s="208">
        <f t="shared" si="5"/>
        <v>0</v>
      </c>
      <c r="N15" s="208">
        <f t="shared" si="5"/>
        <v>0</v>
      </c>
      <c r="O15" s="208">
        <f t="shared" si="5"/>
        <v>0</v>
      </c>
      <c r="P15" s="208">
        <f t="shared" si="5"/>
        <v>0</v>
      </c>
      <c r="Q15" s="208">
        <f t="shared" si="5"/>
        <v>0</v>
      </c>
      <c r="R15" s="208">
        <f t="shared" si="5"/>
        <v>0</v>
      </c>
      <c r="S15" s="208">
        <f t="shared" si="5"/>
        <v>0</v>
      </c>
      <c r="T15" s="208">
        <f t="shared" si="5"/>
        <v>0</v>
      </c>
      <c r="U15" s="208">
        <f t="shared" si="5"/>
        <v>8729.01</v>
      </c>
      <c r="V15" s="208">
        <f t="shared" si="5"/>
        <v>8729.01</v>
      </c>
    </row>
    <row r="16" spans="1:22" s="131" customFormat="1" ht="35.25" x14ac:dyDescent="0.2">
      <c r="A16" s="207"/>
      <c r="B16" s="132"/>
      <c r="C16" s="138"/>
      <c r="D16" s="210" t="s">
        <v>176</v>
      </c>
      <c r="E16" s="208">
        <v>26349.38</v>
      </c>
      <c r="F16" s="213">
        <v>26349.38</v>
      </c>
      <c r="G16" s="208">
        <v>0</v>
      </c>
      <c r="H16" s="208">
        <v>0</v>
      </c>
      <c r="I16" s="208">
        <v>0</v>
      </c>
      <c r="J16" s="208">
        <v>0</v>
      </c>
      <c r="K16" s="208">
        <v>0</v>
      </c>
      <c r="L16" s="208">
        <v>0</v>
      </c>
      <c r="M16" s="208">
        <v>0</v>
      </c>
      <c r="N16" s="208">
        <v>0</v>
      </c>
      <c r="O16" s="208">
        <v>0</v>
      </c>
      <c r="P16" s="208">
        <v>0</v>
      </c>
      <c r="Q16" s="208">
        <v>0</v>
      </c>
      <c r="R16" s="208">
        <v>0</v>
      </c>
      <c r="S16" s="208">
        <v>0</v>
      </c>
      <c r="T16" s="208">
        <v>0</v>
      </c>
      <c r="U16" s="208">
        <v>0</v>
      </c>
      <c r="V16" s="208">
        <v>0</v>
      </c>
    </row>
    <row r="17" spans="1:22" s="131" customFormat="1" ht="35.25" x14ac:dyDescent="0.2">
      <c r="A17" s="207"/>
      <c r="B17" s="132"/>
      <c r="C17" s="130"/>
      <c r="D17" s="210" t="s">
        <v>177</v>
      </c>
      <c r="E17" s="208">
        <v>0</v>
      </c>
      <c r="F17" s="213">
        <v>0</v>
      </c>
      <c r="G17" s="208">
        <v>0</v>
      </c>
      <c r="H17" s="208">
        <v>0</v>
      </c>
      <c r="I17" s="208">
        <v>0</v>
      </c>
      <c r="J17" s="208">
        <v>0</v>
      </c>
      <c r="K17" s="208">
        <v>0</v>
      </c>
      <c r="L17" s="208">
        <v>0</v>
      </c>
      <c r="M17" s="208">
        <v>0</v>
      </c>
      <c r="N17" s="208">
        <v>0</v>
      </c>
      <c r="O17" s="208">
        <v>0</v>
      </c>
      <c r="P17" s="208">
        <v>0</v>
      </c>
      <c r="Q17" s="208">
        <v>0</v>
      </c>
      <c r="R17" s="208">
        <v>0</v>
      </c>
      <c r="S17" s="208">
        <v>0</v>
      </c>
      <c r="T17" s="208">
        <v>0</v>
      </c>
      <c r="U17" s="208">
        <v>8729.01</v>
      </c>
      <c r="V17" s="208">
        <v>8729.01</v>
      </c>
    </row>
    <row r="18" spans="1:22" s="131" customFormat="1" ht="138" x14ac:dyDescent="0.2">
      <c r="A18" s="134" t="s">
        <v>229</v>
      </c>
      <c r="B18" s="211" t="s">
        <v>179</v>
      </c>
      <c r="C18" s="134"/>
      <c r="D18" s="134" t="s">
        <v>8</v>
      </c>
      <c r="E18" s="204">
        <f>E19</f>
        <v>0</v>
      </c>
      <c r="F18" s="212">
        <f t="shared" ref="F18:V19" si="6">F19</f>
        <v>0</v>
      </c>
      <c r="G18" s="204">
        <f t="shared" si="6"/>
        <v>0</v>
      </c>
      <c r="H18" s="204">
        <f t="shared" si="6"/>
        <v>0</v>
      </c>
      <c r="I18" s="204">
        <f t="shared" si="6"/>
        <v>0</v>
      </c>
      <c r="J18" s="204">
        <f t="shared" si="6"/>
        <v>0</v>
      </c>
      <c r="K18" s="204">
        <f t="shared" si="6"/>
        <v>0</v>
      </c>
      <c r="L18" s="204">
        <f t="shared" si="6"/>
        <v>0</v>
      </c>
      <c r="M18" s="204">
        <f t="shared" si="6"/>
        <v>0</v>
      </c>
      <c r="N18" s="204">
        <f t="shared" si="6"/>
        <v>0</v>
      </c>
      <c r="O18" s="204">
        <f t="shared" si="6"/>
        <v>0</v>
      </c>
      <c r="P18" s="204">
        <f t="shared" si="6"/>
        <v>0</v>
      </c>
      <c r="Q18" s="204">
        <f t="shared" si="6"/>
        <v>6961.57</v>
      </c>
      <c r="R18" s="204">
        <f t="shared" si="6"/>
        <v>6961.57</v>
      </c>
      <c r="S18" s="204">
        <f t="shared" si="6"/>
        <v>0</v>
      </c>
      <c r="T18" s="204">
        <f t="shared" si="6"/>
        <v>0</v>
      </c>
      <c r="U18" s="204">
        <f t="shared" si="6"/>
        <v>0</v>
      </c>
      <c r="V18" s="204">
        <f t="shared" si="6"/>
        <v>0</v>
      </c>
    </row>
    <row r="19" spans="1:22" s="131" customFormat="1" ht="282" x14ac:dyDescent="0.2">
      <c r="A19" s="207"/>
      <c r="B19" s="132"/>
      <c r="C19" s="130" t="s">
        <v>179</v>
      </c>
      <c r="D19" s="130" t="s">
        <v>100</v>
      </c>
      <c r="E19" s="208">
        <f>E20</f>
        <v>0</v>
      </c>
      <c r="F19" s="213">
        <f t="shared" si="6"/>
        <v>0</v>
      </c>
      <c r="G19" s="208">
        <f t="shared" si="6"/>
        <v>0</v>
      </c>
      <c r="H19" s="208">
        <f t="shared" si="6"/>
        <v>0</v>
      </c>
      <c r="I19" s="208">
        <f t="shared" si="6"/>
        <v>0</v>
      </c>
      <c r="J19" s="208">
        <f t="shared" si="6"/>
        <v>0</v>
      </c>
      <c r="K19" s="208">
        <f t="shared" si="6"/>
        <v>0</v>
      </c>
      <c r="L19" s="208">
        <f t="shared" si="6"/>
        <v>0</v>
      </c>
      <c r="M19" s="208">
        <f t="shared" si="6"/>
        <v>0</v>
      </c>
      <c r="N19" s="208">
        <f t="shared" si="6"/>
        <v>0</v>
      </c>
      <c r="O19" s="208">
        <f t="shared" si="6"/>
        <v>0</v>
      </c>
      <c r="P19" s="208">
        <f t="shared" si="6"/>
        <v>0</v>
      </c>
      <c r="Q19" s="208">
        <f t="shared" si="6"/>
        <v>6961.57</v>
      </c>
      <c r="R19" s="208">
        <f t="shared" si="6"/>
        <v>6961.57</v>
      </c>
      <c r="S19" s="208">
        <f t="shared" si="6"/>
        <v>0</v>
      </c>
      <c r="T19" s="208">
        <f t="shared" si="6"/>
        <v>0</v>
      </c>
      <c r="U19" s="208">
        <f t="shared" si="6"/>
        <v>0</v>
      </c>
      <c r="V19" s="208">
        <f t="shared" si="6"/>
        <v>0</v>
      </c>
    </row>
    <row r="20" spans="1:22" s="131" customFormat="1" ht="35.25" x14ac:dyDescent="0.2">
      <c r="A20" s="207"/>
      <c r="B20" s="132"/>
      <c r="C20" s="130"/>
      <c r="D20" s="210" t="s">
        <v>180</v>
      </c>
      <c r="E20" s="208">
        <v>0</v>
      </c>
      <c r="F20" s="213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9">
        <v>6961.57</v>
      </c>
      <c r="R20" s="209">
        <v>6961.57</v>
      </c>
      <c r="S20" s="209">
        <v>0</v>
      </c>
      <c r="T20" s="209">
        <v>0</v>
      </c>
      <c r="U20" s="209">
        <v>0</v>
      </c>
      <c r="V20" s="209">
        <v>0</v>
      </c>
    </row>
    <row r="21" spans="1:22" s="131" customFormat="1" ht="207" x14ac:dyDescent="0.2">
      <c r="A21" s="134" t="s">
        <v>230</v>
      </c>
      <c r="B21" s="211" t="s">
        <v>187</v>
      </c>
      <c r="C21" s="134"/>
      <c r="D21" s="134" t="s">
        <v>8</v>
      </c>
      <c r="E21" s="204">
        <f>E22</f>
        <v>3168.32</v>
      </c>
      <c r="F21" s="212">
        <f t="shared" ref="F21:V22" si="7">F22</f>
        <v>3168.32</v>
      </c>
      <c r="G21" s="204">
        <f t="shared" si="7"/>
        <v>0</v>
      </c>
      <c r="H21" s="204">
        <f t="shared" si="7"/>
        <v>0</v>
      </c>
      <c r="I21" s="204">
        <f t="shared" si="7"/>
        <v>0</v>
      </c>
      <c r="J21" s="204">
        <f t="shared" si="7"/>
        <v>0</v>
      </c>
      <c r="K21" s="204">
        <f t="shared" si="7"/>
        <v>0</v>
      </c>
      <c r="L21" s="204">
        <f t="shared" si="7"/>
        <v>0</v>
      </c>
      <c r="M21" s="204">
        <f t="shared" si="7"/>
        <v>0</v>
      </c>
      <c r="N21" s="204">
        <f t="shared" si="7"/>
        <v>0</v>
      </c>
      <c r="O21" s="204">
        <f t="shared" si="7"/>
        <v>0</v>
      </c>
      <c r="P21" s="204">
        <f t="shared" si="7"/>
        <v>0</v>
      </c>
      <c r="Q21" s="204">
        <f t="shared" si="7"/>
        <v>0</v>
      </c>
      <c r="R21" s="204">
        <f t="shared" si="7"/>
        <v>0</v>
      </c>
      <c r="S21" s="204">
        <f t="shared" si="7"/>
        <v>0</v>
      </c>
      <c r="T21" s="204">
        <f t="shared" si="7"/>
        <v>0</v>
      </c>
      <c r="U21" s="204">
        <f t="shared" si="7"/>
        <v>638.35</v>
      </c>
      <c r="V21" s="204">
        <f t="shared" si="7"/>
        <v>638.35</v>
      </c>
    </row>
    <row r="22" spans="1:22" s="131" customFormat="1" ht="387" customHeight="1" x14ac:dyDescent="0.2">
      <c r="A22" s="207"/>
      <c r="B22" s="132"/>
      <c r="C22" s="130" t="s">
        <v>187</v>
      </c>
      <c r="D22" s="130" t="s">
        <v>100</v>
      </c>
      <c r="E22" s="208">
        <f>E23</f>
        <v>3168.32</v>
      </c>
      <c r="F22" s="213">
        <f t="shared" si="7"/>
        <v>3168.32</v>
      </c>
      <c r="G22" s="208">
        <f t="shared" si="7"/>
        <v>0</v>
      </c>
      <c r="H22" s="208">
        <f t="shared" si="7"/>
        <v>0</v>
      </c>
      <c r="I22" s="208">
        <f t="shared" si="7"/>
        <v>0</v>
      </c>
      <c r="J22" s="208">
        <f t="shared" si="7"/>
        <v>0</v>
      </c>
      <c r="K22" s="208">
        <f t="shared" si="7"/>
        <v>0</v>
      </c>
      <c r="L22" s="208">
        <f t="shared" si="7"/>
        <v>0</v>
      </c>
      <c r="M22" s="208">
        <f t="shared" si="7"/>
        <v>0</v>
      </c>
      <c r="N22" s="208">
        <f t="shared" si="7"/>
        <v>0</v>
      </c>
      <c r="O22" s="208">
        <f t="shared" si="7"/>
        <v>0</v>
      </c>
      <c r="P22" s="208">
        <f t="shared" si="7"/>
        <v>0</v>
      </c>
      <c r="Q22" s="208">
        <f t="shared" si="7"/>
        <v>0</v>
      </c>
      <c r="R22" s="208">
        <f t="shared" si="7"/>
        <v>0</v>
      </c>
      <c r="S22" s="208">
        <f t="shared" si="7"/>
        <v>0</v>
      </c>
      <c r="T22" s="208">
        <f t="shared" si="7"/>
        <v>0</v>
      </c>
      <c r="U22" s="208">
        <f t="shared" si="7"/>
        <v>638.35</v>
      </c>
      <c r="V22" s="208">
        <f t="shared" si="7"/>
        <v>638.35</v>
      </c>
    </row>
    <row r="23" spans="1:22" s="131" customFormat="1" ht="35.25" x14ac:dyDescent="0.2">
      <c r="A23" s="207"/>
      <c r="B23" s="132"/>
      <c r="C23" s="130"/>
      <c r="D23" s="210" t="s">
        <v>188</v>
      </c>
      <c r="E23" s="208">
        <v>3168.32</v>
      </c>
      <c r="F23" s="214">
        <v>3168.32</v>
      </c>
      <c r="G23" s="209">
        <v>0</v>
      </c>
      <c r="H23" s="209">
        <v>0</v>
      </c>
      <c r="I23" s="209">
        <v>0</v>
      </c>
      <c r="J23" s="209">
        <v>0</v>
      </c>
      <c r="K23" s="209">
        <v>0</v>
      </c>
      <c r="L23" s="209">
        <v>0</v>
      </c>
      <c r="M23" s="209">
        <v>0</v>
      </c>
      <c r="N23" s="209">
        <v>0</v>
      </c>
      <c r="O23" s="209">
        <v>0</v>
      </c>
      <c r="P23" s="209">
        <v>0</v>
      </c>
      <c r="Q23" s="209">
        <v>0</v>
      </c>
      <c r="R23" s="209">
        <v>0</v>
      </c>
      <c r="S23" s="209">
        <v>0</v>
      </c>
      <c r="T23" s="209">
        <v>0</v>
      </c>
      <c r="U23" s="209">
        <v>638.35</v>
      </c>
      <c r="V23" s="209">
        <v>638.35</v>
      </c>
    </row>
    <row r="24" spans="1:22" s="131" customFormat="1" ht="103.5" x14ac:dyDescent="0.2">
      <c r="A24" s="134" t="s">
        <v>231</v>
      </c>
      <c r="B24" s="211" t="s">
        <v>189</v>
      </c>
      <c r="C24" s="134"/>
      <c r="D24" s="134" t="s">
        <v>8</v>
      </c>
      <c r="E24" s="204">
        <f>E25</f>
        <v>280</v>
      </c>
      <c r="F24" s="212">
        <f t="shared" ref="F24:V25" si="8">F25</f>
        <v>280</v>
      </c>
      <c r="G24" s="204">
        <f t="shared" si="8"/>
        <v>0</v>
      </c>
      <c r="H24" s="204">
        <f t="shared" si="8"/>
        <v>0</v>
      </c>
      <c r="I24" s="204">
        <f t="shared" si="8"/>
        <v>0</v>
      </c>
      <c r="J24" s="204">
        <f t="shared" si="8"/>
        <v>0</v>
      </c>
      <c r="K24" s="204">
        <f t="shared" si="8"/>
        <v>1093.56</v>
      </c>
      <c r="L24" s="204">
        <f t="shared" si="8"/>
        <v>1093.56</v>
      </c>
      <c r="M24" s="204">
        <f t="shared" si="8"/>
        <v>0</v>
      </c>
      <c r="N24" s="204">
        <f t="shared" si="8"/>
        <v>0</v>
      </c>
      <c r="O24" s="204">
        <f t="shared" si="8"/>
        <v>4201</v>
      </c>
      <c r="P24" s="204">
        <f t="shared" si="8"/>
        <v>4180.79</v>
      </c>
      <c r="Q24" s="204">
        <f t="shared" si="8"/>
        <v>350</v>
      </c>
      <c r="R24" s="204">
        <f t="shared" si="8"/>
        <v>182.59</v>
      </c>
      <c r="S24" s="204">
        <f t="shared" si="8"/>
        <v>0</v>
      </c>
      <c r="T24" s="204">
        <f t="shared" si="8"/>
        <v>0</v>
      </c>
      <c r="U24" s="204">
        <f t="shared" si="8"/>
        <v>0</v>
      </c>
      <c r="V24" s="204">
        <f t="shared" si="8"/>
        <v>0</v>
      </c>
    </row>
    <row r="25" spans="1:22" s="131" customFormat="1" ht="171.75" customHeight="1" x14ac:dyDescent="0.2">
      <c r="A25" s="207"/>
      <c r="B25" s="132"/>
      <c r="C25" s="130" t="s">
        <v>189</v>
      </c>
      <c r="D25" s="130" t="s">
        <v>100</v>
      </c>
      <c r="E25" s="208">
        <f>E26</f>
        <v>280</v>
      </c>
      <c r="F25" s="213">
        <f t="shared" si="8"/>
        <v>280</v>
      </c>
      <c r="G25" s="213">
        <f t="shared" si="8"/>
        <v>0</v>
      </c>
      <c r="H25" s="213">
        <f t="shared" si="8"/>
        <v>0</v>
      </c>
      <c r="I25" s="213">
        <f t="shared" si="8"/>
        <v>0</v>
      </c>
      <c r="J25" s="213">
        <f t="shared" si="8"/>
        <v>0</v>
      </c>
      <c r="K25" s="213">
        <f t="shared" si="8"/>
        <v>1093.56</v>
      </c>
      <c r="L25" s="213">
        <f t="shared" si="8"/>
        <v>1093.56</v>
      </c>
      <c r="M25" s="213">
        <f t="shared" si="8"/>
        <v>0</v>
      </c>
      <c r="N25" s="213">
        <f t="shared" si="8"/>
        <v>0</v>
      </c>
      <c r="O25" s="213">
        <f t="shared" si="8"/>
        <v>4201</v>
      </c>
      <c r="P25" s="213">
        <f t="shared" si="8"/>
        <v>4180.79</v>
      </c>
      <c r="Q25" s="213">
        <f t="shared" si="8"/>
        <v>350</v>
      </c>
      <c r="R25" s="213">
        <f t="shared" si="8"/>
        <v>182.59</v>
      </c>
      <c r="S25" s="213">
        <f t="shared" si="8"/>
        <v>0</v>
      </c>
      <c r="T25" s="213">
        <f t="shared" si="8"/>
        <v>0</v>
      </c>
      <c r="U25" s="213">
        <f t="shared" si="8"/>
        <v>0</v>
      </c>
      <c r="V25" s="213">
        <f t="shared" si="8"/>
        <v>0</v>
      </c>
    </row>
    <row r="26" spans="1:22" s="131" customFormat="1" ht="33.75" customHeight="1" x14ac:dyDescent="0.2">
      <c r="A26" s="207"/>
      <c r="B26" s="132"/>
      <c r="C26" s="130"/>
      <c r="D26" s="210" t="s">
        <v>190</v>
      </c>
      <c r="E26" s="208">
        <v>280</v>
      </c>
      <c r="F26" s="214">
        <v>280</v>
      </c>
      <c r="G26" s="209">
        <v>0</v>
      </c>
      <c r="H26" s="209">
        <v>0</v>
      </c>
      <c r="I26" s="209">
        <v>0</v>
      </c>
      <c r="J26" s="209">
        <v>0</v>
      </c>
      <c r="K26" s="209">
        <v>1093.56</v>
      </c>
      <c r="L26" s="209">
        <v>1093.56</v>
      </c>
      <c r="M26" s="209">
        <v>0</v>
      </c>
      <c r="N26" s="209">
        <v>0</v>
      </c>
      <c r="O26" s="209">
        <v>4201</v>
      </c>
      <c r="P26" s="209">
        <v>4180.79</v>
      </c>
      <c r="Q26" s="209">
        <v>350</v>
      </c>
      <c r="R26" s="209">
        <v>182.59</v>
      </c>
      <c r="S26" s="209">
        <v>0</v>
      </c>
      <c r="T26" s="209">
        <v>0</v>
      </c>
      <c r="U26" s="209">
        <v>0</v>
      </c>
      <c r="V26" s="209">
        <v>0</v>
      </c>
    </row>
    <row r="27" spans="1:22" s="131" customFormat="1" ht="153.75" customHeight="1" x14ac:dyDescent="0.2">
      <c r="A27" s="134" t="s">
        <v>232</v>
      </c>
      <c r="B27" s="211" t="s">
        <v>191</v>
      </c>
      <c r="C27" s="134"/>
      <c r="D27" s="134" t="s">
        <v>8</v>
      </c>
      <c r="E27" s="204">
        <f>E28</f>
        <v>0</v>
      </c>
      <c r="F27" s="212">
        <f t="shared" ref="F27:V28" si="9">F28</f>
        <v>0</v>
      </c>
      <c r="G27" s="212">
        <f t="shared" si="9"/>
        <v>0</v>
      </c>
      <c r="H27" s="212">
        <f t="shared" si="9"/>
        <v>0</v>
      </c>
      <c r="I27" s="212">
        <f t="shared" si="9"/>
        <v>0</v>
      </c>
      <c r="J27" s="212">
        <f t="shared" si="9"/>
        <v>0</v>
      </c>
      <c r="K27" s="212">
        <f t="shared" si="9"/>
        <v>3204.3</v>
      </c>
      <c r="L27" s="212">
        <f t="shared" si="9"/>
        <v>3201.1</v>
      </c>
      <c r="M27" s="212">
        <f t="shared" si="9"/>
        <v>0</v>
      </c>
      <c r="N27" s="212">
        <f t="shared" si="9"/>
        <v>0</v>
      </c>
      <c r="O27" s="212">
        <f t="shared" si="9"/>
        <v>0</v>
      </c>
      <c r="P27" s="212">
        <f t="shared" si="9"/>
        <v>0</v>
      </c>
      <c r="Q27" s="212">
        <f t="shared" si="9"/>
        <v>0</v>
      </c>
      <c r="R27" s="212">
        <f t="shared" si="9"/>
        <v>0</v>
      </c>
      <c r="S27" s="212">
        <f t="shared" si="9"/>
        <v>0</v>
      </c>
      <c r="T27" s="212">
        <f t="shared" si="9"/>
        <v>0</v>
      </c>
      <c r="U27" s="212">
        <f t="shared" si="9"/>
        <v>0</v>
      </c>
      <c r="V27" s="212">
        <f t="shared" si="9"/>
        <v>0</v>
      </c>
    </row>
    <row r="28" spans="1:22" s="131" customFormat="1" ht="193.5" customHeight="1" x14ac:dyDescent="0.2">
      <c r="A28" s="207"/>
      <c r="B28" s="132"/>
      <c r="C28" s="130" t="s">
        <v>191</v>
      </c>
      <c r="D28" s="130" t="s">
        <v>100</v>
      </c>
      <c r="E28" s="208">
        <f>E29</f>
        <v>0</v>
      </c>
      <c r="F28" s="213">
        <f t="shared" si="9"/>
        <v>0</v>
      </c>
      <c r="G28" s="208">
        <f t="shared" si="9"/>
        <v>0</v>
      </c>
      <c r="H28" s="208">
        <f t="shared" si="9"/>
        <v>0</v>
      </c>
      <c r="I28" s="208">
        <f t="shared" si="9"/>
        <v>0</v>
      </c>
      <c r="J28" s="208">
        <f t="shared" si="9"/>
        <v>0</v>
      </c>
      <c r="K28" s="208">
        <f t="shared" si="9"/>
        <v>3204.3</v>
      </c>
      <c r="L28" s="208">
        <f t="shared" si="9"/>
        <v>3201.1</v>
      </c>
      <c r="M28" s="208">
        <f t="shared" si="9"/>
        <v>0</v>
      </c>
      <c r="N28" s="208">
        <f t="shared" si="9"/>
        <v>0</v>
      </c>
      <c r="O28" s="208">
        <f t="shared" si="9"/>
        <v>0</v>
      </c>
      <c r="P28" s="208">
        <f t="shared" si="9"/>
        <v>0</v>
      </c>
      <c r="Q28" s="208">
        <f t="shared" si="9"/>
        <v>0</v>
      </c>
      <c r="R28" s="208">
        <f t="shared" si="9"/>
        <v>0</v>
      </c>
      <c r="S28" s="208">
        <f t="shared" si="9"/>
        <v>0</v>
      </c>
      <c r="T28" s="208">
        <f t="shared" si="9"/>
        <v>0</v>
      </c>
      <c r="U28" s="208">
        <f t="shared" si="9"/>
        <v>0</v>
      </c>
      <c r="V28" s="208">
        <f t="shared" si="9"/>
        <v>0</v>
      </c>
    </row>
    <row r="29" spans="1:22" s="131" customFormat="1" ht="35.25" x14ac:dyDescent="0.2">
      <c r="A29" s="207"/>
      <c r="B29" s="132"/>
      <c r="C29" s="130"/>
      <c r="D29" s="210" t="s">
        <v>192</v>
      </c>
      <c r="E29" s="208">
        <v>0</v>
      </c>
      <c r="F29" s="214">
        <v>0</v>
      </c>
      <c r="G29" s="209">
        <v>0</v>
      </c>
      <c r="H29" s="209">
        <v>0</v>
      </c>
      <c r="I29" s="209">
        <v>0</v>
      </c>
      <c r="J29" s="209">
        <v>0</v>
      </c>
      <c r="K29" s="209">
        <v>3204.3</v>
      </c>
      <c r="L29" s="209">
        <v>3201.1</v>
      </c>
      <c r="M29" s="209">
        <v>0</v>
      </c>
      <c r="N29" s="209">
        <v>0</v>
      </c>
      <c r="O29" s="209">
        <v>0</v>
      </c>
      <c r="P29" s="209">
        <v>0</v>
      </c>
      <c r="Q29" s="209">
        <v>0</v>
      </c>
      <c r="R29" s="209">
        <v>0</v>
      </c>
      <c r="S29" s="209">
        <v>0</v>
      </c>
      <c r="T29" s="209">
        <v>0</v>
      </c>
      <c r="U29" s="209">
        <v>0</v>
      </c>
      <c r="V29" s="209">
        <v>0</v>
      </c>
    </row>
  </sheetData>
  <mergeCells count="16"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  <mergeCell ref="K5:L5"/>
    <mergeCell ref="M5:N5"/>
    <mergeCell ref="O5:P5"/>
    <mergeCell ref="Q5:R5"/>
    <mergeCell ref="S5:T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1" firstPageNumber="14" fitToHeight="0" orientation="landscape" useFirstPageNumber="1" r:id="rId1"/>
  <headerFooter scaleWithDoc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9"/>
  <sheetViews>
    <sheetView view="pageBreakPreview" topLeftCell="B7" zoomScale="30" zoomScaleNormal="70" zoomScaleSheetLayoutView="30" workbookViewId="0">
      <selection activeCell="O29" sqref="O29"/>
    </sheetView>
  </sheetViews>
  <sheetFormatPr defaultRowHeight="34.5" x14ac:dyDescent="0.2"/>
  <cols>
    <col min="1" max="1" width="52" style="135" customWidth="1"/>
    <col min="2" max="2" width="71.28515625" style="136" customWidth="1"/>
    <col min="3" max="3" width="51.28515625" style="136" customWidth="1"/>
    <col min="4" max="4" width="38.42578125" style="136" customWidth="1"/>
    <col min="5" max="5" width="25.7109375" style="136" customWidth="1"/>
    <col min="6" max="10" width="25.7109375" style="137" customWidth="1"/>
    <col min="11" max="11" width="21.7109375" style="137" customWidth="1"/>
    <col min="12" max="12" width="22.42578125" style="137" customWidth="1"/>
    <col min="13" max="14" width="25.7109375" style="137" customWidth="1"/>
    <col min="15" max="15" width="30" style="137" customWidth="1"/>
    <col min="16" max="16" width="29.28515625" style="137" customWidth="1"/>
    <col min="17" max="22" width="25.7109375" style="137" customWidth="1"/>
    <col min="23" max="241" width="9.140625" style="121"/>
    <col min="242" max="242" width="4.28515625" style="121" customWidth="1"/>
    <col min="243" max="243" width="18.85546875" style="121" customWidth="1"/>
    <col min="244" max="497" width="9.140625" style="121"/>
    <col min="498" max="498" width="4.28515625" style="121" customWidth="1"/>
    <col min="499" max="499" width="18.85546875" style="121" customWidth="1"/>
    <col min="500" max="753" width="9.140625" style="121"/>
    <col min="754" max="754" width="4.28515625" style="121" customWidth="1"/>
    <col min="755" max="755" width="18.85546875" style="121" customWidth="1"/>
    <col min="756" max="1009" width="9.140625" style="121"/>
    <col min="1010" max="1010" width="4.28515625" style="121" customWidth="1"/>
    <col min="1011" max="1011" width="18.85546875" style="121" customWidth="1"/>
    <col min="1012" max="1265" width="9.140625" style="121"/>
    <col min="1266" max="1266" width="4.28515625" style="121" customWidth="1"/>
    <col min="1267" max="1267" width="18.85546875" style="121" customWidth="1"/>
    <col min="1268" max="1521" width="9.140625" style="121"/>
    <col min="1522" max="1522" width="4.28515625" style="121" customWidth="1"/>
    <col min="1523" max="1523" width="18.85546875" style="121" customWidth="1"/>
    <col min="1524" max="1777" width="9.140625" style="121"/>
    <col min="1778" max="1778" width="4.28515625" style="121" customWidth="1"/>
    <col min="1779" max="1779" width="18.85546875" style="121" customWidth="1"/>
    <col min="1780" max="2033" width="9.140625" style="121"/>
    <col min="2034" max="2034" width="4.28515625" style="121" customWidth="1"/>
    <col min="2035" max="2035" width="18.85546875" style="121" customWidth="1"/>
    <col min="2036" max="2289" width="9.140625" style="121"/>
    <col min="2290" max="2290" width="4.28515625" style="121" customWidth="1"/>
    <col min="2291" max="2291" width="18.85546875" style="121" customWidth="1"/>
    <col min="2292" max="2545" width="9.140625" style="121"/>
    <col min="2546" max="2546" width="4.28515625" style="121" customWidth="1"/>
    <col min="2547" max="2547" width="18.85546875" style="121" customWidth="1"/>
    <col min="2548" max="2801" width="9.140625" style="121"/>
    <col min="2802" max="2802" width="4.28515625" style="121" customWidth="1"/>
    <col min="2803" max="2803" width="18.85546875" style="121" customWidth="1"/>
    <col min="2804" max="3057" width="9.140625" style="121"/>
    <col min="3058" max="3058" width="4.28515625" style="121" customWidth="1"/>
    <col min="3059" max="3059" width="18.85546875" style="121" customWidth="1"/>
    <col min="3060" max="3313" width="9.140625" style="121"/>
    <col min="3314" max="3314" width="4.28515625" style="121" customWidth="1"/>
    <col min="3315" max="3315" width="18.85546875" style="121" customWidth="1"/>
    <col min="3316" max="3569" width="9.140625" style="121"/>
    <col min="3570" max="3570" width="4.28515625" style="121" customWidth="1"/>
    <col min="3571" max="3571" width="18.85546875" style="121" customWidth="1"/>
    <col min="3572" max="3825" width="9.140625" style="121"/>
    <col min="3826" max="3826" width="4.28515625" style="121" customWidth="1"/>
    <col min="3827" max="3827" width="18.85546875" style="121" customWidth="1"/>
    <col min="3828" max="4081" width="9.140625" style="121"/>
    <col min="4082" max="4082" width="4.28515625" style="121" customWidth="1"/>
    <col min="4083" max="4083" width="18.85546875" style="121" customWidth="1"/>
    <col min="4084" max="4337" width="9.140625" style="121"/>
    <col min="4338" max="4338" width="4.28515625" style="121" customWidth="1"/>
    <col min="4339" max="4339" width="18.85546875" style="121" customWidth="1"/>
    <col min="4340" max="4593" width="9.140625" style="121"/>
    <col min="4594" max="4594" width="4.28515625" style="121" customWidth="1"/>
    <col min="4595" max="4595" width="18.85546875" style="121" customWidth="1"/>
    <col min="4596" max="4849" width="9.140625" style="121"/>
    <col min="4850" max="4850" width="4.28515625" style="121" customWidth="1"/>
    <col min="4851" max="4851" width="18.85546875" style="121" customWidth="1"/>
    <col min="4852" max="5105" width="9.140625" style="121"/>
    <col min="5106" max="5106" width="4.28515625" style="121" customWidth="1"/>
    <col min="5107" max="5107" width="18.85546875" style="121" customWidth="1"/>
    <col min="5108" max="5361" width="9.140625" style="121"/>
    <col min="5362" max="5362" width="4.28515625" style="121" customWidth="1"/>
    <col min="5363" max="5363" width="18.85546875" style="121" customWidth="1"/>
    <col min="5364" max="5617" width="9.140625" style="121"/>
    <col min="5618" max="5618" width="4.28515625" style="121" customWidth="1"/>
    <col min="5619" max="5619" width="18.85546875" style="121" customWidth="1"/>
    <col min="5620" max="5873" width="9.140625" style="121"/>
    <col min="5874" max="5874" width="4.28515625" style="121" customWidth="1"/>
    <col min="5875" max="5875" width="18.85546875" style="121" customWidth="1"/>
    <col min="5876" max="6129" width="9.140625" style="121"/>
    <col min="6130" max="6130" width="4.28515625" style="121" customWidth="1"/>
    <col min="6131" max="6131" width="18.85546875" style="121" customWidth="1"/>
    <col min="6132" max="6385" width="9.140625" style="121"/>
    <col min="6386" max="6386" width="4.28515625" style="121" customWidth="1"/>
    <col min="6387" max="6387" width="18.85546875" style="121" customWidth="1"/>
    <col min="6388" max="6641" width="9.140625" style="121"/>
    <col min="6642" max="6642" width="4.28515625" style="121" customWidth="1"/>
    <col min="6643" max="6643" width="18.85546875" style="121" customWidth="1"/>
    <col min="6644" max="6897" width="9.140625" style="121"/>
    <col min="6898" max="6898" width="4.28515625" style="121" customWidth="1"/>
    <col min="6899" max="6899" width="18.85546875" style="121" customWidth="1"/>
    <col min="6900" max="7153" width="9.140625" style="121"/>
    <col min="7154" max="7154" width="4.28515625" style="121" customWidth="1"/>
    <col min="7155" max="7155" width="18.85546875" style="121" customWidth="1"/>
    <col min="7156" max="7409" width="9.140625" style="121"/>
    <col min="7410" max="7410" width="4.28515625" style="121" customWidth="1"/>
    <col min="7411" max="7411" width="18.85546875" style="121" customWidth="1"/>
    <col min="7412" max="7665" width="9.140625" style="121"/>
    <col min="7666" max="7666" width="4.28515625" style="121" customWidth="1"/>
    <col min="7667" max="7667" width="18.85546875" style="121" customWidth="1"/>
    <col min="7668" max="7921" width="9.140625" style="121"/>
    <col min="7922" max="7922" width="4.28515625" style="121" customWidth="1"/>
    <col min="7923" max="7923" width="18.85546875" style="121" customWidth="1"/>
    <col min="7924" max="8177" width="9.140625" style="121"/>
    <col min="8178" max="8178" width="4.28515625" style="121" customWidth="1"/>
    <col min="8179" max="8179" width="18.85546875" style="121" customWidth="1"/>
    <col min="8180" max="8433" width="9.140625" style="121"/>
    <col min="8434" max="8434" width="4.28515625" style="121" customWidth="1"/>
    <col min="8435" max="8435" width="18.85546875" style="121" customWidth="1"/>
    <col min="8436" max="8689" width="9.140625" style="121"/>
    <col min="8690" max="8690" width="4.28515625" style="121" customWidth="1"/>
    <col min="8691" max="8691" width="18.85546875" style="121" customWidth="1"/>
    <col min="8692" max="8945" width="9.140625" style="121"/>
    <col min="8946" max="8946" width="4.28515625" style="121" customWidth="1"/>
    <col min="8947" max="8947" width="18.85546875" style="121" customWidth="1"/>
    <col min="8948" max="9201" width="9.140625" style="121"/>
    <col min="9202" max="9202" width="4.28515625" style="121" customWidth="1"/>
    <col min="9203" max="9203" width="18.85546875" style="121" customWidth="1"/>
    <col min="9204" max="9457" width="9.140625" style="121"/>
    <col min="9458" max="9458" width="4.28515625" style="121" customWidth="1"/>
    <col min="9459" max="9459" width="18.85546875" style="121" customWidth="1"/>
    <col min="9460" max="9713" width="9.140625" style="121"/>
    <col min="9714" max="9714" width="4.28515625" style="121" customWidth="1"/>
    <col min="9715" max="9715" width="18.85546875" style="121" customWidth="1"/>
    <col min="9716" max="9969" width="9.140625" style="121"/>
    <col min="9970" max="9970" width="4.28515625" style="121" customWidth="1"/>
    <col min="9971" max="9971" width="18.85546875" style="121" customWidth="1"/>
    <col min="9972" max="10225" width="9.140625" style="121"/>
    <col min="10226" max="10226" width="4.28515625" style="121" customWidth="1"/>
    <col min="10227" max="10227" width="18.85546875" style="121" customWidth="1"/>
    <col min="10228" max="10481" width="9.140625" style="121"/>
    <col min="10482" max="10482" width="4.28515625" style="121" customWidth="1"/>
    <col min="10483" max="10483" width="18.85546875" style="121" customWidth="1"/>
    <col min="10484" max="10737" width="9.140625" style="121"/>
    <col min="10738" max="10738" width="4.28515625" style="121" customWidth="1"/>
    <col min="10739" max="10739" width="18.85546875" style="121" customWidth="1"/>
    <col min="10740" max="10993" width="9.140625" style="121"/>
    <col min="10994" max="10994" width="4.28515625" style="121" customWidth="1"/>
    <col min="10995" max="10995" width="18.85546875" style="121" customWidth="1"/>
    <col min="10996" max="11249" width="9.140625" style="121"/>
    <col min="11250" max="11250" width="4.28515625" style="121" customWidth="1"/>
    <col min="11251" max="11251" width="18.85546875" style="121" customWidth="1"/>
    <col min="11252" max="11505" width="9.140625" style="121"/>
    <col min="11506" max="11506" width="4.28515625" style="121" customWidth="1"/>
    <col min="11507" max="11507" width="18.85546875" style="121" customWidth="1"/>
    <col min="11508" max="11761" width="9.140625" style="121"/>
    <col min="11762" max="11762" width="4.28515625" style="121" customWidth="1"/>
    <col min="11763" max="11763" width="18.85546875" style="121" customWidth="1"/>
    <col min="11764" max="12017" width="9.140625" style="121"/>
    <col min="12018" max="12018" width="4.28515625" style="121" customWidth="1"/>
    <col min="12019" max="12019" width="18.85546875" style="121" customWidth="1"/>
    <col min="12020" max="12273" width="9.140625" style="121"/>
    <col min="12274" max="12274" width="4.28515625" style="121" customWidth="1"/>
    <col min="12275" max="12275" width="18.85546875" style="121" customWidth="1"/>
    <col min="12276" max="12529" width="9.140625" style="121"/>
    <col min="12530" max="12530" width="4.28515625" style="121" customWidth="1"/>
    <col min="12531" max="12531" width="18.85546875" style="121" customWidth="1"/>
    <col min="12532" max="12785" width="9.140625" style="121"/>
    <col min="12786" max="12786" width="4.28515625" style="121" customWidth="1"/>
    <col min="12787" max="12787" width="18.85546875" style="121" customWidth="1"/>
    <col min="12788" max="13041" width="9.140625" style="121"/>
    <col min="13042" max="13042" width="4.28515625" style="121" customWidth="1"/>
    <col min="13043" max="13043" width="18.85546875" style="121" customWidth="1"/>
    <col min="13044" max="13297" width="9.140625" style="121"/>
    <col min="13298" max="13298" width="4.28515625" style="121" customWidth="1"/>
    <col min="13299" max="13299" width="18.85546875" style="121" customWidth="1"/>
    <col min="13300" max="13553" width="9.140625" style="121"/>
    <col min="13554" max="13554" width="4.28515625" style="121" customWidth="1"/>
    <col min="13555" max="13555" width="18.85546875" style="121" customWidth="1"/>
    <col min="13556" max="13809" width="9.140625" style="121"/>
    <col min="13810" max="13810" width="4.28515625" style="121" customWidth="1"/>
    <col min="13811" max="13811" width="18.85546875" style="121" customWidth="1"/>
    <col min="13812" max="14065" width="9.140625" style="121"/>
    <col min="14066" max="14066" width="4.28515625" style="121" customWidth="1"/>
    <col min="14067" max="14067" width="18.85546875" style="121" customWidth="1"/>
    <col min="14068" max="14321" width="9.140625" style="121"/>
    <col min="14322" max="14322" width="4.28515625" style="121" customWidth="1"/>
    <col min="14323" max="14323" width="18.85546875" style="121" customWidth="1"/>
    <col min="14324" max="14577" width="9.140625" style="121"/>
    <col min="14578" max="14578" width="4.28515625" style="121" customWidth="1"/>
    <col min="14579" max="14579" width="18.85546875" style="121" customWidth="1"/>
    <col min="14580" max="14833" width="9.140625" style="121"/>
    <col min="14834" max="14834" width="4.28515625" style="121" customWidth="1"/>
    <col min="14835" max="14835" width="18.85546875" style="121" customWidth="1"/>
    <col min="14836" max="15089" width="9.140625" style="121"/>
    <col min="15090" max="15090" width="4.28515625" style="121" customWidth="1"/>
    <col min="15091" max="15091" width="18.85546875" style="121" customWidth="1"/>
    <col min="15092" max="15345" width="9.140625" style="121"/>
    <col min="15346" max="15346" width="4.28515625" style="121" customWidth="1"/>
    <col min="15347" max="15347" width="18.85546875" style="121" customWidth="1"/>
    <col min="15348" max="15601" width="9.140625" style="121"/>
    <col min="15602" max="15602" width="4.28515625" style="121" customWidth="1"/>
    <col min="15603" max="15603" width="18.85546875" style="121" customWidth="1"/>
    <col min="15604" max="15857" width="9.140625" style="121"/>
    <col min="15858" max="15858" width="4.28515625" style="121" customWidth="1"/>
    <col min="15859" max="15859" width="18.85546875" style="121" customWidth="1"/>
    <col min="15860" max="16113" width="9.140625" style="121"/>
    <col min="16114" max="16114" width="4.28515625" style="121" customWidth="1"/>
    <col min="16115" max="16115" width="18.85546875" style="121" customWidth="1"/>
    <col min="16116" max="16384" width="9.140625" style="121"/>
  </cols>
  <sheetData>
    <row r="1" spans="1:22" ht="33" customHeight="1" x14ac:dyDescent="0.2">
      <c r="A1" s="118"/>
      <c r="B1" s="119"/>
      <c r="C1" s="119"/>
      <c r="D1" s="119"/>
      <c r="E1" s="119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 t="s">
        <v>63</v>
      </c>
      <c r="V1" s="120"/>
    </row>
    <row r="2" spans="1:22" s="45" customFormat="1" ht="144.75" customHeight="1" x14ac:dyDescent="0.2">
      <c r="A2" s="355" t="s">
        <v>83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</row>
    <row r="3" spans="1:22" s="45" customFormat="1" ht="31.5" customHeight="1" x14ac:dyDescent="0.2">
      <c r="A3" s="118"/>
      <c r="B3" s="119"/>
      <c r="C3" s="119"/>
      <c r="D3" s="119"/>
      <c r="E3" s="119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378" t="s">
        <v>84</v>
      </c>
      <c r="V3" s="378"/>
    </row>
    <row r="4" spans="1:22" s="123" customFormat="1" ht="44.25" customHeight="1" x14ac:dyDescent="0.2">
      <c r="A4" s="356" t="s">
        <v>5</v>
      </c>
      <c r="B4" s="359" t="s">
        <v>85</v>
      </c>
      <c r="C4" s="359" t="s">
        <v>86</v>
      </c>
      <c r="D4" s="359" t="s">
        <v>87</v>
      </c>
      <c r="E4" s="373" t="s">
        <v>21</v>
      </c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80"/>
    </row>
    <row r="5" spans="1:22" s="124" customFormat="1" ht="317.25" customHeight="1" x14ac:dyDescent="0.2">
      <c r="A5" s="357"/>
      <c r="B5" s="360"/>
      <c r="C5" s="361"/>
      <c r="D5" s="360"/>
      <c r="E5" s="352" t="s">
        <v>111</v>
      </c>
      <c r="F5" s="381"/>
      <c r="G5" s="352" t="s">
        <v>112</v>
      </c>
      <c r="H5" s="381"/>
      <c r="I5" s="352" t="s">
        <v>113</v>
      </c>
      <c r="J5" s="381"/>
      <c r="K5" s="352" t="s">
        <v>114</v>
      </c>
      <c r="L5" s="381"/>
      <c r="M5" s="376" t="s">
        <v>115</v>
      </c>
      <c r="N5" s="377"/>
      <c r="O5" s="376" t="s">
        <v>116</v>
      </c>
      <c r="P5" s="377"/>
      <c r="Q5" s="376" t="s">
        <v>117</v>
      </c>
      <c r="R5" s="377"/>
      <c r="S5" s="376" t="s">
        <v>118</v>
      </c>
      <c r="T5" s="377"/>
      <c r="U5" s="376" t="s">
        <v>119</v>
      </c>
      <c r="V5" s="377"/>
    </row>
    <row r="6" spans="1:22" s="124" customFormat="1" ht="72.75" customHeight="1" x14ac:dyDescent="0.2">
      <c r="A6" s="358"/>
      <c r="B6" s="358"/>
      <c r="C6" s="362"/>
      <c r="D6" s="363"/>
      <c r="E6" s="125" t="s">
        <v>98</v>
      </c>
      <c r="F6" s="125" t="s">
        <v>99</v>
      </c>
      <c r="G6" s="125" t="s">
        <v>98</v>
      </c>
      <c r="H6" s="125" t="s">
        <v>99</v>
      </c>
      <c r="I6" s="125" t="s">
        <v>98</v>
      </c>
      <c r="J6" s="125" t="s">
        <v>99</v>
      </c>
      <c r="K6" s="125" t="s">
        <v>98</v>
      </c>
      <c r="L6" s="125" t="s">
        <v>99</v>
      </c>
      <c r="M6" s="125" t="s">
        <v>98</v>
      </c>
      <c r="N6" s="125" t="s">
        <v>99</v>
      </c>
      <c r="O6" s="125" t="s">
        <v>98</v>
      </c>
      <c r="P6" s="125" t="s">
        <v>99</v>
      </c>
      <c r="Q6" s="125" t="s">
        <v>98</v>
      </c>
      <c r="R6" s="125" t="s">
        <v>99</v>
      </c>
      <c r="S6" s="125" t="s">
        <v>98</v>
      </c>
      <c r="T6" s="125" t="s">
        <v>99</v>
      </c>
      <c r="U6" s="125" t="s">
        <v>98</v>
      </c>
      <c r="V6" s="125" t="s">
        <v>99</v>
      </c>
    </row>
    <row r="7" spans="1:22" s="129" customFormat="1" ht="47.25" customHeight="1" x14ac:dyDescent="0.2">
      <c r="A7" s="126">
        <v>1</v>
      </c>
      <c r="B7" s="127">
        <v>2</v>
      </c>
      <c r="C7" s="127">
        <v>3</v>
      </c>
      <c r="D7" s="127">
        <v>4</v>
      </c>
      <c r="E7" s="127">
        <v>40</v>
      </c>
      <c r="F7" s="128">
        <v>41</v>
      </c>
      <c r="G7" s="127">
        <v>42</v>
      </c>
      <c r="H7" s="128">
        <v>43</v>
      </c>
      <c r="I7" s="127">
        <v>44</v>
      </c>
      <c r="J7" s="128">
        <v>45</v>
      </c>
      <c r="K7" s="127">
        <v>46</v>
      </c>
      <c r="L7" s="128">
        <v>47</v>
      </c>
      <c r="M7" s="127">
        <v>48</v>
      </c>
      <c r="N7" s="128">
        <v>49</v>
      </c>
      <c r="O7" s="127">
        <v>50</v>
      </c>
      <c r="P7" s="128">
        <v>51</v>
      </c>
      <c r="Q7" s="127">
        <v>52</v>
      </c>
      <c r="R7" s="128">
        <v>53</v>
      </c>
      <c r="S7" s="127">
        <v>54</v>
      </c>
      <c r="T7" s="128">
        <v>55</v>
      </c>
      <c r="U7" s="127">
        <v>56</v>
      </c>
      <c r="V7" s="128">
        <v>57</v>
      </c>
    </row>
    <row r="8" spans="1:22" s="129" customFormat="1" ht="162" customHeight="1" x14ac:dyDescent="0.2">
      <c r="A8" s="247" t="s">
        <v>50</v>
      </c>
      <c r="B8" s="246" t="s">
        <v>245</v>
      </c>
      <c r="C8" s="127"/>
      <c r="D8" s="127"/>
      <c r="E8" s="204">
        <f>E9+E13</f>
        <v>0</v>
      </c>
      <c r="F8" s="204">
        <f t="shared" ref="F8:V8" si="0">F9+F13</f>
        <v>0</v>
      </c>
      <c r="G8" s="204">
        <f t="shared" si="0"/>
        <v>5019.6200000000008</v>
      </c>
      <c r="H8" s="204">
        <f t="shared" si="0"/>
        <v>4956.41</v>
      </c>
      <c r="I8" s="204">
        <f t="shared" si="0"/>
        <v>1608.69</v>
      </c>
      <c r="J8" s="204">
        <f t="shared" si="0"/>
        <v>1608.69</v>
      </c>
      <c r="K8" s="204">
        <f t="shared" si="0"/>
        <v>0</v>
      </c>
      <c r="L8" s="204">
        <f t="shared" si="0"/>
        <v>0</v>
      </c>
      <c r="M8" s="204">
        <f t="shared" si="0"/>
        <v>1318.72</v>
      </c>
      <c r="N8" s="204">
        <f t="shared" si="0"/>
        <v>1165.0500000000002</v>
      </c>
      <c r="O8" s="204">
        <f t="shared" si="0"/>
        <v>104603.39</v>
      </c>
      <c r="P8" s="204">
        <f t="shared" si="0"/>
        <v>104603.39</v>
      </c>
      <c r="Q8" s="204">
        <f t="shared" si="0"/>
        <v>0</v>
      </c>
      <c r="R8" s="204">
        <f t="shared" si="0"/>
        <v>0</v>
      </c>
      <c r="S8" s="204">
        <f t="shared" si="0"/>
        <v>48620.49</v>
      </c>
      <c r="T8" s="204">
        <f t="shared" si="0"/>
        <v>48306.69</v>
      </c>
      <c r="U8" s="204">
        <f t="shared" si="0"/>
        <v>26639.5</v>
      </c>
      <c r="V8" s="204">
        <f t="shared" si="0"/>
        <v>26639.5</v>
      </c>
    </row>
    <row r="9" spans="1:22" s="129" customFormat="1" ht="180" customHeight="1" x14ac:dyDescent="0.2">
      <c r="A9" s="235" t="s">
        <v>246</v>
      </c>
      <c r="B9" s="234" t="s">
        <v>247</v>
      </c>
      <c r="C9" s="127"/>
      <c r="D9" s="127"/>
      <c r="E9" s="204">
        <f>E10</f>
        <v>0</v>
      </c>
      <c r="F9" s="204">
        <f t="shared" ref="F9:V9" si="1">F10</f>
        <v>0</v>
      </c>
      <c r="G9" s="204">
        <f t="shared" si="1"/>
        <v>0</v>
      </c>
      <c r="H9" s="204">
        <f t="shared" si="1"/>
        <v>0</v>
      </c>
      <c r="I9" s="204">
        <f t="shared" si="1"/>
        <v>1000</v>
      </c>
      <c r="J9" s="204">
        <f t="shared" si="1"/>
        <v>1000</v>
      </c>
      <c r="K9" s="204">
        <f t="shared" si="1"/>
        <v>0</v>
      </c>
      <c r="L9" s="204">
        <f t="shared" si="1"/>
        <v>0</v>
      </c>
      <c r="M9" s="204">
        <f t="shared" si="1"/>
        <v>0</v>
      </c>
      <c r="N9" s="204">
        <f t="shared" si="1"/>
        <v>0</v>
      </c>
      <c r="O9" s="204">
        <f t="shared" si="1"/>
        <v>0</v>
      </c>
      <c r="P9" s="204">
        <f t="shared" si="1"/>
        <v>0</v>
      </c>
      <c r="Q9" s="204">
        <f t="shared" si="1"/>
        <v>0</v>
      </c>
      <c r="R9" s="204">
        <f t="shared" si="1"/>
        <v>0</v>
      </c>
      <c r="S9" s="204">
        <f t="shared" si="1"/>
        <v>11242.4</v>
      </c>
      <c r="T9" s="204">
        <f t="shared" si="1"/>
        <v>11242.4</v>
      </c>
      <c r="U9" s="204">
        <f t="shared" si="1"/>
        <v>26639.5</v>
      </c>
      <c r="V9" s="204">
        <f t="shared" si="1"/>
        <v>26639.5</v>
      </c>
    </row>
    <row r="10" spans="1:22" s="129" customFormat="1" ht="147" customHeight="1" x14ac:dyDescent="0.2">
      <c r="A10" s="235" t="s">
        <v>249</v>
      </c>
      <c r="B10" s="236" t="s">
        <v>136</v>
      </c>
      <c r="C10" s="127"/>
      <c r="D10" s="134" t="s">
        <v>8</v>
      </c>
      <c r="E10" s="204">
        <f>E12</f>
        <v>0</v>
      </c>
      <c r="F10" s="204">
        <f t="shared" ref="F10:V10" si="2">F12</f>
        <v>0</v>
      </c>
      <c r="G10" s="204">
        <f t="shared" si="2"/>
        <v>0</v>
      </c>
      <c r="H10" s="204">
        <f t="shared" si="2"/>
        <v>0</v>
      </c>
      <c r="I10" s="204">
        <f t="shared" si="2"/>
        <v>1000</v>
      </c>
      <c r="J10" s="204">
        <f t="shared" si="2"/>
        <v>1000</v>
      </c>
      <c r="K10" s="204">
        <f t="shared" si="2"/>
        <v>0</v>
      </c>
      <c r="L10" s="204">
        <f t="shared" si="2"/>
        <v>0</v>
      </c>
      <c r="M10" s="204">
        <f t="shared" si="2"/>
        <v>0</v>
      </c>
      <c r="N10" s="204">
        <f t="shared" si="2"/>
        <v>0</v>
      </c>
      <c r="O10" s="204">
        <f t="shared" si="2"/>
        <v>0</v>
      </c>
      <c r="P10" s="204">
        <f t="shared" si="2"/>
        <v>0</v>
      </c>
      <c r="Q10" s="204">
        <f t="shared" si="2"/>
        <v>0</v>
      </c>
      <c r="R10" s="204">
        <f t="shared" si="2"/>
        <v>0</v>
      </c>
      <c r="S10" s="204">
        <f t="shared" si="2"/>
        <v>11242.4</v>
      </c>
      <c r="T10" s="204">
        <f t="shared" si="2"/>
        <v>11242.4</v>
      </c>
      <c r="U10" s="204">
        <f t="shared" si="2"/>
        <v>26639.5</v>
      </c>
      <c r="V10" s="204">
        <f t="shared" si="2"/>
        <v>26639.5</v>
      </c>
    </row>
    <row r="11" spans="1:22" s="129" customFormat="1" ht="159.75" customHeight="1" x14ac:dyDescent="0.2">
      <c r="A11" s="240"/>
      <c r="B11" s="236"/>
      <c r="C11" s="236" t="s">
        <v>136</v>
      </c>
      <c r="D11" s="130" t="s">
        <v>100</v>
      </c>
      <c r="E11" s="208"/>
      <c r="F11" s="209"/>
      <c r="G11" s="208"/>
      <c r="H11" s="209"/>
      <c r="I11" s="208"/>
      <c r="J11" s="209"/>
      <c r="K11" s="208"/>
      <c r="L11" s="209"/>
      <c r="M11" s="208"/>
      <c r="N11" s="209"/>
      <c r="O11" s="208"/>
      <c r="P11" s="209"/>
      <c r="Q11" s="208"/>
      <c r="R11" s="209"/>
      <c r="S11" s="208"/>
      <c r="T11" s="209"/>
      <c r="U11" s="208"/>
      <c r="V11" s="209"/>
    </row>
    <row r="12" spans="1:22" s="129" customFormat="1" ht="47.25" customHeight="1" x14ac:dyDescent="0.2">
      <c r="A12" s="240"/>
      <c r="B12" s="127"/>
      <c r="C12" s="127"/>
      <c r="D12" s="210" t="s">
        <v>248</v>
      </c>
      <c r="E12" s="208">
        <v>0</v>
      </c>
      <c r="F12" s="209">
        <v>0</v>
      </c>
      <c r="G12" s="208">
        <v>0</v>
      </c>
      <c r="H12" s="209">
        <v>0</v>
      </c>
      <c r="I12" s="208">
        <v>1000</v>
      </c>
      <c r="J12" s="209">
        <v>1000</v>
      </c>
      <c r="K12" s="208">
        <v>0</v>
      </c>
      <c r="L12" s="209">
        <v>0</v>
      </c>
      <c r="M12" s="208">
        <v>0</v>
      </c>
      <c r="N12" s="209">
        <v>0</v>
      </c>
      <c r="O12" s="208">
        <v>0</v>
      </c>
      <c r="P12" s="209">
        <v>0</v>
      </c>
      <c r="Q12" s="208">
        <v>0</v>
      </c>
      <c r="R12" s="209">
        <v>0</v>
      </c>
      <c r="S12" s="208">
        <v>11242.4</v>
      </c>
      <c r="T12" s="209">
        <v>11242.4</v>
      </c>
      <c r="U12" s="208">
        <v>26639.5</v>
      </c>
      <c r="V12" s="209">
        <v>26639.5</v>
      </c>
    </row>
    <row r="13" spans="1:22" s="131" customFormat="1" ht="213" customHeight="1" x14ac:dyDescent="0.2">
      <c r="A13" s="134" t="s">
        <v>171</v>
      </c>
      <c r="B13" s="134" t="s">
        <v>170</v>
      </c>
      <c r="C13" s="134"/>
      <c r="D13" s="134"/>
      <c r="E13" s="204">
        <f>E14+E18+E21+E24+E27</f>
        <v>0</v>
      </c>
      <c r="F13" s="204">
        <f>F14+F18+F21+F24+F27</f>
        <v>0</v>
      </c>
      <c r="G13" s="204">
        <f>G14+G18+G21+G24+G27</f>
        <v>5019.6200000000008</v>
      </c>
      <c r="H13" s="204">
        <f t="shared" ref="H13:V13" si="3">H14+H18+H21+H24+H27</f>
        <v>4956.41</v>
      </c>
      <c r="I13" s="204">
        <f t="shared" si="3"/>
        <v>608.69000000000005</v>
      </c>
      <c r="J13" s="204">
        <f t="shared" si="3"/>
        <v>608.69000000000005</v>
      </c>
      <c r="K13" s="204">
        <f t="shared" si="3"/>
        <v>0</v>
      </c>
      <c r="L13" s="204">
        <f t="shared" si="3"/>
        <v>0</v>
      </c>
      <c r="M13" s="204">
        <f t="shared" si="3"/>
        <v>1318.72</v>
      </c>
      <c r="N13" s="204">
        <f t="shared" si="3"/>
        <v>1165.0500000000002</v>
      </c>
      <c r="O13" s="204">
        <f t="shared" si="3"/>
        <v>104603.39</v>
      </c>
      <c r="P13" s="204">
        <f t="shared" si="3"/>
        <v>104603.39</v>
      </c>
      <c r="Q13" s="204">
        <f t="shared" si="3"/>
        <v>0</v>
      </c>
      <c r="R13" s="204">
        <f t="shared" si="3"/>
        <v>0</v>
      </c>
      <c r="S13" s="204">
        <f t="shared" si="3"/>
        <v>37378.089999999997</v>
      </c>
      <c r="T13" s="204">
        <f t="shared" si="3"/>
        <v>37064.29</v>
      </c>
      <c r="U13" s="204">
        <f t="shared" si="3"/>
        <v>0</v>
      </c>
      <c r="V13" s="204">
        <f t="shared" si="3"/>
        <v>0</v>
      </c>
    </row>
    <row r="14" spans="1:22" s="131" customFormat="1" ht="196.5" customHeight="1" x14ac:dyDescent="0.45">
      <c r="A14" s="134" t="s">
        <v>227</v>
      </c>
      <c r="B14" s="215" t="s">
        <v>228</v>
      </c>
      <c r="C14" s="205"/>
      <c r="D14" s="134" t="s">
        <v>8</v>
      </c>
      <c r="E14" s="204">
        <f>E15</f>
        <v>0</v>
      </c>
      <c r="F14" s="204">
        <f t="shared" ref="F14:V14" si="4">F15</f>
        <v>0</v>
      </c>
      <c r="G14" s="204">
        <f t="shared" si="4"/>
        <v>2292.15</v>
      </c>
      <c r="H14" s="204">
        <f t="shared" si="4"/>
        <v>2292.15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98029.78</v>
      </c>
      <c r="P14" s="204">
        <f t="shared" si="4"/>
        <v>98029.78</v>
      </c>
      <c r="Q14" s="204">
        <f t="shared" si="4"/>
        <v>0</v>
      </c>
      <c r="R14" s="204">
        <f t="shared" si="4"/>
        <v>0</v>
      </c>
      <c r="S14" s="204">
        <f t="shared" si="4"/>
        <v>17645.689999999999</v>
      </c>
      <c r="T14" s="204">
        <f t="shared" si="4"/>
        <v>17645.689999999999</v>
      </c>
      <c r="U14" s="204">
        <f t="shared" si="4"/>
        <v>0</v>
      </c>
      <c r="V14" s="204">
        <f t="shared" si="4"/>
        <v>0</v>
      </c>
    </row>
    <row r="15" spans="1:22" s="131" customFormat="1" ht="282" x14ac:dyDescent="0.2">
      <c r="A15" s="207"/>
      <c r="B15" s="132"/>
      <c r="C15" s="130" t="s">
        <v>172</v>
      </c>
      <c r="D15" s="130" t="s">
        <v>100</v>
      </c>
      <c r="E15" s="208">
        <f>E17+E16</f>
        <v>0</v>
      </c>
      <c r="F15" s="208">
        <f t="shared" ref="F15:V15" si="5">F17+F16</f>
        <v>0</v>
      </c>
      <c r="G15" s="208">
        <f t="shared" si="5"/>
        <v>2292.15</v>
      </c>
      <c r="H15" s="208">
        <f t="shared" si="5"/>
        <v>2292.15</v>
      </c>
      <c r="I15" s="208">
        <f t="shared" si="5"/>
        <v>0</v>
      </c>
      <c r="J15" s="208">
        <f t="shared" si="5"/>
        <v>0</v>
      </c>
      <c r="K15" s="208">
        <f t="shared" si="5"/>
        <v>0</v>
      </c>
      <c r="L15" s="208">
        <f t="shared" si="5"/>
        <v>0</v>
      </c>
      <c r="M15" s="208">
        <f t="shared" si="5"/>
        <v>0</v>
      </c>
      <c r="N15" s="208">
        <f t="shared" si="5"/>
        <v>0</v>
      </c>
      <c r="O15" s="208">
        <f t="shared" si="5"/>
        <v>98029.78</v>
      </c>
      <c r="P15" s="208">
        <f t="shared" si="5"/>
        <v>98029.78</v>
      </c>
      <c r="Q15" s="208">
        <f t="shared" si="5"/>
        <v>0</v>
      </c>
      <c r="R15" s="208">
        <f t="shared" si="5"/>
        <v>0</v>
      </c>
      <c r="S15" s="208">
        <f t="shared" si="5"/>
        <v>17645.689999999999</v>
      </c>
      <c r="T15" s="208">
        <f t="shared" si="5"/>
        <v>17645.689999999999</v>
      </c>
      <c r="U15" s="208">
        <f t="shared" si="5"/>
        <v>0</v>
      </c>
      <c r="V15" s="208">
        <f t="shared" si="5"/>
        <v>0</v>
      </c>
    </row>
    <row r="16" spans="1:22" s="131" customFormat="1" ht="35.25" x14ac:dyDescent="0.2">
      <c r="A16" s="207"/>
      <c r="B16" s="132"/>
      <c r="C16" s="138"/>
      <c r="D16" s="210" t="s">
        <v>176</v>
      </c>
      <c r="E16" s="208">
        <v>0</v>
      </c>
      <c r="F16" s="208">
        <v>0</v>
      </c>
      <c r="G16" s="209">
        <v>975.65</v>
      </c>
      <c r="H16" s="209">
        <v>975.65</v>
      </c>
      <c r="I16" s="209">
        <v>0</v>
      </c>
      <c r="J16" s="209">
        <v>0</v>
      </c>
      <c r="K16" s="209">
        <v>0</v>
      </c>
      <c r="L16" s="209">
        <v>0</v>
      </c>
      <c r="M16" s="209">
        <v>0</v>
      </c>
      <c r="N16" s="209">
        <v>0</v>
      </c>
      <c r="O16" s="209">
        <v>57430.35</v>
      </c>
      <c r="P16" s="209">
        <v>57430.35</v>
      </c>
      <c r="Q16" s="209">
        <v>0</v>
      </c>
      <c r="R16" s="209">
        <v>0</v>
      </c>
      <c r="S16" s="209">
        <v>0</v>
      </c>
      <c r="T16" s="209">
        <v>0</v>
      </c>
      <c r="U16" s="209">
        <v>0</v>
      </c>
      <c r="V16" s="209">
        <v>0</v>
      </c>
    </row>
    <row r="17" spans="1:22" s="131" customFormat="1" ht="35.25" x14ac:dyDescent="0.2">
      <c r="A17" s="207"/>
      <c r="B17" s="132"/>
      <c r="C17" s="130"/>
      <c r="D17" s="210" t="s">
        <v>177</v>
      </c>
      <c r="E17" s="208">
        <v>0</v>
      </c>
      <c r="F17" s="208">
        <v>0</v>
      </c>
      <c r="G17" s="209">
        <v>1316.5</v>
      </c>
      <c r="H17" s="209">
        <v>1316.5</v>
      </c>
      <c r="I17" s="209">
        <v>0</v>
      </c>
      <c r="J17" s="209">
        <v>0</v>
      </c>
      <c r="K17" s="209">
        <v>0</v>
      </c>
      <c r="L17" s="209">
        <v>0</v>
      </c>
      <c r="M17" s="209">
        <v>0</v>
      </c>
      <c r="N17" s="209">
        <v>0</v>
      </c>
      <c r="O17" s="209">
        <v>40599.43</v>
      </c>
      <c r="P17" s="209">
        <v>40599.43</v>
      </c>
      <c r="Q17" s="209">
        <v>0</v>
      </c>
      <c r="R17" s="209">
        <v>0</v>
      </c>
      <c r="S17" s="209">
        <f>12758.58+4887.11</f>
        <v>17645.689999999999</v>
      </c>
      <c r="T17" s="209">
        <f>12758.58+4887.11</f>
        <v>17645.689999999999</v>
      </c>
      <c r="U17" s="209">
        <v>0</v>
      </c>
      <c r="V17" s="209">
        <v>0</v>
      </c>
    </row>
    <row r="18" spans="1:22" s="131" customFormat="1" ht="138" x14ac:dyDescent="0.2">
      <c r="A18" s="134" t="s">
        <v>229</v>
      </c>
      <c r="B18" s="211" t="s">
        <v>179</v>
      </c>
      <c r="C18" s="134"/>
      <c r="D18" s="134" t="s">
        <v>8</v>
      </c>
      <c r="E18" s="204">
        <f>E19</f>
        <v>0</v>
      </c>
      <c r="F18" s="204">
        <f t="shared" ref="F18:V19" si="6">F19</f>
        <v>0</v>
      </c>
      <c r="G18" s="204">
        <f t="shared" si="6"/>
        <v>0</v>
      </c>
      <c r="H18" s="204">
        <f t="shared" si="6"/>
        <v>0</v>
      </c>
      <c r="I18" s="204">
        <f t="shared" si="6"/>
        <v>0</v>
      </c>
      <c r="J18" s="204">
        <f t="shared" si="6"/>
        <v>0</v>
      </c>
      <c r="K18" s="204">
        <f t="shared" si="6"/>
        <v>0</v>
      </c>
      <c r="L18" s="204">
        <f t="shared" si="6"/>
        <v>0</v>
      </c>
      <c r="M18" s="204">
        <f t="shared" si="6"/>
        <v>0</v>
      </c>
      <c r="N18" s="204">
        <f t="shared" si="6"/>
        <v>0</v>
      </c>
      <c r="O18" s="204">
        <f t="shared" si="6"/>
        <v>0</v>
      </c>
      <c r="P18" s="204">
        <f t="shared" si="6"/>
        <v>0</v>
      </c>
      <c r="Q18" s="204">
        <f t="shared" si="6"/>
        <v>0</v>
      </c>
      <c r="R18" s="204">
        <f t="shared" si="6"/>
        <v>0</v>
      </c>
      <c r="S18" s="204">
        <f t="shared" si="6"/>
        <v>14973.83</v>
      </c>
      <c r="T18" s="204">
        <f t="shared" si="6"/>
        <v>14973.83</v>
      </c>
      <c r="U18" s="204">
        <f t="shared" si="6"/>
        <v>0</v>
      </c>
      <c r="V18" s="204">
        <f t="shared" si="6"/>
        <v>0</v>
      </c>
    </row>
    <row r="19" spans="1:22" s="131" customFormat="1" ht="211.5" x14ac:dyDescent="0.2">
      <c r="A19" s="207"/>
      <c r="B19" s="132"/>
      <c r="C19" s="130" t="s">
        <v>179</v>
      </c>
      <c r="D19" s="130" t="s">
        <v>100</v>
      </c>
      <c r="E19" s="208">
        <f>E20</f>
        <v>0</v>
      </c>
      <c r="F19" s="208">
        <f t="shared" si="6"/>
        <v>0</v>
      </c>
      <c r="G19" s="208">
        <f t="shared" si="6"/>
        <v>0</v>
      </c>
      <c r="H19" s="208">
        <f t="shared" si="6"/>
        <v>0</v>
      </c>
      <c r="I19" s="208">
        <f t="shared" si="6"/>
        <v>0</v>
      </c>
      <c r="J19" s="208">
        <f t="shared" si="6"/>
        <v>0</v>
      </c>
      <c r="K19" s="208">
        <f t="shared" si="6"/>
        <v>0</v>
      </c>
      <c r="L19" s="208">
        <f t="shared" si="6"/>
        <v>0</v>
      </c>
      <c r="M19" s="208">
        <f t="shared" si="6"/>
        <v>0</v>
      </c>
      <c r="N19" s="208">
        <f t="shared" si="6"/>
        <v>0</v>
      </c>
      <c r="O19" s="208">
        <f t="shared" si="6"/>
        <v>0</v>
      </c>
      <c r="P19" s="208">
        <f t="shared" si="6"/>
        <v>0</v>
      </c>
      <c r="Q19" s="208">
        <f t="shared" si="6"/>
        <v>0</v>
      </c>
      <c r="R19" s="208">
        <f t="shared" si="6"/>
        <v>0</v>
      </c>
      <c r="S19" s="208">
        <f t="shared" si="6"/>
        <v>14973.83</v>
      </c>
      <c r="T19" s="208">
        <f t="shared" si="6"/>
        <v>14973.83</v>
      </c>
      <c r="U19" s="208">
        <f t="shared" si="6"/>
        <v>0</v>
      </c>
      <c r="V19" s="208">
        <f t="shared" si="6"/>
        <v>0</v>
      </c>
    </row>
    <row r="20" spans="1:22" s="131" customFormat="1" ht="66.75" customHeight="1" x14ac:dyDescent="0.2">
      <c r="A20" s="207"/>
      <c r="B20" s="132"/>
      <c r="C20" s="130"/>
      <c r="D20" s="210" t="s">
        <v>180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  <c r="R20" s="208">
        <v>0</v>
      </c>
      <c r="S20" s="208">
        <f>13518.59+1455.24</f>
        <v>14973.83</v>
      </c>
      <c r="T20" s="208">
        <f>13518.59+1455.24</f>
        <v>14973.83</v>
      </c>
      <c r="U20" s="208">
        <v>0</v>
      </c>
      <c r="V20" s="208">
        <v>0</v>
      </c>
    </row>
    <row r="21" spans="1:22" s="131" customFormat="1" ht="207" x14ac:dyDescent="0.2">
      <c r="A21" s="134" t="s">
        <v>230</v>
      </c>
      <c r="B21" s="211" t="s">
        <v>187</v>
      </c>
      <c r="C21" s="134"/>
      <c r="D21" s="134" t="s">
        <v>8</v>
      </c>
      <c r="E21" s="204">
        <f>E22</f>
        <v>0</v>
      </c>
      <c r="F21" s="204">
        <f t="shared" ref="F21:V22" si="7">F22</f>
        <v>0</v>
      </c>
      <c r="G21" s="204">
        <f t="shared" si="7"/>
        <v>1242.2</v>
      </c>
      <c r="H21" s="204">
        <f t="shared" si="7"/>
        <v>1242.2</v>
      </c>
      <c r="I21" s="204">
        <f t="shared" si="7"/>
        <v>608.69000000000005</v>
      </c>
      <c r="J21" s="204">
        <f t="shared" si="7"/>
        <v>608.69000000000005</v>
      </c>
      <c r="K21" s="204">
        <f t="shared" si="7"/>
        <v>0</v>
      </c>
      <c r="L21" s="204">
        <f t="shared" si="7"/>
        <v>0</v>
      </c>
      <c r="M21" s="204">
        <f t="shared" si="7"/>
        <v>0</v>
      </c>
      <c r="N21" s="204">
        <f t="shared" si="7"/>
        <v>0</v>
      </c>
      <c r="O21" s="204">
        <f t="shared" si="7"/>
        <v>2985.71</v>
      </c>
      <c r="P21" s="204">
        <f t="shared" si="7"/>
        <v>2985.71</v>
      </c>
      <c r="Q21" s="204">
        <f t="shared" si="7"/>
        <v>0</v>
      </c>
      <c r="R21" s="204">
        <f t="shared" si="7"/>
        <v>0</v>
      </c>
      <c r="S21" s="204">
        <f t="shared" si="7"/>
        <v>2889.5699999999997</v>
      </c>
      <c r="T21" s="204">
        <f t="shared" si="7"/>
        <v>2873.65</v>
      </c>
      <c r="U21" s="204">
        <f t="shared" si="7"/>
        <v>0</v>
      </c>
      <c r="V21" s="204">
        <f t="shared" si="7"/>
        <v>0</v>
      </c>
    </row>
    <row r="22" spans="1:22" s="131" customFormat="1" ht="282" x14ac:dyDescent="0.2">
      <c r="A22" s="207"/>
      <c r="B22" s="132"/>
      <c r="C22" s="130" t="s">
        <v>187</v>
      </c>
      <c r="D22" s="130" t="s">
        <v>100</v>
      </c>
      <c r="E22" s="208">
        <f>E23</f>
        <v>0</v>
      </c>
      <c r="F22" s="208">
        <f t="shared" si="7"/>
        <v>0</v>
      </c>
      <c r="G22" s="208">
        <f t="shared" si="7"/>
        <v>1242.2</v>
      </c>
      <c r="H22" s="208">
        <f t="shared" si="7"/>
        <v>1242.2</v>
      </c>
      <c r="I22" s="208">
        <f t="shared" si="7"/>
        <v>608.69000000000005</v>
      </c>
      <c r="J22" s="208">
        <f t="shared" si="7"/>
        <v>608.69000000000005</v>
      </c>
      <c r="K22" s="208">
        <f t="shared" si="7"/>
        <v>0</v>
      </c>
      <c r="L22" s="208">
        <f t="shared" si="7"/>
        <v>0</v>
      </c>
      <c r="M22" s="208">
        <f t="shared" si="7"/>
        <v>0</v>
      </c>
      <c r="N22" s="208">
        <f t="shared" si="7"/>
        <v>0</v>
      </c>
      <c r="O22" s="208">
        <f t="shared" si="7"/>
        <v>2985.71</v>
      </c>
      <c r="P22" s="208">
        <f t="shared" si="7"/>
        <v>2985.71</v>
      </c>
      <c r="Q22" s="208">
        <f t="shared" si="7"/>
        <v>0</v>
      </c>
      <c r="R22" s="208">
        <f t="shared" si="7"/>
        <v>0</v>
      </c>
      <c r="S22" s="208">
        <f t="shared" si="7"/>
        <v>2889.5699999999997</v>
      </c>
      <c r="T22" s="208">
        <f t="shared" si="7"/>
        <v>2873.65</v>
      </c>
      <c r="U22" s="208">
        <f t="shared" si="7"/>
        <v>0</v>
      </c>
      <c r="V22" s="208">
        <f t="shared" si="7"/>
        <v>0</v>
      </c>
    </row>
    <row r="23" spans="1:22" s="131" customFormat="1" ht="35.25" x14ac:dyDescent="0.2">
      <c r="A23" s="207"/>
      <c r="B23" s="132"/>
      <c r="C23" s="130"/>
      <c r="D23" s="210" t="s">
        <v>188</v>
      </c>
      <c r="E23" s="208">
        <v>0</v>
      </c>
      <c r="F23" s="209">
        <v>0</v>
      </c>
      <c r="G23" s="209">
        <v>1242.2</v>
      </c>
      <c r="H23" s="209">
        <v>1242.2</v>
      </c>
      <c r="I23" s="209">
        <v>608.69000000000005</v>
      </c>
      <c r="J23" s="209">
        <v>608.69000000000005</v>
      </c>
      <c r="K23" s="209">
        <v>0</v>
      </c>
      <c r="L23" s="209">
        <v>0</v>
      </c>
      <c r="M23" s="209">
        <v>0</v>
      </c>
      <c r="N23" s="209">
        <v>0</v>
      </c>
      <c r="O23" s="209">
        <v>2985.71</v>
      </c>
      <c r="P23" s="209">
        <v>2985.71</v>
      </c>
      <c r="Q23" s="209">
        <v>0</v>
      </c>
      <c r="R23" s="209">
        <v>0</v>
      </c>
      <c r="S23" s="209">
        <f>186.35+2703.22</f>
        <v>2889.5699999999997</v>
      </c>
      <c r="T23" s="209">
        <f>186.35+2687.3</f>
        <v>2873.65</v>
      </c>
      <c r="U23" s="209">
        <v>0</v>
      </c>
      <c r="V23" s="209">
        <v>0</v>
      </c>
    </row>
    <row r="24" spans="1:22" s="131" customFormat="1" ht="124.5" customHeight="1" x14ac:dyDescent="0.2">
      <c r="A24" s="134" t="s">
        <v>231</v>
      </c>
      <c r="B24" s="211" t="s">
        <v>189</v>
      </c>
      <c r="C24" s="134"/>
      <c r="D24" s="134" t="s">
        <v>8</v>
      </c>
      <c r="E24" s="204">
        <f>E25</f>
        <v>0</v>
      </c>
      <c r="F24" s="204">
        <f t="shared" ref="F24:V25" si="8">F25</f>
        <v>0</v>
      </c>
      <c r="G24" s="204">
        <f t="shared" si="8"/>
        <v>300</v>
      </c>
      <c r="H24" s="204">
        <f t="shared" si="8"/>
        <v>263.62</v>
      </c>
      <c r="I24" s="204">
        <f t="shared" si="8"/>
        <v>0</v>
      </c>
      <c r="J24" s="204">
        <f t="shared" si="8"/>
        <v>0</v>
      </c>
      <c r="K24" s="204">
        <f t="shared" si="8"/>
        <v>0</v>
      </c>
      <c r="L24" s="204">
        <f t="shared" si="8"/>
        <v>0</v>
      </c>
      <c r="M24" s="204">
        <f t="shared" si="8"/>
        <v>554.77</v>
      </c>
      <c r="N24" s="204">
        <f t="shared" si="8"/>
        <v>401.1</v>
      </c>
      <c r="O24" s="204">
        <f t="shared" si="8"/>
        <v>0</v>
      </c>
      <c r="P24" s="204">
        <f t="shared" si="8"/>
        <v>0</v>
      </c>
      <c r="Q24" s="204">
        <f t="shared" si="8"/>
        <v>0</v>
      </c>
      <c r="R24" s="204">
        <f t="shared" si="8"/>
        <v>0</v>
      </c>
      <c r="S24" s="204">
        <f t="shared" si="8"/>
        <v>1869</v>
      </c>
      <c r="T24" s="204">
        <f t="shared" si="8"/>
        <v>1571.12</v>
      </c>
      <c r="U24" s="204">
        <f t="shared" si="8"/>
        <v>0</v>
      </c>
      <c r="V24" s="204">
        <f t="shared" si="8"/>
        <v>0</v>
      </c>
    </row>
    <row r="25" spans="1:22" s="131" customFormat="1" ht="119.25" customHeight="1" x14ac:dyDescent="0.2">
      <c r="A25" s="207"/>
      <c r="B25" s="132"/>
      <c r="C25" s="130" t="s">
        <v>189</v>
      </c>
      <c r="D25" s="130" t="s">
        <v>100</v>
      </c>
      <c r="E25" s="208">
        <f>E26</f>
        <v>0</v>
      </c>
      <c r="F25" s="208">
        <f t="shared" si="8"/>
        <v>0</v>
      </c>
      <c r="G25" s="208">
        <f t="shared" si="8"/>
        <v>300</v>
      </c>
      <c r="H25" s="208">
        <f t="shared" si="8"/>
        <v>263.62</v>
      </c>
      <c r="I25" s="208">
        <f t="shared" si="8"/>
        <v>0</v>
      </c>
      <c r="J25" s="208">
        <f t="shared" si="8"/>
        <v>0</v>
      </c>
      <c r="K25" s="208">
        <f t="shared" si="8"/>
        <v>0</v>
      </c>
      <c r="L25" s="208">
        <f t="shared" si="8"/>
        <v>0</v>
      </c>
      <c r="M25" s="208">
        <f t="shared" si="8"/>
        <v>554.77</v>
      </c>
      <c r="N25" s="208">
        <f t="shared" si="8"/>
        <v>401.1</v>
      </c>
      <c r="O25" s="208">
        <f t="shared" si="8"/>
        <v>0</v>
      </c>
      <c r="P25" s="208">
        <f t="shared" si="8"/>
        <v>0</v>
      </c>
      <c r="Q25" s="208">
        <f t="shared" si="8"/>
        <v>0</v>
      </c>
      <c r="R25" s="208">
        <f t="shared" si="8"/>
        <v>0</v>
      </c>
      <c r="S25" s="208">
        <f t="shared" si="8"/>
        <v>1869</v>
      </c>
      <c r="T25" s="208">
        <f t="shared" si="8"/>
        <v>1571.12</v>
      </c>
      <c r="U25" s="208">
        <f t="shared" si="8"/>
        <v>0</v>
      </c>
      <c r="V25" s="208">
        <f t="shared" si="8"/>
        <v>0</v>
      </c>
    </row>
    <row r="26" spans="1:22" s="131" customFormat="1" ht="33.75" customHeight="1" x14ac:dyDescent="0.2">
      <c r="A26" s="207"/>
      <c r="B26" s="132"/>
      <c r="C26" s="130"/>
      <c r="D26" s="210" t="s">
        <v>190</v>
      </c>
      <c r="E26" s="208">
        <v>0</v>
      </c>
      <c r="F26" s="209">
        <v>0</v>
      </c>
      <c r="G26" s="209">
        <v>300</v>
      </c>
      <c r="H26" s="209">
        <v>263.62</v>
      </c>
      <c r="I26" s="209">
        <v>0</v>
      </c>
      <c r="J26" s="209">
        <v>0</v>
      </c>
      <c r="K26" s="209">
        <v>0</v>
      </c>
      <c r="L26" s="209">
        <v>0</v>
      </c>
      <c r="M26" s="209">
        <v>554.77</v>
      </c>
      <c r="N26" s="209">
        <v>401.1</v>
      </c>
      <c r="O26" s="209">
        <v>0</v>
      </c>
      <c r="P26" s="209">
        <v>0</v>
      </c>
      <c r="Q26" s="209">
        <v>0</v>
      </c>
      <c r="R26" s="209">
        <v>0</v>
      </c>
      <c r="S26" s="209">
        <v>1869</v>
      </c>
      <c r="T26" s="209">
        <v>1571.12</v>
      </c>
      <c r="U26" s="209">
        <v>0</v>
      </c>
      <c r="V26" s="209">
        <v>0</v>
      </c>
    </row>
    <row r="27" spans="1:22" s="131" customFormat="1" ht="170.25" customHeight="1" x14ac:dyDescent="0.2">
      <c r="A27" s="134" t="s">
        <v>232</v>
      </c>
      <c r="B27" s="211" t="s">
        <v>191</v>
      </c>
      <c r="C27" s="134"/>
      <c r="D27" s="134" t="s">
        <v>8</v>
      </c>
      <c r="E27" s="206">
        <f>E28</f>
        <v>0</v>
      </c>
      <c r="F27" s="206">
        <f t="shared" ref="F27:V28" si="9">F28</f>
        <v>0</v>
      </c>
      <c r="G27" s="206">
        <f t="shared" si="9"/>
        <v>1185.27</v>
      </c>
      <c r="H27" s="206">
        <f t="shared" si="9"/>
        <v>1158.44</v>
      </c>
      <c r="I27" s="206">
        <f t="shared" si="9"/>
        <v>0</v>
      </c>
      <c r="J27" s="206">
        <f t="shared" si="9"/>
        <v>0</v>
      </c>
      <c r="K27" s="206">
        <f t="shared" si="9"/>
        <v>0</v>
      </c>
      <c r="L27" s="206">
        <f t="shared" si="9"/>
        <v>0</v>
      </c>
      <c r="M27" s="206">
        <f t="shared" si="9"/>
        <v>763.95</v>
      </c>
      <c r="N27" s="206">
        <f t="shared" si="9"/>
        <v>763.95</v>
      </c>
      <c r="O27" s="206">
        <f t="shared" si="9"/>
        <v>3587.9</v>
      </c>
      <c r="P27" s="206">
        <f t="shared" si="9"/>
        <v>3587.9</v>
      </c>
      <c r="Q27" s="206">
        <f t="shared" si="9"/>
        <v>0</v>
      </c>
      <c r="R27" s="206">
        <f t="shared" si="9"/>
        <v>0</v>
      </c>
      <c r="S27" s="206">
        <f t="shared" si="9"/>
        <v>0</v>
      </c>
      <c r="T27" s="206">
        <f t="shared" si="9"/>
        <v>0</v>
      </c>
      <c r="U27" s="206">
        <f t="shared" si="9"/>
        <v>0</v>
      </c>
      <c r="V27" s="206">
        <f t="shared" si="9"/>
        <v>0</v>
      </c>
    </row>
    <row r="28" spans="1:22" s="131" customFormat="1" ht="198" customHeight="1" x14ac:dyDescent="0.2">
      <c r="A28" s="207"/>
      <c r="B28" s="132"/>
      <c r="C28" s="130" t="s">
        <v>191</v>
      </c>
      <c r="D28" s="130" t="s">
        <v>100</v>
      </c>
      <c r="E28" s="208">
        <f>E29</f>
        <v>0</v>
      </c>
      <c r="F28" s="208">
        <f t="shared" si="9"/>
        <v>0</v>
      </c>
      <c r="G28" s="208">
        <f t="shared" si="9"/>
        <v>1185.27</v>
      </c>
      <c r="H28" s="208">
        <f t="shared" si="9"/>
        <v>1158.44</v>
      </c>
      <c r="I28" s="208">
        <f t="shared" si="9"/>
        <v>0</v>
      </c>
      <c r="J28" s="208">
        <f t="shared" si="9"/>
        <v>0</v>
      </c>
      <c r="K28" s="208">
        <f t="shared" si="9"/>
        <v>0</v>
      </c>
      <c r="L28" s="208">
        <f t="shared" si="9"/>
        <v>0</v>
      </c>
      <c r="M28" s="208">
        <f t="shared" si="9"/>
        <v>763.95</v>
      </c>
      <c r="N28" s="208">
        <f t="shared" si="9"/>
        <v>763.95</v>
      </c>
      <c r="O28" s="208">
        <f t="shared" si="9"/>
        <v>3587.9</v>
      </c>
      <c r="P28" s="208">
        <f t="shared" si="9"/>
        <v>3587.9</v>
      </c>
      <c r="Q28" s="208">
        <f t="shared" si="9"/>
        <v>0</v>
      </c>
      <c r="R28" s="208">
        <f t="shared" si="9"/>
        <v>0</v>
      </c>
      <c r="S28" s="208">
        <f t="shared" si="9"/>
        <v>0</v>
      </c>
      <c r="T28" s="208">
        <f t="shared" si="9"/>
        <v>0</v>
      </c>
      <c r="U28" s="208">
        <f t="shared" si="9"/>
        <v>0</v>
      </c>
      <c r="V28" s="208">
        <f t="shared" si="9"/>
        <v>0</v>
      </c>
    </row>
    <row r="29" spans="1:22" s="131" customFormat="1" ht="64.5" customHeight="1" x14ac:dyDescent="0.2">
      <c r="A29" s="207"/>
      <c r="B29" s="132"/>
      <c r="C29" s="130"/>
      <c r="D29" s="210" t="s">
        <v>192</v>
      </c>
      <c r="E29" s="208">
        <v>0</v>
      </c>
      <c r="F29" s="209">
        <v>0</v>
      </c>
      <c r="G29" s="209">
        <v>1185.27</v>
      </c>
      <c r="H29" s="209">
        <v>1158.44</v>
      </c>
      <c r="I29" s="209">
        <v>0</v>
      </c>
      <c r="J29" s="209">
        <v>0</v>
      </c>
      <c r="K29" s="209">
        <v>0</v>
      </c>
      <c r="L29" s="209">
        <v>0</v>
      </c>
      <c r="M29" s="209">
        <v>763.95</v>
      </c>
      <c r="N29" s="209">
        <v>763.95</v>
      </c>
      <c r="O29" s="209">
        <v>3587.9</v>
      </c>
      <c r="P29" s="209">
        <v>3587.9</v>
      </c>
      <c r="Q29" s="209">
        <v>0</v>
      </c>
      <c r="R29" s="209">
        <v>0</v>
      </c>
      <c r="S29" s="209">
        <v>0</v>
      </c>
      <c r="T29" s="209">
        <v>0</v>
      </c>
      <c r="U29" s="209">
        <v>0</v>
      </c>
      <c r="V29" s="209">
        <v>0</v>
      </c>
    </row>
  </sheetData>
  <mergeCells count="16"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  <mergeCell ref="K5:L5"/>
    <mergeCell ref="M5:N5"/>
    <mergeCell ref="O5:P5"/>
    <mergeCell ref="Q5:R5"/>
    <mergeCell ref="S5:T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1" firstPageNumber="16" fitToHeight="0" orientation="landscape" useFirstPageNumber="1" r:id="rId1"/>
  <headerFooter scaleWithDoc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9"/>
  <sheetViews>
    <sheetView view="pageBreakPreview" topLeftCell="C10" zoomScale="30" zoomScaleNormal="70" zoomScaleSheetLayoutView="30" workbookViewId="0">
      <selection activeCell="U18" sqref="U18"/>
    </sheetView>
  </sheetViews>
  <sheetFormatPr defaultRowHeight="34.5" x14ac:dyDescent="0.2"/>
  <cols>
    <col min="1" max="1" width="52.28515625" style="135" customWidth="1"/>
    <col min="2" max="2" width="74.140625" style="136" customWidth="1"/>
    <col min="3" max="3" width="48.42578125" style="136" customWidth="1"/>
    <col min="4" max="4" width="38.42578125" style="136" customWidth="1"/>
    <col min="5" max="5" width="25.7109375" style="136" customWidth="1"/>
    <col min="6" max="6" width="25.7109375" style="137" customWidth="1"/>
    <col min="7" max="7" width="29" style="137" customWidth="1"/>
    <col min="8" max="8" width="28.5703125" style="137" customWidth="1"/>
    <col min="9" max="9" width="22.85546875" style="137" customWidth="1"/>
    <col min="10" max="10" width="20.7109375" style="137" customWidth="1"/>
    <col min="11" max="14" width="25.7109375" style="137" customWidth="1"/>
    <col min="15" max="15" width="21.7109375" style="137" customWidth="1"/>
    <col min="16" max="16" width="20.28515625" style="137" customWidth="1"/>
    <col min="17" max="20" width="25.7109375" style="137" customWidth="1"/>
    <col min="21" max="21" width="28.5703125" style="137" customWidth="1"/>
    <col min="22" max="22" width="30.7109375" style="137" customWidth="1"/>
    <col min="23" max="241" width="9.140625" style="121"/>
    <col min="242" max="242" width="4.28515625" style="121" customWidth="1"/>
    <col min="243" max="243" width="18.85546875" style="121" customWidth="1"/>
    <col min="244" max="497" width="9.140625" style="121"/>
    <col min="498" max="498" width="4.28515625" style="121" customWidth="1"/>
    <col min="499" max="499" width="18.85546875" style="121" customWidth="1"/>
    <col min="500" max="753" width="9.140625" style="121"/>
    <col min="754" max="754" width="4.28515625" style="121" customWidth="1"/>
    <col min="755" max="755" width="18.85546875" style="121" customWidth="1"/>
    <col min="756" max="1009" width="9.140625" style="121"/>
    <col min="1010" max="1010" width="4.28515625" style="121" customWidth="1"/>
    <col min="1011" max="1011" width="18.85546875" style="121" customWidth="1"/>
    <col min="1012" max="1265" width="9.140625" style="121"/>
    <col min="1266" max="1266" width="4.28515625" style="121" customWidth="1"/>
    <col min="1267" max="1267" width="18.85546875" style="121" customWidth="1"/>
    <col min="1268" max="1521" width="9.140625" style="121"/>
    <col min="1522" max="1522" width="4.28515625" style="121" customWidth="1"/>
    <col min="1523" max="1523" width="18.85546875" style="121" customWidth="1"/>
    <col min="1524" max="1777" width="9.140625" style="121"/>
    <col min="1778" max="1778" width="4.28515625" style="121" customWidth="1"/>
    <col min="1779" max="1779" width="18.85546875" style="121" customWidth="1"/>
    <col min="1780" max="2033" width="9.140625" style="121"/>
    <col min="2034" max="2034" width="4.28515625" style="121" customWidth="1"/>
    <col min="2035" max="2035" width="18.85546875" style="121" customWidth="1"/>
    <col min="2036" max="2289" width="9.140625" style="121"/>
    <col min="2290" max="2290" width="4.28515625" style="121" customWidth="1"/>
    <col min="2291" max="2291" width="18.85546875" style="121" customWidth="1"/>
    <col min="2292" max="2545" width="9.140625" style="121"/>
    <col min="2546" max="2546" width="4.28515625" style="121" customWidth="1"/>
    <col min="2547" max="2547" width="18.85546875" style="121" customWidth="1"/>
    <col min="2548" max="2801" width="9.140625" style="121"/>
    <col min="2802" max="2802" width="4.28515625" style="121" customWidth="1"/>
    <col min="2803" max="2803" width="18.85546875" style="121" customWidth="1"/>
    <col min="2804" max="3057" width="9.140625" style="121"/>
    <col min="3058" max="3058" width="4.28515625" style="121" customWidth="1"/>
    <col min="3059" max="3059" width="18.85546875" style="121" customWidth="1"/>
    <col min="3060" max="3313" width="9.140625" style="121"/>
    <col min="3314" max="3314" width="4.28515625" style="121" customWidth="1"/>
    <col min="3315" max="3315" width="18.85546875" style="121" customWidth="1"/>
    <col min="3316" max="3569" width="9.140625" style="121"/>
    <col min="3570" max="3570" width="4.28515625" style="121" customWidth="1"/>
    <col min="3571" max="3571" width="18.85546875" style="121" customWidth="1"/>
    <col min="3572" max="3825" width="9.140625" style="121"/>
    <col min="3826" max="3826" width="4.28515625" style="121" customWidth="1"/>
    <col min="3827" max="3827" width="18.85546875" style="121" customWidth="1"/>
    <col min="3828" max="4081" width="9.140625" style="121"/>
    <col min="4082" max="4082" width="4.28515625" style="121" customWidth="1"/>
    <col min="4083" max="4083" width="18.85546875" style="121" customWidth="1"/>
    <col min="4084" max="4337" width="9.140625" style="121"/>
    <col min="4338" max="4338" width="4.28515625" style="121" customWidth="1"/>
    <col min="4339" max="4339" width="18.85546875" style="121" customWidth="1"/>
    <col min="4340" max="4593" width="9.140625" style="121"/>
    <col min="4594" max="4594" width="4.28515625" style="121" customWidth="1"/>
    <col min="4595" max="4595" width="18.85546875" style="121" customWidth="1"/>
    <col min="4596" max="4849" width="9.140625" style="121"/>
    <col min="4850" max="4850" width="4.28515625" style="121" customWidth="1"/>
    <col min="4851" max="4851" width="18.85546875" style="121" customWidth="1"/>
    <col min="4852" max="5105" width="9.140625" style="121"/>
    <col min="5106" max="5106" width="4.28515625" style="121" customWidth="1"/>
    <col min="5107" max="5107" width="18.85546875" style="121" customWidth="1"/>
    <col min="5108" max="5361" width="9.140625" style="121"/>
    <col min="5362" max="5362" width="4.28515625" style="121" customWidth="1"/>
    <col min="5363" max="5363" width="18.85546875" style="121" customWidth="1"/>
    <col min="5364" max="5617" width="9.140625" style="121"/>
    <col min="5618" max="5618" width="4.28515625" style="121" customWidth="1"/>
    <col min="5619" max="5619" width="18.85546875" style="121" customWidth="1"/>
    <col min="5620" max="5873" width="9.140625" style="121"/>
    <col min="5874" max="5874" width="4.28515625" style="121" customWidth="1"/>
    <col min="5875" max="5875" width="18.85546875" style="121" customWidth="1"/>
    <col min="5876" max="6129" width="9.140625" style="121"/>
    <col min="6130" max="6130" width="4.28515625" style="121" customWidth="1"/>
    <col min="6131" max="6131" width="18.85546875" style="121" customWidth="1"/>
    <col min="6132" max="6385" width="9.140625" style="121"/>
    <col min="6386" max="6386" width="4.28515625" style="121" customWidth="1"/>
    <col min="6387" max="6387" width="18.85546875" style="121" customWidth="1"/>
    <col min="6388" max="6641" width="9.140625" style="121"/>
    <col min="6642" max="6642" width="4.28515625" style="121" customWidth="1"/>
    <col min="6643" max="6643" width="18.85546875" style="121" customWidth="1"/>
    <col min="6644" max="6897" width="9.140625" style="121"/>
    <col min="6898" max="6898" width="4.28515625" style="121" customWidth="1"/>
    <col min="6899" max="6899" width="18.85546875" style="121" customWidth="1"/>
    <col min="6900" max="7153" width="9.140625" style="121"/>
    <col min="7154" max="7154" width="4.28515625" style="121" customWidth="1"/>
    <col min="7155" max="7155" width="18.85546875" style="121" customWidth="1"/>
    <col min="7156" max="7409" width="9.140625" style="121"/>
    <col min="7410" max="7410" width="4.28515625" style="121" customWidth="1"/>
    <col min="7411" max="7411" width="18.85546875" style="121" customWidth="1"/>
    <col min="7412" max="7665" width="9.140625" style="121"/>
    <col min="7666" max="7666" width="4.28515625" style="121" customWidth="1"/>
    <col min="7667" max="7667" width="18.85546875" style="121" customWidth="1"/>
    <col min="7668" max="7921" width="9.140625" style="121"/>
    <col min="7922" max="7922" width="4.28515625" style="121" customWidth="1"/>
    <col min="7923" max="7923" width="18.85546875" style="121" customWidth="1"/>
    <col min="7924" max="8177" width="9.140625" style="121"/>
    <col min="8178" max="8178" width="4.28515625" style="121" customWidth="1"/>
    <col min="8179" max="8179" width="18.85546875" style="121" customWidth="1"/>
    <col min="8180" max="8433" width="9.140625" style="121"/>
    <col min="8434" max="8434" width="4.28515625" style="121" customWidth="1"/>
    <col min="8435" max="8435" width="18.85546875" style="121" customWidth="1"/>
    <col min="8436" max="8689" width="9.140625" style="121"/>
    <col min="8690" max="8690" width="4.28515625" style="121" customWidth="1"/>
    <col min="8691" max="8691" width="18.85546875" style="121" customWidth="1"/>
    <col min="8692" max="8945" width="9.140625" style="121"/>
    <col min="8946" max="8946" width="4.28515625" style="121" customWidth="1"/>
    <col min="8947" max="8947" width="18.85546875" style="121" customWidth="1"/>
    <col min="8948" max="9201" width="9.140625" style="121"/>
    <col min="9202" max="9202" width="4.28515625" style="121" customWidth="1"/>
    <col min="9203" max="9203" width="18.85546875" style="121" customWidth="1"/>
    <col min="9204" max="9457" width="9.140625" style="121"/>
    <col min="9458" max="9458" width="4.28515625" style="121" customWidth="1"/>
    <col min="9459" max="9459" width="18.85546875" style="121" customWidth="1"/>
    <col min="9460" max="9713" width="9.140625" style="121"/>
    <col min="9714" max="9714" width="4.28515625" style="121" customWidth="1"/>
    <col min="9715" max="9715" width="18.85546875" style="121" customWidth="1"/>
    <col min="9716" max="9969" width="9.140625" style="121"/>
    <col min="9970" max="9970" width="4.28515625" style="121" customWidth="1"/>
    <col min="9971" max="9971" width="18.85546875" style="121" customWidth="1"/>
    <col min="9972" max="10225" width="9.140625" style="121"/>
    <col min="10226" max="10226" width="4.28515625" style="121" customWidth="1"/>
    <col min="10227" max="10227" width="18.85546875" style="121" customWidth="1"/>
    <col min="10228" max="10481" width="9.140625" style="121"/>
    <col min="10482" max="10482" width="4.28515625" style="121" customWidth="1"/>
    <col min="10483" max="10483" width="18.85546875" style="121" customWidth="1"/>
    <col min="10484" max="10737" width="9.140625" style="121"/>
    <col min="10738" max="10738" width="4.28515625" style="121" customWidth="1"/>
    <col min="10739" max="10739" width="18.85546875" style="121" customWidth="1"/>
    <col min="10740" max="10993" width="9.140625" style="121"/>
    <col min="10994" max="10994" width="4.28515625" style="121" customWidth="1"/>
    <col min="10995" max="10995" width="18.85546875" style="121" customWidth="1"/>
    <col min="10996" max="11249" width="9.140625" style="121"/>
    <col min="11250" max="11250" width="4.28515625" style="121" customWidth="1"/>
    <col min="11251" max="11251" width="18.85546875" style="121" customWidth="1"/>
    <col min="11252" max="11505" width="9.140625" style="121"/>
    <col min="11506" max="11506" width="4.28515625" style="121" customWidth="1"/>
    <col min="11507" max="11507" width="18.85546875" style="121" customWidth="1"/>
    <col min="11508" max="11761" width="9.140625" style="121"/>
    <col min="11762" max="11762" width="4.28515625" style="121" customWidth="1"/>
    <col min="11763" max="11763" width="18.85546875" style="121" customWidth="1"/>
    <col min="11764" max="12017" width="9.140625" style="121"/>
    <col min="12018" max="12018" width="4.28515625" style="121" customWidth="1"/>
    <col min="12019" max="12019" width="18.85546875" style="121" customWidth="1"/>
    <col min="12020" max="12273" width="9.140625" style="121"/>
    <col min="12274" max="12274" width="4.28515625" style="121" customWidth="1"/>
    <col min="12275" max="12275" width="18.85546875" style="121" customWidth="1"/>
    <col min="12276" max="12529" width="9.140625" style="121"/>
    <col min="12530" max="12530" width="4.28515625" style="121" customWidth="1"/>
    <col min="12531" max="12531" width="18.85546875" style="121" customWidth="1"/>
    <col min="12532" max="12785" width="9.140625" style="121"/>
    <col min="12786" max="12786" width="4.28515625" style="121" customWidth="1"/>
    <col min="12787" max="12787" width="18.85546875" style="121" customWidth="1"/>
    <col min="12788" max="13041" width="9.140625" style="121"/>
    <col min="13042" max="13042" width="4.28515625" style="121" customWidth="1"/>
    <col min="13043" max="13043" width="18.85546875" style="121" customWidth="1"/>
    <col min="13044" max="13297" width="9.140625" style="121"/>
    <col min="13298" max="13298" width="4.28515625" style="121" customWidth="1"/>
    <col min="13299" max="13299" width="18.85546875" style="121" customWidth="1"/>
    <col min="13300" max="13553" width="9.140625" style="121"/>
    <col min="13554" max="13554" width="4.28515625" style="121" customWidth="1"/>
    <col min="13555" max="13555" width="18.85546875" style="121" customWidth="1"/>
    <col min="13556" max="13809" width="9.140625" style="121"/>
    <col min="13810" max="13810" width="4.28515625" style="121" customWidth="1"/>
    <col min="13811" max="13811" width="18.85546875" style="121" customWidth="1"/>
    <col min="13812" max="14065" width="9.140625" style="121"/>
    <col min="14066" max="14066" width="4.28515625" style="121" customWidth="1"/>
    <col min="14067" max="14067" width="18.85546875" style="121" customWidth="1"/>
    <col min="14068" max="14321" width="9.140625" style="121"/>
    <col min="14322" max="14322" width="4.28515625" style="121" customWidth="1"/>
    <col min="14323" max="14323" width="18.85546875" style="121" customWidth="1"/>
    <col min="14324" max="14577" width="9.140625" style="121"/>
    <col min="14578" max="14578" width="4.28515625" style="121" customWidth="1"/>
    <col min="14579" max="14579" width="18.85546875" style="121" customWidth="1"/>
    <col min="14580" max="14833" width="9.140625" style="121"/>
    <col min="14834" max="14834" width="4.28515625" style="121" customWidth="1"/>
    <col min="14835" max="14835" width="18.85546875" style="121" customWidth="1"/>
    <col min="14836" max="15089" width="9.140625" style="121"/>
    <col min="15090" max="15090" width="4.28515625" style="121" customWidth="1"/>
    <col min="15091" max="15091" width="18.85546875" style="121" customWidth="1"/>
    <col min="15092" max="15345" width="9.140625" style="121"/>
    <col min="15346" max="15346" width="4.28515625" style="121" customWidth="1"/>
    <col min="15347" max="15347" width="18.85546875" style="121" customWidth="1"/>
    <col min="15348" max="15601" width="9.140625" style="121"/>
    <col min="15602" max="15602" width="4.28515625" style="121" customWidth="1"/>
    <col min="15603" max="15603" width="18.85546875" style="121" customWidth="1"/>
    <col min="15604" max="15857" width="9.140625" style="121"/>
    <col min="15858" max="15858" width="4.28515625" style="121" customWidth="1"/>
    <col min="15859" max="15859" width="18.85546875" style="121" customWidth="1"/>
    <col min="15860" max="16113" width="9.140625" style="121"/>
    <col min="16114" max="16114" width="4.28515625" style="121" customWidth="1"/>
    <col min="16115" max="16115" width="18.85546875" style="121" customWidth="1"/>
    <col min="16116" max="16384" width="9.140625" style="121"/>
  </cols>
  <sheetData>
    <row r="1" spans="1:22" ht="35.25" x14ac:dyDescent="0.2">
      <c r="A1" s="118"/>
      <c r="B1" s="119"/>
      <c r="C1" s="119"/>
      <c r="D1" s="119"/>
      <c r="E1" s="119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 t="s">
        <v>63</v>
      </c>
      <c r="V1" s="120"/>
    </row>
    <row r="2" spans="1:22" s="45" customFormat="1" ht="146.25" customHeight="1" x14ac:dyDescent="0.2">
      <c r="A2" s="355" t="s">
        <v>83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</row>
    <row r="3" spans="1:22" s="45" customFormat="1" ht="35.25" customHeight="1" x14ac:dyDescent="0.2">
      <c r="A3" s="118"/>
      <c r="B3" s="119"/>
      <c r="C3" s="119"/>
      <c r="D3" s="119"/>
      <c r="E3" s="119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378" t="s">
        <v>84</v>
      </c>
      <c r="V3" s="378"/>
    </row>
    <row r="4" spans="1:22" s="123" customFormat="1" ht="44.25" customHeight="1" x14ac:dyDescent="0.2">
      <c r="A4" s="356" t="s">
        <v>5</v>
      </c>
      <c r="B4" s="359" t="s">
        <v>85</v>
      </c>
      <c r="C4" s="359" t="s">
        <v>86</v>
      </c>
      <c r="D4" s="359" t="s">
        <v>87</v>
      </c>
      <c r="E4" s="373" t="s">
        <v>21</v>
      </c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80"/>
    </row>
    <row r="5" spans="1:22" s="124" customFormat="1" ht="313.5" customHeight="1" x14ac:dyDescent="0.2">
      <c r="A5" s="357"/>
      <c r="B5" s="360"/>
      <c r="C5" s="361"/>
      <c r="D5" s="360"/>
      <c r="E5" s="376" t="s">
        <v>126</v>
      </c>
      <c r="F5" s="377"/>
      <c r="G5" s="376" t="s">
        <v>125</v>
      </c>
      <c r="H5" s="377"/>
      <c r="I5" s="376" t="s">
        <v>124</v>
      </c>
      <c r="J5" s="377"/>
      <c r="K5" s="376" t="s">
        <v>123</v>
      </c>
      <c r="L5" s="377"/>
      <c r="M5" s="376" t="s">
        <v>122</v>
      </c>
      <c r="N5" s="377"/>
      <c r="O5" s="376" t="s">
        <v>121</v>
      </c>
      <c r="P5" s="377"/>
      <c r="Q5" s="376" t="s">
        <v>120</v>
      </c>
      <c r="R5" s="377"/>
      <c r="S5" s="376" t="s">
        <v>77</v>
      </c>
      <c r="T5" s="377"/>
      <c r="U5" s="376" t="s">
        <v>22</v>
      </c>
      <c r="V5" s="377"/>
    </row>
    <row r="6" spans="1:22" s="124" customFormat="1" ht="72.75" customHeight="1" x14ac:dyDescent="0.2">
      <c r="A6" s="358"/>
      <c r="B6" s="358"/>
      <c r="C6" s="362"/>
      <c r="D6" s="363"/>
      <c r="E6" s="125" t="s">
        <v>98</v>
      </c>
      <c r="F6" s="125" t="s">
        <v>99</v>
      </c>
      <c r="G6" s="125" t="s">
        <v>98</v>
      </c>
      <c r="H6" s="125" t="s">
        <v>99</v>
      </c>
      <c r="I6" s="125" t="s">
        <v>98</v>
      </c>
      <c r="J6" s="125" t="s">
        <v>99</v>
      </c>
      <c r="K6" s="125" t="s">
        <v>98</v>
      </c>
      <c r="L6" s="125" t="s">
        <v>99</v>
      </c>
      <c r="M6" s="125" t="s">
        <v>98</v>
      </c>
      <c r="N6" s="125" t="s">
        <v>99</v>
      </c>
      <c r="O6" s="125" t="s">
        <v>98</v>
      </c>
      <c r="P6" s="125" t="s">
        <v>99</v>
      </c>
      <c r="Q6" s="125" t="s">
        <v>98</v>
      </c>
      <c r="R6" s="125" t="s">
        <v>99</v>
      </c>
      <c r="S6" s="125" t="s">
        <v>98</v>
      </c>
      <c r="T6" s="125" t="s">
        <v>99</v>
      </c>
      <c r="U6" s="125" t="s">
        <v>98</v>
      </c>
      <c r="V6" s="125" t="s">
        <v>99</v>
      </c>
    </row>
    <row r="7" spans="1:22" s="129" customFormat="1" ht="47.25" customHeight="1" x14ac:dyDescent="0.2">
      <c r="A7" s="126">
        <v>1</v>
      </c>
      <c r="B7" s="127">
        <v>2</v>
      </c>
      <c r="C7" s="127">
        <v>3</v>
      </c>
      <c r="D7" s="127">
        <v>4</v>
      </c>
      <c r="E7" s="127">
        <v>58</v>
      </c>
      <c r="F7" s="128">
        <v>59</v>
      </c>
      <c r="G7" s="127">
        <v>60</v>
      </c>
      <c r="H7" s="128">
        <v>61</v>
      </c>
      <c r="I7" s="127">
        <v>62</v>
      </c>
      <c r="J7" s="128">
        <v>63</v>
      </c>
      <c r="K7" s="127">
        <v>64</v>
      </c>
      <c r="L7" s="128">
        <v>65</v>
      </c>
      <c r="M7" s="127">
        <v>66</v>
      </c>
      <c r="N7" s="128">
        <v>67</v>
      </c>
      <c r="O7" s="127">
        <v>68</v>
      </c>
      <c r="P7" s="128">
        <v>69</v>
      </c>
      <c r="Q7" s="127">
        <v>70</v>
      </c>
      <c r="R7" s="128">
        <v>71</v>
      </c>
      <c r="S7" s="127">
        <v>72</v>
      </c>
      <c r="T7" s="128">
        <v>73</v>
      </c>
      <c r="U7" s="127">
        <v>74</v>
      </c>
      <c r="V7" s="128">
        <v>75</v>
      </c>
    </row>
    <row r="8" spans="1:22" s="129" customFormat="1" ht="180" customHeight="1" x14ac:dyDescent="0.2">
      <c r="A8" s="247" t="s">
        <v>50</v>
      </c>
      <c r="B8" s="246" t="s">
        <v>245</v>
      </c>
      <c r="C8" s="127"/>
      <c r="D8" s="127"/>
      <c r="E8" s="204">
        <f>E9+E13</f>
        <v>3814.7299999999996</v>
      </c>
      <c r="F8" s="204">
        <f t="shared" ref="F8:V8" si="0">F9+F13</f>
        <v>3781.41</v>
      </c>
      <c r="G8" s="204">
        <f t="shared" si="0"/>
        <v>282045.03999999998</v>
      </c>
      <c r="H8" s="204">
        <f t="shared" si="0"/>
        <v>272319.93</v>
      </c>
      <c r="I8" s="204">
        <f t="shared" si="0"/>
        <v>0</v>
      </c>
      <c r="J8" s="204">
        <f t="shared" si="0"/>
        <v>0</v>
      </c>
      <c r="K8" s="204">
        <f t="shared" si="0"/>
        <v>599.24</v>
      </c>
      <c r="L8" s="204">
        <f t="shared" si="0"/>
        <v>599.24</v>
      </c>
      <c r="M8" s="204">
        <f t="shared" si="0"/>
        <v>5600</v>
      </c>
      <c r="N8" s="204">
        <f t="shared" si="0"/>
        <v>5600</v>
      </c>
      <c r="O8" s="204">
        <f t="shared" si="0"/>
        <v>0</v>
      </c>
      <c r="P8" s="204">
        <f t="shared" si="0"/>
        <v>0</v>
      </c>
      <c r="Q8" s="204">
        <f t="shared" si="0"/>
        <v>29372.29</v>
      </c>
      <c r="R8" s="204">
        <f t="shared" si="0"/>
        <v>29303.019999999997</v>
      </c>
      <c r="S8" s="204">
        <f t="shared" si="0"/>
        <v>6383.82</v>
      </c>
      <c r="T8" s="204">
        <f t="shared" si="0"/>
        <v>6383.82</v>
      </c>
      <c r="U8" s="204">
        <f t="shared" si="0"/>
        <v>336726.33</v>
      </c>
      <c r="V8" s="204">
        <f t="shared" si="0"/>
        <v>277265.32</v>
      </c>
    </row>
    <row r="9" spans="1:22" s="129" customFormat="1" ht="180" customHeight="1" x14ac:dyDescent="0.2">
      <c r="A9" s="235" t="s">
        <v>246</v>
      </c>
      <c r="B9" s="234" t="s">
        <v>247</v>
      </c>
      <c r="C9" s="127"/>
      <c r="D9" s="127"/>
      <c r="E9" s="204">
        <f>E10</f>
        <v>0</v>
      </c>
      <c r="F9" s="204">
        <f t="shared" ref="F9:V9" si="1">F10</f>
        <v>0</v>
      </c>
      <c r="G9" s="204">
        <f t="shared" si="1"/>
        <v>391.5</v>
      </c>
      <c r="H9" s="204">
        <f t="shared" si="1"/>
        <v>380.8</v>
      </c>
      <c r="I9" s="204">
        <f t="shared" si="1"/>
        <v>0</v>
      </c>
      <c r="J9" s="204">
        <f t="shared" si="1"/>
        <v>0</v>
      </c>
      <c r="K9" s="204">
        <f t="shared" si="1"/>
        <v>0</v>
      </c>
      <c r="L9" s="204">
        <f t="shared" si="1"/>
        <v>0</v>
      </c>
      <c r="M9" s="204">
        <f t="shared" si="1"/>
        <v>0</v>
      </c>
      <c r="N9" s="204">
        <f t="shared" si="1"/>
        <v>0</v>
      </c>
      <c r="O9" s="204">
        <f t="shared" si="1"/>
        <v>0</v>
      </c>
      <c r="P9" s="204">
        <f t="shared" si="1"/>
        <v>0</v>
      </c>
      <c r="Q9" s="204">
        <f t="shared" si="1"/>
        <v>10336.200000000001</v>
      </c>
      <c r="R9" s="204">
        <f t="shared" si="1"/>
        <v>10294.9</v>
      </c>
      <c r="S9" s="204">
        <f t="shared" si="1"/>
        <v>4706.3</v>
      </c>
      <c r="T9" s="204">
        <f t="shared" si="1"/>
        <v>4706.3</v>
      </c>
      <c r="U9" s="204">
        <f t="shared" si="1"/>
        <v>0</v>
      </c>
      <c r="V9" s="204">
        <f t="shared" si="1"/>
        <v>0</v>
      </c>
    </row>
    <row r="10" spans="1:22" s="129" customFormat="1" ht="167.25" customHeight="1" x14ac:dyDescent="0.2">
      <c r="A10" s="235" t="s">
        <v>249</v>
      </c>
      <c r="B10" s="236" t="s">
        <v>136</v>
      </c>
      <c r="C10" s="127"/>
      <c r="D10" s="134" t="s">
        <v>8</v>
      </c>
      <c r="E10" s="208">
        <f>E12</f>
        <v>0</v>
      </c>
      <c r="F10" s="208">
        <f t="shared" ref="F10:V10" si="2">F12</f>
        <v>0</v>
      </c>
      <c r="G10" s="208">
        <f t="shared" si="2"/>
        <v>391.5</v>
      </c>
      <c r="H10" s="208">
        <f t="shared" si="2"/>
        <v>380.8</v>
      </c>
      <c r="I10" s="208">
        <f t="shared" si="2"/>
        <v>0</v>
      </c>
      <c r="J10" s="208">
        <f t="shared" si="2"/>
        <v>0</v>
      </c>
      <c r="K10" s="208">
        <f t="shared" si="2"/>
        <v>0</v>
      </c>
      <c r="L10" s="208">
        <f t="shared" si="2"/>
        <v>0</v>
      </c>
      <c r="M10" s="208">
        <f t="shared" si="2"/>
        <v>0</v>
      </c>
      <c r="N10" s="208">
        <f t="shared" si="2"/>
        <v>0</v>
      </c>
      <c r="O10" s="208">
        <f t="shared" si="2"/>
        <v>0</v>
      </c>
      <c r="P10" s="208">
        <f t="shared" si="2"/>
        <v>0</v>
      </c>
      <c r="Q10" s="208">
        <f t="shared" si="2"/>
        <v>10336.200000000001</v>
      </c>
      <c r="R10" s="208">
        <f t="shared" si="2"/>
        <v>10294.9</v>
      </c>
      <c r="S10" s="208">
        <f t="shared" si="2"/>
        <v>4706.3</v>
      </c>
      <c r="T10" s="208">
        <f t="shared" si="2"/>
        <v>4706.3</v>
      </c>
      <c r="U10" s="208">
        <f t="shared" si="2"/>
        <v>0</v>
      </c>
      <c r="V10" s="208">
        <f t="shared" si="2"/>
        <v>0</v>
      </c>
    </row>
    <row r="11" spans="1:22" s="129" customFormat="1" ht="174.75" customHeight="1" x14ac:dyDescent="0.2">
      <c r="A11" s="240"/>
      <c r="B11" s="236"/>
      <c r="C11" s="236" t="s">
        <v>136</v>
      </c>
      <c r="D11" s="130" t="s">
        <v>100</v>
      </c>
      <c r="E11" s="208"/>
      <c r="F11" s="209"/>
      <c r="G11" s="208"/>
      <c r="H11" s="209"/>
      <c r="I11" s="208"/>
      <c r="J11" s="209"/>
      <c r="K11" s="208"/>
      <c r="L11" s="209"/>
      <c r="M11" s="208"/>
      <c r="N11" s="209"/>
      <c r="O11" s="208"/>
      <c r="P11" s="209"/>
      <c r="Q11" s="208"/>
      <c r="R11" s="209"/>
      <c r="S11" s="208"/>
      <c r="T11" s="209"/>
      <c r="U11" s="208"/>
      <c r="V11" s="209"/>
    </row>
    <row r="12" spans="1:22" s="129" customFormat="1" ht="47.25" customHeight="1" x14ac:dyDescent="0.2">
      <c r="A12" s="240"/>
      <c r="B12" s="127"/>
      <c r="C12" s="127"/>
      <c r="D12" s="210" t="s">
        <v>248</v>
      </c>
      <c r="E12" s="208">
        <v>0</v>
      </c>
      <c r="F12" s="209">
        <v>0</v>
      </c>
      <c r="G12" s="208">
        <v>391.5</v>
      </c>
      <c r="H12" s="209">
        <v>380.8</v>
      </c>
      <c r="I12" s="208">
        <v>0</v>
      </c>
      <c r="J12" s="209">
        <v>0</v>
      </c>
      <c r="K12" s="208">
        <v>0</v>
      </c>
      <c r="L12" s="209">
        <v>0</v>
      </c>
      <c r="M12" s="208">
        <v>0</v>
      </c>
      <c r="N12" s="209">
        <v>0</v>
      </c>
      <c r="O12" s="208">
        <v>0</v>
      </c>
      <c r="P12" s="209">
        <v>0</v>
      </c>
      <c r="Q12" s="208">
        <v>10336.200000000001</v>
      </c>
      <c r="R12" s="209">
        <v>10294.9</v>
      </c>
      <c r="S12" s="208">
        <v>4706.3</v>
      </c>
      <c r="T12" s="209">
        <v>4706.3</v>
      </c>
      <c r="U12" s="208">
        <v>0</v>
      </c>
      <c r="V12" s="209">
        <v>0</v>
      </c>
    </row>
    <row r="13" spans="1:22" s="131" customFormat="1" ht="221.25" customHeight="1" x14ac:dyDescent="0.2">
      <c r="A13" s="134" t="s">
        <v>171</v>
      </c>
      <c r="B13" s="134" t="s">
        <v>170</v>
      </c>
      <c r="C13" s="134"/>
      <c r="D13" s="134"/>
      <c r="E13" s="204">
        <f>E14+E18+E21+E24+E27</f>
        <v>3814.7299999999996</v>
      </c>
      <c r="F13" s="204">
        <f t="shared" ref="F13:V13" si="3">F14+F18+F21+F24+F27</f>
        <v>3781.41</v>
      </c>
      <c r="G13" s="204">
        <f t="shared" si="3"/>
        <v>281653.53999999998</v>
      </c>
      <c r="H13" s="204">
        <f t="shared" si="3"/>
        <v>271939.13</v>
      </c>
      <c r="I13" s="204">
        <f t="shared" si="3"/>
        <v>0</v>
      </c>
      <c r="J13" s="204">
        <f t="shared" si="3"/>
        <v>0</v>
      </c>
      <c r="K13" s="204">
        <f t="shared" si="3"/>
        <v>599.24</v>
      </c>
      <c r="L13" s="204">
        <f t="shared" si="3"/>
        <v>599.24</v>
      </c>
      <c r="M13" s="204">
        <f t="shared" si="3"/>
        <v>5600</v>
      </c>
      <c r="N13" s="204">
        <f t="shared" si="3"/>
        <v>5600</v>
      </c>
      <c r="O13" s="204">
        <f t="shared" si="3"/>
        <v>0</v>
      </c>
      <c r="P13" s="204">
        <f t="shared" si="3"/>
        <v>0</v>
      </c>
      <c r="Q13" s="204">
        <f t="shared" si="3"/>
        <v>19036.09</v>
      </c>
      <c r="R13" s="204">
        <f t="shared" si="3"/>
        <v>19008.12</v>
      </c>
      <c r="S13" s="204">
        <f t="shared" si="3"/>
        <v>1677.52</v>
      </c>
      <c r="T13" s="204">
        <f t="shared" si="3"/>
        <v>1677.52</v>
      </c>
      <c r="U13" s="204">
        <f t="shared" si="3"/>
        <v>336726.33</v>
      </c>
      <c r="V13" s="204">
        <f t="shared" si="3"/>
        <v>277265.32</v>
      </c>
    </row>
    <row r="14" spans="1:22" s="131" customFormat="1" ht="201.75" customHeight="1" x14ac:dyDescent="0.45">
      <c r="A14" s="134" t="s">
        <v>227</v>
      </c>
      <c r="B14" s="215" t="s">
        <v>228</v>
      </c>
      <c r="C14" s="205"/>
      <c r="D14" s="134" t="s">
        <v>8</v>
      </c>
      <c r="E14" s="204">
        <f>E15</f>
        <v>0</v>
      </c>
      <c r="F14" s="204">
        <f t="shared" ref="F14:V14" si="4">F15</f>
        <v>0</v>
      </c>
      <c r="G14" s="204">
        <f t="shared" si="4"/>
        <v>277554.62</v>
      </c>
      <c r="H14" s="204">
        <f t="shared" si="4"/>
        <v>267840.21000000002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320627.56</v>
      </c>
      <c r="V14" s="204">
        <f t="shared" si="4"/>
        <v>265638.55</v>
      </c>
    </row>
    <row r="15" spans="1:22" s="131" customFormat="1" ht="303" customHeight="1" x14ac:dyDescent="0.2">
      <c r="A15" s="207"/>
      <c r="B15" s="132"/>
      <c r="C15" s="130" t="s">
        <v>172</v>
      </c>
      <c r="D15" s="130" t="s">
        <v>100</v>
      </c>
      <c r="E15" s="208">
        <f>E16+E17</f>
        <v>0</v>
      </c>
      <c r="F15" s="208">
        <f t="shared" ref="F15:V15" si="5">F16+F17</f>
        <v>0</v>
      </c>
      <c r="G15" s="208">
        <f t="shared" si="5"/>
        <v>277554.62</v>
      </c>
      <c r="H15" s="208">
        <f t="shared" si="5"/>
        <v>267840.21000000002</v>
      </c>
      <c r="I15" s="208">
        <f t="shared" si="5"/>
        <v>0</v>
      </c>
      <c r="J15" s="208">
        <f t="shared" si="5"/>
        <v>0</v>
      </c>
      <c r="K15" s="208">
        <f t="shared" si="5"/>
        <v>0</v>
      </c>
      <c r="L15" s="208">
        <f t="shared" si="5"/>
        <v>0</v>
      </c>
      <c r="M15" s="208">
        <f t="shared" si="5"/>
        <v>0</v>
      </c>
      <c r="N15" s="208">
        <f t="shared" si="5"/>
        <v>0</v>
      </c>
      <c r="O15" s="208">
        <f t="shared" si="5"/>
        <v>0</v>
      </c>
      <c r="P15" s="208">
        <f t="shared" si="5"/>
        <v>0</v>
      </c>
      <c r="Q15" s="208">
        <f t="shared" si="5"/>
        <v>0</v>
      </c>
      <c r="R15" s="208">
        <f t="shared" si="5"/>
        <v>0</v>
      </c>
      <c r="S15" s="208">
        <f t="shared" si="5"/>
        <v>0</v>
      </c>
      <c r="T15" s="208">
        <f t="shared" si="5"/>
        <v>0</v>
      </c>
      <c r="U15" s="208">
        <f t="shared" si="5"/>
        <v>320627.56</v>
      </c>
      <c r="V15" s="208">
        <f t="shared" si="5"/>
        <v>265638.55</v>
      </c>
    </row>
    <row r="16" spans="1:22" s="131" customFormat="1" ht="66.75" customHeight="1" x14ac:dyDescent="0.2">
      <c r="A16" s="207"/>
      <c r="B16" s="132"/>
      <c r="C16" s="138"/>
      <c r="D16" s="210" t="s">
        <v>176</v>
      </c>
      <c r="E16" s="208">
        <v>0</v>
      </c>
      <c r="F16" s="208">
        <v>0</v>
      </c>
      <c r="G16" s="208">
        <f>58001.66+8317.55</f>
        <v>66319.210000000006</v>
      </c>
      <c r="H16" s="208">
        <f>58001.66+8317.55</f>
        <v>66319.210000000006</v>
      </c>
      <c r="I16" s="208">
        <v>0</v>
      </c>
      <c r="J16" s="208">
        <v>0</v>
      </c>
      <c r="K16" s="208">
        <v>0</v>
      </c>
      <c r="L16" s="208">
        <v>0</v>
      </c>
      <c r="M16" s="208">
        <v>0</v>
      </c>
      <c r="N16" s="208">
        <v>0</v>
      </c>
      <c r="O16" s="208">
        <v>0</v>
      </c>
      <c r="P16" s="208">
        <v>0</v>
      </c>
      <c r="Q16" s="208">
        <v>0</v>
      </c>
      <c r="R16" s="208">
        <v>0</v>
      </c>
      <c r="S16" s="208">
        <v>0</v>
      </c>
      <c r="T16" s="208">
        <v>0</v>
      </c>
      <c r="U16" s="208">
        <v>261299.31</v>
      </c>
      <c r="V16" s="208">
        <v>201321.13</v>
      </c>
    </row>
    <row r="17" spans="1:22" s="131" customFormat="1" ht="35.25" x14ac:dyDescent="0.2">
      <c r="A17" s="207"/>
      <c r="B17" s="132"/>
      <c r="C17" s="130"/>
      <c r="D17" s="210" t="s">
        <v>177</v>
      </c>
      <c r="E17" s="208">
        <v>0</v>
      </c>
      <c r="F17" s="208">
        <v>0</v>
      </c>
      <c r="G17" s="208">
        <f>31798.07+179437.34</f>
        <v>211235.41</v>
      </c>
      <c r="H17" s="208">
        <f>31798.07+169722.93</f>
        <v>201521</v>
      </c>
      <c r="I17" s="208">
        <v>0</v>
      </c>
      <c r="J17" s="208">
        <v>0</v>
      </c>
      <c r="K17" s="208">
        <v>0</v>
      </c>
      <c r="L17" s="208">
        <v>0</v>
      </c>
      <c r="M17" s="208">
        <v>0</v>
      </c>
      <c r="N17" s="208">
        <v>0</v>
      </c>
      <c r="O17" s="208">
        <v>0</v>
      </c>
      <c r="P17" s="208">
        <v>0</v>
      </c>
      <c r="Q17" s="208">
        <v>0</v>
      </c>
      <c r="R17" s="208">
        <v>0</v>
      </c>
      <c r="S17" s="208">
        <v>0</v>
      </c>
      <c r="T17" s="208">
        <v>0</v>
      </c>
      <c r="U17" s="208">
        <f>109460.05-50131.8</f>
        <v>59328.25</v>
      </c>
      <c r="V17" s="208">
        <v>64317.42</v>
      </c>
    </row>
    <row r="18" spans="1:22" s="131" customFormat="1" ht="138" x14ac:dyDescent="0.2">
      <c r="A18" s="134" t="s">
        <v>229</v>
      </c>
      <c r="B18" s="211" t="s">
        <v>179</v>
      </c>
      <c r="C18" s="134"/>
      <c r="D18" s="134" t="s">
        <v>8</v>
      </c>
      <c r="E18" s="204">
        <f>E19</f>
        <v>0</v>
      </c>
      <c r="F18" s="204">
        <f t="shared" ref="F18:V19" si="6">F19</f>
        <v>0</v>
      </c>
      <c r="G18" s="204">
        <f t="shared" si="6"/>
        <v>0</v>
      </c>
      <c r="H18" s="204">
        <f t="shared" si="6"/>
        <v>0</v>
      </c>
      <c r="I18" s="204">
        <f t="shared" si="6"/>
        <v>0</v>
      </c>
      <c r="J18" s="204">
        <f t="shared" si="6"/>
        <v>0</v>
      </c>
      <c r="K18" s="204">
        <f t="shared" si="6"/>
        <v>0</v>
      </c>
      <c r="L18" s="204">
        <f t="shared" si="6"/>
        <v>0</v>
      </c>
      <c r="M18" s="204">
        <f t="shared" si="6"/>
        <v>0</v>
      </c>
      <c r="N18" s="204">
        <f t="shared" si="6"/>
        <v>0</v>
      </c>
      <c r="O18" s="204">
        <f t="shared" si="6"/>
        <v>0</v>
      </c>
      <c r="P18" s="204">
        <f t="shared" si="6"/>
        <v>0</v>
      </c>
      <c r="Q18" s="204">
        <f t="shared" si="6"/>
        <v>18536.09</v>
      </c>
      <c r="R18" s="204">
        <f t="shared" si="6"/>
        <v>18536.09</v>
      </c>
      <c r="S18" s="204">
        <f t="shared" si="6"/>
        <v>0</v>
      </c>
      <c r="T18" s="204">
        <f t="shared" si="6"/>
        <v>0</v>
      </c>
      <c r="U18" s="204">
        <f t="shared" si="6"/>
        <v>0</v>
      </c>
      <c r="V18" s="204">
        <f t="shared" si="6"/>
        <v>0</v>
      </c>
    </row>
    <row r="19" spans="1:22" s="131" customFormat="1" ht="236.25" customHeight="1" x14ac:dyDescent="0.2">
      <c r="A19" s="207"/>
      <c r="B19" s="132"/>
      <c r="C19" s="130" t="s">
        <v>179</v>
      </c>
      <c r="D19" s="130" t="s">
        <v>100</v>
      </c>
      <c r="E19" s="208">
        <f>E20</f>
        <v>0</v>
      </c>
      <c r="F19" s="208">
        <f t="shared" si="6"/>
        <v>0</v>
      </c>
      <c r="G19" s="208">
        <f t="shared" si="6"/>
        <v>0</v>
      </c>
      <c r="H19" s="208">
        <f t="shared" si="6"/>
        <v>0</v>
      </c>
      <c r="I19" s="208">
        <f t="shared" si="6"/>
        <v>0</v>
      </c>
      <c r="J19" s="208">
        <f t="shared" si="6"/>
        <v>0</v>
      </c>
      <c r="K19" s="208">
        <f t="shared" si="6"/>
        <v>0</v>
      </c>
      <c r="L19" s="208">
        <f t="shared" si="6"/>
        <v>0</v>
      </c>
      <c r="M19" s="208">
        <f t="shared" si="6"/>
        <v>0</v>
      </c>
      <c r="N19" s="208">
        <f t="shared" si="6"/>
        <v>0</v>
      </c>
      <c r="O19" s="208">
        <f t="shared" si="6"/>
        <v>0</v>
      </c>
      <c r="P19" s="208">
        <f t="shared" si="6"/>
        <v>0</v>
      </c>
      <c r="Q19" s="208">
        <f t="shared" si="6"/>
        <v>18536.09</v>
      </c>
      <c r="R19" s="208">
        <f t="shared" si="6"/>
        <v>18536.09</v>
      </c>
      <c r="S19" s="208">
        <f t="shared" si="6"/>
        <v>0</v>
      </c>
      <c r="T19" s="208">
        <f t="shared" si="6"/>
        <v>0</v>
      </c>
      <c r="U19" s="208">
        <f t="shared" si="6"/>
        <v>0</v>
      </c>
      <c r="V19" s="208">
        <f t="shared" si="6"/>
        <v>0</v>
      </c>
    </row>
    <row r="20" spans="1:22" s="131" customFormat="1" ht="66.75" customHeight="1" x14ac:dyDescent="0.2">
      <c r="A20" s="207"/>
      <c r="B20" s="132"/>
      <c r="C20" s="130"/>
      <c r="D20" s="210" t="s">
        <v>180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18536.09</v>
      </c>
      <c r="R20" s="208">
        <v>18536.09</v>
      </c>
      <c r="S20" s="208">
        <v>0</v>
      </c>
      <c r="T20" s="208">
        <v>0</v>
      </c>
      <c r="U20" s="208">
        <v>0</v>
      </c>
      <c r="V20" s="208">
        <v>0</v>
      </c>
    </row>
    <row r="21" spans="1:22" s="131" customFormat="1" ht="207" x14ac:dyDescent="0.2">
      <c r="A21" s="134" t="s">
        <v>230</v>
      </c>
      <c r="B21" s="211" t="s">
        <v>187</v>
      </c>
      <c r="C21" s="134"/>
      <c r="D21" s="134" t="s">
        <v>8</v>
      </c>
      <c r="E21" s="204">
        <f>E22</f>
        <v>1227.53</v>
      </c>
      <c r="F21" s="204">
        <f t="shared" ref="F21:V22" si="7">F22</f>
        <v>1227.53</v>
      </c>
      <c r="G21" s="204">
        <f t="shared" si="7"/>
        <v>4098.92</v>
      </c>
      <c r="H21" s="204">
        <f t="shared" si="7"/>
        <v>4098.92</v>
      </c>
      <c r="I21" s="204">
        <f t="shared" si="7"/>
        <v>0</v>
      </c>
      <c r="J21" s="204">
        <f t="shared" si="7"/>
        <v>0</v>
      </c>
      <c r="K21" s="204">
        <f t="shared" si="7"/>
        <v>0</v>
      </c>
      <c r="L21" s="204">
        <f t="shared" si="7"/>
        <v>0</v>
      </c>
      <c r="M21" s="204">
        <f t="shared" si="7"/>
        <v>0</v>
      </c>
      <c r="N21" s="204">
        <f t="shared" si="7"/>
        <v>0</v>
      </c>
      <c r="O21" s="204">
        <f t="shared" si="7"/>
        <v>0</v>
      </c>
      <c r="P21" s="204">
        <f t="shared" si="7"/>
        <v>0</v>
      </c>
      <c r="Q21" s="204">
        <f t="shared" si="7"/>
        <v>0</v>
      </c>
      <c r="R21" s="204">
        <f t="shared" si="7"/>
        <v>0</v>
      </c>
      <c r="S21" s="204">
        <f t="shared" si="7"/>
        <v>0</v>
      </c>
      <c r="T21" s="204">
        <f t="shared" si="7"/>
        <v>0</v>
      </c>
      <c r="U21" s="204">
        <f t="shared" si="7"/>
        <v>16098.77</v>
      </c>
      <c r="V21" s="204">
        <f t="shared" si="7"/>
        <v>11626.77</v>
      </c>
    </row>
    <row r="22" spans="1:22" s="131" customFormat="1" ht="347.25" customHeight="1" x14ac:dyDescent="0.2">
      <c r="A22" s="207"/>
      <c r="B22" s="132"/>
      <c r="C22" s="130" t="s">
        <v>187</v>
      </c>
      <c r="D22" s="130" t="s">
        <v>100</v>
      </c>
      <c r="E22" s="208">
        <f>E23</f>
        <v>1227.53</v>
      </c>
      <c r="F22" s="208">
        <f t="shared" si="7"/>
        <v>1227.53</v>
      </c>
      <c r="G22" s="208">
        <f t="shared" si="7"/>
        <v>4098.92</v>
      </c>
      <c r="H22" s="208">
        <f t="shared" si="7"/>
        <v>4098.92</v>
      </c>
      <c r="I22" s="208">
        <f t="shared" si="7"/>
        <v>0</v>
      </c>
      <c r="J22" s="208">
        <f t="shared" si="7"/>
        <v>0</v>
      </c>
      <c r="K22" s="208">
        <f t="shared" si="7"/>
        <v>0</v>
      </c>
      <c r="L22" s="208">
        <f t="shared" si="7"/>
        <v>0</v>
      </c>
      <c r="M22" s="208">
        <f t="shared" si="7"/>
        <v>0</v>
      </c>
      <c r="N22" s="208">
        <f t="shared" si="7"/>
        <v>0</v>
      </c>
      <c r="O22" s="208">
        <f t="shared" si="7"/>
        <v>0</v>
      </c>
      <c r="P22" s="208">
        <f t="shared" si="7"/>
        <v>0</v>
      </c>
      <c r="Q22" s="208">
        <f t="shared" si="7"/>
        <v>0</v>
      </c>
      <c r="R22" s="208">
        <f t="shared" si="7"/>
        <v>0</v>
      </c>
      <c r="S22" s="208">
        <f t="shared" si="7"/>
        <v>0</v>
      </c>
      <c r="T22" s="208">
        <f t="shared" si="7"/>
        <v>0</v>
      </c>
      <c r="U22" s="208">
        <f t="shared" si="7"/>
        <v>16098.77</v>
      </c>
      <c r="V22" s="208">
        <f t="shared" si="7"/>
        <v>11626.77</v>
      </c>
    </row>
    <row r="23" spans="1:22" s="131" customFormat="1" ht="35.25" x14ac:dyDescent="0.2">
      <c r="A23" s="207"/>
      <c r="B23" s="132"/>
      <c r="C23" s="130"/>
      <c r="D23" s="210" t="s">
        <v>188</v>
      </c>
      <c r="E23" s="208">
        <v>1227.53</v>
      </c>
      <c r="F23" s="209">
        <v>1227.53</v>
      </c>
      <c r="G23" s="209">
        <f>1015.27+3083.65</f>
        <v>4098.92</v>
      </c>
      <c r="H23" s="209">
        <f>1015.27+3083.65</f>
        <v>4098.92</v>
      </c>
      <c r="I23" s="209">
        <v>0</v>
      </c>
      <c r="J23" s="209">
        <v>0</v>
      </c>
      <c r="K23" s="209">
        <v>0</v>
      </c>
      <c r="L23" s="209">
        <v>0</v>
      </c>
      <c r="M23" s="209">
        <v>0</v>
      </c>
      <c r="N23" s="209">
        <v>0</v>
      </c>
      <c r="O23" s="209">
        <v>0</v>
      </c>
      <c r="P23" s="209">
        <v>0</v>
      </c>
      <c r="Q23" s="209">
        <v>0</v>
      </c>
      <c r="R23" s="209">
        <v>0</v>
      </c>
      <c r="S23" s="209">
        <v>0</v>
      </c>
      <c r="T23" s="209">
        <v>0</v>
      </c>
      <c r="U23" s="209">
        <f>15300.7+798.07</f>
        <v>16098.77</v>
      </c>
      <c r="V23" s="209">
        <v>11626.77</v>
      </c>
    </row>
    <row r="24" spans="1:22" s="131" customFormat="1" ht="103.5" x14ac:dyDescent="0.2">
      <c r="A24" s="134" t="s">
        <v>231</v>
      </c>
      <c r="B24" s="211" t="s">
        <v>189</v>
      </c>
      <c r="C24" s="134"/>
      <c r="D24" s="134" t="s">
        <v>8</v>
      </c>
      <c r="E24" s="204">
        <f>E25</f>
        <v>2587.1999999999998</v>
      </c>
      <c r="F24" s="204">
        <f t="shared" ref="F24:V25" si="8">F25</f>
        <v>2553.88</v>
      </c>
      <c r="G24" s="204">
        <f t="shared" si="8"/>
        <v>0</v>
      </c>
      <c r="H24" s="204">
        <f t="shared" si="8"/>
        <v>0</v>
      </c>
      <c r="I24" s="204">
        <f t="shared" si="8"/>
        <v>0</v>
      </c>
      <c r="J24" s="204">
        <f t="shared" si="8"/>
        <v>0</v>
      </c>
      <c r="K24" s="204">
        <f t="shared" si="8"/>
        <v>599.24</v>
      </c>
      <c r="L24" s="204">
        <f t="shared" si="8"/>
        <v>599.24</v>
      </c>
      <c r="M24" s="204">
        <f t="shared" si="8"/>
        <v>1600</v>
      </c>
      <c r="N24" s="204">
        <f t="shared" si="8"/>
        <v>1600</v>
      </c>
      <c r="O24" s="204">
        <f t="shared" si="8"/>
        <v>0</v>
      </c>
      <c r="P24" s="204">
        <f t="shared" si="8"/>
        <v>0</v>
      </c>
      <c r="Q24" s="204">
        <f t="shared" si="8"/>
        <v>500</v>
      </c>
      <c r="R24" s="204">
        <f t="shared" si="8"/>
        <v>472.03</v>
      </c>
      <c r="S24" s="204">
        <f t="shared" si="8"/>
        <v>1677.52</v>
      </c>
      <c r="T24" s="204">
        <f t="shared" si="8"/>
        <v>1677.52</v>
      </c>
      <c r="U24" s="204">
        <f t="shared" si="8"/>
        <v>0</v>
      </c>
      <c r="V24" s="204">
        <f t="shared" si="8"/>
        <v>0</v>
      </c>
    </row>
    <row r="25" spans="1:22" s="131" customFormat="1" ht="168" customHeight="1" x14ac:dyDescent="0.2">
      <c r="A25" s="207"/>
      <c r="B25" s="132"/>
      <c r="C25" s="130" t="s">
        <v>189</v>
      </c>
      <c r="D25" s="130" t="s">
        <v>100</v>
      </c>
      <c r="E25" s="208">
        <f>E26</f>
        <v>2587.1999999999998</v>
      </c>
      <c r="F25" s="208">
        <f t="shared" si="8"/>
        <v>2553.88</v>
      </c>
      <c r="G25" s="208">
        <f t="shared" si="8"/>
        <v>0</v>
      </c>
      <c r="H25" s="208">
        <f t="shared" si="8"/>
        <v>0</v>
      </c>
      <c r="I25" s="208">
        <f t="shared" si="8"/>
        <v>0</v>
      </c>
      <c r="J25" s="208">
        <f t="shared" si="8"/>
        <v>0</v>
      </c>
      <c r="K25" s="208">
        <f t="shared" si="8"/>
        <v>599.24</v>
      </c>
      <c r="L25" s="208">
        <f t="shared" si="8"/>
        <v>599.24</v>
      </c>
      <c r="M25" s="208">
        <f t="shared" si="8"/>
        <v>1600</v>
      </c>
      <c r="N25" s="208">
        <f t="shared" si="8"/>
        <v>1600</v>
      </c>
      <c r="O25" s="208">
        <f t="shared" si="8"/>
        <v>0</v>
      </c>
      <c r="P25" s="208">
        <f t="shared" si="8"/>
        <v>0</v>
      </c>
      <c r="Q25" s="208">
        <f t="shared" si="8"/>
        <v>500</v>
      </c>
      <c r="R25" s="208">
        <f t="shared" si="8"/>
        <v>472.03</v>
      </c>
      <c r="S25" s="208">
        <f t="shared" si="8"/>
        <v>1677.52</v>
      </c>
      <c r="T25" s="208">
        <f t="shared" si="8"/>
        <v>1677.52</v>
      </c>
      <c r="U25" s="208">
        <f t="shared" si="8"/>
        <v>0</v>
      </c>
      <c r="V25" s="208">
        <f t="shared" si="8"/>
        <v>0</v>
      </c>
    </row>
    <row r="26" spans="1:22" s="131" customFormat="1" ht="33.75" customHeight="1" x14ac:dyDescent="0.2">
      <c r="A26" s="207"/>
      <c r="B26" s="132"/>
      <c r="C26" s="130"/>
      <c r="D26" s="210" t="s">
        <v>190</v>
      </c>
      <c r="E26" s="208">
        <v>2587.1999999999998</v>
      </c>
      <c r="F26" s="209">
        <v>2553.88</v>
      </c>
      <c r="G26" s="209">
        <v>0</v>
      </c>
      <c r="H26" s="209">
        <v>0</v>
      </c>
      <c r="I26" s="209">
        <v>0</v>
      </c>
      <c r="J26" s="209">
        <v>0</v>
      </c>
      <c r="K26" s="209">
        <v>599.24</v>
      </c>
      <c r="L26" s="209">
        <v>599.24</v>
      </c>
      <c r="M26" s="209">
        <v>1600</v>
      </c>
      <c r="N26" s="209">
        <v>1600</v>
      </c>
      <c r="O26" s="209">
        <v>0</v>
      </c>
      <c r="P26" s="209">
        <v>0</v>
      </c>
      <c r="Q26" s="209">
        <v>500</v>
      </c>
      <c r="R26" s="209">
        <v>472.03</v>
      </c>
      <c r="S26" s="209">
        <v>1677.52</v>
      </c>
      <c r="T26" s="209">
        <v>1677.52</v>
      </c>
      <c r="U26" s="209">
        <v>0</v>
      </c>
      <c r="V26" s="209">
        <v>0</v>
      </c>
    </row>
    <row r="27" spans="1:22" s="131" customFormat="1" ht="153.75" customHeight="1" x14ac:dyDescent="0.2">
      <c r="A27" s="134" t="s">
        <v>232</v>
      </c>
      <c r="B27" s="211" t="s">
        <v>191</v>
      </c>
      <c r="C27" s="134"/>
      <c r="D27" s="134" t="s">
        <v>8</v>
      </c>
      <c r="E27" s="204">
        <f>E28</f>
        <v>0</v>
      </c>
      <c r="F27" s="204">
        <f t="shared" ref="F27:V28" si="9">F28</f>
        <v>0</v>
      </c>
      <c r="G27" s="204">
        <f t="shared" si="9"/>
        <v>0</v>
      </c>
      <c r="H27" s="204">
        <f t="shared" si="9"/>
        <v>0</v>
      </c>
      <c r="I27" s="204">
        <f t="shared" si="9"/>
        <v>0</v>
      </c>
      <c r="J27" s="204">
        <f t="shared" si="9"/>
        <v>0</v>
      </c>
      <c r="K27" s="204">
        <f t="shared" si="9"/>
        <v>0</v>
      </c>
      <c r="L27" s="204">
        <f t="shared" si="9"/>
        <v>0</v>
      </c>
      <c r="M27" s="204">
        <f t="shared" si="9"/>
        <v>4000</v>
      </c>
      <c r="N27" s="204">
        <f t="shared" si="9"/>
        <v>4000</v>
      </c>
      <c r="O27" s="204">
        <f t="shared" si="9"/>
        <v>0</v>
      </c>
      <c r="P27" s="204">
        <f t="shared" si="9"/>
        <v>0</v>
      </c>
      <c r="Q27" s="204">
        <f t="shared" si="9"/>
        <v>0</v>
      </c>
      <c r="R27" s="204">
        <f t="shared" si="9"/>
        <v>0</v>
      </c>
      <c r="S27" s="204">
        <f t="shared" si="9"/>
        <v>0</v>
      </c>
      <c r="T27" s="204">
        <f t="shared" si="9"/>
        <v>0</v>
      </c>
      <c r="U27" s="204">
        <f t="shared" si="9"/>
        <v>0</v>
      </c>
      <c r="V27" s="204">
        <f t="shared" si="9"/>
        <v>0</v>
      </c>
    </row>
    <row r="28" spans="1:22" s="131" customFormat="1" ht="191.25" customHeight="1" x14ac:dyDescent="0.2">
      <c r="A28" s="207"/>
      <c r="B28" s="132"/>
      <c r="C28" s="130" t="s">
        <v>191</v>
      </c>
      <c r="D28" s="130" t="s">
        <v>100</v>
      </c>
      <c r="E28" s="208">
        <f>E29</f>
        <v>0</v>
      </c>
      <c r="F28" s="208">
        <f t="shared" si="9"/>
        <v>0</v>
      </c>
      <c r="G28" s="208">
        <f t="shared" si="9"/>
        <v>0</v>
      </c>
      <c r="H28" s="208">
        <f t="shared" si="9"/>
        <v>0</v>
      </c>
      <c r="I28" s="208">
        <f t="shared" si="9"/>
        <v>0</v>
      </c>
      <c r="J28" s="208">
        <f t="shared" si="9"/>
        <v>0</v>
      </c>
      <c r="K28" s="208">
        <f t="shared" si="9"/>
        <v>0</v>
      </c>
      <c r="L28" s="208">
        <f t="shared" si="9"/>
        <v>0</v>
      </c>
      <c r="M28" s="208">
        <f t="shared" si="9"/>
        <v>4000</v>
      </c>
      <c r="N28" s="208">
        <f t="shared" si="9"/>
        <v>4000</v>
      </c>
      <c r="O28" s="208">
        <f t="shared" si="9"/>
        <v>0</v>
      </c>
      <c r="P28" s="208">
        <f t="shared" si="9"/>
        <v>0</v>
      </c>
      <c r="Q28" s="208">
        <f t="shared" si="9"/>
        <v>0</v>
      </c>
      <c r="R28" s="208">
        <f t="shared" si="9"/>
        <v>0</v>
      </c>
      <c r="S28" s="208">
        <f t="shared" si="9"/>
        <v>0</v>
      </c>
      <c r="T28" s="208">
        <f t="shared" si="9"/>
        <v>0</v>
      </c>
      <c r="U28" s="208">
        <f t="shared" si="9"/>
        <v>0</v>
      </c>
      <c r="V28" s="208">
        <f t="shared" si="9"/>
        <v>0</v>
      </c>
    </row>
    <row r="29" spans="1:22" s="131" customFormat="1" ht="66.75" customHeight="1" x14ac:dyDescent="0.2">
      <c r="A29" s="207"/>
      <c r="B29" s="132"/>
      <c r="C29" s="130"/>
      <c r="D29" s="210" t="s">
        <v>192</v>
      </c>
      <c r="E29" s="208">
        <v>0</v>
      </c>
      <c r="F29" s="209">
        <v>0</v>
      </c>
      <c r="G29" s="209">
        <v>0</v>
      </c>
      <c r="H29" s="209">
        <v>0</v>
      </c>
      <c r="I29" s="209">
        <v>0</v>
      </c>
      <c r="J29" s="209">
        <v>0</v>
      </c>
      <c r="K29" s="209">
        <v>0</v>
      </c>
      <c r="L29" s="209">
        <v>0</v>
      </c>
      <c r="M29" s="209">
        <v>4000</v>
      </c>
      <c r="N29" s="209">
        <v>4000</v>
      </c>
      <c r="O29" s="209">
        <v>0</v>
      </c>
      <c r="P29" s="209">
        <v>0</v>
      </c>
      <c r="Q29" s="209">
        <v>0</v>
      </c>
      <c r="R29" s="209">
        <v>0</v>
      </c>
      <c r="S29" s="209">
        <v>0</v>
      </c>
      <c r="T29" s="209">
        <v>0</v>
      </c>
      <c r="U29" s="209">
        <v>0</v>
      </c>
      <c r="V29" s="209">
        <v>0</v>
      </c>
    </row>
  </sheetData>
  <mergeCells count="16">
    <mergeCell ref="C4:C6"/>
    <mergeCell ref="A2:V2"/>
    <mergeCell ref="U3:V3"/>
    <mergeCell ref="A4:A6"/>
    <mergeCell ref="B4:B6"/>
    <mergeCell ref="D4:D6"/>
    <mergeCell ref="E4:V4"/>
    <mergeCell ref="S5:T5"/>
    <mergeCell ref="U5:V5"/>
    <mergeCell ref="E5:F5"/>
    <mergeCell ref="G5:H5"/>
    <mergeCell ref="I5:J5"/>
    <mergeCell ref="K5:L5"/>
    <mergeCell ref="M5:N5"/>
    <mergeCell ref="O5:P5"/>
    <mergeCell ref="Q5:R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1" firstPageNumber="18" fitToHeight="0" orientation="landscape" useFirstPageNumber="1" r:id="rId1"/>
  <headerFooter scaleWithDoc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16</vt:i4>
      </vt:variant>
    </vt:vector>
  </HeadingPairs>
  <TitlesOfParts>
    <vt:vector size="25" baseType="lpstr">
      <vt:lpstr>таб. 8 План</vt:lpstr>
      <vt:lpstr>табл9Показат</vt:lpstr>
      <vt:lpstr>табл 10</vt:lpstr>
      <vt:lpstr>табл 11</vt:lpstr>
      <vt:lpstr>табл 12</vt:lpstr>
      <vt:lpstr>табл13</vt:lpstr>
      <vt:lpstr>табл 13Продолж1</vt:lpstr>
      <vt:lpstr>табл 13Продолж2</vt:lpstr>
      <vt:lpstr>табл 13Продолж3</vt:lpstr>
      <vt:lpstr>'табл 10'!Заголовки_для_печати</vt:lpstr>
      <vt:lpstr>'табл 11'!Заголовки_для_печати</vt:lpstr>
      <vt:lpstr>'табл 12'!Заголовки_для_печати</vt:lpstr>
      <vt:lpstr>'табл 13Продолж1'!Заголовки_для_печати</vt:lpstr>
      <vt:lpstr>'табл 13Продолж2'!Заголовки_для_печати</vt:lpstr>
      <vt:lpstr>'табл 13Продолж3'!Заголовки_для_печати</vt:lpstr>
      <vt:lpstr>табл13!Заголовки_для_печати</vt:lpstr>
      <vt:lpstr>табл9Показат!Заголовки_для_печати</vt:lpstr>
      <vt:lpstr>'табл 10'!Область_печати</vt:lpstr>
      <vt:lpstr>'табл 11'!Область_печати</vt:lpstr>
      <vt:lpstr>'табл 12'!Область_печати</vt:lpstr>
      <vt:lpstr>'табл 13Продолж1'!Область_печати</vt:lpstr>
      <vt:lpstr>'табл 13Продолж2'!Область_печати</vt:lpstr>
      <vt:lpstr>'табл 13Продолж3'!Область_печати</vt:lpstr>
      <vt:lpstr>табл13!Область_печати</vt:lpstr>
      <vt:lpstr>табл9Показат!Область_печати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cp:lastPrinted>2017-03-22T07:59:42Z</cp:lastPrinted>
  <dcterms:created xsi:type="dcterms:W3CDTF">2005-05-11T09:34:44Z</dcterms:created>
  <dcterms:modified xsi:type="dcterms:W3CDTF">2017-03-22T11:51:02Z</dcterms:modified>
</cp:coreProperties>
</file>