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ymondbell/Desktop/SMU Analysis Projects/"/>
    </mc:Choice>
  </mc:AlternateContent>
  <xr:revisionPtr revIDLastSave="0" documentId="13_ncr:1_{D5AA5E0C-7A09-0344-B7E5-8C61BE873B22}" xr6:coauthVersionLast="47" xr6:coauthVersionMax="47" xr10:uidLastSave="{00000000-0000-0000-0000-000000000000}"/>
  <bookViews>
    <workbookView xWindow="-37540" yWindow="5260" windowWidth="38400" windowHeight="21100" xr2:uid="{00000000-000D-0000-FFFF-FFFF00000000}"/>
  </bookViews>
  <sheets>
    <sheet name="Crowdfunding" sheetId="1" r:id="rId1"/>
    <sheet name="PT (Staked-Colum Chart)" sheetId="3" r:id="rId2"/>
    <sheet name="PT (Line Graph Chart)" sheetId="4" r:id="rId3"/>
    <sheet name="Microsoft Report" sheetId="5" r:id="rId4"/>
    <sheet name="Bonus" sheetId="6" r:id="rId5"/>
    <sheet name="Bonus Statistical Analysis" sheetId="7" r:id="rId6"/>
  </sheets>
  <definedNames>
    <definedName name="_xlnm._FilterDatabase" localSheetId="0" hidden="1">Crowdfunding!$A$1:$T$1001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F2" i="1"/>
  <c r="F5" i="1"/>
  <c r="F6" i="1"/>
  <c r="F8" i="1"/>
  <c r="F11" i="1"/>
  <c r="F13" i="1"/>
  <c r="F14" i="1"/>
  <c r="F16" i="1"/>
  <c r="F17" i="1"/>
  <c r="F21" i="1"/>
  <c r="F23" i="1"/>
  <c r="F29" i="1"/>
  <c r="F34" i="1"/>
  <c r="F41" i="1"/>
  <c r="F47" i="1"/>
  <c r="F52" i="1"/>
  <c r="F53" i="1"/>
  <c r="F54" i="1"/>
  <c r="F56" i="1"/>
  <c r="F63" i="1"/>
  <c r="F65" i="1"/>
  <c r="F66" i="1"/>
  <c r="F68" i="1"/>
  <c r="F78" i="1"/>
  <c r="F79" i="1"/>
  <c r="F81" i="1"/>
  <c r="F85" i="1"/>
  <c r="F89" i="1"/>
  <c r="F92" i="1"/>
  <c r="F93" i="1"/>
  <c r="F100" i="1"/>
  <c r="F102" i="1"/>
  <c r="F105" i="1"/>
  <c r="F111" i="1"/>
  <c r="F112" i="1"/>
  <c r="F117" i="1"/>
  <c r="F118" i="1"/>
  <c r="F124" i="1"/>
  <c r="F125" i="1"/>
  <c r="F128" i="1"/>
  <c r="F129" i="1"/>
  <c r="F136" i="1"/>
  <c r="F137" i="1"/>
  <c r="F140" i="1"/>
  <c r="F141" i="1"/>
  <c r="F152" i="1"/>
  <c r="F153" i="1"/>
  <c r="F155" i="1"/>
  <c r="F156" i="1"/>
  <c r="F157" i="1"/>
  <c r="F159" i="1"/>
  <c r="F163" i="1"/>
  <c r="F170" i="1"/>
  <c r="F172" i="1"/>
  <c r="F173" i="1"/>
  <c r="F174" i="1"/>
  <c r="F177" i="1"/>
  <c r="F178" i="1"/>
  <c r="F180" i="1"/>
  <c r="F183" i="1"/>
  <c r="F185" i="1"/>
  <c r="F187" i="1"/>
  <c r="F188" i="1"/>
  <c r="F190" i="1"/>
  <c r="F192" i="1"/>
  <c r="F193" i="1"/>
  <c r="F194" i="1"/>
  <c r="F195" i="1"/>
  <c r="F198" i="1"/>
  <c r="F200" i="1"/>
  <c r="F201" i="1"/>
  <c r="F202" i="1"/>
  <c r="F206" i="1"/>
  <c r="F212" i="1"/>
  <c r="F213" i="1"/>
  <c r="F217" i="1"/>
  <c r="F219" i="1"/>
  <c r="F222" i="1"/>
  <c r="F223" i="1"/>
  <c r="F225" i="1"/>
  <c r="F237" i="1"/>
  <c r="F238" i="1"/>
  <c r="F241" i="1"/>
  <c r="F252" i="1"/>
  <c r="F253" i="1"/>
  <c r="F255" i="1"/>
  <c r="F258" i="1"/>
  <c r="F263" i="1"/>
  <c r="F268" i="1"/>
  <c r="F276" i="1"/>
  <c r="F278" i="1"/>
  <c r="F283" i="1"/>
  <c r="F285" i="1"/>
  <c r="F286" i="1"/>
  <c r="F290" i="1"/>
  <c r="F292" i="1"/>
  <c r="F294" i="1"/>
  <c r="F297" i="1"/>
  <c r="F298" i="1"/>
  <c r="F299" i="1"/>
  <c r="F301" i="1"/>
  <c r="F302" i="1"/>
  <c r="F304" i="1"/>
  <c r="F305" i="1"/>
  <c r="F308" i="1"/>
  <c r="F310" i="1"/>
  <c r="F312" i="1"/>
  <c r="F317" i="1"/>
  <c r="F318" i="1"/>
  <c r="F319" i="1"/>
  <c r="F320" i="1"/>
  <c r="F322" i="1"/>
  <c r="F323" i="1"/>
  <c r="F325" i="1"/>
  <c r="F327" i="1"/>
  <c r="F328" i="1"/>
  <c r="F329" i="1"/>
  <c r="F338" i="1"/>
  <c r="F342" i="1"/>
  <c r="F343" i="1"/>
  <c r="F344" i="1"/>
  <c r="F345" i="1"/>
  <c r="F346" i="1"/>
  <c r="F347" i="1"/>
  <c r="F348" i="1"/>
  <c r="F350" i="1"/>
  <c r="F351" i="1"/>
  <c r="F352" i="1"/>
  <c r="F354" i="1"/>
  <c r="F358" i="1"/>
  <c r="F360" i="1"/>
  <c r="F369" i="1"/>
  <c r="F373" i="1"/>
  <c r="F376" i="1"/>
  <c r="F377" i="1"/>
  <c r="F379" i="1"/>
  <c r="F380" i="1"/>
  <c r="F381" i="1"/>
  <c r="F384" i="1"/>
  <c r="F388" i="1"/>
  <c r="F389" i="1"/>
  <c r="F393" i="1"/>
  <c r="F394" i="1"/>
  <c r="F401" i="1"/>
  <c r="F402" i="1"/>
  <c r="F404" i="1"/>
  <c r="F405" i="1"/>
  <c r="F407" i="1"/>
  <c r="F411" i="1"/>
  <c r="F416" i="1"/>
  <c r="F417" i="1"/>
  <c r="F418" i="1"/>
  <c r="F419" i="1"/>
  <c r="F420" i="1"/>
  <c r="F423" i="1"/>
  <c r="F425" i="1"/>
  <c r="F426" i="1"/>
  <c r="F430" i="1"/>
  <c r="F432" i="1"/>
  <c r="F434" i="1"/>
  <c r="F435" i="1"/>
  <c r="F443" i="1"/>
  <c r="F448" i="1"/>
  <c r="F450" i="1"/>
  <c r="F452" i="1"/>
  <c r="F454" i="1"/>
  <c r="F455" i="1"/>
  <c r="F456" i="1"/>
  <c r="F459" i="1"/>
  <c r="F461" i="1"/>
  <c r="F464" i="1"/>
  <c r="F470" i="1"/>
  <c r="F474" i="1"/>
  <c r="F478" i="1"/>
  <c r="F479" i="1"/>
  <c r="F483" i="1"/>
  <c r="F484" i="1"/>
  <c r="F485" i="1"/>
  <c r="F487" i="1"/>
  <c r="F488" i="1"/>
  <c r="F498" i="1"/>
  <c r="F499" i="1"/>
  <c r="F500" i="1"/>
  <c r="F501" i="1"/>
  <c r="F502" i="1"/>
  <c r="F503" i="1"/>
  <c r="F506" i="1"/>
  <c r="F507" i="1"/>
  <c r="F509" i="1"/>
  <c r="F511" i="1"/>
  <c r="F513" i="1"/>
  <c r="F517" i="1"/>
  <c r="F518" i="1"/>
  <c r="F520" i="1"/>
  <c r="F524" i="1"/>
  <c r="F526" i="1"/>
  <c r="F527" i="1"/>
  <c r="F529" i="1"/>
  <c r="F530" i="1"/>
  <c r="F531" i="1"/>
  <c r="F532" i="1"/>
  <c r="F536" i="1"/>
  <c r="F540" i="1"/>
  <c r="F541" i="1"/>
  <c r="F543" i="1"/>
  <c r="F544" i="1"/>
  <c r="F545" i="1"/>
  <c r="F547" i="1"/>
  <c r="F553" i="1"/>
  <c r="F554" i="1"/>
  <c r="F555" i="1"/>
  <c r="F564" i="1"/>
  <c r="F566" i="1"/>
  <c r="F568" i="1"/>
  <c r="F573" i="1"/>
  <c r="F577" i="1"/>
  <c r="F578" i="1"/>
  <c r="F580" i="1"/>
  <c r="F583" i="1"/>
  <c r="F584" i="1"/>
  <c r="F589" i="1"/>
  <c r="F590" i="1"/>
  <c r="F591" i="1"/>
  <c r="F592" i="1"/>
  <c r="F594" i="1"/>
  <c r="F596" i="1"/>
  <c r="F598" i="1"/>
  <c r="F601" i="1"/>
  <c r="F602" i="1"/>
  <c r="F620" i="1"/>
  <c r="F621" i="1"/>
  <c r="F624" i="1"/>
  <c r="F627" i="1"/>
  <c r="F631" i="1"/>
  <c r="F635" i="1"/>
  <c r="F638" i="1"/>
  <c r="F639" i="1"/>
  <c r="F640" i="1"/>
  <c r="F642" i="1"/>
  <c r="F646" i="1"/>
  <c r="F647" i="1"/>
  <c r="F648" i="1"/>
  <c r="F649" i="1"/>
  <c r="F651" i="1"/>
  <c r="F652" i="1"/>
  <c r="F653" i="1"/>
  <c r="F658" i="1"/>
  <c r="F659" i="1"/>
  <c r="F661" i="1"/>
  <c r="F662" i="1"/>
  <c r="F663" i="1"/>
  <c r="F664" i="1"/>
  <c r="F665" i="1"/>
  <c r="F666" i="1"/>
  <c r="F670" i="1"/>
  <c r="F674" i="1"/>
  <c r="F675" i="1"/>
  <c r="F679" i="1"/>
  <c r="F682" i="1"/>
  <c r="F683" i="1"/>
  <c r="F687" i="1"/>
  <c r="F694" i="1"/>
  <c r="F695" i="1"/>
  <c r="F696" i="1"/>
  <c r="F698" i="1"/>
  <c r="F701" i="1"/>
  <c r="F702" i="1"/>
  <c r="F704" i="1"/>
  <c r="F707" i="1"/>
  <c r="F713" i="1"/>
  <c r="F717" i="1"/>
  <c r="F727" i="1"/>
  <c r="F730" i="1"/>
  <c r="F734" i="1"/>
  <c r="F740" i="1"/>
  <c r="F741" i="1"/>
  <c r="F742" i="1"/>
  <c r="F745" i="1"/>
  <c r="F747" i="1"/>
  <c r="F752" i="1"/>
  <c r="F761" i="1"/>
  <c r="F762" i="1"/>
  <c r="F768" i="1"/>
  <c r="F769" i="1"/>
  <c r="F771" i="1"/>
  <c r="F777" i="1"/>
  <c r="F778" i="1"/>
  <c r="F779" i="1"/>
  <c r="F781" i="1"/>
  <c r="F789" i="1"/>
  <c r="F791" i="1"/>
  <c r="F793" i="1"/>
  <c r="F794" i="1"/>
  <c r="F797" i="1"/>
  <c r="F798" i="1"/>
  <c r="F801" i="1"/>
  <c r="F802" i="1"/>
  <c r="F807" i="1"/>
  <c r="F810" i="1"/>
  <c r="F811" i="1"/>
  <c r="F813" i="1"/>
  <c r="F816" i="1"/>
  <c r="F821" i="1"/>
  <c r="F830" i="1"/>
  <c r="F831" i="1"/>
  <c r="F832" i="1"/>
  <c r="F837" i="1"/>
  <c r="F838" i="1"/>
  <c r="F845" i="1"/>
  <c r="F852" i="1"/>
  <c r="F854" i="1"/>
  <c r="F860" i="1"/>
  <c r="F861" i="1"/>
  <c r="F871" i="1"/>
  <c r="F872" i="1"/>
  <c r="F877" i="1"/>
  <c r="F878" i="1"/>
  <c r="F879" i="1"/>
  <c r="F880" i="1"/>
  <c r="F883" i="1"/>
  <c r="F886" i="1"/>
  <c r="F888" i="1"/>
  <c r="F889" i="1"/>
  <c r="F897" i="1"/>
  <c r="F899" i="1"/>
  <c r="F900" i="1"/>
  <c r="F902" i="1"/>
  <c r="F906" i="1"/>
  <c r="F909" i="1"/>
  <c r="F915" i="1"/>
  <c r="F916" i="1"/>
  <c r="F918" i="1"/>
  <c r="F921" i="1"/>
  <c r="F923" i="1"/>
  <c r="F928" i="1"/>
  <c r="F929" i="1"/>
  <c r="F933" i="1"/>
  <c r="F938" i="1"/>
  <c r="F941" i="1"/>
  <c r="F943" i="1"/>
  <c r="F944" i="1"/>
  <c r="F946" i="1"/>
  <c r="F947" i="1"/>
  <c r="F948" i="1"/>
  <c r="F949" i="1"/>
  <c r="F952" i="1"/>
  <c r="F955" i="1"/>
  <c r="F958" i="1"/>
  <c r="F961" i="1"/>
  <c r="F962" i="1"/>
  <c r="F965" i="1"/>
  <c r="F972" i="1"/>
  <c r="F973" i="1"/>
  <c r="F975" i="1"/>
  <c r="F979" i="1"/>
  <c r="F982" i="1"/>
  <c r="F984" i="1"/>
  <c r="F987" i="1"/>
  <c r="F988" i="1"/>
  <c r="F990" i="1"/>
  <c r="F992" i="1"/>
  <c r="F996" i="1"/>
  <c r="F998" i="1"/>
  <c r="F1000" i="1"/>
  <c r="E573" i="7"/>
  <c r="E572" i="7"/>
  <c r="B573" i="7"/>
  <c r="B572" i="7"/>
  <c r="E571" i="7"/>
  <c r="E570" i="7"/>
  <c r="E569" i="7"/>
  <c r="E568" i="7"/>
  <c r="B571" i="7"/>
  <c r="B570" i="7"/>
  <c r="B569" i="7"/>
  <c r="B568" i="7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B13" i="6"/>
  <c r="E13" i="6" s="1"/>
  <c r="H13" i="6" s="1"/>
  <c r="B12" i="6"/>
  <c r="B11" i="6"/>
  <c r="B10" i="6"/>
  <c r="B9" i="6"/>
  <c r="B8" i="6"/>
  <c r="B7" i="6"/>
  <c r="B6" i="6"/>
  <c r="E6" i="6" s="1"/>
  <c r="F6" i="6" s="1"/>
  <c r="B5" i="6"/>
  <c r="B4" i="6"/>
  <c r="E4" i="6" s="1"/>
  <c r="G4" i="6" s="1"/>
  <c r="B3" i="6"/>
  <c r="E3" i="6" s="1"/>
  <c r="G3" i="6" s="1"/>
  <c r="B2" i="6"/>
  <c r="E2" i="6" s="1"/>
  <c r="H2" i="6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F3" i="1"/>
  <c r="F4" i="1"/>
  <c r="F7" i="1"/>
  <c r="F9" i="1"/>
  <c r="F10" i="1"/>
  <c r="F12" i="1"/>
  <c r="F15" i="1"/>
  <c r="F18" i="1"/>
  <c r="F19" i="1"/>
  <c r="F20" i="1"/>
  <c r="F22" i="1"/>
  <c r="F24" i="1"/>
  <c r="F25" i="1"/>
  <c r="F26" i="1"/>
  <c r="F27" i="1"/>
  <c r="F28" i="1"/>
  <c r="F30" i="1"/>
  <c r="F31" i="1"/>
  <c r="F32" i="1"/>
  <c r="F33" i="1"/>
  <c r="F35" i="1"/>
  <c r="F36" i="1"/>
  <c r="F37" i="1"/>
  <c r="F38" i="1"/>
  <c r="F39" i="1"/>
  <c r="F40" i="1"/>
  <c r="F42" i="1"/>
  <c r="F43" i="1"/>
  <c r="F44" i="1"/>
  <c r="F45" i="1"/>
  <c r="F46" i="1"/>
  <c r="F48" i="1"/>
  <c r="F49" i="1"/>
  <c r="F50" i="1"/>
  <c r="F51" i="1"/>
  <c r="F55" i="1"/>
  <c r="F57" i="1"/>
  <c r="F58" i="1"/>
  <c r="F59" i="1"/>
  <c r="F60" i="1"/>
  <c r="F61" i="1"/>
  <c r="F62" i="1"/>
  <c r="F64" i="1"/>
  <c r="F67" i="1"/>
  <c r="F69" i="1"/>
  <c r="F70" i="1"/>
  <c r="F71" i="1"/>
  <c r="F72" i="1"/>
  <c r="F73" i="1"/>
  <c r="F74" i="1"/>
  <c r="F75" i="1"/>
  <c r="F76" i="1"/>
  <c r="F77" i="1"/>
  <c r="F80" i="1"/>
  <c r="F82" i="1"/>
  <c r="F83" i="1"/>
  <c r="F84" i="1"/>
  <c r="F86" i="1"/>
  <c r="F87" i="1"/>
  <c r="F88" i="1"/>
  <c r="F90" i="1"/>
  <c r="F91" i="1"/>
  <c r="F94" i="1"/>
  <c r="F95" i="1"/>
  <c r="F96" i="1"/>
  <c r="F97" i="1"/>
  <c r="F98" i="1"/>
  <c r="F99" i="1"/>
  <c r="F101" i="1"/>
  <c r="F103" i="1"/>
  <c r="F104" i="1"/>
  <c r="F106" i="1"/>
  <c r="F107" i="1"/>
  <c r="F108" i="1"/>
  <c r="F109" i="1"/>
  <c r="F110" i="1"/>
  <c r="F113" i="1"/>
  <c r="F114" i="1"/>
  <c r="F115" i="1"/>
  <c r="F116" i="1"/>
  <c r="F119" i="1"/>
  <c r="F120" i="1"/>
  <c r="F121" i="1"/>
  <c r="F122" i="1"/>
  <c r="F123" i="1"/>
  <c r="F126" i="1"/>
  <c r="F127" i="1"/>
  <c r="F130" i="1"/>
  <c r="F131" i="1"/>
  <c r="F132" i="1"/>
  <c r="F133" i="1"/>
  <c r="F134" i="1"/>
  <c r="F135" i="1"/>
  <c r="F138" i="1"/>
  <c r="F139" i="1"/>
  <c r="F142" i="1"/>
  <c r="F143" i="1"/>
  <c r="F144" i="1"/>
  <c r="F145" i="1"/>
  <c r="F146" i="1"/>
  <c r="F147" i="1"/>
  <c r="F148" i="1"/>
  <c r="F149" i="1"/>
  <c r="F150" i="1"/>
  <c r="F151" i="1"/>
  <c r="F154" i="1"/>
  <c r="F158" i="1"/>
  <c r="F160" i="1"/>
  <c r="F161" i="1"/>
  <c r="F162" i="1"/>
  <c r="F164" i="1"/>
  <c r="F165" i="1"/>
  <c r="F166" i="1"/>
  <c r="F167" i="1"/>
  <c r="F168" i="1"/>
  <c r="F169" i="1"/>
  <c r="F171" i="1"/>
  <c r="F175" i="1"/>
  <c r="F176" i="1"/>
  <c r="F179" i="1"/>
  <c r="F181" i="1"/>
  <c r="F182" i="1"/>
  <c r="F184" i="1"/>
  <c r="F186" i="1"/>
  <c r="F189" i="1"/>
  <c r="F191" i="1"/>
  <c r="F196" i="1"/>
  <c r="F197" i="1"/>
  <c r="F199" i="1"/>
  <c r="F203" i="1"/>
  <c r="F204" i="1"/>
  <c r="F205" i="1"/>
  <c r="F207" i="1"/>
  <c r="F208" i="1"/>
  <c r="F209" i="1"/>
  <c r="F210" i="1"/>
  <c r="F211" i="1"/>
  <c r="F214" i="1"/>
  <c r="F215" i="1"/>
  <c r="F216" i="1"/>
  <c r="F218" i="1"/>
  <c r="F220" i="1"/>
  <c r="F221" i="1"/>
  <c r="F224" i="1"/>
  <c r="F226" i="1"/>
  <c r="F227" i="1"/>
  <c r="F228" i="1"/>
  <c r="F229" i="1"/>
  <c r="F230" i="1"/>
  <c r="F231" i="1"/>
  <c r="F232" i="1"/>
  <c r="F233" i="1"/>
  <c r="F234" i="1"/>
  <c r="F235" i="1"/>
  <c r="F236" i="1"/>
  <c r="F239" i="1"/>
  <c r="F240" i="1"/>
  <c r="F242" i="1"/>
  <c r="F243" i="1"/>
  <c r="F244" i="1"/>
  <c r="F245" i="1"/>
  <c r="F246" i="1"/>
  <c r="F247" i="1"/>
  <c r="F248" i="1"/>
  <c r="F249" i="1"/>
  <c r="F250" i="1"/>
  <c r="F251" i="1"/>
  <c r="F254" i="1"/>
  <c r="F256" i="1"/>
  <c r="F257" i="1"/>
  <c r="F259" i="1"/>
  <c r="F260" i="1"/>
  <c r="F261" i="1"/>
  <c r="F262" i="1"/>
  <c r="F264" i="1"/>
  <c r="F265" i="1"/>
  <c r="F266" i="1"/>
  <c r="F267" i="1"/>
  <c r="F269" i="1"/>
  <c r="F270" i="1"/>
  <c r="F271" i="1"/>
  <c r="F272" i="1"/>
  <c r="F273" i="1"/>
  <c r="F274" i="1"/>
  <c r="F275" i="1"/>
  <c r="F277" i="1"/>
  <c r="F279" i="1"/>
  <c r="F280" i="1"/>
  <c r="F281" i="1"/>
  <c r="F282" i="1"/>
  <c r="F284" i="1"/>
  <c r="F287" i="1"/>
  <c r="F288" i="1"/>
  <c r="F289" i="1"/>
  <c r="F291" i="1"/>
  <c r="F293" i="1"/>
  <c r="F295" i="1"/>
  <c r="F296" i="1"/>
  <c r="F300" i="1"/>
  <c r="F303" i="1"/>
  <c r="F306" i="1"/>
  <c r="F307" i="1"/>
  <c r="F309" i="1"/>
  <c r="F311" i="1"/>
  <c r="F313" i="1"/>
  <c r="F314" i="1"/>
  <c r="F315" i="1"/>
  <c r="F316" i="1"/>
  <c r="F321" i="1"/>
  <c r="F324" i="1"/>
  <c r="F326" i="1"/>
  <c r="F330" i="1"/>
  <c r="F331" i="1"/>
  <c r="F332" i="1"/>
  <c r="F333" i="1"/>
  <c r="F334" i="1"/>
  <c r="F335" i="1"/>
  <c r="F336" i="1"/>
  <c r="F337" i="1"/>
  <c r="F339" i="1"/>
  <c r="F340" i="1"/>
  <c r="F341" i="1"/>
  <c r="F349" i="1"/>
  <c r="F353" i="1"/>
  <c r="F355" i="1"/>
  <c r="F356" i="1"/>
  <c r="F357" i="1"/>
  <c r="F359" i="1"/>
  <c r="F361" i="1"/>
  <c r="F362" i="1"/>
  <c r="F363" i="1"/>
  <c r="F364" i="1"/>
  <c r="F365" i="1"/>
  <c r="F366" i="1"/>
  <c r="F367" i="1"/>
  <c r="F368" i="1"/>
  <c r="F370" i="1"/>
  <c r="F371" i="1"/>
  <c r="F372" i="1"/>
  <c r="F374" i="1"/>
  <c r="F375" i="1"/>
  <c r="F378" i="1"/>
  <c r="F382" i="1"/>
  <c r="F383" i="1"/>
  <c r="F385" i="1"/>
  <c r="F386" i="1"/>
  <c r="F387" i="1"/>
  <c r="F390" i="1"/>
  <c r="F391" i="1"/>
  <c r="F392" i="1"/>
  <c r="F395" i="1"/>
  <c r="F396" i="1"/>
  <c r="F397" i="1"/>
  <c r="F398" i="1"/>
  <c r="F399" i="1"/>
  <c r="F400" i="1"/>
  <c r="F403" i="1"/>
  <c r="F406" i="1"/>
  <c r="F408" i="1"/>
  <c r="F409" i="1"/>
  <c r="F410" i="1"/>
  <c r="F412" i="1"/>
  <c r="F413" i="1"/>
  <c r="F414" i="1"/>
  <c r="F415" i="1"/>
  <c r="F421" i="1"/>
  <c r="F422" i="1"/>
  <c r="F424" i="1"/>
  <c r="F427" i="1"/>
  <c r="F428" i="1"/>
  <c r="F429" i="1"/>
  <c r="F431" i="1"/>
  <c r="F433" i="1"/>
  <c r="F436" i="1"/>
  <c r="F437" i="1"/>
  <c r="F438" i="1"/>
  <c r="F439" i="1"/>
  <c r="F440" i="1"/>
  <c r="F441" i="1"/>
  <c r="F442" i="1"/>
  <c r="F444" i="1"/>
  <c r="F445" i="1"/>
  <c r="F446" i="1"/>
  <c r="F447" i="1"/>
  <c r="F449" i="1"/>
  <c r="F451" i="1"/>
  <c r="F453" i="1"/>
  <c r="F457" i="1"/>
  <c r="F458" i="1"/>
  <c r="F460" i="1"/>
  <c r="F462" i="1"/>
  <c r="F463" i="1"/>
  <c r="F465" i="1"/>
  <c r="F466" i="1"/>
  <c r="F467" i="1"/>
  <c r="F468" i="1"/>
  <c r="F469" i="1"/>
  <c r="F471" i="1"/>
  <c r="F472" i="1"/>
  <c r="F473" i="1"/>
  <c r="F475" i="1"/>
  <c r="F476" i="1"/>
  <c r="F477" i="1"/>
  <c r="F480" i="1"/>
  <c r="F481" i="1"/>
  <c r="F482" i="1"/>
  <c r="F486" i="1"/>
  <c r="F489" i="1"/>
  <c r="F490" i="1"/>
  <c r="F491" i="1"/>
  <c r="F492" i="1"/>
  <c r="F493" i="1"/>
  <c r="F494" i="1"/>
  <c r="F495" i="1"/>
  <c r="F496" i="1"/>
  <c r="F497" i="1"/>
  <c r="F504" i="1"/>
  <c r="F505" i="1"/>
  <c r="F508" i="1"/>
  <c r="F510" i="1"/>
  <c r="F512" i="1"/>
  <c r="F514" i="1"/>
  <c r="F515" i="1"/>
  <c r="F516" i="1"/>
  <c r="F519" i="1"/>
  <c r="F521" i="1"/>
  <c r="F522" i="1"/>
  <c r="F523" i="1"/>
  <c r="F525" i="1"/>
  <c r="F528" i="1"/>
  <c r="F533" i="1"/>
  <c r="F534" i="1"/>
  <c r="F535" i="1"/>
  <c r="F537" i="1"/>
  <c r="F538" i="1"/>
  <c r="F539" i="1"/>
  <c r="F542" i="1"/>
  <c r="F546" i="1"/>
  <c r="F548" i="1"/>
  <c r="F549" i="1"/>
  <c r="F550" i="1"/>
  <c r="F551" i="1"/>
  <c r="F552" i="1"/>
  <c r="F556" i="1"/>
  <c r="F557" i="1"/>
  <c r="F558" i="1"/>
  <c r="F559" i="1"/>
  <c r="F560" i="1"/>
  <c r="F561" i="1"/>
  <c r="F562" i="1"/>
  <c r="F563" i="1"/>
  <c r="F565" i="1"/>
  <c r="F567" i="1"/>
  <c r="F569" i="1"/>
  <c r="F570" i="1"/>
  <c r="F571" i="1"/>
  <c r="F572" i="1"/>
  <c r="F574" i="1"/>
  <c r="F575" i="1"/>
  <c r="F576" i="1"/>
  <c r="F579" i="1"/>
  <c r="F581" i="1"/>
  <c r="F582" i="1"/>
  <c r="F585" i="1"/>
  <c r="F586" i="1"/>
  <c r="F587" i="1"/>
  <c r="F588" i="1"/>
  <c r="F593" i="1"/>
  <c r="F595" i="1"/>
  <c r="F597" i="1"/>
  <c r="F599" i="1"/>
  <c r="F600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2" i="1"/>
  <c r="F623" i="1"/>
  <c r="F625" i="1"/>
  <c r="F626" i="1"/>
  <c r="F628" i="1"/>
  <c r="F629" i="1"/>
  <c r="F630" i="1"/>
  <c r="F632" i="1"/>
  <c r="F633" i="1"/>
  <c r="F634" i="1"/>
  <c r="F636" i="1"/>
  <c r="F637" i="1"/>
  <c r="F641" i="1"/>
  <c r="F643" i="1"/>
  <c r="F644" i="1"/>
  <c r="F645" i="1"/>
  <c r="F650" i="1"/>
  <c r="F654" i="1"/>
  <c r="F655" i="1"/>
  <c r="F656" i="1"/>
  <c r="F657" i="1"/>
  <c r="F660" i="1"/>
  <c r="F667" i="1"/>
  <c r="F668" i="1"/>
  <c r="F669" i="1"/>
  <c r="F671" i="1"/>
  <c r="F672" i="1"/>
  <c r="F673" i="1"/>
  <c r="F676" i="1"/>
  <c r="F677" i="1"/>
  <c r="F678" i="1"/>
  <c r="F680" i="1"/>
  <c r="F681" i="1"/>
  <c r="F684" i="1"/>
  <c r="F685" i="1"/>
  <c r="F686" i="1"/>
  <c r="F688" i="1"/>
  <c r="F689" i="1"/>
  <c r="F690" i="1"/>
  <c r="F691" i="1"/>
  <c r="F692" i="1"/>
  <c r="F693" i="1"/>
  <c r="F697" i="1"/>
  <c r="F699" i="1"/>
  <c r="F700" i="1"/>
  <c r="F703" i="1"/>
  <c r="F705" i="1"/>
  <c r="F706" i="1"/>
  <c r="F708" i="1"/>
  <c r="F709" i="1"/>
  <c r="F710" i="1"/>
  <c r="F711" i="1"/>
  <c r="F712" i="1"/>
  <c r="F714" i="1"/>
  <c r="F715" i="1"/>
  <c r="F716" i="1"/>
  <c r="F718" i="1"/>
  <c r="F719" i="1"/>
  <c r="F720" i="1"/>
  <c r="F721" i="1"/>
  <c r="F722" i="1"/>
  <c r="F723" i="1"/>
  <c r="F724" i="1"/>
  <c r="F725" i="1"/>
  <c r="F726" i="1"/>
  <c r="F728" i="1"/>
  <c r="F729" i="1"/>
  <c r="F731" i="1"/>
  <c r="F732" i="1"/>
  <c r="F733" i="1"/>
  <c r="F735" i="1"/>
  <c r="F736" i="1"/>
  <c r="F737" i="1"/>
  <c r="F738" i="1"/>
  <c r="F739" i="1"/>
  <c r="F743" i="1"/>
  <c r="F744" i="1"/>
  <c r="F746" i="1"/>
  <c r="F748" i="1"/>
  <c r="F749" i="1"/>
  <c r="F750" i="1"/>
  <c r="F751" i="1"/>
  <c r="F753" i="1"/>
  <c r="F754" i="1"/>
  <c r="F755" i="1"/>
  <c r="F756" i="1"/>
  <c r="F757" i="1"/>
  <c r="F758" i="1"/>
  <c r="F759" i="1"/>
  <c r="F760" i="1"/>
  <c r="F763" i="1"/>
  <c r="F764" i="1"/>
  <c r="F765" i="1"/>
  <c r="F766" i="1"/>
  <c r="F767" i="1"/>
  <c r="F770" i="1"/>
  <c r="F772" i="1"/>
  <c r="F773" i="1"/>
  <c r="F774" i="1"/>
  <c r="F775" i="1"/>
  <c r="F776" i="1"/>
  <c r="F780" i="1"/>
  <c r="F782" i="1"/>
  <c r="F783" i="1"/>
  <c r="F784" i="1"/>
  <c r="F785" i="1"/>
  <c r="F786" i="1"/>
  <c r="F787" i="1"/>
  <c r="F788" i="1"/>
  <c r="F790" i="1"/>
  <c r="F792" i="1"/>
  <c r="F795" i="1"/>
  <c r="F796" i="1"/>
  <c r="F799" i="1"/>
  <c r="F800" i="1"/>
  <c r="F803" i="1"/>
  <c r="F804" i="1"/>
  <c r="F805" i="1"/>
  <c r="F806" i="1"/>
  <c r="F808" i="1"/>
  <c r="F809" i="1"/>
  <c r="F812" i="1"/>
  <c r="F814" i="1"/>
  <c r="F815" i="1"/>
  <c r="F817" i="1"/>
  <c r="F818" i="1"/>
  <c r="F819" i="1"/>
  <c r="F820" i="1"/>
  <c r="F822" i="1"/>
  <c r="F823" i="1"/>
  <c r="F824" i="1"/>
  <c r="F825" i="1"/>
  <c r="F826" i="1"/>
  <c r="F827" i="1"/>
  <c r="F828" i="1"/>
  <c r="F829" i="1"/>
  <c r="F833" i="1"/>
  <c r="F834" i="1"/>
  <c r="F835" i="1"/>
  <c r="F836" i="1"/>
  <c r="F839" i="1"/>
  <c r="F840" i="1"/>
  <c r="F841" i="1"/>
  <c r="F842" i="1"/>
  <c r="F843" i="1"/>
  <c r="F844" i="1"/>
  <c r="F846" i="1"/>
  <c r="F847" i="1"/>
  <c r="F848" i="1"/>
  <c r="F849" i="1"/>
  <c r="F850" i="1"/>
  <c r="F851" i="1"/>
  <c r="F853" i="1"/>
  <c r="F855" i="1"/>
  <c r="F856" i="1"/>
  <c r="F857" i="1"/>
  <c r="F858" i="1"/>
  <c r="F859" i="1"/>
  <c r="F862" i="1"/>
  <c r="F863" i="1"/>
  <c r="F864" i="1"/>
  <c r="F865" i="1"/>
  <c r="F866" i="1"/>
  <c r="F867" i="1"/>
  <c r="F868" i="1"/>
  <c r="F869" i="1"/>
  <c r="F870" i="1"/>
  <c r="F873" i="1"/>
  <c r="F874" i="1"/>
  <c r="F875" i="1"/>
  <c r="F876" i="1"/>
  <c r="F881" i="1"/>
  <c r="F882" i="1"/>
  <c r="F884" i="1"/>
  <c r="F885" i="1"/>
  <c r="F887" i="1"/>
  <c r="F890" i="1"/>
  <c r="F891" i="1"/>
  <c r="F892" i="1"/>
  <c r="F893" i="1"/>
  <c r="F894" i="1"/>
  <c r="F895" i="1"/>
  <c r="F896" i="1"/>
  <c r="F898" i="1"/>
  <c r="F901" i="1"/>
  <c r="F903" i="1"/>
  <c r="F904" i="1"/>
  <c r="F905" i="1"/>
  <c r="F907" i="1"/>
  <c r="F908" i="1"/>
  <c r="F910" i="1"/>
  <c r="F911" i="1"/>
  <c r="F912" i="1"/>
  <c r="F913" i="1"/>
  <c r="F914" i="1"/>
  <c r="F917" i="1"/>
  <c r="F919" i="1"/>
  <c r="F920" i="1"/>
  <c r="F922" i="1"/>
  <c r="F924" i="1"/>
  <c r="F925" i="1"/>
  <c r="F926" i="1"/>
  <c r="F927" i="1"/>
  <c r="F930" i="1"/>
  <c r="F931" i="1"/>
  <c r="F932" i="1"/>
  <c r="F934" i="1"/>
  <c r="F935" i="1"/>
  <c r="F936" i="1"/>
  <c r="F937" i="1"/>
  <c r="F939" i="1"/>
  <c r="F940" i="1"/>
  <c r="F942" i="1"/>
  <c r="F945" i="1"/>
  <c r="F950" i="1"/>
  <c r="F951" i="1"/>
  <c r="F953" i="1"/>
  <c r="F954" i="1"/>
  <c r="F956" i="1"/>
  <c r="F957" i="1"/>
  <c r="F959" i="1"/>
  <c r="F960" i="1"/>
  <c r="F963" i="1"/>
  <c r="F964" i="1"/>
  <c r="F966" i="1"/>
  <c r="F967" i="1"/>
  <c r="F968" i="1"/>
  <c r="F969" i="1"/>
  <c r="F970" i="1"/>
  <c r="F971" i="1"/>
  <c r="F974" i="1"/>
  <c r="F976" i="1"/>
  <c r="F977" i="1"/>
  <c r="F978" i="1"/>
  <c r="F980" i="1"/>
  <c r="F981" i="1"/>
  <c r="F983" i="1"/>
  <c r="F985" i="1"/>
  <c r="F986" i="1"/>
  <c r="F989" i="1"/>
  <c r="F991" i="1"/>
  <c r="F993" i="1"/>
  <c r="F994" i="1"/>
  <c r="F995" i="1"/>
  <c r="F997" i="1"/>
  <c r="F999" i="1"/>
  <c r="F1001" i="1"/>
  <c r="G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4" i="1"/>
  <c r="G3" i="1"/>
  <c r="G2" i="6" l="1"/>
  <c r="H3" i="6"/>
  <c r="H4" i="6"/>
  <c r="E5" i="6"/>
  <c r="F5" i="6" s="1"/>
  <c r="E12" i="6"/>
  <c r="F12" i="6" s="1"/>
  <c r="E7" i="6"/>
  <c r="F7" i="6" s="1"/>
  <c r="E11" i="6"/>
  <c r="F11" i="6" s="1"/>
  <c r="H10" i="6"/>
  <c r="G5" i="6"/>
  <c r="G13" i="6"/>
  <c r="G6" i="6"/>
  <c r="H6" i="6"/>
  <c r="E8" i="6"/>
  <c r="H8" i="6" s="1"/>
  <c r="F4" i="6"/>
  <c r="F3" i="6"/>
  <c r="E10" i="6"/>
  <c r="G10" i="6" s="1"/>
  <c r="E9" i="6"/>
  <c r="G9" i="6" s="1"/>
  <c r="F2" i="6"/>
  <c r="F13" i="6"/>
  <c r="H12" i="6" l="1"/>
  <c r="H7" i="6"/>
  <c r="G12" i="6"/>
  <c r="F9" i="6"/>
  <c r="H11" i="6"/>
  <c r="G7" i="6"/>
  <c r="F10" i="6"/>
  <c r="G11" i="6"/>
  <c r="H5" i="6"/>
  <c r="F8" i="6"/>
  <c r="H9" i="6"/>
  <c r="G8" i="6"/>
</calcChain>
</file>

<file path=xl/sharedStrings.xml><?xml version="1.0" encoding="utf-8"?>
<sst xmlns="http://schemas.openxmlformats.org/spreadsheetml/2006/main" count="7042" uniqueCount="2103">
  <si>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</si>
  <si>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</si>
  <si>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</si>
  <si>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</si>
  <si>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</si>
  <si>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</si>
  <si>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</si>
  <si>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</si>
  <si>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</si>
  <si>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</si>
  <si>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</si>
  <si>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</si>
  <si>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</si>
  <si>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</si>
  <si>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</si>
  <si>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</si>
  <si>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</si>
  <si>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</si>
  <si>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</si>
  <si>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</si>
  <si>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</si>
  <si>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</si>
  <si>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</si>
  <si>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</si>
  <si>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</si>
  <si>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</si>
  <si>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</si>
  <si>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</si>
  <si>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</si>
  <si>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</si>
  <si>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</si>
  <si>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</si>
  <si>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</si>
  <si>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</si>
  <si>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</si>
  <si>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</si>
  <si>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</si>
  <si>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</si>
  <si>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</si>
  <si>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</si>
  <si>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</si>
  <si>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</si>
  <si>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</si>
  <si>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</si>
  <si>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</si>
  <si>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</si>
  <si>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</si>
  <si>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</si>
  <si>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</si>
  <si>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</si>
  <si>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</si>
  <si>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</si>
  <si>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</si>
  <si>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</si>
  <si>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</si>
  <si>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</si>
  <si>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</si>
  <si>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</si>
  <si>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</si>
  <si>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</si>
  <si>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</si>
  <si>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</si>
  <si>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</si>
  <si>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</si>
  <si>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</si>
  <si>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</si>
  <si>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</si>
  <si>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</si>
  <si>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</si>
  <si>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</si>
  <si>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</si>
  <si>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</si>
  <si>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</si>
  <si>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</si>
  <si>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</si>
  <si>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</si>
  <si>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</si>
  <si>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</si>
  <si>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</si>
  <si>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</si>
  <si>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</si>
  <si>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</si>
  <si>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</si>
  <si>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</si>
  <si>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</si>
  <si>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</si>
  <si>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</si>
  <si>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</si>
  <si>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</si>
  <si>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</si>
  <si>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</si>
  <si>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</si>
  <si>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</si>
  <si>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</si>
  <si>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</si>
  <si>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</si>
  <si>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</si>
  <si>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</si>
  <si>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</si>
  <si>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</si>
  <si>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</si>
  <si>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</si>
  <si>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</si>
  <si>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</si>
  <si>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</si>
  <si>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</si>
  <si>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</si>
  <si>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</si>
  <si>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</si>
  <si>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</si>
  <si>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</si>
  <si>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</si>
  <si>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</si>
  <si>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</si>
  <si>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</si>
  <si>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</si>
  <si>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</si>
  <si>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</si>
  <si>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</si>
  <si>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</si>
  <si>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</si>
  <si>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</si>
  <si>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</si>
  <si>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</si>
  <si>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</si>
  <si>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</si>
  <si>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</si>
  <si>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</si>
  <si>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</si>
  <si>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</si>
  <si>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</si>
  <si>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</si>
  <si>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</si>
  <si>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</si>
  <si>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</si>
  <si>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</si>
  <si>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</si>
  <si>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</si>
  <si>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</si>
  <si>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</si>
  <si>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</si>
  <si>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</si>
  <si>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</si>
  <si>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</si>
  <si>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</si>
  <si>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</si>
  <si>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</si>
  <si>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</si>
  <si>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</si>
  <si>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</si>
  <si>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</si>
  <si>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</si>
  <si>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</si>
  <si>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</si>
  <si>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</si>
  <si>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</si>
  <si>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</si>
  <si>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</si>
  <si>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</si>
  <si>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</si>
  <si>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</si>
  <si>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</si>
  <si>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</si>
  <si>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</si>
  <si>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</si>
  <si>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</si>
  <si>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</si>
  <si>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</si>
  <si>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</si>
  <si>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</si>
  <si>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</si>
  <si>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</si>
  <si>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</si>
  <si>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</si>
  <si>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</si>
  <si>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</si>
  <si>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</si>
  <si>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</si>
  <si>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</si>
  <si>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</si>
  <si>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</si>
  <si>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</si>
  <si>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</si>
  <si>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</si>
  <si>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</si>
  <si>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</si>
  <si>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</si>
  <si>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</si>
  <si>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</si>
  <si>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</si>
  <si>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</si>
  <si>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</si>
  <si>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</si>
  <si>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</si>
  <si>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</si>
  <si>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</si>
  <si>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</si>
  <si>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</si>
  <si>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</si>
  <si>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</si>
  <si>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</si>
  <si>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</si>
  <si>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</si>
  <si>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</si>
  <si>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</si>
  <si>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</si>
  <si>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</si>
  <si>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</si>
  <si>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</si>
  <si>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</si>
  <si>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</si>
  <si>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</si>
  <si>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</si>
  <si>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</si>
  <si>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</si>
  <si>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</si>
  <si>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</si>
  <si>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</si>
  <si>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</si>
  <si>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</si>
  <si>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</si>
  <si>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</si>
  <si>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</si>
  <si>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</si>
  <si>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</si>
  <si>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</si>
  <si>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</si>
  <si>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</si>
  <si>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</si>
  <si>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</si>
  <si>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</si>
  <si>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</si>
  <si>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</si>
  <si>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</si>
  <si>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</si>
  <si>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</si>
  <si>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</si>
  <si>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</si>
  <si>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</si>
  <si>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</si>
  <si>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</si>
  <si>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</si>
  <si>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</si>
  <si>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</si>
  <si>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</si>
  <si>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</si>
  <si>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</si>
  <si>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</si>
  <si>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</si>
  <si>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</si>
  <si>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</si>
  <si>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</si>
  <si>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</si>
  <si>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</si>
  <si>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</si>
  <si>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</si>
  <si>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</si>
  <si>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</si>
  <si>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</si>
  <si>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</si>
  <si>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</si>
  <si>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</si>
  <si>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</si>
  <si>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</si>
  <si>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</si>
  <si>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</si>
  <si>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</si>
  <si>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</si>
  <si>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</si>
  <si>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</si>
  <si>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</si>
  <si>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</si>
  <si>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</si>
  <si>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</si>
  <si>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</si>
  <si>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</si>
  <si>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</si>
  <si>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</si>
  <si>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</si>
  <si>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</si>
  <si>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</si>
  <si>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</si>
  <si>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</si>
  <si>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</si>
  <si>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</si>
  <si>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</si>
  <si>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</si>
  <si>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</si>
  <si>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</si>
  <si>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</si>
  <si>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</si>
  <si>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</si>
  <si>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</si>
  <si>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</si>
  <si>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</si>
  <si>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</si>
  <si>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</si>
  <si>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</si>
  <si>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</si>
  <si>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</si>
  <si>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</si>
  <si>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</si>
  <si>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</si>
  <si>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</si>
  <si>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</si>
  <si>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</si>
  <si>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</si>
  <si>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</si>
  <si>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</si>
  <si>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</si>
  <si>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</si>
  <si>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</si>
  <si>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</si>
  <si>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</si>
  <si>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</si>
  <si>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</si>
  <si>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</si>
  <si>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</si>
  <si>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</si>
  <si>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</si>
  <si>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</si>
  <si>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</si>
  <si>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</si>
  <si>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</si>
  <si>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</si>
  <si>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</si>
  <si>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</si>
  <si>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</si>
  <si>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</si>
  <si>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</si>
  <si>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</si>
  <si>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</si>
  <si>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</si>
  <si>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</si>
  <si>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</si>
  <si>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</si>
  <si>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</si>
  <si>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</si>
  <si>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</si>
  <si>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</si>
  <si>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</si>
  <si>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</si>
  <si>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</si>
  <si>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</si>
  <si>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</si>
  <si>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</si>
  <si>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</si>
  <si>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</si>
  <si>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</si>
  <si>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</si>
  <si>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</si>
  <si>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</si>
  <si>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</si>
  <si>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</si>
  <si>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</si>
  <si>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</si>
  <si>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</si>
  <si>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</si>
  <si>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</si>
  <si>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</si>
  <si>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</si>
  <si>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</si>
  <si>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</si>
  <si>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</si>
  <si>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</si>
  <si>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</si>
  <si>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</si>
  <si>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</si>
  <si>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</si>
  <si>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</si>
  <si>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</si>
  <si>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</si>
  <si>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</si>
  <si>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</si>
  <si>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</si>
  <si>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</si>
  <si>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</si>
  <si>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</si>
  <si>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</si>
  <si>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</si>
  <si>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</si>
  <si>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</si>
  <si>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</si>
  <si>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</si>
  <si>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</si>
  <si>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</si>
  <si>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</si>
  <si>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</si>
  <si>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</si>
  <si>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</si>
  <si>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</si>
  <si>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</si>
  <si>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</si>
  <si>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</si>
  <si>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</si>
  <si>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</si>
  <si>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</si>
  <si>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</si>
  <si>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</si>
  <si>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</si>
  <si>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</si>
  <si>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</si>
  <si>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</si>
  <si>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</si>
  <si>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</si>
  <si>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</si>
  <si>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</si>
  <si>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</si>
  <si>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</si>
  <si>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</si>
  <si>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</si>
  <si>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</si>
  <si>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</si>
  <si>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</si>
  <si>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</si>
  <si>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</si>
  <si>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</si>
  <si>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</si>
  <si>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</si>
  <si>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</si>
  <si>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</si>
  <si>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</si>
  <si>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</si>
  <si>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</si>
  <si>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</si>
  <si>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</si>
  <si>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</si>
  <si>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</si>
  <si>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</si>
  <si>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</si>
  <si>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</si>
  <si>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</si>
  <si>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</si>
  <si>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</si>
  <si>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</si>
  <si>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</si>
  <si>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</si>
  <si>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</si>
  <si>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</si>
  <si>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</si>
  <si>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</si>
  <si>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</si>
  <si>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</si>
  <si>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</si>
  <si>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</si>
  <si>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</si>
  <si>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</si>
  <si>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</si>
  <si>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</si>
  <si>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</si>
  <si>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</si>
  <si>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</si>
  <si>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</si>
  <si>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</si>
  <si>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</si>
  <si>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</si>
  <si>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</si>
  <si>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</si>
  <si>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</si>
  <si>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</si>
  <si>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</si>
  <si>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</si>
  <si>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</si>
  <si>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</si>
  <si>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</si>
  <si>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</si>
  <si>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</si>
  <si>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</si>
  <si>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</si>
  <si>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</si>
  <si>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</si>
  <si>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</si>
  <si>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</si>
  <si>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</si>
  <si>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</si>
  <si>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</si>
  <si>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</si>
  <si>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</si>
  <si>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</si>
  <si>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</si>
  <si>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</si>
  <si>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</si>
  <si>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</si>
  <si>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</si>
  <si>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</si>
  <si>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</si>
  <si>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</si>
  <si>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</si>
  <si>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</si>
  <si>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</si>
  <si>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</si>
  <si>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</si>
  <si>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</si>
  <si>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</si>
  <si>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</si>
  <si>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</si>
  <si>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</si>
  <si>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</si>
  <si>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</si>
  <si>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</si>
  <si>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</si>
  <si>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</si>
  <si>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</si>
  <si>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</si>
  <si>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</si>
  <si>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</si>
  <si>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</si>
  <si>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</si>
  <si>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</si>
  <si>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</si>
  <si>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</si>
  <si>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</si>
  <si>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</si>
  <si>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</si>
  <si>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</si>
  <si>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</si>
  <si>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</si>
  <si>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</si>
  <si>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</si>
  <si>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</si>
  <si>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</si>
  <si>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</si>
  <si>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</si>
  <si>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</si>
  <si>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</si>
  <si>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</si>
  <si>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</si>
  <si>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</si>
  <si>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</si>
  <si>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</si>
  <si>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</si>
  <si>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</si>
  <si>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</si>
  <si>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</si>
  <si>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</si>
  <si>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</si>
  <si>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</si>
  <si>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</si>
  <si>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</si>
  <si>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</si>
  <si>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</si>
  <si>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</si>
  <si>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</si>
  <si>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</si>
  <si>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</si>
  <si>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</si>
  <si>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</si>
  <si>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</si>
  <si>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</si>
  <si>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</si>
  <si>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</si>
  <si>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</si>
  <si>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</si>
  <si>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</si>
  <si>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</si>
  <si>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</si>
  <si>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</si>
  <si>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</si>
  <si>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</si>
  <si>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</si>
  <si>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</si>
  <si>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</si>
  <si>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</si>
  <si>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</si>
  <si>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</si>
  <si>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</si>
  <si>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</si>
  <si>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</si>
  <si>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</si>
  <si>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</si>
  <si>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</si>
  <si>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</si>
  <si>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</si>
  <si>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</si>
  <si>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</si>
  <si>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</si>
  <si>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</si>
  <si>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</si>
  <si>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</si>
  <si>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</si>
  <si>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</si>
  <si>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</si>
  <si>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</si>
  <si>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</si>
  <si>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</si>
  <si>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</si>
  <si>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</si>
  <si>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</si>
  <si>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</si>
  <si>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</si>
  <si>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</si>
  <si>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</si>
  <si>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</si>
  <si>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</si>
  <si>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</si>
  <si>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</si>
  <si>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</si>
  <si>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</si>
  <si>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</si>
  <si>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</si>
  <si>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</si>
  <si>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</si>
  <si>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</si>
  <si>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</si>
  <si>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</si>
  <si>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</si>
  <si>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</si>
  <si>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</si>
  <si>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</si>
  <si>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</si>
  <si>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</si>
  <si>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</si>
  <si>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</si>
  <si>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</si>
  <si>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</si>
  <si>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</si>
  <si>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</si>
  <si>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</si>
  <si>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</si>
  <si>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</si>
  <si>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</si>
  <si>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</si>
  <si>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</si>
  <si>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</si>
  <si>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</si>
  <si>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</si>
  <si>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</si>
  <si>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</si>
  <si>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</si>
  <si>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</si>
  <si>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</si>
  <si>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</si>
  <si>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</si>
  <si>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</si>
  <si>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</si>
  <si>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</si>
  <si>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</si>
  <si>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</si>
  <si>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</si>
  <si>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</si>
  <si>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</si>
  <si>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</si>
  <si>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</si>
  <si>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</si>
  <si>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</si>
  <si>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</si>
  <si>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</si>
  <si>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</si>
  <si>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</si>
  <si>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</si>
  <si>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</si>
  <si>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</si>
  <si>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</si>
  <si>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</si>
  <si>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</si>
  <si>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</si>
  <si>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</si>
  <si>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</si>
  <si>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</si>
  <si>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</si>
  <si>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</si>
  <si>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</si>
  <si>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</si>
  <si>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</si>
  <si>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</si>
  <si>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</si>
  <si>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</si>
  <si>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</si>
  <si>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</si>
  <si>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</si>
  <si>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</si>
  <si>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</si>
  <si>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</si>
  <si>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</si>
  <si>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</si>
  <si>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</si>
  <si>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</si>
  <si>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</si>
  <si>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</si>
  <si>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</si>
  <si>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</si>
  <si>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</si>
  <si>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</si>
  <si>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</si>
  <si>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</si>
  <si>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</si>
  <si>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</si>
  <si>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</si>
  <si>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</si>
  <si>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</si>
  <si>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</si>
  <si>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</si>
  <si>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</si>
  <si>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</si>
  <si>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</si>
  <si>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</si>
  <si>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</si>
  <si>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</si>
  <si>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</si>
  <si>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</si>
  <si>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</si>
  <si>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</si>
  <si>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</si>
  <si>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</si>
  <si>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</si>
  <si>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</si>
  <si>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</si>
  <si>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</si>
  <si>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</si>
  <si>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</si>
  <si>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</si>
  <si>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</si>
  <si>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</si>
  <si>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</si>
  <si>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</si>
  <si>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</si>
  <si>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</si>
  <si>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</si>
  <si>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</si>
  <si>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</si>
  <si>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</si>
  <si>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</si>
  <si>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</si>
  <si>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</si>
  <si>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</si>
  <si>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</si>
  <si>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</si>
  <si>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</si>
  <si>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</si>
  <si>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</si>
  <si>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</si>
  <si>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</si>
  <si>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</si>
  <si>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</si>
  <si>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</si>
  <si>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</si>
  <si>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</si>
  <si>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</si>
  <si>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</si>
  <si>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</si>
  <si>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</si>
  <si>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</si>
  <si>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</si>
  <si>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</si>
  <si>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</si>
  <si>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</si>
  <si>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</si>
  <si>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</si>
  <si>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</si>
  <si>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</si>
  <si>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</si>
  <si>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</si>
  <si>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</si>
  <si>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</si>
  <si>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</si>
  <si>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</si>
  <si>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</si>
  <si>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</si>
  <si>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</si>
  <si>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</si>
  <si>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</si>
  <si>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</si>
  <si>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</si>
  <si>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</si>
  <si>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</si>
  <si>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</si>
  <si>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</si>
  <si>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</si>
  <si>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</si>
  <si>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</si>
  <si>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</si>
  <si>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</si>
  <si>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</si>
  <si>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</si>
  <si>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</si>
  <si>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</si>
  <si>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</si>
  <si>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</si>
  <si>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</si>
  <si>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</si>
  <si>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</si>
  <si>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</si>
  <si>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</si>
  <si>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</si>
  <si>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</si>
  <si>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</si>
  <si>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</si>
  <si>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</si>
  <si>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</si>
  <si>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</si>
  <si>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</si>
  <si>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</si>
  <si>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</si>
  <si>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</si>
  <si>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</si>
  <si>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</si>
  <si>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</si>
  <si>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</si>
  <si>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</si>
  <si>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</si>
  <si>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</si>
  <si>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</si>
  <si>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</si>
  <si>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</si>
  <si>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</si>
  <si>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</si>
  <si>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</si>
  <si>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</si>
  <si>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</si>
  <si>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</si>
  <si>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</si>
  <si>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</si>
  <si>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</si>
  <si>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</si>
  <si>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</si>
  <si>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</si>
  <si>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</si>
  <si>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</si>
  <si>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</si>
  <si>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</si>
  <si>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</si>
  <si>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</si>
  <si>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</si>
  <si>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</si>
  <si>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</si>
  <si>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</si>
  <si>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</si>
  <si>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</si>
  <si>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</si>
  <si>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</si>
  <si>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</si>
  <si>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</si>
  <si>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</si>
  <si>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</si>
  <si>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</si>
  <si>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</si>
  <si>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</si>
  <si>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</si>
  <si>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</si>
  <si>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</si>
  <si>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</si>
  <si>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</si>
  <si>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</si>
  <si>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</si>
  <si>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</si>
  <si>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</si>
  <si>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</si>
  <si>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</si>
  <si>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</si>
  <si>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</si>
  <si>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</si>
  <si>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</si>
  <si>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</si>
  <si>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</si>
  <si>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</si>
  <si>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</si>
  <si>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</si>
  <si>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</si>
  <si>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</si>
  <si>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</si>
  <si>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</si>
  <si>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</si>
  <si>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</si>
  <si>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</si>
  <si>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</si>
  <si>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</si>
  <si>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</si>
  <si>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</si>
  <si>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</si>
  <si>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</si>
  <si>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</si>
  <si>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</si>
  <si>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</si>
  <si>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</si>
  <si>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</si>
  <si>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</si>
  <si>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</si>
  <si>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</si>
  <si>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</si>
  <si>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</si>
  <si>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</si>
  <si>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</si>
  <si>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</si>
  <si>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</si>
  <si>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</si>
  <si>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</si>
  <si>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</si>
  <si>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</si>
  <si>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</si>
  <si>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</si>
  <si>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</si>
  <si>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</si>
  <si>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</si>
  <si>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</si>
  <si>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</si>
  <si>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</si>
  <si>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</si>
  <si>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</si>
  <si>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</si>
  <si>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</si>
  <si>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</si>
  <si>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</si>
  <si>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</si>
  <si>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</si>
  <si>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</si>
  <si>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</si>
  <si>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</si>
  <si>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</si>
  <si>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</si>
  <si>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</si>
  <si>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</si>
  <si>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</si>
  <si>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</si>
  <si>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</si>
  <si>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</si>
  <si>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</si>
  <si>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</si>
  <si>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</si>
  <si>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</si>
  <si>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</si>
  <si>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</si>
  <si>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</si>
  <si>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</si>
  <si>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</si>
  <si>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</si>
  <si>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</si>
  <si>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</si>
  <si>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</si>
  <si>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</si>
  <si>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</si>
  <si>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</si>
  <si>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</si>
  <si>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</si>
  <si>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</si>
  <si>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</si>
  <si>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</si>
  <si>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</si>
  <si>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</si>
  <si>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</si>
  <si>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</si>
  <si>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</si>
  <si>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</si>
  <si>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</si>
  <si>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</si>
  <si>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</si>
  <si>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</si>
  <si>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</si>
  <si>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</si>
  <si>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</si>
  <si>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</si>
  <si>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</si>
  <si>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</si>
  <si>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</si>
  <si>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</si>
  <si>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</si>
  <si>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</si>
  <si>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</si>
  <si>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</si>
  <si>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</si>
  <si>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</si>
  <si>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</si>
  <si>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</si>
  <si>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</si>
  <si>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</si>
  <si>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</si>
  <si>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</si>
  <si>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</si>
  <si>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</si>
  <si>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</si>
  <si>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</si>
  <si>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</si>
  <si>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</si>
  <si>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</si>
  <si>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</si>
  <si>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</si>
  <si>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</si>
  <si>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</si>
  <si>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</si>
  <si>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</si>
  <si>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</si>
  <si>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</si>
  <si>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</si>
  <si>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</si>
  <si>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</si>
  <si>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</si>
  <si>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</si>
  <si>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</si>
  <si>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</si>
  <si>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</si>
  <si>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</si>
  <si>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</si>
  <si>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</si>
  <si>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</si>
  <si>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</si>
  <si>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</si>
  <si>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</si>
  <si>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</si>
  <si>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</si>
  <si>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</si>
  <si>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</si>
  <si>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</si>
  <si>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</si>
  <si>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</si>
  <si>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</si>
  <si>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</si>
  <si>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</si>
  <si>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</si>
  <si>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</si>
  <si>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</si>
  <si>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</si>
  <si>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</si>
  <si>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</si>
  <si>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</si>
  <si>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</si>
  <si>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</si>
  <si>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</si>
  <si>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</si>
  <si>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</si>
  <si>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</si>
  <si>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</si>
  <si>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</si>
  <si>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</si>
  <si>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</si>
  <si>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</si>
  <si>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</si>
  <si>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</si>
  <si>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</si>
  <si>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</si>
  <si>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</si>
  <si>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</si>
  <si>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</si>
  <si>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</si>
  <si>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</si>
  <si>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</si>
  <si>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</si>
  <si>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</si>
  <si>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</si>
  <si>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</si>
  <si>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</si>
  <si>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</si>
  <si>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</si>
  <si>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</si>
  <si>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</si>
  <si>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</si>
  <si>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</si>
  <si>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</si>
  <si>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</si>
  <si>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</si>
  <si>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</si>
  <si>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</si>
  <si>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</si>
  <si>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</si>
  <si>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</si>
  <si>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</si>
  <si>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</si>
  <si>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</si>
  <si>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</si>
  <si>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</si>
  <si>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</si>
  <si>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</si>
  <si>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</si>
  <si>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</si>
  <si>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</si>
  <si>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</si>
  <si>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</si>
  <si>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</si>
  <si>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</si>
  <si>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</si>
  <si>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</si>
  <si>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</si>
  <si>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</si>
  <si>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</si>
  <si>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</si>
  <si>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</si>
  <si>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</si>
  <si>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</si>
  <si>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</si>
  <si>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</si>
  <si>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</si>
  <si>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</si>
  <si>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</si>
  <si>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</si>
  <si>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</si>
  <si>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</si>
  <si>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</si>
  <si>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</si>
  <si>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</si>
  <si>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</si>
  <si>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</si>
  <si>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</si>
  <si>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</si>
  <si>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</si>
  <si>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</si>
  <si>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</si>
  <si>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</si>
  <si>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</si>
  <si>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</si>
  <si>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</si>
  <si>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</si>
  <si>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</si>
  <si>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</si>
  <si>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</si>
  <si>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</si>
  <si>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</si>
  <si>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</si>
  <si>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</si>
  <si>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</si>
  <si>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</si>
  <si>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</si>
  <si>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</si>
  <si>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</si>
  <si>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</si>
  <si>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</si>
  <si>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</si>
  <si>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</si>
  <si>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</si>
  <si>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</si>
  <si>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</si>
  <si>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</si>
  <si>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</si>
  <si>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</si>
  <si>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</si>
  <si>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</si>
  <si>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</si>
  <si>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</si>
  <si>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</si>
  <si>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</si>
  <si>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</si>
  <si>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</si>
  <si>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</si>
  <si>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</si>
  <si>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</si>
  <si>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</si>
  <si>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</si>
  <si>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</si>
  <si>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</si>
  <si>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</si>
  <si>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</si>
  <si>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</si>
  <si>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</si>
  <si>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</si>
  <si>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</si>
  <si>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</si>
  <si>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</si>
  <si>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</si>
  <si>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</si>
  <si>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</si>
  <si>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</si>
  <si>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</si>
  <si>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</si>
  <si>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</si>
  <si>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</si>
  <si>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</si>
  <si>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</si>
  <si>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</si>
  <si>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</si>
  <si>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</si>
  <si>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</si>
  <si>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</si>
  <si>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</si>
  <si>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</si>
  <si>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</si>
  <si>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</si>
  <si>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</si>
  <si>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</si>
  <si>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</si>
  <si>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</si>
  <si>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</si>
  <si>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</si>
  <si>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</si>
  <si>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</si>
  <si>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</si>
  <si>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</si>
  <si>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</si>
  <si>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</si>
  <si>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</si>
  <si>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</si>
  <si>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</si>
  <si>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</si>
  <si>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</si>
  <si>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</si>
  <si>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</si>
  <si>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</si>
  <si>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</si>
  <si>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</si>
  <si>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</si>
  <si>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</si>
  <si>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</si>
  <si>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</si>
  <si>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</si>
  <si>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</si>
  <si>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</si>
  <si>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</si>
  <si>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</si>
  <si>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</si>
  <si>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</si>
  <si>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</si>
  <si>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</si>
  <si>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</si>
  <si>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</si>
  <si>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</si>
  <si>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</si>
  <si>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</si>
  <si>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</si>
  <si>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</si>
  <si>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</si>
  <si>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</si>
  <si>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</si>
  <si>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</si>
  <si>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</si>
  <si>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</si>
  <si>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</si>
  <si>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</si>
  <si>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</si>
  <si>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</si>
  <si>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</si>
  <si>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</si>
  <si>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</si>
  <si>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</si>
  <si>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</si>
  <si>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</si>
  <si>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</si>
  <si>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</si>
  <si>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</si>
  <si>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</si>
  <si>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</si>
  <si>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</si>
  <si>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</si>
  <si>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</si>
  <si>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</si>
  <si>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</si>
  <si>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</si>
  <si>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</si>
  <si>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</si>
  <si>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</si>
  <si>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</si>
  <si>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</si>
  <si>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</si>
  <si>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</si>
  <si>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</si>
  <si>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</si>
  <si>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</si>
  <si>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</si>
  <si>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</si>
  <si>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</si>
  <si>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</si>
  <si>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</si>
  <si>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</si>
  <si>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</si>
  <si>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</si>
  <si>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</si>
  <si>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</si>
  <si>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</si>
  <si>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</si>
  <si>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</si>
  <si>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</si>
  <si>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</si>
  <si>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</si>
  <si>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</si>
  <si>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</si>
  <si>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</si>
  <si>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</si>
  <si>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</si>
  <si>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</si>
  <si>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</si>
  <si>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</si>
  <si>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</si>
  <si>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</si>
  <si>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</si>
  <si>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</si>
  <si>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</si>
  <si>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</si>
  <si>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</si>
  <si>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</si>
  <si>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</si>
  <si>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</si>
  <si>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</si>
  <si>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</si>
  <si>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</si>
  <si>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</si>
  <si>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</si>
  <si>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</si>
  <si>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</si>
  <si>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</si>
  <si>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</si>
  <si>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</si>
  <si>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</si>
  <si>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</si>
  <si>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</si>
  <si>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</si>
  <si>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</si>
  <si>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</si>
  <si>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</si>
  <si>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</si>
  <si>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</si>
  <si>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</si>
  <si>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</si>
  <si>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</si>
  <si>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</si>
  <si>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</si>
  <si>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</si>
  <si>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</si>
  <si>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</si>
  <si>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</si>
  <si>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</si>
  <si>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</si>
  <si>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</si>
  <si>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</si>
  <si>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</si>
  <si>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</si>
  <si>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</si>
  <si>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</si>
  <si>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</si>
  <si>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</si>
  <si>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</si>
  <si>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</si>
  <si>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</si>
  <si>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</si>
  <si>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</si>
  <si>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</si>
  <si>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</si>
  <si>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</si>
  <si>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</si>
  <si>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</si>
  <si>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</si>
  <si>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</si>
  <si>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</si>
  <si>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</si>
  <si>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</si>
  <si>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</si>
  <si>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</si>
  <si>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</si>
  <si>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</si>
  <si>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</si>
  <si>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</si>
  <si>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</si>
  <si>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</si>
  <si>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</si>
  <si>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</si>
  <si>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</si>
  <si>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</si>
  <si>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</si>
  <si>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</si>
  <si>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</si>
  <si>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</si>
  <si>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</si>
  <si>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</si>
  <si>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</si>
  <si>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</si>
  <si>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</si>
  <si>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</si>
  <si>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</si>
  <si>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</si>
  <si>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</si>
  <si>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</si>
  <si>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</si>
  <si>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</si>
  <si>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</si>
  <si>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</si>
  <si>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</si>
  <si>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</si>
  <si>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</si>
  <si>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</si>
  <si>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</si>
  <si>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</si>
  <si>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</si>
  <si>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</si>
  <si>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</si>
  <si>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</si>
  <si>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</si>
  <si>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</si>
  <si>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</si>
  <si>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</si>
  <si>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</si>
  <si>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</si>
  <si>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</si>
  <si>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</si>
  <si>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</si>
  <si>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</si>
  <si>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</si>
  <si>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</si>
  <si>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</si>
  <si>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</si>
  <si>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</si>
  <si>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</si>
  <si>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</si>
  <si>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</si>
  <si>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</si>
  <si>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</si>
  <si>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</si>
  <si>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</si>
  <si>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</si>
  <si>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</si>
  <si>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</si>
  <si>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</si>
  <si>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</si>
  <si>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</si>
  <si>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</si>
  <si>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</si>
  <si>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</si>
  <si>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</si>
  <si>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</si>
  <si>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</si>
  <si>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</si>
  <si>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</si>
  <si>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</si>
  <si>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</si>
  <si>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</si>
  <si>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</si>
  <si>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</si>
  <si>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</si>
  <si>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</si>
  <si>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</si>
  <si>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</si>
  <si>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</si>
  <si>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</si>
  <si>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</si>
  <si>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</si>
  <si>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</si>
  <si>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</si>
  <si>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</si>
  <si>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</si>
  <si>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</si>
  <si>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</si>
  <si>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</si>
  <si>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</si>
  <si>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</si>
  <si>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</si>
  <si>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</si>
  <si>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</si>
  <si>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</si>
  <si>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</si>
  <si>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</si>
  <si>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</si>
  <si>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</si>
  <si>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</si>
  <si>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</si>
  <si>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</si>
  <si>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</si>
  <si>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</si>
  <si>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</si>
  <si>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</si>
  <si>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</si>
  <si>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</si>
  <si>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</si>
  <si>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</si>
  <si>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</si>
  <si>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</si>
  <si>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</si>
  <si>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</si>
  <si>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</si>
  <si>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</si>
  <si>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</si>
  <si>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</si>
  <si>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</si>
  <si>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</si>
  <si>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</si>
  <si>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</si>
  <si>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</si>
  <si>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</si>
  <si>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</si>
  <si>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</si>
  <si>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</si>
  <si>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</si>
  <si>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</si>
  <si>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</si>
  <si>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</si>
  <si>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</si>
  <si>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</si>
  <si>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</si>
  <si>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</si>
  <si>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</si>
  <si>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</si>
  <si>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</si>
  <si>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</si>
  <si>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</si>
  <si>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</si>
  <si>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</si>
  <si>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</si>
  <si>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</si>
  <si>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</si>
  <si>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</si>
  <si>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</si>
  <si>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</si>
  <si>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</si>
  <si>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</si>
  <si>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</si>
  <si>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</si>
  <si>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</si>
  <si>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</si>
  <si>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</si>
  <si>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</si>
  <si>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</si>
  <si>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</si>
  <si>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</si>
  <si>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</si>
  <si>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</si>
  <si>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</si>
  <si>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</si>
  <si>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</si>
  <si>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</si>
  <si>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</si>
  <si>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</si>
  <si>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</si>
  <si>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</si>
  <si>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</si>
  <si>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</si>
  <si>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</si>
  <si>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</si>
  <si>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</si>
  <si>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</si>
  <si>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</si>
  <si>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</si>
  <si>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</si>
  <si>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</si>
  <si>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</si>
  <si>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</si>
  <si>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</si>
  <si>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</si>
  <si>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</si>
  <si>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</si>
  <si>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</si>
  <si>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</si>
  <si>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</si>
  <si>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</si>
  <si>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</si>
  <si>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</si>
  <si>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</si>
  <si>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</si>
  <si>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</si>
  <si>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</si>
  <si>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</si>
  <si>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</si>
  <si>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</si>
  <si>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</si>
  <si>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</si>
  <si>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</si>
  <si>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</si>
  <si>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</si>
  <si>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</si>
  <si>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</si>
  <si>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</si>
  <si>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</si>
  <si>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</si>
  <si>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</si>
  <si>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</si>
  <si>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</si>
  <si>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</si>
  <si>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</si>
  <si>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</si>
  <si>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</si>
  <si>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</si>
  <si>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</si>
  <si>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</si>
  <si>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</si>
  <si>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</si>
  <si>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</si>
  <si>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</si>
  <si>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</si>
  <si>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</si>
  <si>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</si>
  <si>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</si>
  <si>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</si>
  <si>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</si>
  <si>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</si>
  <si>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</si>
  <si>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</si>
  <si>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</si>
  <si>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</si>
  <si>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</si>
  <si>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</si>
  <si>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</si>
  <si>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</si>
  <si>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</si>
  <si>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</si>
  <si>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</si>
  <si>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</si>
  <si>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</si>
  <si>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</si>
  <si>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</si>
  <si>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</si>
  <si>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</si>
  <si>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</si>
  <si>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</si>
  <si>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</si>
  <si>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</si>
  <si>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</si>
  <si>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</si>
  <si>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</si>
  <si>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</si>
  <si>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</si>
  <si>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</si>
  <si>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</si>
  <si>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</si>
  <si>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</si>
  <si>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</si>
  <si>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</si>
  <si>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</si>
  <si>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</si>
  <si>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</si>
  <si>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</si>
  <si>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</si>
  <si>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</si>
  <si>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</si>
  <si>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</si>
  <si>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</si>
  <si>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</si>
  <si>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</si>
  <si>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</si>
  <si>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</si>
  <si>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</si>
  <si>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</si>
  <si>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</si>
  <si>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</si>
  <si>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</si>
  <si>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</si>
  <si>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</si>
  <si>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</si>
  <si>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</si>
  <si>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</si>
  <si>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</si>
  <si>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</si>
  <si>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</si>
  <si>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</si>
  <si>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</si>
  <si>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</si>
  <si>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</si>
  <si>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</si>
  <si>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</si>
  <si>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</si>
  <si>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</si>
  <si>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</si>
  <si>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</si>
  <si>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</si>
  <si>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</si>
  <si>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</si>
  <si>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</si>
  <si>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</si>
  <si>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</si>
  <si>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</si>
  <si>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</si>
  <si>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</si>
  <si>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</si>
  <si>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</si>
  <si>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</si>
  <si>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</si>
  <si>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</si>
  <si>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</si>
  <si>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</si>
  <si>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</si>
  <si>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</si>
  <si>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</si>
  <si>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</si>
  <si>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</si>
  <si>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</si>
  <si>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</si>
  <si>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</si>
  <si>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</si>
  <si>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</si>
  <si>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</si>
  <si>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</si>
  <si>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</si>
  <si>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</si>
  <si>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</si>
  <si>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</si>
  <si>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</si>
  <si>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</si>
  <si>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</si>
  <si>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</si>
  <si>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</si>
  <si>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</si>
  <si>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</si>
  <si>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</si>
  <si>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</si>
  <si>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</si>
  <si>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</si>
  <si>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</si>
  <si>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</si>
  <si>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</si>
  <si>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</si>
  <si>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</si>
  <si>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</si>
  <si>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</si>
  <si>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</si>
  <si>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</si>
  <si>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</si>
  <si>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</si>
  <si>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</si>
  <si>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</si>
  <si>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</si>
  <si>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</si>
  <si>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</si>
  <si>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</si>
  <si>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</si>
  <si>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</si>
  <si>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</si>
  <si>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</si>
  <si>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</si>
  <si>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</si>
  <si>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</si>
  <si>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</si>
  <si>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</si>
  <si>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</si>
  <si>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</si>
  <si>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</si>
  <si>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</si>
  <si>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</si>
  <si>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</si>
  <si>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</si>
  <si>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</si>
  <si>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</si>
  <si>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</si>
  <si>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</si>
  <si>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</si>
  <si>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</si>
  <si>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</si>
  <si>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</si>
  <si>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</si>
  <si>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</si>
  <si>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</si>
  <si>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</si>
  <si>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</si>
  <si>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</si>
  <si>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</si>
  <si>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</si>
  <si>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</si>
  <si>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</si>
  <si>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</si>
  <si>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</si>
  <si>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</si>
  <si>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</si>
  <si>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</si>
  <si>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</si>
  <si>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</si>
  <si>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</si>
  <si>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</si>
  <si>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</si>
  <si>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</si>
  <si>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</si>
  <si>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</si>
  <si>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</si>
  <si>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</si>
  <si>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</si>
  <si>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</si>
  <si>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</si>
  <si>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</si>
  <si>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</si>
  <si>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</si>
  <si>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</si>
  <si>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</si>
  <si>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</si>
  <si>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</si>
  <si>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</si>
  <si>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</si>
  <si>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</si>
  <si>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</si>
  <si>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</si>
  <si>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</si>
  <si>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</si>
  <si>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</si>
  <si>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</si>
  <si>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</si>
  <si>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</si>
  <si>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</si>
  <si>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</si>
  <si>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</si>
  <si>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</si>
  <si>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</si>
  <si>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</si>
  <si>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</si>
  <si>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</si>
  <si>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</si>
  <si>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</si>
  <si>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</si>
  <si>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</si>
  <si>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</si>
  <si>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</si>
  <si>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</si>
  <si>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</si>
  <si>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</si>
  <si>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</si>
  <si>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</si>
  <si>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</si>
  <si>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</si>
  <si>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</si>
  <si>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</si>
  <si>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</si>
  <si>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</si>
  <si>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</si>
  <si>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</si>
  <si>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</si>
  <si>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</si>
  <si>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</si>
  <si>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</si>
  <si>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</si>
  <si>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</si>
  <si>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</si>
  <si>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</si>
  <si>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</si>
  <si>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</si>
  <si>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</si>
  <si>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</si>
  <si>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</si>
  <si>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</si>
  <si>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</si>
  <si>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</si>
  <si>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</si>
  <si>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</si>
  <si>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</si>
  <si>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</si>
  <si>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</si>
  <si>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</si>
  <si>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</si>
  <si>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</si>
  <si>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</si>
  <si>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</si>
  <si>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</si>
  <si>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</si>
  <si>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</si>
  <si>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</si>
  <si>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</si>
  <si>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</si>
  <si>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</si>
  <si>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</si>
  <si>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</si>
  <si>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</si>
  <si>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</si>
  <si>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</si>
  <si>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</si>
  <si>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</si>
  <si>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</si>
  <si>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</si>
  <si>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</si>
  <si>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</si>
  <si>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</si>
  <si>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</si>
  <si>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</si>
  <si>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</si>
  <si>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</si>
  <si>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</si>
  <si>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</si>
  <si>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</si>
  <si>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</si>
  <si>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</si>
  <si>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</si>
  <si>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</si>
  <si>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</si>
  <si>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</si>
  <si>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</si>
  <si>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</si>
  <si>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</si>
  <si>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</si>
  <si>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</si>
  <si>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</si>
  <si>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</si>
  <si>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</si>
  <si>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</si>
  <si>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</si>
  <si>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</si>
  <si>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</si>
  <si>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</si>
  <si>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</si>
  <si>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</si>
  <si>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</si>
  <si>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</si>
  <si>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</si>
  <si>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</si>
  <si>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</si>
  <si>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</si>
  <si>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</si>
  <si>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</si>
  <si>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</si>
  <si>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</si>
  <si>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</si>
  <si>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</si>
  <si>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</si>
  <si>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</si>
  <si>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</si>
  <si>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</si>
  <si>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</si>
  <si>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</si>
  <si>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</si>
  <si>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</si>
  <si>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</si>
  <si>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</si>
  <si>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</si>
  <si>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</si>
  <si>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</si>
  <si>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</si>
  <si>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</si>
  <si>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</si>
  <si>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</si>
  <si>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</si>
  <si>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</si>
  <si>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</si>
  <si>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</si>
  <si>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</si>
  <si>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</si>
  <si>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</si>
  <si>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</si>
  <si>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</si>
  <si>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</si>
  <si>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</si>
  <si>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</si>
  <si>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</si>
  <si>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</si>
  <si>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</si>
  <si>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</si>
  <si>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</si>
  <si>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</si>
  <si>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</si>
  <si>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</si>
  <si>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</si>
  <si>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</si>
  <si>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</si>
  <si>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</si>
  <si>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</si>
  <si>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</si>
  <si>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</si>
  <si>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</si>
  <si>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</si>
  <si>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</si>
  <si>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</si>
  <si>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</si>
  <si>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</si>
  <si>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</si>
  <si>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</si>
  <si>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</si>
  <si>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</si>
  <si>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</si>
  <si>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</si>
  <si>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</si>
  <si>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</si>
  <si>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</si>
  <si>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</si>
  <si>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</si>
  <si>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</si>
  <si>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</si>
  <si>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</si>
  <si>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</si>
  <si>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</si>
  <si>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</si>
  <si>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</si>
  <si>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</si>
  <si>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</si>
  <si>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</si>
  <si>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</si>
  <si>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</si>
  <si>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</si>
  <si>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</si>
  <si>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</si>
  <si>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</si>
  <si>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</si>
  <si>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</si>
  <si>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</si>
  <si>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</si>
  <si>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</si>
  <si>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</si>
  <si>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</si>
  <si>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</si>
  <si>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</si>
  <si>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</si>
  <si>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</si>
  <si>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</si>
  <si>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</si>
  <si>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</si>
  <si>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</si>
  <si>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</si>
  <si>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</si>
  <si>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</si>
  <si>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</si>
  <si>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</si>
  <si>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</si>
  <si>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</si>
  <si>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</si>
  <si>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</si>
  <si>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</si>
  <si>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</si>
  <si>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</si>
  <si>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</si>
  <si>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</si>
  <si>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</si>
  <si>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</si>
  <si>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</si>
  <si>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</si>
  <si>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</si>
  <si>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</si>
  <si>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</si>
  <si>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</si>
  <si>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</si>
  <si>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</si>
  <si>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</si>
  <si>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</si>
  <si>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</si>
  <si>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</si>
  <si>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</si>
  <si>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</si>
  <si>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</si>
  <si>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</si>
  <si>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</si>
  <si>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</si>
  <si>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</si>
  <si>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</si>
  <si>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</si>
  <si>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</si>
  <si>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</si>
  <si>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</si>
  <si>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</si>
  <si>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</si>
  <si>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</si>
  <si>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</si>
  <si>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</si>
  <si>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</si>
  <si>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</si>
  <si>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</si>
  <si>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</si>
  <si>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</si>
  <si>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</si>
  <si>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</si>
  <si>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</si>
  <si>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</si>
  <si>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</si>
  <si>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</si>
  <si>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</si>
  <si>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</si>
  <si>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</si>
  <si>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</si>
  <si>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</si>
  <si>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</si>
  <si>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</si>
  <si>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</si>
  <si>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</si>
  <si>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</si>
  <si>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</si>
  <si>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Grand Total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</si>
  <si>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</si>
  <si>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</si>
  <si>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</si>
  <si>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</si>
  <si>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</si>
  <si>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</si>
  <si>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</si>
  <si>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</si>
  <si>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</si>
  <si>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</si>
  <si>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</si>
  <si>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</si>
  <si>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</si>
  <si>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</si>
  <si>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</si>
  <si>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</si>
  <si>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</si>
  <si>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</si>
  <si>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</si>
  <si>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</si>
  <si>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</si>
  <si>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</si>
  <si>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</si>
  <si>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</si>
  <si>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</si>
  <si>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</si>
  <si>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</si>
  <si>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</si>
  <si>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</si>
  <si>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</si>
  <si>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</si>
  <si>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</si>
  <si>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</si>
  <si>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</si>
  <si>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</si>
  <si>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</si>
  <si>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</si>
  <si>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</si>
  <si>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</si>
  <si>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</si>
  <si>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</si>
  <si>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</si>
  <si>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</si>
  <si>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</si>
  <si>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</si>
  <si>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</si>
  <si>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</si>
  <si>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</si>
  <si>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</si>
  <si>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</si>
  <si>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</si>
  <si>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</si>
  <si>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</si>
  <si>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</si>
  <si>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</si>
  <si>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</si>
  <si>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</si>
  <si>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</si>
  <si>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</si>
  <si>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</si>
  <si>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</si>
  <si>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</si>
  <si>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Min Number of backers:</t>
  </si>
  <si>
    <t>Max Number of bakers:</t>
  </si>
  <si>
    <t>Var Number of backers:</t>
  </si>
  <si>
    <t>Std Dev of Number of backers:</t>
  </si>
  <si>
    <t>Avg Number of backers:</t>
  </si>
  <si>
    <t>Med Number of backers: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</si>
</sst>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9" fontId="0" fillId="0" borderId="0" xfId="42" applyFont="1"/>
    <xf numFmtId="0" fontId="0" fillId="0" borderId="10" xfId="0" applyBorder="1"/>
    <xf numFmtId="1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right"/>
    </xf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FBFF29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FBFF29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FBFF29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FBFF29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FBFF29"/>
        </patternFill>
      </fill>
    </dxf>
    <dxf>
      <font>
        <b val="0"/>
        <i val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BFF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 (Staked-Colum Chart)!PivotTable2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(Staked-Colum Chart)'!$B$3:$B$4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'PT (Staked-Colum Chart)'!$A$5:$A$29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(Staked-Colum Chart)'!$B$5:$B$29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E-B14B-8B62-48BE287C0288}"/>
            </c:ext>
          </c:extLst>
        </c:ser>
        <c:ser>
          <c:idx val="1"/>
          <c:order val="1"/>
          <c:tx>
            <c:strRef>
              <c:f>'PT (Staked-Colum Chart)'!$C$3:$C$4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'PT (Staked-Colum Chart)'!$A$5:$A$29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(Staked-Colum Chart)'!$C$5:$C$29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E-B14B-8B62-48BE287C0288}"/>
            </c:ext>
          </c:extLst>
        </c:ser>
        <c:ser>
          <c:idx val="2"/>
          <c:order val="2"/>
          <c:tx>
            <c:strRef>
              <c:f>'PT (Staked-Colum Chart)'!$D$3:$D$4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'PT (Staked-Colum Chart)'!$A$5:$A$29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(Staked-Colum Chart)'!$D$5:$D$29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E-B14B-8B62-48BE287C0288}"/>
            </c:ext>
          </c:extLst>
        </c:ser>
        <c:ser>
          <c:idx val="3"/>
          <c:order val="3"/>
          <c:tx>
            <c:strRef>
              <c:f>'PT (Staked-Colum Chart)'!$E$3:$E$4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'PT (Staked-Colum Chart)'!$A$5:$A$29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(Staked-Colum Chart)'!$E$5:$E$29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EE-B14B-8B62-48BE287C0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40848992"/>
        <c:axId val="1742140496"/>
      </c:barChart>
      <c:catAx>
        <c:axId val="17408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40496"/>
        <c:crosses val="autoZero"/>
        <c:auto val="1"/>
        <c:lblAlgn val="ctr"/>
        <c:lblOffset val="100"/>
        <c:noMultiLvlLbl val="0"/>
      </c:catAx>
      <c:valAx>
        <c:axId val="17421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4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 (Line Graph Chart)!PivotTable3</c:name>
    <c:fmtId val="1"/>
  </c:pivotSource>
  <c:chart>
    <c:autoTitleDeleted val="0"/>
    <c:pivotFmts>
      <c:pivotFmt>
        <c:idx val="0"/>
        <c:spPr>
          <a:ln w="31750" cap="rnd">
            <a:solidFill>
              <a:srgbClr val="FFFF00"/>
            </a:solidFill>
            <a:round/>
          </a:ln>
          <a:effectLst/>
        </c:spPr>
        <c:marker>
          <c:symbol val="circle"/>
          <c:size val="6"/>
          <c:spPr>
            <a:solidFill>
              <a:srgbClr val="FFFF00"/>
            </a:solidFill>
            <a:ln w="12700">
              <a:solidFill>
                <a:srgbClr val="FFFF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12700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rgbClr val="002060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75000"/>
              </a:schemeClr>
            </a:solidFill>
            <a:ln w="12700">
              <a:solidFill>
                <a:srgbClr val="00206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2"/>
          <c:order val="0"/>
          <c:tx>
            <c:strRef>
              <c:f>'PT (Line Graph Chart)'!$B$4:$B$5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 w="12700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'PT (Line Graph Chart)'!$A$6:$A$18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(Line Graph Chart)'!$B$6:$B$18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CCB-6943-856A-B8959AE70D40}"/>
            </c:ext>
          </c:extLst>
        </c:ser>
        <c:ser>
          <c:idx val="1"/>
          <c:order val="1"/>
          <c:tx>
            <c:strRef>
              <c:f>'PT (Line Graph Chart)'!$C$4:$C$5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'PT (Line Graph Chart)'!$A$6:$A$18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(Line Graph Chart)'!$C$6:$C$18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CCB-6943-856A-B8959AE70D40}"/>
            </c:ext>
          </c:extLst>
        </c:ser>
        <c:ser>
          <c:idx val="0"/>
          <c:order val="2"/>
          <c:tx>
            <c:strRef>
              <c:f>'PT (Line Graph Chart)'!$D$4:$D$5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12700">
                <a:solidFill>
                  <a:srgbClr val="002060"/>
                </a:solidFill>
                <a:round/>
              </a:ln>
              <a:effectLst/>
            </c:spPr>
          </c:marker>
          <c:cat>
            <c:strRef>
              <c:f>'PT (Line Graph Chart)'!$A$6:$A$18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(Line Graph Chart)'!$D$6:$D$18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CCB-6943-856A-B8959AE70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868512"/>
        <c:axId val="1784870160"/>
      </c:lineChart>
      <c:catAx>
        <c:axId val="178486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70160"/>
        <c:crosses val="autoZero"/>
        <c:auto val="1"/>
        <c:lblAlgn val="ctr"/>
        <c:lblOffset val="100"/>
        <c:noMultiLvlLbl val="0"/>
      </c:catAx>
      <c:valAx>
        <c:axId val="17848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685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F-7443-A601-34F28B7668CF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F-7443-A601-34F28B7668CF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F-7443-A601-34F28B766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243776"/>
        <c:axId val="1873780800"/>
      </c:lineChart>
      <c:catAx>
        <c:axId val="18732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80800"/>
        <c:crosses val="autoZero"/>
        <c:auto val="1"/>
        <c:lblAlgn val="ctr"/>
        <c:lblOffset val="100"/>
        <c:noMultiLvlLbl val="0"/>
      </c:catAx>
      <c:valAx>
        <c:axId val="1873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2</xdr:row>
      <xdr:rowOff>38100</xdr:rowOff>
    </xdr:from>
    <xdr:to>
      <xdr:col>20</xdr:col>
      <xdr:colOff>368300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AFFD3-02B5-D59F-80F4-B3E8DC78B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6350</xdr:rowOff>
    </xdr:from>
    <xdr:to>
      <xdr:col>12</xdr:col>
      <xdr:colOff>368300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58511-E89F-F9FE-44DA-546CB26FF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12959</xdr:colOff>
      <xdr:row>13</xdr:row>
      <xdr:rowOff>60389</xdr:rowOff>
    </xdr:from>
    <xdr:to>
      <xdr:col>8</xdr:col>
      <xdr:colOff>25919</xdr:colOff>
      <xdr:row>29</xdr:row>
      <xdr:rowOff>77755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CE597-3C89-3B28-AD05-206B63E77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573</xdr:row>
      <xdr:rowOff>152400</xdr:rowOff>
    </xdr:from>
    <xdr:to>
      <xdr:col>4</xdr:col>
      <xdr:colOff>977900</xdr:colOff>
      <xdr:row>584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26D6ED-DA03-98C0-8B24-3E7B6F6ADDAA}"/>
            </a:ext>
          </a:extLst>
        </xdr:cNvPr>
        <xdr:cNvSpPr txBox="1"/>
      </xdr:nvSpPr>
      <xdr:spPr>
        <a:xfrm>
          <a:off x="50800" y="116611400"/>
          <a:ext cx="6781800" cy="212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● Use</a:t>
          </a:r>
          <a:r>
            <a:rPr lang="en-US" sz="1100" baseline="0"/>
            <a:t> you data to determine whether the mean or the median better summarizes the data. </a:t>
          </a:r>
        </a:p>
        <a:p>
          <a:endParaRPr lang="en-US" sz="1100" baseline="0"/>
        </a:p>
        <a:p>
          <a:r>
            <a:rPr lang="en-US" sz="1100" i="1" baseline="0"/>
            <a:t>Answer</a:t>
          </a:r>
          <a:r>
            <a:rPr lang="en-US" sz="1100" baseline="0"/>
            <a:t>: The median best summarizes the data in both cases because the median is less than the average, indicating high-side outliers which would inflate the average or mean.</a:t>
          </a:r>
        </a:p>
        <a:p>
          <a:endParaRPr lang="en-US" sz="1100" baseline="0"/>
        </a:p>
        <a:p>
          <a:r>
            <a:rPr lang="en-US" sz="1100" baseline="0"/>
            <a:t>● Use you data to determine if there is more variability with successful or unsuccessful campaigns. Does this makes sense? Why or Why not?</a:t>
          </a:r>
        </a:p>
        <a:p>
          <a:endParaRPr lang="en-US" sz="1100"/>
        </a:p>
        <a:p>
          <a:r>
            <a:rPr lang="en-US" sz="1100" i="1"/>
            <a:t>Answer</a:t>
          </a:r>
          <a:r>
            <a:rPr lang="en-US" sz="1100"/>
            <a:t>: There</a:t>
          </a:r>
          <a:r>
            <a:rPr lang="en-US" sz="1100" baseline="0"/>
            <a:t> is more variation amoung the successful campaigns. Yes, it does makes sense. Given that the successful campaigns have a larger variance, the standard deviation is also larger than that of the unsuccessful campaign.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mond Bell" refreshedDate="44825.912382060182" createdVersion="8" refreshedVersion="8" minRefreshableVersion="3" recordCount="1000" xr:uid="{29926548-0517-194B-9908-78006DE8DB1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MixedTypes="1" containsNumber="1" minValue="1" maxValue="113.17073170731707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 pivotCacheId="15038388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e v="#DIV/0!"/>
    <n v="0"/>
    <x v="0"/>
    <n v="0"/>
    <x v="0"/>
    <s v="CAD"/>
    <x v="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92.151898734177209"/>
    <n v="1040"/>
    <x v="1"/>
    <n v="158"/>
    <x v="1"/>
    <s v="USD"/>
    <x v="1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00.01614035087719"/>
    <n v="131.4787822878229"/>
    <x v="1"/>
    <n v="1425"/>
    <x v="2"/>
    <s v="AUD"/>
    <x v="2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103.20833333333333"/>
    <n v="58.976190476190467"/>
    <x v="0"/>
    <n v="24"/>
    <x v="1"/>
    <s v="USD"/>
    <x v="3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99.339622641509436"/>
    <n v="69.276315789473685"/>
    <x v="0"/>
    <n v="53"/>
    <x v="1"/>
    <s v="USD"/>
    <x v="4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75.833333333333329"/>
    <n v="173.61842105263159"/>
    <x v="1"/>
    <n v="174"/>
    <x v="3"/>
    <s v="DKK"/>
    <x v="5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60.555555555555557"/>
    <n v="20.961538461538463"/>
    <x v="0"/>
    <n v="18"/>
    <x v="4"/>
    <s v="GBP"/>
    <x v="6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64.93832599118943"/>
    <n v="327.57777777777778"/>
    <x v="1"/>
    <n v="227"/>
    <x v="3"/>
    <s v="DKK"/>
    <x v="7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30.997175141242938"/>
    <n v="19.932788374205266"/>
    <x v="2"/>
    <n v="708"/>
    <x v="3"/>
    <s v="DKK"/>
    <x v="8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72.909090909090907"/>
    <n v="51.741935483870968"/>
    <x v="0"/>
    <n v="44"/>
    <x v="1"/>
    <s v="USD"/>
    <x v="9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62.9"/>
    <n v="266.11538461538464"/>
    <x v="1"/>
    <n v="220"/>
    <x v="1"/>
    <s v="USD"/>
    <x v="1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112.22222222222223"/>
    <n v="48.095238095238095"/>
    <x v="0"/>
    <n v="27"/>
    <x v="1"/>
    <s v="USD"/>
    <x v="11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102.34545454545454"/>
    <n v="89.349206349206341"/>
    <x v="0"/>
    <n v="55"/>
    <x v="1"/>
    <s v="USD"/>
    <x v="12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105.05102040816327"/>
    <n v="245.11904761904765"/>
    <x v="1"/>
    <n v="98"/>
    <x v="1"/>
    <s v="USD"/>
    <x v="13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94.144999999999996"/>
    <n v="66.769503546099301"/>
    <x v="0"/>
    <n v="200"/>
    <x v="1"/>
    <s v="USD"/>
    <x v="14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84.986725663716811"/>
    <n v="47.307881773399011"/>
    <x v="0"/>
    <n v="452"/>
    <x v="1"/>
    <s v="USD"/>
    <x v="15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110.41"/>
    <n v="649.47058823529414"/>
    <x v="1"/>
    <n v="100"/>
    <x v="1"/>
    <s v="USD"/>
    <x v="16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07.96236989591674"/>
    <n v="159.39125295508273"/>
    <x v="1"/>
    <n v="1249"/>
    <x v="1"/>
    <s v="USD"/>
    <x v="17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45.103703703703701"/>
    <n v="66.912087912087912"/>
    <x v="3"/>
    <n v="135"/>
    <x v="1"/>
    <s v="USD"/>
    <x v="18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5.001483679525222"/>
    <n v="48.529600000000002"/>
    <x v="0"/>
    <n v="674"/>
    <x v="1"/>
    <s v="USD"/>
    <x v="19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05.97134670487107"/>
    <n v="112.24279210925646"/>
    <x v="1"/>
    <n v="1396"/>
    <x v="1"/>
    <s v="USD"/>
    <x v="2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69.055555555555557"/>
    <n v="40.992553191489364"/>
    <x v="0"/>
    <n v="558"/>
    <x v="1"/>
    <s v="USD"/>
    <x v="21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85.044943820224717"/>
    <n v="128.07106598984771"/>
    <x v="1"/>
    <n v="890"/>
    <x v="1"/>
    <s v="USD"/>
    <x v="22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105.22535211267606"/>
    <n v="332.04444444444448"/>
    <x v="1"/>
    <n v="142"/>
    <x v="4"/>
    <s v="GBP"/>
    <x v="23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39.003741114852225"/>
    <n v="112.83225108225108"/>
    <x v="1"/>
    <n v="2673"/>
    <x v="1"/>
    <s v="USD"/>
    <x v="24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73.030674846625772"/>
    <n v="216.43636363636364"/>
    <x v="1"/>
    <n v="163"/>
    <x v="1"/>
    <s v="USD"/>
    <x v="25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35.009459459459457"/>
    <n v="48.199069767441863"/>
    <x v="3"/>
    <n v="1480"/>
    <x v="1"/>
    <s v="USD"/>
    <x v="26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106.6"/>
    <n v="79.95"/>
    <x v="0"/>
    <n v="15"/>
    <x v="1"/>
    <s v="USD"/>
    <x v="27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61.997747747747745"/>
    <n v="105.22553516819573"/>
    <x v="1"/>
    <n v="2220"/>
    <x v="1"/>
    <s v="USD"/>
    <x v="28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94.000622665006233"/>
    <n v="328.89978213507629"/>
    <x v="1"/>
    <n v="1606"/>
    <x v="5"/>
    <s v="CHF"/>
    <x v="29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12.05426356589147"/>
    <n v="160.61111111111111"/>
    <x v="1"/>
    <n v="129"/>
    <x v="1"/>
    <s v="USD"/>
    <x v="3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48.008849557522126"/>
    <n v="310"/>
    <x v="1"/>
    <n v="226"/>
    <x v="4"/>
    <s v="GBP"/>
    <x v="31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38.004334633723452"/>
    <n v="86.807920792079202"/>
    <x v="0"/>
    <n v="2307"/>
    <x v="6"/>
    <s v="EUR"/>
    <x v="32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5.000184535892231"/>
    <n v="377.82071713147411"/>
    <x v="1"/>
    <n v="5419"/>
    <x v="1"/>
    <s v="USD"/>
    <x v="33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85"/>
    <n v="150.80645161290323"/>
    <x v="1"/>
    <n v="165"/>
    <x v="1"/>
    <s v="USD"/>
    <x v="34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95.993893129770996"/>
    <n v="150.30119521912351"/>
    <x v="1"/>
    <n v="1965"/>
    <x v="3"/>
    <s v="DKK"/>
    <x v="35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68.8125"/>
    <n v="157.28571428571431"/>
    <x v="1"/>
    <n v="16"/>
    <x v="1"/>
    <s v="USD"/>
    <x v="36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05.97196261682242"/>
    <n v="139.98765432098764"/>
    <x v="1"/>
    <n v="107"/>
    <x v="1"/>
    <s v="USD"/>
    <x v="37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75.261194029850742"/>
    <n v="325.32258064516128"/>
    <x v="1"/>
    <n v="134"/>
    <x v="1"/>
    <s v="USD"/>
    <x v="38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7.125"/>
    <n v="50.777777777777779"/>
    <x v="0"/>
    <n v="88"/>
    <x v="3"/>
    <s v="DKK"/>
    <x v="39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75.141414141414145"/>
    <n v="169.06818181818181"/>
    <x v="1"/>
    <n v="198"/>
    <x v="1"/>
    <s v="USD"/>
    <x v="4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107.42342342342343"/>
    <n v="212.92857142857144"/>
    <x v="1"/>
    <n v="111"/>
    <x v="6"/>
    <s v="EUR"/>
    <x v="41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35.995495495495497"/>
    <n v="443.94444444444446"/>
    <x v="1"/>
    <n v="222"/>
    <x v="1"/>
    <s v="USD"/>
    <x v="42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26.998873148744366"/>
    <n v="185.9390243902439"/>
    <x v="1"/>
    <n v="6212"/>
    <x v="1"/>
    <s v="USD"/>
    <x v="43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107.56122448979592"/>
    <n v="658.8125"/>
    <x v="1"/>
    <n v="98"/>
    <x v="3"/>
    <s v="DKK"/>
    <x v="44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94.375"/>
    <n v="47.684210526315788"/>
    <x v="0"/>
    <n v="48"/>
    <x v="1"/>
    <s v="USD"/>
    <x v="45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46.163043478260867"/>
    <n v="114.78378378378378"/>
    <x v="1"/>
    <n v="92"/>
    <x v="1"/>
    <s v="USD"/>
    <x v="46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.845637583892618"/>
    <n v="475.26666666666665"/>
    <x v="1"/>
    <n v="149"/>
    <x v="1"/>
    <s v="USD"/>
    <x v="47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53.007815713698065"/>
    <n v="386.97297297297297"/>
    <x v="1"/>
    <n v="2431"/>
    <x v="1"/>
    <s v="USD"/>
    <x v="48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45.059405940594061"/>
    <n v="189.625"/>
    <x v="1"/>
    <n v="303"/>
    <x v="1"/>
    <s v="USD"/>
    <x v="49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n v="2"/>
    <x v="0"/>
    <n v="1"/>
    <x v="6"/>
    <s v="EUR"/>
    <x v="5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9.006816632583508"/>
    <n v="91.867805186590772"/>
    <x v="0"/>
    <n v="1467"/>
    <x v="4"/>
    <s v="GBP"/>
    <x v="51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2.786666666666669"/>
    <n v="34.152777777777779"/>
    <x v="0"/>
    <n v="75"/>
    <x v="1"/>
    <s v="USD"/>
    <x v="52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59.119617224880386"/>
    <n v="140.40909090909091"/>
    <x v="1"/>
    <n v="209"/>
    <x v="1"/>
    <s v="USD"/>
    <x v="53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44.93333333333333"/>
    <n v="89.86666666666666"/>
    <x v="0"/>
    <n v="120"/>
    <x v="1"/>
    <s v="USD"/>
    <x v="54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89.664122137404576"/>
    <n v="177.96969696969697"/>
    <x v="1"/>
    <n v="131"/>
    <x v="1"/>
    <s v="USD"/>
    <x v="55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70.079268292682926"/>
    <n v="143.66249999999999"/>
    <x v="1"/>
    <n v="164"/>
    <x v="1"/>
    <s v="USD"/>
    <x v="56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31.059701492537314"/>
    <n v="215.27586206896552"/>
    <x v="1"/>
    <n v="201"/>
    <x v="1"/>
    <s v="USD"/>
    <x v="57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9.061611374407583"/>
    <n v="227.11111111111114"/>
    <x v="1"/>
    <n v="211"/>
    <x v="1"/>
    <s v="USD"/>
    <x v="58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30.0859375"/>
    <n v="275.07142857142861"/>
    <x v="1"/>
    <n v="128"/>
    <x v="1"/>
    <s v="USD"/>
    <x v="59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84.998125000000002"/>
    <n v="144.37048832271762"/>
    <x v="1"/>
    <n v="1600"/>
    <x v="0"/>
    <s v="CAD"/>
    <x v="6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82.001775410563695"/>
    <n v="92.74598393574297"/>
    <x v="0"/>
    <n v="2253"/>
    <x v="0"/>
    <s v="CAD"/>
    <x v="61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58.040160642570278"/>
    <n v="722.6"/>
    <x v="1"/>
    <n v="249"/>
    <x v="1"/>
    <s v="USD"/>
    <x v="62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1.4"/>
    <n v="11.851063829787234"/>
    <x v="0"/>
    <n v="5"/>
    <x v="1"/>
    <s v="USD"/>
    <x v="63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71.94736842105263"/>
    <n v="97.642857142857139"/>
    <x v="0"/>
    <n v="38"/>
    <x v="1"/>
    <s v="USD"/>
    <x v="64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61.038135593220339"/>
    <n v="236.14754098360655"/>
    <x v="1"/>
    <n v="236"/>
    <x v="1"/>
    <s v="USD"/>
    <x v="65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108.91666666666667"/>
    <n v="45.068965517241381"/>
    <x v="0"/>
    <n v="12"/>
    <x v="1"/>
    <s v="USD"/>
    <x v="66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29.001722017220171"/>
    <n v="162.38567493112947"/>
    <x v="1"/>
    <n v="4065"/>
    <x v="4"/>
    <s v="GBP"/>
    <x v="67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58.975609756097562"/>
    <n v="254.52631578947367"/>
    <x v="1"/>
    <n v="246"/>
    <x v="6"/>
    <s v="EUR"/>
    <x v="68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111.82352941176471"/>
    <n v="24.063291139240505"/>
    <x v="3"/>
    <n v="17"/>
    <x v="1"/>
    <s v="USD"/>
    <x v="69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63.995555555555555"/>
    <n v="123.74140625000001"/>
    <x v="1"/>
    <n v="2475"/>
    <x v="6"/>
    <s v="EUR"/>
    <x v="7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85.315789473684205"/>
    <n v="108.06666666666666"/>
    <x v="1"/>
    <n v="76"/>
    <x v="1"/>
    <s v="USD"/>
    <x v="71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74.481481481481481"/>
    <n v="670.33333333333326"/>
    <x v="1"/>
    <n v="54"/>
    <x v="1"/>
    <s v="USD"/>
    <x v="72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105.14772727272727"/>
    <n v="660.92857142857144"/>
    <x v="1"/>
    <n v="88"/>
    <x v="1"/>
    <s v="USD"/>
    <x v="73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56.188235294117646"/>
    <n v="122.46153846153847"/>
    <x v="1"/>
    <n v="85"/>
    <x v="4"/>
    <s v="GBP"/>
    <x v="74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85.917647058823533"/>
    <n v="150.57731958762886"/>
    <x v="1"/>
    <n v="170"/>
    <x v="1"/>
    <s v="USD"/>
    <x v="75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57.00296912114014"/>
    <n v="78.106590724165997"/>
    <x v="0"/>
    <n v="1684"/>
    <x v="1"/>
    <s v="USD"/>
    <x v="76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79.642857142857139"/>
    <n v="46.94736842105263"/>
    <x v="0"/>
    <n v="56"/>
    <x v="1"/>
    <s v="USD"/>
    <x v="77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41.018181818181816"/>
    <n v="300.8"/>
    <x v="1"/>
    <n v="330"/>
    <x v="1"/>
    <s v="USD"/>
    <x v="78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48.004773269689736"/>
    <n v="69.598615916955026"/>
    <x v="0"/>
    <n v="838"/>
    <x v="1"/>
    <s v="USD"/>
    <x v="79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55.212598425196852"/>
    <n v="637.4545454545455"/>
    <x v="1"/>
    <n v="127"/>
    <x v="1"/>
    <s v="USD"/>
    <x v="8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92.109489051094897"/>
    <n v="225.33928571428569"/>
    <x v="1"/>
    <n v="411"/>
    <x v="1"/>
    <s v="USD"/>
    <x v="81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83.183333333333337"/>
    <n v="1497.3000000000002"/>
    <x v="1"/>
    <n v="180"/>
    <x v="4"/>
    <s v="GBP"/>
    <x v="82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9.996000000000002"/>
    <n v="37.590225563909776"/>
    <x v="0"/>
    <n v="1000"/>
    <x v="1"/>
    <s v="USD"/>
    <x v="83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11.1336898395722"/>
    <n v="132.36942675159236"/>
    <x v="1"/>
    <n v="374"/>
    <x v="1"/>
    <s v="USD"/>
    <x v="84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90.563380281690144"/>
    <n v="131.22448979591837"/>
    <x v="1"/>
    <n v="71"/>
    <x v="2"/>
    <s v="AUD"/>
    <x v="85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61.108374384236456"/>
    <n v="167.63513513513513"/>
    <x v="1"/>
    <n v="203"/>
    <x v="1"/>
    <s v="USD"/>
    <x v="86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83.022941970310384"/>
    <n v="61.984886649874063"/>
    <x v="0"/>
    <n v="1482"/>
    <x v="2"/>
    <s v="AUD"/>
    <x v="87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110.76106194690266"/>
    <n v="260.75"/>
    <x v="1"/>
    <n v="113"/>
    <x v="1"/>
    <s v="USD"/>
    <x v="88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89.458333333333329"/>
    <n v="252.58823529411765"/>
    <x v="1"/>
    <n v="96"/>
    <x v="1"/>
    <s v="USD"/>
    <x v="89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57.849056603773583"/>
    <n v="78.615384615384613"/>
    <x v="0"/>
    <n v="106"/>
    <x v="1"/>
    <s v="USD"/>
    <x v="9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109.99705449189985"/>
    <n v="48.404406999351913"/>
    <x v="0"/>
    <n v="679"/>
    <x v="6"/>
    <s v="EUR"/>
    <x v="91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103.96586345381526"/>
    <n v="258.875"/>
    <x v="1"/>
    <n v="498"/>
    <x v="5"/>
    <s v="CHF"/>
    <x v="92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107.99508196721311"/>
    <n v="60.548713235294116"/>
    <x v="3"/>
    <n v="610"/>
    <x v="1"/>
    <s v="USD"/>
    <x v="93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48.927777777777777"/>
    <n v="303.68965517241378"/>
    <x v="1"/>
    <n v="180"/>
    <x v="4"/>
    <s v="GBP"/>
    <x v="94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37.666666666666664"/>
    <n v="112.99999999999999"/>
    <x v="1"/>
    <n v="27"/>
    <x v="1"/>
    <s v="USD"/>
    <x v="95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64.999141999141997"/>
    <n v="217.37876614060258"/>
    <x v="1"/>
    <n v="2331"/>
    <x v="1"/>
    <s v="USD"/>
    <x v="96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106.61061946902655"/>
    <n v="926.69230769230762"/>
    <x v="1"/>
    <n v="113"/>
    <x v="1"/>
    <s v="USD"/>
    <x v="48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27.009016393442622"/>
    <n v="33.692229038854805"/>
    <x v="0"/>
    <n v="1220"/>
    <x v="2"/>
    <s v="AUD"/>
    <x v="97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91.16463414634147"/>
    <n v="196.7236842105263"/>
    <x v="1"/>
    <n v="164"/>
    <x v="1"/>
    <s v="USD"/>
    <x v="98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n v="1"/>
    <x v="0"/>
    <n v="1"/>
    <x v="1"/>
    <s v="USD"/>
    <x v="99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56.054878048780488"/>
    <n v="1021.4444444444445"/>
    <x v="1"/>
    <n v="164"/>
    <x v="1"/>
    <s v="USD"/>
    <x v="1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31.017857142857142"/>
    <n v="281.67567567567568"/>
    <x v="1"/>
    <n v="336"/>
    <x v="1"/>
    <s v="USD"/>
    <x v="101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66.513513513513516"/>
    <n v="24.610000000000003"/>
    <x v="0"/>
    <n v="37"/>
    <x v="6"/>
    <s v="EUR"/>
    <x v="102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89.005216484089729"/>
    <n v="143.14010067114094"/>
    <x v="1"/>
    <n v="1917"/>
    <x v="1"/>
    <s v="USD"/>
    <x v="103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03.46315789473684"/>
    <n v="144.54411764705884"/>
    <x v="1"/>
    <n v="95"/>
    <x v="1"/>
    <s v="USD"/>
    <x v="104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95.278911564625844"/>
    <n v="359.12820512820514"/>
    <x v="1"/>
    <n v="147"/>
    <x v="1"/>
    <s v="USD"/>
    <x v="105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75.895348837209298"/>
    <n v="186.48571428571427"/>
    <x v="1"/>
    <n v="86"/>
    <x v="1"/>
    <s v="USD"/>
    <x v="106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107.57831325301204"/>
    <n v="595.26666666666665"/>
    <x v="1"/>
    <n v="83"/>
    <x v="1"/>
    <s v="USD"/>
    <x v="107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1.31666666666667"/>
    <n v="59.21153846153846"/>
    <x v="0"/>
    <n v="60"/>
    <x v="1"/>
    <s v="USD"/>
    <x v="108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71.983108108108112"/>
    <n v="14.962780898876405"/>
    <x v="0"/>
    <n v="296"/>
    <x v="1"/>
    <s v="USD"/>
    <x v="109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08.95414201183432"/>
    <n v="119.95602605863192"/>
    <x v="1"/>
    <n v="676"/>
    <x v="1"/>
    <s v="USD"/>
    <x v="11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35"/>
    <n v="268.82978723404256"/>
    <x v="1"/>
    <n v="361"/>
    <x v="2"/>
    <s v="AUD"/>
    <x v="111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94.938931297709928"/>
    <n v="376.87878787878788"/>
    <x v="1"/>
    <n v="131"/>
    <x v="1"/>
    <s v="USD"/>
    <x v="112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109.65079365079364"/>
    <n v="727.15789473684208"/>
    <x v="1"/>
    <n v="126"/>
    <x v="1"/>
    <s v="USD"/>
    <x v="113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44.001815980629537"/>
    <n v="87.211757648470297"/>
    <x v="0"/>
    <n v="3304"/>
    <x v="6"/>
    <s v="EUR"/>
    <x v="114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6.794520547945211"/>
    <n v="88"/>
    <x v="0"/>
    <n v="73"/>
    <x v="1"/>
    <s v="USD"/>
    <x v="115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30.992727272727272"/>
    <n v="173.9387755102041"/>
    <x v="1"/>
    <n v="275"/>
    <x v="1"/>
    <s v="USD"/>
    <x v="116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94.791044776119406"/>
    <n v="117.61111111111111"/>
    <x v="1"/>
    <n v="67"/>
    <x v="1"/>
    <s v="USD"/>
    <x v="117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69.79220779220779"/>
    <n v="214.96"/>
    <x v="1"/>
    <n v="154"/>
    <x v="1"/>
    <s v="USD"/>
    <x v="118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63.003367003367003"/>
    <n v="149.49667110519306"/>
    <x v="1"/>
    <n v="1782"/>
    <x v="1"/>
    <s v="USD"/>
    <x v="119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110.0343300110742"/>
    <n v="219.33995584988963"/>
    <x v="1"/>
    <n v="903"/>
    <x v="1"/>
    <s v="USD"/>
    <x v="33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25.997933274284026"/>
    <n v="64.367690058479525"/>
    <x v="0"/>
    <n v="3387"/>
    <x v="1"/>
    <s v="USD"/>
    <x v="12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49.987915407854985"/>
    <n v="18.622397298818232"/>
    <x v="0"/>
    <n v="662"/>
    <x v="0"/>
    <s v="CAD"/>
    <x v="121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101.72340425531915"/>
    <n v="367.76923076923077"/>
    <x v="1"/>
    <n v="94"/>
    <x v="6"/>
    <s v="EUR"/>
    <x v="122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47.083333333333336"/>
    <n v="159.90566037735849"/>
    <x v="1"/>
    <n v="180"/>
    <x v="1"/>
    <s v="USD"/>
    <x v="123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89.944444444444443"/>
    <n v="38.633185349611544"/>
    <x v="0"/>
    <n v="774"/>
    <x v="1"/>
    <s v="USD"/>
    <x v="124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78.96875"/>
    <n v="51.42151162790698"/>
    <x v="0"/>
    <n v="672"/>
    <x v="0"/>
    <s v="CAD"/>
    <x v="125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80.067669172932327"/>
    <n v="60.334277620396605"/>
    <x v="3"/>
    <n v="532"/>
    <x v="1"/>
    <s v="USD"/>
    <x v="126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86.472727272727269"/>
    <n v="3.202693602693603"/>
    <x v="3"/>
    <n v="55"/>
    <x v="2"/>
    <s v="AUD"/>
    <x v="127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28.001876172607879"/>
    <n v="155.46875"/>
    <x v="1"/>
    <n v="533"/>
    <x v="3"/>
    <s v="DKK"/>
    <x v="128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67.996725337699544"/>
    <n v="100.85974499089254"/>
    <x v="1"/>
    <n v="2443"/>
    <x v="4"/>
    <s v="GBP"/>
    <x v="129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43.078651685393261"/>
    <n v="116.18181818181819"/>
    <x v="1"/>
    <n v="89"/>
    <x v="1"/>
    <s v="USD"/>
    <x v="13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87.95597484276729"/>
    <n v="310.77777777777777"/>
    <x v="1"/>
    <n v="159"/>
    <x v="1"/>
    <s v="USD"/>
    <x v="131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4.987234042553197"/>
    <n v="89.73668341708543"/>
    <x v="0"/>
    <n v="940"/>
    <x v="5"/>
    <s v="CHF"/>
    <x v="132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46.905982905982903"/>
    <n v="71.27272727272728"/>
    <x v="0"/>
    <n v="117"/>
    <x v="1"/>
    <s v="USD"/>
    <x v="133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46.913793103448278"/>
    <n v="3.2862318840579712"/>
    <x v="3"/>
    <n v="58"/>
    <x v="1"/>
    <s v="USD"/>
    <x v="134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94.24"/>
    <n v="261.77777777777777"/>
    <x v="1"/>
    <n v="50"/>
    <x v="1"/>
    <s v="USD"/>
    <x v="135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80.139130434782615"/>
    <n v="96"/>
    <x v="0"/>
    <n v="115"/>
    <x v="1"/>
    <s v="USD"/>
    <x v="136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59.036809815950917"/>
    <n v="20.896851248642779"/>
    <x v="0"/>
    <n v="326"/>
    <x v="1"/>
    <s v="USD"/>
    <x v="137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65.989247311827953"/>
    <n v="223.16363636363636"/>
    <x v="1"/>
    <n v="186"/>
    <x v="1"/>
    <s v="USD"/>
    <x v="138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60.992530345471522"/>
    <n v="101.59097978227061"/>
    <x v="1"/>
    <n v="1071"/>
    <x v="1"/>
    <s v="USD"/>
    <x v="139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98.307692307692307"/>
    <n v="230.03999999999996"/>
    <x v="1"/>
    <n v="117"/>
    <x v="1"/>
    <s v="USD"/>
    <x v="107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04.6"/>
    <n v="135.59259259259261"/>
    <x v="1"/>
    <n v="70"/>
    <x v="1"/>
    <s v="USD"/>
    <x v="14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86.066666666666663"/>
    <n v="129.1"/>
    <x v="1"/>
    <n v="135"/>
    <x v="1"/>
    <s v="USD"/>
    <x v="141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76.989583333333329"/>
    <n v="236.512"/>
    <x v="1"/>
    <n v="768"/>
    <x v="5"/>
    <s v="CHF"/>
    <x v="142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29.764705882352942"/>
    <n v="17.25"/>
    <x v="3"/>
    <n v="51"/>
    <x v="1"/>
    <s v="USD"/>
    <x v="143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46.91959798994975"/>
    <n v="112.49397590361446"/>
    <x v="1"/>
    <n v="199"/>
    <x v="1"/>
    <s v="USD"/>
    <x v="144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05.18691588785046"/>
    <n v="121.02150537634408"/>
    <x v="1"/>
    <n v="107"/>
    <x v="1"/>
    <s v="USD"/>
    <x v="145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69.907692307692301"/>
    <n v="219.87096774193549"/>
    <x v="1"/>
    <n v="195"/>
    <x v="1"/>
    <s v="USD"/>
    <x v="146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n v="1"/>
    <x v="0"/>
    <n v="1"/>
    <x v="1"/>
    <s v="USD"/>
    <x v="147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0.011588275391958"/>
    <n v="64.166909620991248"/>
    <x v="0"/>
    <n v="1467"/>
    <x v="1"/>
    <s v="USD"/>
    <x v="148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52.006220379146917"/>
    <n v="423.06746987951806"/>
    <x v="1"/>
    <n v="3376"/>
    <x v="1"/>
    <s v="USD"/>
    <x v="149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31.000176025347649"/>
    <n v="92.984160506863773"/>
    <x v="0"/>
    <n v="5681"/>
    <x v="1"/>
    <s v="USD"/>
    <x v="15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95.042492917847028"/>
    <n v="58.756567425569173"/>
    <x v="0"/>
    <n v="1059"/>
    <x v="1"/>
    <s v="USD"/>
    <x v="151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75.968174204355108"/>
    <n v="65.022222222222226"/>
    <x v="0"/>
    <n v="1194"/>
    <x v="1"/>
    <s v="USD"/>
    <x v="152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1.013192612137203"/>
    <n v="73.939560439560438"/>
    <x v="3"/>
    <n v="379"/>
    <x v="2"/>
    <s v="AUD"/>
    <x v="153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73.733333333333334"/>
    <n v="52.666666666666664"/>
    <x v="0"/>
    <n v="30"/>
    <x v="2"/>
    <s v="AUD"/>
    <x v="154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113.17073170731707"/>
    <n v="220.95238095238096"/>
    <x v="1"/>
    <n v="41"/>
    <x v="1"/>
    <s v="USD"/>
    <x v="155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5.00933552992861"/>
    <n v="100.01150627615063"/>
    <x v="1"/>
    <n v="1821"/>
    <x v="1"/>
    <s v="USD"/>
    <x v="156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79.176829268292678"/>
    <n v="162.3125"/>
    <x v="1"/>
    <n v="164"/>
    <x v="1"/>
    <s v="USD"/>
    <x v="157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57.333333333333336"/>
    <n v="78.181818181818187"/>
    <x v="0"/>
    <n v="75"/>
    <x v="1"/>
    <s v="USD"/>
    <x v="158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58.178343949044589"/>
    <n v="149.73770491803279"/>
    <x v="1"/>
    <n v="157"/>
    <x v="5"/>
    <s v="CHF"/>
    <x v="159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36.032520325203251"/>
    <n v="253.25714285714284"/>
    <x v="1"/>
    <n v="246"/>
    <x v="1"/>
    <s v="USD"/>
    <x v="16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7.99068767908309"/>
    <n v="100.16943521594683"/>
    <x v="1"/>
    <n v="1396"/>
    <x v="1"/>
    <s v="USD"/>
    <x v="161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44.005985634477256"/>
    <n v="121.99004424778761"/>
    <x v="1"/>
    <n v="2506"/>
    <x v="1"/>
    <s v="USD"/>
    <x v="162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55.077868852459019"/>
    <n v="137.13265306122449"/>
    <x v="1"/>
    <n v="244"/>
    <x v="1"/>
    <s v="USD"/>
    <x v="163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74"/>
    <n v="415.53846153846149"/>
    <x v="1"/>
    <n v="146"/>
    <x v="2"/>
    <s v="AUD"/>
    <x v="164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41.996858638743454"/>
    <n v="31.30913348946136"/>
    <x v="0"/>
    <n v="955"/>
    <x v="3"/>
    <s v="DKK"/>
    <x v="165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77.988161010260455"/>
    <n v="424.08154506437768"/>
    <x v="1"/>
    <n v="1267"/>
    <x v="1"/>
    <s v="USD"/>
    <x v="166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82.507462686567166"/>
    <n v="2.93886230728336"/>
    <x v="0"/>
    <n v="67"/>
    <x v="1"/>
    <s v="USD"/>
    <x v="167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4.2"/>
    <n v="10.63265306122449"/>
    <x v="0"/>
    <n v="5"/>
    <x v="1"/>
    <s v="USD"/>
    <x v="168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25.5"/>
    <n v="82.875"/>
    <x v="0"/>
    <n v="26"/>
    <x v="1"/>
    <s v="USD"/>
    <x v="169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00.98334401024984"/>
    <n v="163.01447776628748"/>
    <x v="1"/>
    <n v="1561"/>
    <x v="1"/>
    <s v="USD"/>
    <x v="17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111.83333333333333"/>
    <n v="894.66666666666674"/>
    <x v="1"/>
    <n v="48"/>
    <x v="1"/>
    <s v="USD"/>
    <x v="171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41.999115044247787"/>
    <n v="26.191501103752756"/>
    <x v="0"/>
    <n v="1130"/>
    <x v="1"/>
    <s v="USD"/>
    <x v="172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110.05115089514067"/>
    <n v="74.834782608695647"/>
    <x v="0"/>
    <n v="782"/>
    <x v="1"/>
    <s v="USD"/>
    <x v="173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58.997079225994888"/>
    <n v="416.47680412371136"/>
    <x v="1"/>
    <n v="2739"/>
    <x v="1"/>
    <s v="USD"/>
    <x v="174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32.985714285714288"/>
    <n v="96.208333333333329"/>
    <x v="0"/>
    <n v="210"/>
    <x v="1"/>
    <s v="USD"/>
    <x v="175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45.005654509471306"/>
    <n v="357.71910112359546"/>
    <x v="1"/>
    <n v="3537"/>
    <x v="0"/>
    <s v="CAD"/>
    <x v="176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81.98196487897485"/>
    <n v="308.45714285714286"/>
    <x v="1"/>
    <n v="2107"/>
    <x v="2"/>
    <s v="AUD"/>
    <x v="177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39.080882352941174"/>
    <n v="61.802325581395344"/>
    <x v="0"/>
    <n v="136"/>
    <x v="1"/>
    <s v="USD"/>
    <x v="178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58.996383363471971"/>
    <n v="722.32472324723244"/>
    <x v="1"/>
    <n v="3318"/>
    <x v="3"/>
    <s v="DKK"/>
    <x v="179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40.988372093023258"/>
    <n v="69.117647058823522"/>
    <x v="0"/>
    <n v="86"/>
    <x v="0"/>
    <s v="CAD"/>
    <x v="18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31.029411764705884"/>
    <n v="293.05555555555554"/>
    <x v="1"/>
    <n v="340"/>
    <x v="1"/>
    <s v="USD"/>
    <x v="181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37.789473684210527"/>
    <n v="71.8"/>
    <x v="0"/>
    <n v="19"/>
    <x v="1"/>
    <s v="USD"/>
    <x v="182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.006772009029348"/>
    <n v="31.934684684684683"/>
    <x v="0"/>
    <n v="886"/>
    <x v="1"/>
    <s v="USD"/>
    <x v="183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95.966712898751737"/>
    <n v="229.87375415282392"/>
    <x v="1"/>
    <n v="1442"/>
    <x v="0"/>
    <s v="CAD"/>
    <x v="184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75"/>
    <n v="32.012195121951223"/>
    <x v="0"/>
    <n v="35"/>
    <x v="6"/>
    <s v="EUR"/>
    <x v="185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102.0498866213152"/>
    <n v="23.525352848928385"/>
    <x v="3"/>
    <n v="441"/>
    <x v="1"/>
    <s v="USD"/>
    <x v="186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105.75"/>
    <n v="68.594594594594597"/>
    <x v="0"/>
    <n v="24"/>
    <x v="1"/>
    <s v="USD"/>
    <x v="187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069767441860463"/>
    <n v="37.952380952380956"/>
    <x v="0"/>
    <n v="86"/>
    <x v="6"/>
    <s v="EUR"/>
    <x v="188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35.049382716049379"/>
    <n v="19.992957746478872"/>
    <x v="0"/>
    <n v="243"/>
    <x v="1"/>
    <s v="USD"/>
    <x v="189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.338461538461537"/>
    <n v="45.636363636363633"/>
    <x v="0"/>
    <n v="65"/>
    <x v="1"/>
    <s v="USD"/>
    <x v="19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69.174603174603178"/>
    <n v="122.7605633802817"/>
    <x v="1"/>
    <n v="126"/>
    <x v="1"/>
    <s v="USD"/>
    <x v="191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109.07824427480917"/>
    <n v="361.75316455696202"/>
    <x v="1"/>
    <n v="524"/>
    <x v="1"/>
    <s v="USD"/>
    <x v="192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51.78"/>
    <n v="63.146341463414636"/>
    <x v="0"/>
    <n v="100"/>
    <x v="3"/>
    <s v="DKK"/>
    <x v="173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82.010055304172951"/>
    <n v="298.20475319926874"/>
    <x v="1"/>
    <n v="1989"/>
    <x v="1"/>
    <s v="USD"/>
    <x v="193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35.958333333333336"/>
    <n v="9.5585443037974684"/>
    <x v="0"/>
    <n v="168"/>
    <x v="1"/>
    <s v="USD"/>
    <x v="194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74.461538461538467"/>
    <n v="53.777777777777779"/>
    <x v="0"/>
    <n v="13"/>
    <x v="1"/>
    <s v="USD"/>
    <x v="195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n v="2"/>
    <x v="0"/>
    <n v="1"/>
    <x v="0"/>
    <s v="CAD"/>
    <x v="152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91.114649681528661"/>
    <n v="681.19047619047615"/>
    <x v="1"/>
    <n v="157"/>
    <x v="1"/>
    <s v="USD"/>
    <x v="196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.792682926829272"/>
    <n v="78.831325301204828"/>
    <x v="3"/>
    <n v="82"/>
    <x v="1"/>
    <s v="USD"/>
    <x v="197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42.999777678968428"/>
    <n v="134.40792216817235"/>
    <x v="1"/>
    <n v="4498"/>
    <x v="2"/>
    <s v="AUD"/>
    <x v="198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63.225000000000001"/>
    <n v="3.3719999999999999"/>
    <x v="0"/>
    <n v="40"/>
    <x v="1"/>
    <s v="USD"/>
    <x v="199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70.174999999999997"/>
    <n v="431.84615384615387"/>
    <x v="1"/>
    <n v="80"/>
    <x v="1"/>
    <s v="USD"/>
    <x v="2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61.333333333333336"/>
    <n v="38.844444444444441"/>
    <x v="3"/>
    <n v="57"/>
    <x v="1"/>
    <s v="USD"/>
    <x v="201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99"/>
    <n v="425.7"/>
    <x v="1"/>
    <n v="43"/>
    <x v="1"/>
    <s v="USD"/>
    <x v="202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96.984900146127615"/>
    <n v="101.12239715591672"/>
    <x v="1"/>
    <n v="2053"/>
    <x v="1"/>
    <s v="USD"/>
    <x v="203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51.004950495049506"/>
    <n v="21.188688946015425"/>
    <x v="2"/>
    <n v="808"/>
    <x v="2"/>
    <s v="AUD"/>
    <x v="204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28.044247787610619"/>
    <n v="67.425531914893625"/>
    <x v="0"/>
    <n v="226"/>
    <x v="3"/>
    <s v="DKK"/>
    <x v="205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60.984615384615381"/>
    <n v="94.923371647509583"/>
    <x v="0"/>
    <n v="1625"/>
    <x v="1"/>
    <s v="USD"/>
    <x v="206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73.214285714285708"/>
    <n v="151.85185185185185"/>
    <x v="1"/>
    <n v="168"/>
    <x v="1"/>
    <s v="USD"/>
    <x v="207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39.997435299603637"/>
    <n v="195.16382252559728"/>
    <x v="1"/>
    <n v="4289"/>
    <x v="1"/>
    <s v="USD"/>
    <x v="208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86.812121212121212"/>
    <n v="1023.1428571428571"/>
    <x v="1"/>
    <n v="165"/>
    <x v="1"/>
    <s v="USD"/>
    <x v="209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2.125874125874127"/>
    <n v="3.841836734693878"/>
    <x v="0"/>
    <n v="143"/>
    <x v="1"/>
    <s v="USD"/>
    <x v="21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03.97851239669421"/>
    <n v="155.07066557107643"/>
    <x v="1"/>
    <n v="1815"/>
    <x v="1"/>
    <s v="USD"/>
    <x v="211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62.003211991434689"/>
    <n v="44.753477588871718"/>
    <x v="0"/>
    <n v="934"/>
    <x v="1"/>
    <s v="USD"/>
    <x v="212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31.005037783375315"/>
    <n v="215.94736842105263"/>
    <x v="1"/>
    <n v="397"/>
    <x v="4"/>
    <s v="GBP"/>
    <x v="213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89.991552956465242"/>
    <n v="332.12709832134288"/>
    <x v="1"/>
    <n v="1539"/>
    <x v="1"/>
    <s v="USD"/>
    <x v="214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39.235294117647058"/>
    <n v="8.4430379746835449"/>
    <x v="0"/>
    <n v="17"/>
    <x v="1"/>
    <s v="USD"/>
    <x v="215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54.993116108306566"/>
    <n v="98.625514403292186"/>
    <x v="0"/>
    <n v="2179"/>
    <x v="1"/>
    <s v="USD"/>
    <x v="216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47.992753623188406"/>
    <n v="137.97916666666669"/>
    <x v="1"/>
    <n v="138"/>
    <x v="1"/>
    <s v="USD"/>
    <x v="217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87.966702470461868"/>
    <n v="93.81099656357388"/>
    <x v="0"/>
    <n v="931"/>
    <x v="1"/>
    <s v="USD"/>
    <x v="218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51.999165275459099"/>
    <n v="403.63930885529157"/>
    <x v="1"/>
    <n v="3594"/>
    <x v="1"/>
    <s v="USD"/>
    <x v="219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9.999659863945578"/>
    <n v="260.1740412979351"/>
    <x v="1"/>
    <n v="5880"/>
    <x v="1"/>
    <s v="USD"/>
    <x v="22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98.205357142857139"/>
    <n v="366.63333333333333"/>
    <x v="1"/>
    <n v="112"/>
    <x v="1"/>
    <s v="USD"/>
    <x v="221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08.96182396606575"/>
    <n v="168.72085385878489"/>
    <x v="1"/>
    <n v="943"/>
    <x v="1"/>
    <s v="USD"/>
    <x v="222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66.998379254457049"/>
    <n v="119.90717911530093"/>
    <x v="1"/>
    <n v="2468"/>
    <x v="1"/>
    <s v="USD"/>
    <x v="172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64.99333594668758"/>
    <n v="193.68925233644859"/>
    <x v="1"/>
    <n v="2551"/>
    <x v="1"/>
    <s v="USD"/>
    <x v="223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99.841584158415841"/>
    <n v="420.16666666666669"/>
    <x v="1"/>
    <n v="101"/>
    <x v="1"/>
    <s v="USD"/>
    <x v="224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82.432835820895519"/>
    <n v="76.708333333333329"/>
    <x v="3"/>
    <n v="67"/>
    <x v="1"/>
    <s v="USD"/>
    <x v="225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63.293478260869563"/>
    <n v="171.26470588235293"/>
    <x v="1"/>
    <n v="92"/>
    <x v="1"/>
    <s v="USD"/>
    <x v="226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96.774193548387103"/>
    <n v="157.89473684210526"/>
    <x v="1"/>
    <n v="62"/>
    <x v="1"/>
    <s v="USD"/>
    <x v="227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54.906040268456373"/>
    <n v="109.08"/>
    <x v="1"/>
    <n v="149"/>
    <x v="6"/>
    <s v="EUR"/>
    <x v="228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39.010869565217391"/>
    <n v="41.732558139534881"/>
    <x v="0"/>
    <n v="92"/>
    <x v="1"/>
    <s v="USD"/>
    <x v="229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75.84210526315789"/>
    <n v="10.944303797468354"/>
    <x v="0"/>
    <n v="57"/>
    <x v="2"/>
    <s v="AUD"/>
    <x v="23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45.051671732522799"/>
    <n v="159.3763440860215"/>
    <x v="1"/>
    <n v="329"/>
    <x v="1"/>
    <s v="USD"/>
    <x v="231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104.51546391752578"/>
    <n v="422.41666666666669"/>
    <x v="1"/>
    <n v="97"/>
    <x v="3"/>
    <s v="DKK"/>
    <x v="232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76.268292682926827"/>
    <n v="97.71875"/>
    <x v="0"/>
    <n v="41"/>
    <x v="1"/>
    <s v="USD"/>
    <x v="233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69.015695067264573"/>
    <n v="418.78911564625849"/>
    <x v="1"/>
    <n v="1784"/>
    <x v="1"/>
    <s v="USD"/>
    <x v="194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7684085510689"/>
    <n v="101.91632047477745"/>
    <x v="1"/>
    <n v="1684"/>
    <x v="2"/>
    <s v="AUD"/>
    <x v="234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42.915999999999997"/>
    <n v="127.72619047619047"/>
    <x v="1"/>
    <n v="250"/>
    <x v="1"/>
    <s v="USD"/>
    <x v="235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3.025210084033617"/>
    <n v="445.21739130434781"/>
    <x v="1"/>
    <n v="238"/>
    <x v="1"/>
    <s v="USD"/>
    <x v="236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75.245283018867923"/>
    <n v="569.71428571428578"/>
    <x v="1"/>
    <n v="53"/>
    <x v="1"/>
    <s v="USD"/>
    <x v="237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69.023364485981304"/>
    <n v="509.34482758620686"/>
    <x v="1"/>
    <n v="214"/>
    <x v="1"/>
    <s v="USD"/>
    <x v="238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65.986486486486484"/>
    <n v="325.5333333333333"/>
    <x v="1"/>
    <n v="222"/>
    <x v="1"/>
    <s v="USD"/>
    <x v="239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8.013800424628457"/>
    <n v="932.61616161616166"/>
    <x v="1"/>
    <n v="1884"/>
    <x v="1"/>
    <s v="USD"/>
    <x v="24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60.105504587155963"/>
    <n v="211.33870967741933"/>
    <x v="1"/>
    <n v="218"/>
    <x v="2"/>
    <s v="AUD"/>
    <x v="241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6.000773395204948"/>
    <n v="273.32520325203251"/>
    <x v="1"/>
    <n v="6465"/>
    <x v="1"/>
    <s v="USD"/>
    <x v="242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n v="3"/>
    <x v="0"/>
    <n v="1"/>
    <x v="1"/>
    <s v="USD"/>
    <x v="67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38.019801980198018"/>
    <n v="54.084507042253513"/>
    <x v="0"/>
    <n v="101"/>
    <x v="1"/>
    <s v="USD"/>
    <x v="243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106.15254237288136"/>
    <n v="626.29999999999995"/>
    <x v="1"/>
    <n v="59"/>
    <x v="1"/>
    <s v="USD"/>
    <x v="244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1.019475655430711"/>
    <n v="89.021399176954731"/>
    <x v="0"/>
    <n v="1335"/>
    <x v="0"/>
    <s v="CAD"/>
    <x v="245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96.647727272727266"/>
    <n v="184.89130434782609"/>
    <x v="1"/>
    <n v="88"/>
    <x v="1"/>
    <s v="USD"/>
    <x v="246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57.003535651149086"/>
    <n v="120.16770186335404"/>
    <x v="1"/>
    <n v="1697"/>
    <x v="1"/>
    <s v="USD"/>
    <x v="247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63.93333333333333"/>
    <n v="23.390243902439025"/>
    <x v="0"/>
    <n v="15"/>
    <x v="4"/>
    <s v="GBP"/>
    <x v="248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90.456521739130437"/>
    <n v="146"/>
    <x v="1"/>
    <n v="92"/>
    <x v="1"/>
    <s v="USD"/>
    <x v="249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72.172043010752688"/>
    <n v="268.48"/>
    <x v="1"/>
    <n v="186"/>
    <x v="1"/>
    <s v="USD"/>
    <x v="25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77.934782608695656"/>
    <n v="597.5"/>
    <x v="1"/>
    <n v="138"/>
    <x v="1"/>
    <s v="USD"/>
    <x v="251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38.065134099616856"/>
    <n v="157.69841269841268"/>
    <x v="1"/>
    <n v="261"/>
    <x v="1"/>
    <s v="USD"/>
    <x v="136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57.936123348017624"/>
    <n v="31.201660735468568"/>
    <x v="0"/>
    <n v="454"/>
    <x v="1"/>
    <s v="USD"/>
    <x v="252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49.794392523364486"/>
    <n v="313.41176470588238"/>
    <x v="1"/>
    <n v="107"/>
    <x v="1"/>
    <s v="USD"/>
    <x v="253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54.050251256281406"/>
    <n v="370.89655172413791"/>
    <x v="1"/>
    <n v="199"/>
    <x v="1"/>
    <s v="USD"/>
    <x v="254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0.002721335268504"/>
    <n v="362.66447368421052"/>
    <x v="1"/>
    <n v="5512"/>
    <x v="1"/>
    <s v="USD"/>
    <x v="255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70.127906976744185"/>
    <n v="123.08163265306122"/>
    <x v="1"/>
    <n v="86"/>
    <x v="1"/>
    <s v="USD"/>
    <x v="256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26.996228786926462"/>
    <n v="76.766756032171585"/>
    <x v="0"/>
    <n v="3182"/>
    <x v="6"/>
    <s v="EUR"/>
    <x v="257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51.990606936416185"/>
    <n v="233.62012987012989"/>
    <x v="1"/>
    <n v="2768"/>
    <x v="2"/>
    <s v="AUD"/>
    <x v="258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56.416666666666664"/>
    <n v="180.53333333333333"/>
    <x v="1"/>
    <n v="48"/>
    <x v="1"/>
    <s v="USD"/>
    <x v="259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101.63218390804597"/>
    <n v="252.62857142857143"/>
    <x v="1"/>
    <n v="87"/>
    <x v="1"/>
    <s v="USD"/>
    <x v="26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5.005291005291006"/>
    <n v="27.176538240368025"/>
    <x v="3"/>
    <n v="1890"/>
    <x v="1"/>
    <s v="USD"/>
    <x v="261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32.016393442622949"/>
    <n v="1.2706571242680547"/>
    <x v="2"/>
    <n v="61"/>
    <x v="1"/>
    <s v="USD"/>
    <x v="262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82.021647307286173"/>
    <n v="304.0097847358121"/>
    <x v="1"/>
    <n v="1894"/>
    <x v="1"/>
    <s v="USD"/>
    <x v="263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37.957446808510639"/>
    <n v="137.23076923076923"/>
    <x v="1"/>
    <n v="282"/>
    <x v="0"/>
    <s v="CAD"/>
    <x v="264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51.533333333333331"/>
    <n v="32.208333333333336"/>
    <x v="0"/>
    <n v="15"/>
    <x v="1"/>
    <s v="USD"/>
    <x v="265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81.198275862068968"/>
    <n v="241.51282051282053"/>
    <x v="1"/>
    <n v="116"/>
    <x v="1"/>
    <s v="USD"/>
    <x v="266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40.030075187969928"/>
    <n v="96.8"/>
    <x v="0"/>
    <n v="133"/>
    <x v="1"/>
    <s v="USD"/>
    <x v="267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89.939759036144579"/>
    <n v="1066.4285714285716"/>
    <x v="1"/>
    <n v="83"/>
    <x v="1"/>
    <s v="USD"/>
    <x v="268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96.692307692307693"/>
    <n v="325.88888888888891"/>
    <x v="1"/>
    <n v="91"/>
    <x v="1"/>
    <s v="USD"/>
    <x v="269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25.010989010989011"/>
    <n v="170.70000000000002"/>
    <x v="1"/>
    <n v="546"/>
    <x v="1"/>
    <s v="USD"/>
    <x v="27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36.987277353689571"/>
    <n v="581.44000000000005"/>
    <x v="1"/>
    <n v="393"/>
    <x v="1"/>
    <s v="USD"/>
    <x v="271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73.012609117361791"/>
    <n v="91.520972644376897"/>
    <x v="0"/>
    <n v="2062"/>
    <x v="1"/>
    <s v="USD"/>
    <x v="272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68.240601503759393"/>
    <n v="108.04761904761904"/>
    <x v="1"/>
    <n v="133"/>
    <x v="1"/>
    <s v="USD"/>
    <x v="73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52.310344827586206"/>
    <n v="18.728395061728396"/>
    <x v="0"/>
    <n v="29"/>
    <x v="3"/>
    <s v="DKK"/>
    <x v="273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61.765151515151516"/>
    <n v="83.193877551020407"/>
    <x v="0"/>
    <n v="132"/>
    <x v="1"/>
    <s v="USD"/>
    <x v="274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25.027559055118111"/>
    <n v="706.33333333333337"/>
    <x v="1"/>
    <n v="254"/>
    <x v="1"/>
    <s v="USD"/>
    <x v="275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06.28804347826087"/>
    <n v="17.446030330062445"/>
    <x v="3"/>
    <n v="184"/>
    <x v="1"/>
    <s v="USD"/>
    <x v="276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75.07386363636364"/>
    <n v="209.73015873015873"/>
    <x v="1"/>
    <n v="176"/>
    <x v="1"/>
    <s v="USD"/>
    <x v="277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39.970802919708028"/>
    <n v="97.785714285714292"/>
    <x v="0"/>
    <n v="137"/>
    <x v="3"/>
    <s v="DKK"/>
    <x v="278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39.982195845697326"/>
    <n v="1684.25"/>
    <x v="1"/>
    <n v="337"/>
    <x v="0"/>
    <s v="CAD"/>
    <x v="279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101.01541850220265"/>
    <n v="54.402135231316727"/>
    <x v="0"/>
    <n v="908"/>
    <x v="1"/>
    <s v="USD"/>
    <x v="28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76.813084112149539"/>
    <n v="456.61111111111109"/>
    <x v="1"/>
    <n v="107"/>
    <x v="1"/>
    <s v="USD"/>
    <x v="281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71.7"/>
    <n v="9.8219178082191778"/>
    <x v="0"/>
    <n v="10"/>
    <x v="1"/>
    <s v="USD"/>
    <x v="282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33.28125"/>
    <n v="16.384615384615383"/>
    <x v="3"/>
    <n v="32"/>
    <x v="6"/>
    <s v="EUR"/>
    <x v="283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43.923497267759565"/>
    <n v="1339.6666666666667"/>
    <x v="1"/>
    <n v="183"/>
    <x v="1"/>
    <s v="USD"/>
    <x v="284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.004712041884815"/>
    <n v="35.650077760497666"/>
    <x v="0"/>
    <n v="1910"/>
    <x v="5"/>
    <s v="CHF"/>
    <x v="285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88.21052631578948"/>
    <n v="54.950819672131146"/>
    <x v="0"/>
    <n v="38"/>
    <x v="2"/>
    <s v="AUD"/>
    <x v="286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65.240384615384613"/>
    <n v="94.236111111111114"/>
    <x v="0"/>
    <n v="104"/>
    <x v="2"/>
    <s v="AUD"/>
    <x v="287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69.958333333333329"/>
    <n v="143.91428571428571"/>
    <x v="1"/>
    <n v="72"/>
    <x v="1"/>
    <s v="USD"/>
    <x v="288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39.877551020408163"/>
    <n v="51.421052631578945"/>
    <x v="0"/>
    <n v="49"/>
    <x v="1"/>
    <s v="USD"/>
    <x v="289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n v="5"/>
    <x v="0"/>
    <n v="1"/>
    <x v="3"/>
    <s v="DKK"/>
    <x v="29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41.023728813559323"/>
    <n v="1344.6666666666667"/>
    <x v="1"/>
    <n v="295"/>
    <x v="1"/>
    <s v="USD"/>
    <x v="291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98.914285714285711"/>
    <n v="31.844940867279899"/>
    <x v="0"/>
    <n v="245"/>
    <x v="1"/>
    <s v="USD"/>
    <x v="292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7.78125"/>
    <n v="82.617647058823536"/>
    <x v="0"/>
    <n v="32"/>
    <x v="1"/>
    <s v="USD"/>
    <x v="293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80.767605633802816"/>
    <n v="546.14285714285722"/>
    <x v="1"/>
    <n v="142"/>
    <x v="1"/>
    <s v="USD"/>
    <x v="294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94.28235294117647"/>
    <n v="286.21428571428572"/>
    <x v="1"/>
    <n v="85"/>
    <x v="1"/>
    <s v="USD"/>
    <x v="295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3.428571428571431"/>
    <n v="7.9076923076923071"/>
    <x v="0"/>
    <n v="7"/>
    <x v="1"/>
    <s v="USD"/>
    <x v="296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65.968133535660087"/>
    <n v="132.13677811550153"/>
    <x v="1"/>
    <n v="659"/>
    <x v="3"/>
    <s v="DKK"/>
    <x v="297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109.04109589041096"/>
    <n v="74.077834179357026"/>
    <x v="0"/>
    <n v="803"/>
    <x v="1"/>
    <s v="USD"/>
    <x v="298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41.16"/>
    <n v="75.292682926829272"/>
    <x v="3"/>
    <n v="75"/>
    <x v="1"/>
    <s v="USD"/>
    <x v="299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99.125"/>
    <n v="20.333333333333332"/>
    <x v="0"/>
    <n v="16"/>
    <x v="1"/>
    <s v="USD"/>
    <x v="3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105.88429752066116"/>
    <n v="203.36507936507937"/>
    <x v="1"/>
    <n v="121"/>
    <x v="1"/>
    <s v="USD"/>
    <x v="247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48.996525921966864"/>
    <n v="310.2284263959391"/>
    <x v="1"/>
    <n v="3742"/>
    <x v="1"/>
    <s v="USD"/>
    <x v="244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"/>
    <n v="395.31818181818181"/>
    <x v="1"/>
    <n v="223"/>
    <x v="1"/>
    <s v="USD"/>
    <x v="301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31.022556390977442"/>
    <n v="294.71428571428572"/>
    <x v="1"/>
    <n v="133"/>
    <x v="1"/>
    <s v="USD"/>
    <x v="188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103.87096774193549"/>
    <n v="33.89473684210526"/>
    <x v="0"/>
    <n v="31"/>
    <x v="1"/>
    <s v="USD"/>
    <x v="302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59.268518518518519"/>
    <n v="66.677083333333329"/>
    <x v="0"/>
    <n v="108"/>
    <x v="6"/>
    <s v="EUR"/>
    <x v="303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42.3"/>
    <n v="19.227272727272727"/>
    <x v="0"/>
    <n v="30"/>
    <x v="1"/>
    <s v="USD"/>
    <x v="304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53.117647058823529"/>
    <n v="15.842105263157894"/>
    <x v="0"/>
    <n v="17"/>
    <x v="1"/>
    <s v="USD"/>
    <x v="305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50.796875"/>
    <n v="38.702380952380956"/>
    <x v="3"/>
    <n v="64"/>
    <x v="1"/>
    <s v="USD"/>
    <x v="306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1.15"/>
    <n v="9.5876777251184837"/>
    <x v="0"/>
    <n v="80"/>
    <x v="1"/>
    <s v="USD"/>
    <x v="307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65.000810372771468"/>
    <n v="94.144366197183089"/>
    <x v="0"/>
    <n v="2468"/>
    <x v="1"/>
    <s v="USD"/>
    <x v="308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37.998645510835914"/>
    <n v="166.56234096692114"/>
    <x v="1"/>
    <n v="5168"/>
    <x v="1"/>
    <s v="USD"/>
    <x v="309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82.615384615384613"/>
    <n v="24.134831460674157"/>
    <x v="0"/>
    <n v="26"/>
    <x v="4"/>
    <s v="GBP"/>
    <x v="31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37.941368078175898"/>
    <n v="164.05633802816902"/>
    <x v="1"/>
    <n v="307"/>
    <x v="1"/>
    <s v="USD"/>
    <x v="311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80.780821917808225"/>
    <n v="90.723076923076931"/>
    <x v="0"/>
    <n v="73"/>
    <x v="1"/>
    <s v="USD"/>
    <x v="79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25.984375"/>
    <n v="46.194444444444443"/>
    <x v="0"/>
    <n v="128"/>
    <x v="1"/>
    <s v="USD"/>
    <x v="312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0.363636363636363"/>
    <n v="38.53846153846154"/>
    <x v="0"/>
    <n v="33"/>
    <x v="1"/>
    <s v="USD"/>
    <x v="313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54.004916018025398"/>
    <n v="133.56231003039514"/>
    <x v="1"/>
    <n v="2441"/>
    <x v="1"/>
    <s v="USD"/>
    <x v="314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101.78672985781991"/>
    <n v="22.896588486140725"/>
    <x v="2"/>
    <n v="211"/>
    <x v="1"/>
    <s v="USD"/>
    <x v="315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45.003610108303249"/>
    <n v="184.95548961424333"/>
    <x v="1"/>
    <n v="1385"/>
    <x v="4"/>
    <s v="GBP"/>
    <x v="316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77.068421052631578"/>
    <n v="443.72727272727275"/>
    <x v="1"/>
    <n v="190"/>
    <x v="1"/>
    <s v="USD"/>
    <x v="317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88.076595744680844"/>
    <n v="199.9806763285024"/>
    <x v="1"/>
    <n v="470"/>
    <x v="1"/>
    <s v="USD"/>
    <x v="318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47.035573122529641"/>
    <n v="123.95833333333333"/>
    <x v="1"/>
    <n v="253"/>
    <x v="1"/>
    <s v="USD"/>
    <x v="319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10.99550763701707"/>
    <n v="186.61329305135951"/>
    <x v="1"/>
    <n v="1113"/>
    <x v="1"/>
    <s v="USD"/>
    <x v="32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87.003066141042481"/>
    <n v="114.28538550057536"/>
    <x v="1"/>
    <n v="2283"/>
    <x v="1"/>
    <s v="USD"/>
    <x v="32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63.994402985074629"/>
    <n v="97.032531824611041"/>
    <x v="0"/>
    <n v="1072"/>
    <x v="1"/>
    <s v="USD"/>
    <x v="321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05.9945205479452"/>
    <n v="122.81904761904762"/>
    <x v="1"/>
    <n v="1095"/>
    <x v="1"/>
    <s v="USD"/>
    <x v="322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73.989349112426041"/>
    <n v="179.14326647564468"/>
    <x v="1"/>
    <n v="1690"/>
    <x v="1"/>
    <s v="USD"/>
    <x v="323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4.02004626060139"/>
    <n v="79.951577402787962"/>
    <x v="3"/>
    <n v="1297"/>
    <x v="0"/>
    <s v="CAD"/>
    <x v="324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88.966921119592882"/>
    <n v="94.242587601078171"/>
    <x v="0"/>
    <n v="393"/>
    <x v="1"/>
    <s v="USD"/>
    <x v="325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76.990453460620529"/>
    <n v="84.669291338582681"/>
    <x v="0"/>
    <n v="1257"/>
    <x v="1"/>
    <s v="USD"/>
    <x v="326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97.146341463414629"/>
    <n v="66.521920668058456"/>
    <x v="0"/>
    <n v="328"/>
    <x v="1"/>
    <s v="USD"/>
    <x v="327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33.013605442176868"/>
    <n v="53.922222222222224"/>
    <x v="0"/>
    <n v="147"/>
    <x v="1"/>
    <s v="USD"/>
    <x v="328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99.950602409638549"/>
    <n v="41.983299595141702"/>
    <x v="0"/>
    <n v="830"/>
    <x v="1"/>
    <s v="USD"/>
    <x v="329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69.966767371601208"/>
    <n v="14.69479695431472"/>
    <x v="0"/>
    <n v="331"/>
    <x v="4"/>
    <s v="GBP"/>
    <x v="33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110.32"/>
    <n v="34.475000000000001"/>
    <x v="0"/>
    <n v="25"/>
    <x v="1"/>
    <s v="USD"/>
    <x v="331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66.005235602094245"/>
    <n v="1400.7777777777778"/>
    <x v="1"/>
    <n v="191"/>
    <x v="1"/>
    <s v="USD"/>
    <x v="332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41.005742176284812"/>
    <n v="71.770351758793964"/>
    <x v="0"/>
    <n v="3483"/>
    <x v="1"/>
    <s v="USD"/>
    <x v="333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103.96316359696641"/>
    <n v="53.074115044247783"/>
    <x v="0"/>
    <n v="923"/>
    <x v="1"/>
    <s v="USD"/>
    <x v="296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n v="5"/>
    <x v="0"/>
    <n v="1"/>
    <x v="1"/>
    <s v="USD"/>
    <x v="334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47.009935419771487"/>
    <n v="127.70715249662618"/>
    <x v="1"/>
    <n v="2013"/>
    <x v="1"/>
    <s v="USD"/>
    <x v="335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29.606060606060606"/>
    <n v="34.892857142857139"/>
    <x v="0"/>
    <n v="33"/>
    <x v="0"/>
    <s v="CAD"/>
    <x v="336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81.010569583088667"/>
    <n v="410.59821428571428"/>
    <x v="1"/>
    <n v="1703"/>
    <x v="1"/>
    <s v="USD"/>
    <x v="337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94.35"/>
    <n v="123.73770491803278"/>
    <x v="1"/>
    <n v="80"/>
    <x v="3"/>
    <s v="DKK"/>
    <x v="338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26.058139534883722"/>
    <n v="58.973684210526315"/>
    <x v="2"/>
    <n v="86"/>
    <x v="1"/>
    <s v="USD"/>
    <x v="339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85.775000000000006"/>
    <n v="36.892473118279568"/>
    <x v="0"/>
    <n v="40"/>
    <x v="6"/>
    <s v="EUR"/>
    <x v="34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03.73170731707317"/>
    <n v="184.91304347826087"/>
    <x v="1"/>
    <n v="41"/>
    <x v="1"/>
    <s v="USD"/>
    <x v="341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49.826086956521742"/>
    <n v="11.814432989690722"/>
    <x v="0"/>
    <n v="23"/>
    <x v="0"/>
    <s v="CAD"/>
    <x v="342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63.893048128342244"/>
    <n v="298.7"/>
    <x v="1"/>
    <n v="187"/>
    <x v="1"/>
    <s v="USD"/>
    <x v="343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47.002434782608695"/>
    <n v="226.35175879396985"/>
    <x v="1"/>
    <n v="2875"/>
    <x v="4"/>
    <s v="GBP"/>
    <x v="344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08.47727272727273"/>
    <n v="173.56363636363636"/>
    <x v="1"/>
    <n v="88"/>
    <x v="1"/>
    <s v="USD"/>
    <x v="345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72.015706806282722"/>
    <n v="371.75675675675677"/>
    <x v="1"/>
    <n v="191"/>
    <x v="1"/>
    <s v="USD"/>
    <x v="65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59.928057553956833"/>
    <n v="160.19230769230771"/>
    <x v="1"/>
    <n v="139"/>
    <x v="1"/>
    <s v="USD"/>
    <x v="346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78.209677419354833"/>
    <n v="1616.3333333333335"/>
    <x v="1"/>
    <n v="186"/>
    <x v="1"/>
    <s v="USD"/>
    <x v="347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104.77678571428571"/>
    <n v="733.4375"/>
    <x v="1"/>
    <n v="112"/>
    <x v="2"/>
    <s v="AUD"/>
    <x v="348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105.52475247524752"/>
    <n v="592.11111111111109"/>
    <x v="1"/>
    <n v="101"/>
    <x v="1"/>
    <s v="USD"/>
    <x v="349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24.933333333333334"/>
    <n v="18.888888888888889"/>
    <x v="0"/>
    <n v="75"/>
    <x v="1"/>
    <s v="USD"/>
    <x v="35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69.873786407766985"/>
    <n v="276.80769230769232"/>
    <x v="1"/>
    <n v="206"/>
    <x v="4"/>
    <s v="GBP"/>
    <x v="351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95.733766233766232"/>
    <n v="273.01851851851848"/>
    <x v="1"/>
    <n v="154"/>
    <x v="1"/>
    <s v="USD"/>
    <x v="352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29.997485752598056"/>
    <n v="159.36331255565449"/>
    <x v="1"/>
    <n v="5966"/>
    <x v="1"/>
    <s v="USD"/>
    <x v="353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59.011948529411768"/>
    <n v="67.869978858350947"/>
    <x v="0"/>
    <n v="2176"/>
    <x v="1"/>
    <s v="USD"/>
    <x v="354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84.757396449704146"/>
    <n v="1591.5555555555554"/>
    <x v="1"/>
    <n v="169"/>
    <x v="1"/>
    <s v="USD"/>
    <x v="355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8.010921177587846"/>
    <n v="730.18222222222221"/>
    <x v="1"/>
    <n v="2106"/>
    <x v="1"/>
    <s v="USD"/>
    <x v="356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50.05215419501134"/>
    <n v="13.185782556750297"/>
    <x v="0"/>
    <n v="441"/>
    <x v="1"/>
    <s v="USD"/>
    <x v="357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9.16"/>
    <n v="54.777777777777779"/>
    <x v="0"/>
    <n v="25"/>
    <x v="1"/>
    <s v="USD"/>
    <x v="358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93.702290076335885"/>
    <n v="361.02941176470591"/>
    <x v="1"/>
    <n v="131"/>
    <x v="1"/>
    <s v="USD"/>
    <x v="359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40.14173228346457"/>
    <n v="10.257545271629779"/>
    <x v="0"/>
    <n v="127"/>
    <x v="1"/>
    <s v="USD"/>
    <x v="12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70.090140845070422"/>
    <n v="13.962962962962964"/>
    <x v="0"/>
    <n v="355"/>
    <x v="1"/>
    <s v="USD"/>
    <x v="36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66.181818181818187"/>
    <n v="40.444444444444443"/>
    <x v="0"/>
    <n v="44"/>
    <x v="4"/>
    <s v="GBP"/>
    <x v="361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47.714285714285715"/>
    <n v="160.32"/>
    <x v="1"/>
    <n v="84"/>
    <x v="1"/>
    <s v="USD"/>
    <x v="362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62.896774193548389"/>
    <n v="183.9433962264151"/>
    <x v="1"/>
    <n v="155"/>
    <x v="1"/>
    <s v="USD"/>
    <x v="363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86.611940298507463"/>
    <n v="63.769230769230766"/>
    <x v="0"/>
    <n v="67"/>
    <x v="1"/>
    <s v="USD"/>
    <x v="364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75.126984126984127"/>
    <n v="225.38095238095238"/>
    <x v="1"/>
    <n v="189"/>
    <x v="1"/>
    <s v="USD"/>
    <x v="21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41.004167534903104"/>
    <n v="172.00961538461539"/>
    <x v="1"/>
    <n v="4799"/>
    <x v="1"/>
    <s v="USD"/>
    <x v="365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50.007915567282325"/>
    <n v="146.16709511568124"/>
    <x v="1"/>
    <n v="1137"/>
    <x v="1"/>
    <s v="USD"/>
    <x v="366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96.960674157303373"/>
    <n v="76.42361623616236"/>
    <x v="0"/>
    <n v="1068"/>
    <x v="1"/>
    <s v="USD"/>
    <x v="367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100.93160377358491"/>
    <n v="39.261467889908261"/>
    <x v="0"/>
    <n v="424"/>
    <x v="1"/>
    <s v="USD"/>
    <x v="368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89.227586206896547"/>
    <n v="11.270034843205574"/>
    <x v="3"/>
    <n v="145"/>
    <x v="5"/>
    <s v="CHF"/>
    <x v="369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87.979166666666671"/>
    <n v="122.11084337349398"/>
    <x v="1"/>
    <n v="1152"/>
    <x v="1"/>
    <s v="USD"/>
    <x v="37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89.54"/>
    <n v="186.54166666666669"/>
    <x v="1"/>
    <n v="50"/>
    <x v="1"/>
    <s v="USD"/>
    <x v="371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29.09271523178808"/>
    <n v="7.2731788079470201"/>
    <x v="0"/>
    <n v="151"/>
    <x v="1"/>
    <s v="USD"/>
    <x v="287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42.006218905472636"/>
    <n v="65.642371234207957"/>
    <x v="0"/>
    <n v="1608"/>
    <x v="1"/>
    <s v="USD"/>
    <x v="372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47.004903563255965"/>
    <n v="228.96178343949046"/>
    <x v="1"/>
    <n v="3059"/>
    <x v="0"/>
    <s v="CAD"/>
    <x v="373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110.44117647058823"/>
    <n v="469.37499999999994"/>
    <x v="1"/>
    <n v="34"/>
    <x v="1"/>
    <s v="USD"/>
    <x v="374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41.990909090909092"/>
    <n v="130.11267605633802"/>
    <x v="1"/>
    <n v="220"/>
    <x v="1"/>
    <s v="USD"/>
    <x v="375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48.012468827930178"/>
    <n v="167.05422993492408"/>
    <x v="1"/>
    <n v="1604"/>
    <x v="2"/>
    <s v="AUD"/>
    <x v="376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31.019823788546255"/>
    <n v="173.8641975308642"/>
    <x v="1"/>
    <n v="454"/>
    <x v="1"/>
    <s v="USD"/>
    <x v="377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99.203252032520325"/>
    <n v="717.76470588235293"/>
    <x v="1"/>
    <n v="123"/>
    <x v="6"/>
    <s v="EUR"/>
    <x v="378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6.022316684378325"/>
    <n v="63.850976361767728"/>
    <x v="0"/>
    <n v="941"/>
    <x v="1"/>
    <s v="USD"/>
    <x v="379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n v="2"/>
    <x v="0"/>
    <n v="1"/>
    <x v="1"/>
    <s v="USD"/>
    <x v="38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46.060200668896321"/>
    <n v="1530.2222222222222"/>
    <x v="1"/>
    <n v="299"/>
    <x v="1"/>
    <s v="USD"/>
    <x v="381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73.650000000000006"/>
    <n v="40.356164383561641"/>
    <x v="0"/>
    <n v="40"/>
    <x v="1"/>
    <s v="USD"/>
    <x v="382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55.99336650082919"/>
    <n v="86.220633299284984"/>
    <x v="0"/>
    <n v="3015"/>
    <x v="0"/>
    <s v="CAD"/>
    <x v="125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68.985695127402778"/>
    <n v="315.58486707566465"/>
    <x v="1"/>
    <n v="2237"/>
    <x v="1"/>
    <s v="USD"/>
    <x v="383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60.981609195402299"/>
    <n v="89.618243243243242"/>
    <x v="0"/>
    <n v="435"/>
    <x v="1"/>
    <s v="USD"/>
    <x v="384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10.98139534883721"/>
    <n v="182.14503816793894"/>
    <x v="1"/>
    <n v="645"/>
    <x v="1"/>
    <s v="USD"/>
    <x v="385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25"/>
    <n v="355.88235294117646"/>
    <x v="1"/>
    <n v="484"/>
    <x v="3"/>
    <s v="DKK"/>
    <x v="386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78.759740259740255"/>
    <n v="131.83695652173913"/>
    <x v="1"/>
    <n v="154"/>
    <x v="0"/>
    <s v="CAD"/>
    <x v="387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87.960784313725483"/>
    <n v="46.315634218289084"/>
    <x v="0"/>
    <n v="714"/>
    <x v="1"/>
    <s v="USD"/>
    <x v="388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49.987398739873989"/>
    <n v="36.132726089785294"/>
    <x v="2"/>
    <n v="1111"/>
    <x v="1"/>
    <s v="USD"/>
    <x v="277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99.524390243902445"/>
    <n v="104.62820512820512"/>
    <x v="1"/>
    <n v="82"/>
    <x v="1"/>
    <s v="USD"/>
    <x v="389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104.82089552238806"/>
    <n v="668.85714285714289"/>
    <x v="1"/>
    <n v="134"/>
    <x v="1"/>
    <s v="USD"/>
    <x v="39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108.01469237832875"/>
    <n v="62.072823218997364"/>
    <x v="2"/>
    <n v="1089"/>
    <x v="1"/>
    <s v="USD"/>
    <x v="391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28.998544660724033"/>
    <n v="84.699787460148784"/>
    <x v="0"/>
    <n v="5497"/>
    <x v="1"/>
    <s v="USD"/>
    <x v="392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30.028708133971293"/>
    <n v="11.059030837004405"/>
    <x v="0"/>
    <n v="418"/>
    <x v="1"/>
    <s v="USD"/>
    <x v="393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1.005559416261292"/>
    <n v="43.838781575037146"/>
    <x v="0"/>
    <n v="1439"/>
    <x v="1"/>
    <s v="USD"/>
    <x v="394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62.866666666666667"/>
    <n v="55.470588235294116"/>
    <x v="0"/>
    <n v="15"/>
    <x v="1"/>
    <s v="USD"/>
    <x v="395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47.005002501250623"/>
    <n v="57.399511301160658"/>
    <x v="0"/>
    <n v="1999"/>
    <x v="0"/>
    <s v="CAD"/>
    <x v="396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26.997693638285604"/>
    <n v="123.43497363796135"/>
    <x v="1"/>
    <n v="5203"/>
    <x v="1"/>
    <s v="USD"/>
    <x v="397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68.329787234042556"/>
    <n v="128.46"/>
    <x v="1"/>
    <n v="94"/>
    <x v="1"/>
    <s v="USD"/>
    <x v="398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50.974576271186443"/>
    <n v="63.989361702127653"/>
    <x v="0"/>
    <n v="118"/>
    <x v="1"/>
    <s v="USD"/>
    <x v="399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54.024390243902438"/>
    <n v="127.29885057471265"/>
    <x v="1"/>
    <n v="205"/>
    <x v="1"/>
    <s v="USD"/>
    <x v="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97.055555555555557"/>
    <n v="10.638024357239512"/>
    <x v="0"/>
    <n v="162"/>
    <x v="1"/>
    <s v="USD"/>
    <x v="116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24.867469879518072"/>
    <n v="40.470588235294116"/>
    <x v="0"/>
    <n v="83"/>
    <x v="1"/>
    <s v="USD"/>
    <x v="401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84.423913043478265"/>
    <n v="287.66666666666663"/>
    <x v="1"/>
    <n v="92"/>
    <x v="1"/>
    <s v="USD"/>
    <x v="402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47.091324200913242"/>
    <n v="572.94444444444446"/>
    <x v="1"/>
    <n v="219"/>
    <x v="1"/>
    <s v="USD"/>
    <x v="403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77.996041171813147"/>
    <n v="112.90429799426933"/>
    <x v="1"/>
    <n v="2526"/>
    <x v="1"/>
    <s v="USD"/>
    <x v="404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62.967871485943775"/>
    <n v="46.387573964497044"/>
    <x v="0"/>
    <n v="747"/>
    <x v="1"/>
    <s v="USD"/>
    <x v="405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81.006080449017773"/>
    <n v="90.675916230366497"/>
    <x v="3"/>
    <n v="2138"/>
    <x v="1"/>
    <s v="USD"/>
    <x v="406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5.321428571428569"/>
    <n v="67.740740740740748"/>
    <x v="0"/>
    <n v="84"/>
    <x v="1"/>
    <s v="USD"/>
    <x v="407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04.43617021276596"/>
    <n v="192.49019607843135"/>
    <x v="1"/>
    <n v="94"/>
    <x v="1"/>
    <s v="USD"/>
    <x v="408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69.989010989010993"/>
    <n v="82.714285714285722"/>
    <x v="0"/>
    <n v="91"/>
    <x v="1"/>
    <s v="USD"/>
    <x v="409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83.023989898989896"/>
    <n v="54.163920922570021"/>
    <x v="0"/>
    <n v="792"/>
    <x v="1"/>
    <s v="USD"/>
    <x v="41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90.3"/>
    <n v="16.722222222222221"/>
    <x v="3"/>
    <n v="10"/>
    <x v="0"/>
    <s v="CAD"/>
    <x v="411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03.98131932282546"/>
    <n v="116.87664041994749"/>
    <x v="1"/>
    <n v="1713"/>
    <x v="6"/>
    <s v="EUR"/>
    <x v="412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54.931726907630519"/>
    <n v="1052.1538461538462"/>
    <x v="1"/>
    <n v="249"/>
    <x v="1"/>
    <s v="USD"/>
    <x v="413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51.921875"/>
    <n v="123.07407407407408"/>
    <x v="1"/>
    <n v="192"/>
    <x v="1"/>
    <s v="USD"/>
    <x v="414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60.02834008097166"/>
    <n v="178.63855421686748"/>
    <x v="1"/>
    <n v="247"/>
    <x v="1"/>
    <s v="USD"/>
    <x v="415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44.003488879197555"/>
    <n v="355.28169014084506"/>
    <x v="1"/>
    <n v="2293"/>
    <x v="1"/>
    <s v="USD"/>
    <x v="416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53.003513254551258"/>
    <n v="161.90634146341463"/>
    <x v="1"/>
    <n v="3131"/>
    <x v="1"/>
    <s v="USD"/>
    <x v="417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54.5"/>
    <n v="24.914285714285715"/>
    <x v="0"/>
    <n v="32"/>
    <x v="1"/>
    <s v="USD"/>
    <x v="418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75.04195804195804"/>
    <n v="198.72222222222223"/>
    <x v="1"/>
    <n v="143"/>
    <x v="6"/>
    <s v="EUR"/>
    <x v="419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.911111111111111"/>
    <n v="34.752688172043008"/>
    <x v="3"/>
    <n v="90"/>
    <x v="1"/>
    <s v="USD"/>
    <x v="42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36.952702702702702"/>
    <n v="176.41935483870967"/>
    <x v="1"/>
    <n v="296"/>
    <x v="1"/>
    <s v="USD"/>
    <x v="421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63.170588235294119"/>
    <n v="511.38095238095235"/>
    <x v="1"/>
    <n v="170"/>
    <x v="1"/>
    <s v="USD"/>
    <x v="422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29.99462365591398"/>
    <n v="82.044117647058826"/>
    <x v="0"/>
    <n v="186"/>
    <x v="1"/>
    <s v="USD"/>
    <x v="423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86"/>
    <n v="24.326030927835053"/>
    <x v="3"/>
    <n v="439"/>
    <x v="4"/>
    <s v="GBP"/>
    <x v="424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75.014876033057845"/>
    <n v="50.482758620689658"/>
    <x v="0"/>
    <n v="605"/>
    <x v="1"/>
    <s v="USD"/>
    <x v="425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101.19767441860465"/>
    <n v="967"/>
    <x v="1"/>
    <n v="86"/>
    <x v="3"/>
    <s v="DKK"/>
    <x v="426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n v="4"/>
    <x v="0"/>
    <n v="1"/>
    <x v="0"/>
    <s v="CAD"/>
    <x v="427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29.001272669424118"/>
    <n v="122.84501347708894"/>
    <x v="1"/>
    <n v="6286"/>
    <x v="1"/>
    <s v="USD"/>
    <x v="428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98.225806451612897"/>
    <n v="63.4375"/>
    <x v="0"/>
    <n v="31"/>
    <x v="1"/>
    <s v="USD"/>
    <x v="429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87.001693480101608"/>
    <n v="56.331688596491226"/>
    <x v="0"/>
    <n v="1181"/>
    <x v="1"/>
    <s v="USD"/>
    <x v="411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5.205128205128204"/>
    <n v="44.074999999999996"/>
    <x v="0"/>
    <n v="39"/>
    <x v="1"/>
    <s v="USD"/>
    <x v="43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37.001341561577675"/>
    <n v="118.37253218884121"/>
    <x v="1"/>
    <n v="3727"/>
    <x v="1"/>
    <s v="USD"/>
    <x v="431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94.976947040498445"/>
    <n v="104.1243169398907"/>
    <x v="1"/>
    <n v="1605"/>
    <x v="1"/>
    <s v="USD"/>
    <x v="432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8.956521739130434"/>
    <n v="26.640000000000004"/>
    <x v="0"/>
    <n v="46"/>
    <x v="1"/>
    <s v="USD"/>
    <x v="433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55.993396226415094"/>
    <n v="351.20118343195264"/>
    <x v="1"/>
    <n v="2120"/>
    <x v="1"/>
    <s v="USD"/>
    <x v="434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54.038095238095238"/>
    <n v="90.063492063492063"/>
    <x v="0"/>
    <n v="105"/>
    <x v="1"/>
    <s v="USD"/>
    <x v="435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82.38"/>
    <n v="171.625"/>
    <x v="1"/>
    <n v="50"/>
    <x v="1"/>
    <s v="USD"/>
    <x v="8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66.997115384615384"/>
    <n v="141.04655870445345"/>
    <x v="1"/>
    <n v="2080"/>
    <x v="1"/>
    <s v="USD"/>
    <x v="436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107.91401869158878"/>
    <n v="30.57944915254237"/>
    <x v="0"/>
    <n v="535"/>
    <x v="1"/>
    <s v="USD"/>
    <x v="385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69.009501187648453"/>
    <n v="108.16455696202532"/>
    <x v="1"/>
    <n v="2105"/>
    <x v="1"/>
    <s v="USD"/>
    <x v="437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39.006568144499177"/>
    <n v="133.45505617977528"/>
    <x v="1"/>
    <n v="2436"/>
    <x v="1"/>
    <s v="USD"/>
    <x v="438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10.3625"/>
    <n v="187.85106382978722"/>
    <x v="1"/>
    <n v="80"/>
    <x v="1"/>
    <s v="USD"/>
    <x v="439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94.857142857142861"/>
    <n v="332"/>
    <x v="1"/>
    <n v="42"/>
    <x v="1"/>
    <s v="USD"/>
    <x v="44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.935251798561154"/>
    <n v="575.21428571428578"/>
    <x v="1"/>
    <n v="139"/>
    <x v="0"/>
    <s v="CAD"/>
    <x v="441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101.25"/>
    <n v="40.5"/>
    <x v="0"/>
    <n v="16"/>
    <x v="1"/>
    <s v="USD"/>
    <x v="442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64.95597484276729"/>
    <n v="184.42857142857144"/>
    <x v="1"/>
    <n v="159"/>
    <x v="1"/>
    <s v="USD"/>
    <x v="443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7.00524934383202"/>
    <n v="285.80555555555554"/>
    <x v="1"/>
    <n v="381"/>
    <x v="1"/>
    <s v="USD"/>
    <x v="315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50.97422680412371"/>
    <n v="319"/>
    <x v="1"/>
    <n v="194"/>
    <x v="4"/>
    <s v="GBP"/>
    <x v="444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104.94260869565217"/>
    <n v="39.234070221066318"/>
    <x v="0"/>
    <n v="575"/>
    <x v="1"/>
    <s v="USD"/>
    <x v="445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84.028301886792448"/>
    <n v="178.14000000000001"/>
    <x v="1"/>
    <n v="106"/>
    <x v="1"/>
    <s v="USD"/>
    <x v="446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102.85915492957747"/>
    <n v="365.15"/>
    <x v="1"/>
    <n v="142"/>
    <x v="1"/>
    <s v="USD"/>
    <x v="447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39.962085308056871"/>
    <n v="113.94594594594594"/>
    <x v="1"/>
    <n v="211"/>
    <x v="1"/>
    <s v="USD"/>
    <x v="448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51.001785714285717"/>
    <n v="29.828720626631856"/>
    <x v="0"/>
    <n v="1120"/>
    <x v="1"/>
    <s v="USD"/>
    <x v="342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40.823008849557525"/>
    <n v="54.270588235294113"/>
    <x v="0"/>
    <n v="113"/>
    <x v="1"/>
    <s v="USD"/>
    <x v="449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58.999637155297535"/>
    <n v="236.34156976744185"/>
    <x v="1"/>
    <n v="2756"/>
    <x v="1"/>
    <s v="USD"/>
    <x v="45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71.156069364161851"/>
    <n v="512.91666666666663"/>
    <x v="1"/>
    <n v="173"/>
    <x v="4"/>
    <s v="GBP"/>
    <x v="451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99.494252873563212"/>
    <n v="100.65116279069768"/>
    <x v="1"/>
    <n v="87"/>
    <x v="1"/>
    <s v="USD"/>
    <x v="452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103.98634590377114"/>
    <n v="81.348423194303152"/>
    <x v="0"/>
    <n v="1538"/>
    <x v="1"/>
    <s v="USD"/>
    <x v="453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76.555555555555557"/>
    <n v="16.404761904761905"/>
    <x v="0"/>
    <n v="9"/>
    <x v="1"/>
    <s v="USD"/>
    <x v="454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87.068592057761734"/>
    <n v="52.774617067833695"/>
    <x v="0"/>
    <n v="554"/>
    <x v="1"/>
    <s v="USD"/>
    <x v="455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48.99554707379135"/>
    <n v="260.20608108108109"/>
    <x v="1"/>
    <n v="1572"/>
    <x v="4"/>
    <s v="GBP"/>
    <x v="456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42.969135802469133"/>
    <n v="30.73289183222958"/>
    <x v="0"/>
    <n v="648"/>
    <x v="4"/>
    <s v="GBP"/>
    <x v="457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33.428571428571431"/>
    <n v="13.5"/>
    <x v="0"/>
    <n v="21"/>
    <x v="4"/>
    <s v="GBP"/>
    <x v="458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83.982949701619773"/>
    <n v="178.62556663644605"/>
    <x v="1"/>
    <n v="2346"/>
    <x v="1"/>
    <s v="USD"/>
    <x v="459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101.41739130434783"/>
    <n v="220.0566037735849"/>
    <x v="1"/>
    <n v="115"/>
    <x v="1"/>
    <s v="USD"/>
    <x v="46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9.87058823529412"/>
    <n v="101.5108695652174"/>
    <x v="1"/>
    <n v="85"/>
    <x v="6"/>
    <s v="EUR"/>
    <x v="461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31.916666666666668"/>
    <n v="191.5"/>
    <x v="1"/>
    <n v="144"/>
    <x v="1"/>
    <s v="USD"/>
    <x v="462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70.993450675399103"/>
    <n v="305.34683098591546"/>
    <x v="1"/>
    <n v="2443"/>
    <x v="1"/>
    <s v="USD"/>
    <x v="463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77.026890756302521"/>
    <n v="23.995287958115181"/>
    <x v="3"/>
    <n v="595"/>
    <x v="1"/>
    <s v="USD"/>
    <x v="464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101.78125"/>
    <n v="723.77777777777771"/>
    <x v="1"/>
    <n v="64"/>
    <x v="1"/>
    <s v="USD"/>
    <x v="465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1.059701492537314"/>
    <n v="547.36"/>
    <x v="1"/>
    <n v="268"/>
    <x v="1"/>
    <s v="USD"/>
    <x v="466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68.02051282051282"/>
    <n v="414.49999999999994"/>
    <x v="1"/>
    <n v="195"/>
    <x v="3"/>
    <s v="DKK"/>
    <x v="467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30.87037037037037"/>
    <n v="0.90696409140369971"/>
    <x v="0"/>
    <n v="54"/>
    <x v="1"/>
    <s v="USD"/>
    <x v="468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27.908333333333335"/>
    <n v="34.173469387755098"/>
    <x v="0"/>
    <n v="120"/>
    <x v="1"/>
    <s v="USD"/>
    <x v="469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79.994818652849744"/>
    <n v="23.948810754912099"/>
    <x v="0"/>
    <n v="579"/>
    <x v="3"/>
    <s v="DKK"/>
    <x v="47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38.003378378378379"/>
    <n v="48.072649572649574"/>
    <x v="0"/>
    <n v="2072"/>
    <x v="1"/>
    <s v="USD"/>
    <x v="471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e v="#DIV/0!"/>
    <n v="0"/>
    <x v="0"/>
    <n v="0"/>
    <x v="1"/>
    <s v="USD"/>
    <x v="472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59.990534521158132"/>
    <n v="70.145182291666657"/>
    <x v="0"/>
    <n v="1796"/>
    <x v="1"/>
    <s v="USD"/>
    <x v="473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37.037634408602152"/>
    <n v="529.92307692307691"/>
    <x v="1"/>
    <n v="186"/>
    <x v="2"/>
    <s v="AUD"/>
    <x v="474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99.963043478260872"/>
    <n v="180.32549019607845"/>
    <x v="1"/>
    <n v="460"/>
    <x v="1"/>
    <s v="USD"/>
    <x v="72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111.6774193548387"/>
    <n v="92.320000000000007"/>
    <x v="0"/>
    <n v="62"/>
    <x v="6"/>
    <s v="EUR"/>
    <x v="443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36.014409221902014"/>
    <n v="13.901001112347053"/>
    <x v="0"/>
    <n v="347"/>
    <x v="1"/>
    <s v="USD"/>
    <x v="475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66.010284810126578"/>
    <n v="927.07777777777767"/>
    <x v="1"/>
    <n v="2528"/>
    <x v="1"/>
    <s v="USD"/>
    <x v="81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4.05263157894737"/>
    <n v="39.857142857142861"/>
    <x v="0"/>
    <n v="19"/>
    <x v="1"/>
    <s v="USD"/>
    <x v="476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52.999726551818434"/>
    <n v="112.22929936305732"/>
    <x v="1"/>
    <n v="3657"/>
    <x v="1"/>
    <s v="USD"/>
    <x v="192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95"/>
    <n v="70.925816023738875"/>
    <x v="0"/>
    <n v="1258"/>
    <x v="1"/>
    <s v="USD"/>
    <x v="477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70.908396946564892"/>
    <n v="119.08974358974358"/>
    <x v="1"/>
    <n v="131"/>
    <x v="2"/>
    <s v="AUD"/>
    <x v="478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98.060773480662988"/>
    <n v="24.017591339648174"/>
    <x v="0"/>
    <n v="362"/>
    <x v="1"/>
    <s v="USD"/>
    <x v="479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53.046025104602514"/>
    <n v="139.31868131868131"/>
    <x v="1"/>
    <n v="239"/>
    <x v="1"/>
    <s v="USD"/>
    <x v="48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93.142857142857139"/>
    <n v="39.277108433734945"/>
    <x v="3"/>
    <n v="35"/>
    <x v="1"/>
    <s v="USD"/>
    <x v="18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58.945075757575758"/>
    <n v="22.439077144917089"/>
    <x v="3"/>
    <n v="528"/>
    <x v="5"/>
    <s v="CHF"/>
    <x v="481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36.067669172932334"/>
    <n v="55.779069767441861"/>
    <x v="0"/>
    <n v="133"/>
    <x v="0"/>
    <s v="CAD"/>
    <x v="482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63.030732860520096"/>
    <n v="42.523125996810208"/>
    <x v="0"/>
    <n v="846"/>
    <x v="1"/>
    <s v="USD"/>
    <x v="194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84.717948717948715"/>
    <n v="112.00000000000001"/>
    <x v="1"/>
    <n v="78"/>
    <x v="1"/>
    <s v="USD"/>
    <x v="483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62.2"/>
    <n v="7.0681818181818183"/>
    <x v="0"/>
    <n v="10"/>
    <x v="1"/>
    <s v="USD"/>
    <x v="484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97518330513255"/>
    <n v="101.74563871693867"/>
    <x v="1"/>
    <n v="1773"/>
    <x v="1"/>
    <s v="USD"/>
    <x v="355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106.4375"/>
    <n v="425.75"/>
    <x v="1"/>
    <n v="32"/>
    <x v="1"/>
    <s v="USD"/>
    <x v="485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29.975609756097562"/>
    <n v="145.53947368421052"/>
    <x v="1"/>
    <n v="369"/>
    <x v="1"/>
    <s v="USD"/>
    <x v="486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85.806282722513089"/>
    <n v="32.453465346534657"/>
    <x v="0"/>
    <n v="191"/>
    <x v="1"/>
    <s v="USD"/>
    <x v="487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.82022471910112"/>
    <n v="700.33333333333326"/>
    <x v="1"/>
    <n v="89"/>
    <x v="1"/>
    <s v="USD"/>
    <x v="488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40.998484082870135"/>
    <n v="83.904860392967933"/>
    <x v="0"/>
    <n v="1979"/>
    <x v="1"/>
    <s v="USD"/>
    <x v="489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28.063492063492063"/>
    <n v="84.19047619047619"/>
    <x v="0"/>
    <n v="63"/>
    <x v="1"/>
    <s v="USD"/>
    <x v="49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88.054421768707485"/>
    <n v="155.95180722891567"/>
    <x v="1"/>
    <n v="147"/>
    <x v="1"/>
    <s v="USD"/>
    <x v="312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31"/>
    <n v="99.619450317124731"/>
    <x v="0"/>
    <n v="6080"/>
    <x v="0"/>
    <s v="CAD"/>
    <x v="491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90.337500000000006"/>
    <n v="80.300000000000011"/>
    <x v="0"/>
    <n v="80"/>
    <x v="4"/>
    <s v="GBP"/>
    <x v="492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63.777777777777779"/>
    <n v="11.254901960784313"/>
    <x v="0"/>
    <n v="9"/>
    <x v="1"/>
    <s v="USD"/>
    <x v="493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53.995515695067262"/>
    <n v="91.740952380952379"/>
    <x v="0"/>
    <n v="1784"/>
    <x v="1"/>
    <s v="USD"/>
    <x v="494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48.993956043956047"/>
    <n v="95.521156936261391"/>
    <x v="2"/>
    <n v="3640"/>
    <x v="5"/>
    <s v="CHF"/>
    <x v="495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63.857142857142854"/>
    <n v="502.87499999999994"/>
    <x v="1"/>
    <n v="126"/>
    <x v="0"/>
    <s v="CAD"/>
    <x v="496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82.996393146979258"/>
    <n v="159.24394463667818"/>
    <x v="1"/>
    <n v="2218"/>
    <x v="4"/>
    <s v="GBP"/>
    <x v="497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55.08230452674897"/>
    <n v="15.022446689113355"/>
    <x v="0"/>
    <n v="243"/>
    <x v="1"/>
    <s v="USD"/>
    <x v="498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62.044554455445542"/>
    <n v="482.03846153846149"/>
    <x v="1"/>
    <n v="202"/>
    <x v="6"/>
    <s v="EUR"/>
    <x v="499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04.97857142857143"/>
    <n v="149.96938775510205"/>
    <x v="1"/>
    <n v="140"/>
    <x v="6"/>
    <s v="EUR"/>
    <x v="5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94.044676806083643"/>
    <n v="117.22156398104266"/>
    <x v="1"/>
    <n v="1052"/>
    <x v="3"/>
    <s v="DKK"/>
    <x v="501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44.007716049382715"/>
    <n v="37.695968274950431"/>
    <x v="0"/>
    <n v="1296"/>
    <x v="1"/>
    <s v="USD"/>
    <x v="502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92.467532467532465"/>
    <n v="72.653061224489804"/>
    <x v="0"/>
    <n v="77"/>
    <x v="1"/>
    <s v="USD"/>
    <x v="503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57.072874493927124"/>
    <n v="265.98113207547169"/>
    <x v="1"/>
    <n v="247"/>
    <x v="1"/>
    <s v="USD"/>
    <x v="504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109.07848101265823"/>
    <n v="24.205617977528089"/>
    <x v="0"/>
    <n v="395"/>
    <x v="6"/>
    <s v="EUR"/>
    <x v="505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9.387755102040813"/>
    <n v="2.5064935064935066"/>
    <x v="0"/>
    <n v="49"/>
    <x v="4"/>
    <s v="GBP"/>
    <x v="506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77.022222222222226"/>
    <n v="16.329799764428738"/>
    <x v="0"/>
    <n v="180"/>
    <x v="1"/>
    <s v="USD"/>
    <x v="507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92.166666666666671"/>
    <n v="276.5"/>
    <x v="1"/>
    <n v="84"/>
    <x v="1"/>
    <s v="USD"/>
    <x v="508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61.007063197026021"/>
    <n v="88.803571428571431"/>
    <x v="0"/>
    <n v="2690"/>
    <x v="1"/>
    <s v="USD"/>
    <x v="509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78.068181818181813"/>
    <n v="163.57142857142856"/>
    <x v="1"/>
    <n v="88"/>
    <x v="1"/>
    <s v="USD"/>
    <x v="51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80.75"/>
    <n v="969"/>
    <x v="1"/>
    <n v="156"/>
    <x v="1"/>
    <s v="USD"/>
    <x v="511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59.991289782244557"/>
    <n v="270.91376701966715"/>
    <x v="1"/>
    <n v="2985"/>
    <x v="1"/>
    <s v="USD"/>
    <x v="512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110.03018372703411"/>
    <n v="284.21355932203392"/>
    <x v="1"/>
    <n v="762"/>
    <x v="1"/>
    <s v="USD"/>
    <x v="513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n v="4"/>
    <x v="3"/>
    <n v="1"/>
    <x v="5"/>
    <s v="CHF"/>
    <x v="514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37.99856063332134"/>
    <n v="58.6329816768462"/>
    <x v="0"/>
    <n v="2779"/>
    <x v="2"/>
    <s v="AUD"/>
    <x v="515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6.369565217391298"/>
    <n v="98.51111111111112"/>
    <x v="0"/>
    <n v="92"/>
    <x v="1"/>
    <s v="USD"/>
    <x v="516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72.978599221789878"/>
    <n v="43.975381008206334"/>
    <x v="0"/>
    <n v="1028"/>
    <x v="1"/>
    <s v="USD"/>
    <x v="517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26.007220216606498"/>
    <n v="151.66315789473683"/>
    <x v="1"/>
    <n v="554"/>
    <x v="0"/>
    <s v="CAD"/>
    <x v="518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104.36296296296297"/>
    <n v="223.63492063492063"/>
    <x v="1"/>
    <n v="135"/>
    <x v="3"/>
    <s v="DKK"/>
    <x v="519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102.18852459016394"/>
    <n v="239.75"/>
    <x v="1"/>
    <n v="122"/>
    <x v="1"/>
    <s v="USD"/>
    <x v="52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54.117647058823529"/>
    <n v="199.33333333333334"/>
    <x v="1"/>
    <n v="221"/>
    <x v="1"/>
    <s v="USD"/>
    <x v="521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63.222222222222221"/>
    <n v="137.34482758620689"/>
    <x v="1"/>
    <n v="126"/>
    <x v="1"/>
    <s v="USD"/>
    <x v="522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4.03228962818004"/>
    <n v="100.9696106362773"/>
    <x v="1"/>
    <n v="1022"/>
    <x v="1"/>
    <s v="USD"/>
    <x v="523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49.994334277620396"/>
    <n v="794.16"/>
    <x v="1"/>
    <n v="3177"/>
    <x v="1"/>
    <s v="USD"/>
    <x v="524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56.015151515151516"/>
    <n v="369.7"/>
    <x v="1"/>
    <n v="198"/>
    <x v="5"/>
    <s v="CHF"/>
    <x v="525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48.807692307692307"/>
    <n v="12.818181818181817"/>
    <x v="0"/>
    <n v="26"/>
    <x v="5"/>
    <s v="CHF"/>
    <x v="188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60.082352941176474"/>
    <n v="138.02702702702703"/>
    <x v="1"/>
    <n v="85"/>
    <x v="2"/>
    <s v="AUD"/>
    <x v="526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78.990502793296088"/>
    <n v="83.813278008298752"/>
    <x v="0"/>
    <n v="1790"/>
    <x v="1"/>
    <s v="USD"/>
    <x v="527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53.99499443826474"/>
    <n v="204.60063224446787"/>
    <x v="1"/>
    <n v="3596"/>
    <x v="1"/>
    <s v="USD"/>
    <x v="528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111.45945945945945"/>
    <n v="44.344086021505376"/>
    <x v="0"/>
    <n v="37"/>
    <x v="1"/>
    <s v="USD"/>
    <x v="522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60.922131147540981"/>
    <n v="218.60294117647058"/>
    <x v="1"/>
    <n v="244"/>
    <x v="1"/>
    <s v="USD"/>
    <x v="529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26.0015444015444"/>
    <n v="186.03314917127071"/>
    <x v="1"/>
    <n v="5180"/>
    <x v="1"/>
    <s v="USD"/>
    <x v="53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80.993208828522924"/>
    <n v="237.33830845771143"/>
    <x v="1"/>
    <n v="589"/>
    <x v="6"/>
    <s v="EUR"/>
    <x v="531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4.995963302752294"/>
    <n v="305.65384615384613"/>
    <x v="1"/>
    <n v="2725"/>
    <x v="1"/>
    <s v="USD"/>
    <x v="515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n v="94.142857142857139"/>
    <x v="0"/>
    <n v="35"/>
    <x v="6"/>
    <s v="EUR"/>
    <x v="532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2.085106382978722"/>
    <n v="54.400000000000006"/>
    <x v="3"/>
    <n v="94"/>
    <x v="1"/>
    <s v="USD"/>
    <x v="533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24.986666666666668"/>
    <n v="111.88059701492537"/>
    <x v="1"/>
    <n v="300"/>
    <x v="1"/>
    <s v="USD"/>
    <x v="409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69.215277777777771"/>
    <n v="369.14814814814815"/>
    <x v="1"/>
    <n v="144"/>
    <x v="1"/>
    <s v="USD"/>
    <x v="534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93.944444444444443"/>
    <n v="62.930372148859547"/>
    <x v="0"/>
    <n v="558"/>
    <x v="1"/>
    <s v="USD"/>
    <x v="53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98.40625"/>
    <n v="64.927835051546396"/>
    <x v="0"/>
    <n v="64"/>
    <x v="1"/>
    <s v="USD"/>
    <x v="535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41.783783783783782"/>
    <n v="18.853658536585368"/>
    <x v="3"/>
    <n v="37"/>
    <x v="1"/>
    <s v="USD"/>
    <x v="536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65.991836734693877"/>
    <n v="16.754404145077721"/>
    <x v="0"/>
    <n v="245"/>
    <x v="1"/>
    <s v="USD"/>
    <x v="537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72.05747126436782"/>
    <n v="101.11290322580646"/>
    <x v="1"/>
    <n v="87"/>
    <x v="1"/>
    <s v="USD"/>
    <x v="538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48.003209242618745"/>
    <n v="341.5022831050228"/>
    <x v="1"/>
    <n v="3116"/>
    <x v="1"/>
    <s v="USD"/>
    <x v="539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54.098591549295776"/>
    <n v="64.016666666666666"/>
    <x v="0"/>
    <n v="71"/>
    <x v="1"/>
    <s v="USD"/>
    <x v="54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107.88095238095238"/>
    <n v="52.080459770114942"/>
    <x v="0"/>
    <n v="42"/>
    <x v="1"/>
    <s v="USD"/>
    <x v="505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67.034103410341032"/>
    <n v="322.40211640211641"/>
    <x v="1"/>
    <n v="909"/>
    <x v="1"/>
    <s v="USD"/>
    <x v="541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64.01425914445133"/>
    <n v="119.50810185185186"/>
    <x v="1"/>
    <n v="1613"/>
    <x v="1"/>
    <s v="USD"/>
    <x v="542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96.066176470588232"/>
    <n v="146.79775280898878"/>
    <x v="1"/>
    <n v="136"/>
    <x v="1"/>
    <s v="USD"/>
    <x v="543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51.184615384615384"/>
    <n v="950.57142857142856"/>
    <x v="1"/>
    <n v="130"/>
    <x v="1"/>
    <s v="USD"/>
    <x v="544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43.92307692307692"/>
    <n v="72.893617021276597"/>
    <x v="0"/>
    <n v="156"/>
    <x v="0"/>
    <s v="CAD"/>
    <x v="35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91.021198830409361"/>
    <n v="79.008248730964468"/>
    <x v="0"/>
    <n v="1368"/>
    <x v="4"/>
    <s v="GBP"/>
    <x v="152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50.127450980392155"/>
    <n v="64.721518987341781"/>
    <x v="0"/>
    <n v="102"/>
    <x v="1"/>
    <s v="USD"/>
    <x v="545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67.720930232558146"/>
    <n v="82.028169014084511"/>
    <x v="0"/>
    <n v="86"/>
    <x v="2"/>
    <s v="AUD"/>
    <x v="546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61.03921568627451"/>
    <n v="1037.6666666666667"/>
    <x v="1"/>
    <n v="102"/>
    <x v="1"/>
    <s v="USD"/>
    <x v="547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80.011857707509876"/>
    <n v="12.910076530612244"/>
    <x v="0"/>
    <n v="253"/>
    <x v="1"/>
    <s v="USD"/>
    <x v="548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47.001497753369947"/>
    <n v="154.84210526315789"/>
    <x v="1"/>
    <n v="4006"/>
    <x v="1"/>
    <s v="USD"/>
    <x v="549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1.127388535031841"/>
    <n v="7.0991735537190088"/>
    <x v="0"/>
    <n v="157"/>
    <x v="1"/>
    <s v="USD"/>
    <x v="55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89.99079189686924"/>
    <n v="208.52773826458036"/>
    <x v="1"/>
    <n v="1629"/>
    <x v="1"/>
    <s v="USD"/>
    <x v="551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43.032786885245905"/>
    <n v="99.683544303797461"/>
    <x v="0"/>
    <n v="183"/>
    <x v="1"/>
    <s v="USD"/>
    <x v="552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67.997714808043881"/>
    <n v="201.59756097560978"/>
    <x v="1"/>
    <n v="2188"/>
    <x v="1"/>
    <s v="USD"/>
    <x v="462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73.004566210045667"/>
    <n v="162.09032258064516"/>
    <x v="1"/>
    <n v="2409"/>
    <x v="6"/>
    <s v="EUR"/>
    <x v="553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62.341463414634148"/>
    <n v="3.6436208125445471"/>
    <x v="0"/>
    <n v="82"/>
    <x v="3"/>
    <s v="DKK"/>
    <x v="554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n v="5"/>
    <x v="0"/>
    <n v="1"/>
    <x v="4"/>
    <s v="GBP"/>
    <x v="555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67.103092783505161"/>
    <n v="206.63492063492063"/>
    <x v="1"/>
    <n v="194"/>
    <x v="1"/>
    <s v="USD"/>
    <x v="548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79.978947368421046"/>
    <n v="128.23628691983123"/>
    <x v="1"/>
    <n v="1140"/>
    <x v="1"/>
    <s v="USD"/>
    <x v="62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62.176470588235297"/>
    <n v="119.66037735849055"/>
    <x v="1"/>
    <n v="102"/>
    <x v="1"/>
    <s v="USD"/>
    <x v="556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53.005950297514879"/>
    <n v="170.73055242390078"/>
    <x v="1"/>
    <n v="2857"/>
    <x v="1"/>
    <s v="USD"/>
    <x v="557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57.738317757009348"/>
    <n v="187.21212121212122"/>
    <x v="1"/>
    <n v="107"/>
    <x v="1"/>
    <s v="USD"/>
    <x v="27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40.03125"/>
    <n v="188.38235294117646"/>
    <x v="1"/>
    <n v="160"/>
    <x v="4"/>
    <s v="GBP"/>
    <x v="558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81.016591928251117"/>
    <n v="131.29869186046511"/>
    <x v="1"/>
    <n v="2230"/>
    <x v="1"/>
    <s v="USD"/>
    <x v="559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35.047468354430379"/>
    <n v="283.97435897435901"/>
    <x v="1"/>
    <n v="316"/>
    <x v="1"/>
    <s v="USD"/>
    <x v="426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02.92307692307692"/>
    <n v="120.41999999999999"/>
    <x v="1"/>
    <n v="117"/>
    <x v="1"/>
    <s v="USD"/>
    <x v="56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27.998126756166094"/>
    <n v="419.0560747663551"/>
    <x v="1"/>
    <n v="6406"/>
    <x v="1"/>
    <s v="USD"/>
    <x v="561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75.733333333333334"/>
    <n v="13.853658536585368"/>
    <x v="3"/>
    <n v="15"/>
    <x v="1"/>
    <s v="USD"/>
    <x v="562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45.026041666666664"/>
    <n v="139.43548387096774"/>
    <x v="1"/>
    <n v="192"/>
    <x v="1"/>
    <s v="USD"/>
    <x v="563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73.615384615384613"/>
    <n v="174"/>
    <x v="1"/>
    <n v="26"/>
    <x v="0"/>
    <s v="CAD"/>
    <x v="564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56.991701244813278"/>
    <n v="155.49056603773585"/>
    <x v="1"/>
    <n v="723"/>
    <x v="1"/>
    <s v="USD"/>
    <x v="565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85.223529411764702"/>
    <n v="170.44705882352943"/>
    <x v="1"/>
    <n v="170"/>
    <x v="6"/>
    <s v="EUR"/>
    <x v="566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50.962184873949582"/>
    <n v="189.515625"/>
    <x v="1"/>
    <n v="238"/>
    <x v="4"/>
    <s v="GBP"/>
    <x v="567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63.563636363636363"/>
    <n v="249.71428571428572"/>
    <x v="1"/>
    <n v="55"/>
    <x v="1"/>
    <s v="USD"/>
    <x v="568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80.999165275459092"/>
    <n v="48.860523665659613"/>
    <x v="0"/>
    <n v="1198"/>
    <x v="1"/>
    <s v="USD"/>
    <x v="569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86.044753086419746"/>
    <n v="28.461970393057683"/>
    <x v="0"/>
    <n v="648"/>
    <x v="1"/>
    <s v="USD"/>
    <x v="57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90.0390625"/>
    <n v="268.02325581395348"/>
    <x v="1"/>
    <n v="128"/>
    <x v="2"/>
    <s v="AUD"/>
    <x v="571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74.006063432835816"/>
    <n v="619.80078125"/>
    <x v="1"/>
    <n v="2144"/>
    <x v="1"/>
    <s v="USD"/>
    <x v="572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92.4375"/>
    <n v="3.1301587301587301"/>
    <x v="0"/>
    <n v="64"/>
    <x v="1"/>
    <s v="USD"/>
    <x v="573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55.999257333828446"/>
    <n v="159.92152704135739"/>
    <x v="1"/>
    <n v="2693"/>
    <x v="4"/>
    <s v="GBP"/>
    <x v="574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32.983796296296298"/>
    <n v="279.39215686274508"/>
    <x v="1"/>
    <n v="432"/>
    <x v="1"/>
    <s v="USD"/>
    <x v="511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93.596774193548384"/>
    <n v="77.373333333333335"/>
    <x v="0"/>
    <n v="62"/>
    <x v="1"/>
    <s v="USD"/>
    <x v="575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69.867724867724874"/>
    <n v="206.32812500000003"/>
    <x v="1"/>
    <n v="189"/>
    <x v="1"/>
    <s v="USD"/>
    <x v="576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72.129870129870127"/>
    <n v="694.25"/>
    <x v="1"/>
    <n v="154"/>
    <x v="4"/>
    <s v="GBP"/>
    <x v="577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30.041666666666668"/>
    <n v="151.78947368421052"/>
    <x v="1"/>
    <n v="96"/>
    <x v="1"/>
    <s v="USD"/>
    <x v="578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73.968000000000004"/>
    <n v="64.58207217694995"/>
    <x v="0"/>
    <n v="750"/>
    <x v="1"/>
    <s v="USD"/>
    <x v="579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8.65517241379311"/>
    <n v="62.873684210526314"/>
    <x v="3"/>
    <n v="87"/>
    <x v="1"/>
    <s v="USD"/>
    <x v="58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59.992164544564154"/>
    <n v="310.39864864864865"/>
    <x v="1"/>
    <n v="3063"/>
    <x v="1"/>
    <s v="USD"/>
    <x v="581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111.15827338129496"/>
    <n v="42.859916782246884"/>
    <x v="2"/>
    <n v="278"/>
    <x v="1"/>
    <s v="USD"/>
    <x v="582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53.038095238095238"/>
    <n v="83.119402985074629"/>
    <x v="0"/>
    <n v="105"/>
    <x v="1"/>
    <s v="USD"/>
    <x v="336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55.985524728588658"/>
    <n v="78.531302876480552"/>
    <x v="3"/>
    <n v="1658"/>
    <x v="1"/>
    <s v="USD"/>
    <x v="583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69.986760812003524"/>
    <n v="114.09352517985612"/>
    <x v="1"/>
    <n v="2266"/>
    <x v="1"/>
    <s v="USD"/>
    <x v="584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48.998079877112133"/>
    <n v="64.537683358624179"/>
    <x v="0"/>
    <n v="2604"/>
    <x v="3"/>
    <s v="DKK"/>
    <x v="585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103.84615384615384"/>
    <n v="79.411764705882348"/>
    <x v="0"/>
    <n v="65"/>
    <x v="1"/>
    <s v="USD"/>
    <x v="586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99.127659574468083"/>
    <n v="11.419117647058824"/>
    <x v="0"/>
    <n v="94"/>
    <x v="1"/>
    <s v="USD"/>
    <x v="587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107.37777777777778"/>
    <n v="56.186046511627907"/>
    <x v="2"/>
    <n v="45"/>
    <x v="1"/>
    <s v="USD"/>
    <x v="588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76.922178988326849"/>
    <n v="16.501669449081803"/>
    <x v="0"/>
    <n v="257"/>
    <x v="1"/>
    <s v="USD"/>
    <x v="589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58.128865979381445"/>
    <n v="119.96808510638297"/>
    <x v="1"/>
    <n v="194"/>
    <x v="5"/>
    <s v="CHF"/>
    <x v="59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03.73643410852713"/>
    <n v="145.45652173913044"/>
    <x v="1"/>
    <n v="129"/>
    <x v="0"/>
    <s v="CAD"/>
    <x v="591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87.962666666666664"/>
    <n v="221.38255033557047"/>
    <x v="1"/>
    <n v="375"/>
    <x v="1"/>
    <s v="USD"/>
    <x v="592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28"/>
    <n v="48.396694214876035"/>
    <x v="0"/>
    <n v="2928"/>
    <x v="0"/>
    <s v="CAD"/>
    <x v="593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37.999361294443261"/>
    <n v="92.911504424778755"/>
    <x v="0"/>
    <n v="4697"/>
    <x v="1"/>
    <s v="USD"/>
    <x v="594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29.999313893653515"/>
    <n v="88.599797365754824"/>
    <x v="0"/>
    <n v="2915"/>
    <x v="1"/>
    <s v="USD"/>
    <x v="595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103.5"/>
    <n v="41.4"/>
    <x v="0"/>
    <n v="18"/>
    <x v="1"/>
    <s v="USD"/>
    <x v="596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85.994467496542185"/>
    <n v="63.056795131845846"/>
    <x v="3"/>
    <n v="723"/>
    <x v="1"/>
    <s v="USD"/>
    <x v="597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98.011627906976742"/>
    <n v="48.482333607230892"/>
    <x v="0"/>
    <n v="602"/>
    <x v="5"/>
    <s v="CHF"/>
    <x v="598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n v="2"/>
    <x v="0"/>
    <n v="1"/>
    <x v="1"/>
    <s v="USD"/>
    <x v="599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44.994570837642193"/>
    <n v="88.47941026944585"/>
    <x v="0"/>
    <n v="3868"/>
    <x v="6"/>
    <s v="EUR"/>
    <x v="6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31.012224938875306"/>
    <n v="126.84"/>
    <x v="1"/>
    <n v="409"/>
    <x v="1"/>
    <s v="USD"/>
    <x v="601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59.970085470085472"/>
    <n v="2338.833333333333"/>
    <x v="1"/>
    <n v="234"/>
    <x v="1"/>
    <s v="USD"/>
    <x v="602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8.9973474801061"/>
    <n v="508.38857142857148"/>
    <x v="1"/>
    <n v="3016"/>
    <x v="1"/>
    <s v="USD"/>
    <x v="335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50.045454545454547"/>
    <n v="191.47826086956522"/>
    <x v="1"/>
    <n v="264"/>
    <x v="1"/>
    <s v="USD"/>
    <x v="603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98.966269841269835"/>
    <n v="42.127533783783782"/>
    <x v="0"/>
    <n v="504"/>
    <x v="2"/>
    <s v="AUD"/>
    <x v="604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58.857142857142854"/>
    <n v="8.24"/>
    <x v="0"/>
    <n v="14"/>
    <x v="1"/>
    <s v="USD"/>
    <x v="605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81.010256410256417"/>
    <n v="60.064638783269963"/>
    <x v="3"/>
    <n v="390"/>
    <x v="1"/>
    <s v="USD"/>
    <x v="606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76.013333333333335"/>
    <n v="47.232808616404313"/>
    <x v="0"/>
    <n v="750"/>
    <x v="4"/>
    <s v="GBP"/>
    <x v="65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96.597402597402592"/>
    <n v="81.736263736263737"/>
    <x v="0"/>
    <n v="77"/>
    <x v="1"/>
    <s v="USD"/>
    <x v="607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76.957446808510639"/>
    <n v="54.187265917603"/>
    <x v="0"/>
    <n v="752"/>
    <x v="3"/>
    <s v="DKK"/>
    <x v="608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67.984732824427482"/>
    <n v="97.868131868131869"/>
    <x v="0"/>
    <n v="131"/>
    <x v="1"/>
    <s v="USD"/>
    <x v="609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88.781609195402297"/>
    <n v="77.239999999999995"/>
    <x v="0"/>
    <n v="87"/>
    <x v="1"/>
    <s v="USD"/>
    <x v="61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24.99623706491063"/>
    <n v="33.464735516372798"/>
    <x v="0"/>
    <n v="1063"/>
    <x v="1"/>
    <s v="USD"/>
    <x v="541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44.922794117647058"/>
    <n v="239.58823529411765"/>
    <x v="1"/>
    <n v="272"/>
    <x v="1"/>
    <s v="USD"/>
    <x v="611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79.400000000000006"/>
    <n v="64.032258064516128"/>
    <x v="3"/>
    <n v="25"/>
    <x v="1"/>
    <s v="USD"/>
    <x v="612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29.009546539379475"/>
    <n v="176.15942028985506"/>
    <x v="1"/>
    <n v="419"/>
    <x v="1"/>
    <s v="USD"/>
    <x v="613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73.59210526315789"/>
    <n v="20.33818181818182"/>
    <x v="0"/>
    <n v="76"/>
    <x v="1"/>
    <s v="USD"/>
    <x v="614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107.97038864898211"/>
    <n v="358.64754098360658"/>
    <x v="1"/>
    <n v="1621"/>
    <x v="6"/>
    <s v="EUR"/>
    <x v="615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68.987284287011803"/>
    <n v="468.85802469135803"/>
    <x v="1"/>
    <n v="1101"/>
    <x v="1"/>
    <s v="USD"/>
    <x v="9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11.02236719478098"/>
    <n v="122.05635245901641"/>
    <x v="1"/>
    <n v="1073"/>
    <x v="1"/>
    <s v="USD"/>
    <x v="616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24.997515808491418"/>
    <n v="55.931783729156137"/>
    <x v="0"/>
    <n v="4428"/>
    <x v="2"/>
    <s v="AUD"/>
    <x v="617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2.155172413793103"/>
    <n v="43.660714285714285"/>
    <x v="0"/>
    <n v="58"/>
    <x v="6"/>
    <s v="EUR"/>
    <x v="618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47.003284072249592"/>
    <n v="33.53837141183363"/>
    <x v="3"/>
    <n v="1218"/>
    <x v="1"/>
    <s v="USD"/>
    <x v="619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36.0392749244713"/>
    <n v="122.97938144329896"/>
    <x v="1"/>
    <n v="331"/>
    <x v="1"/>
    <s v="USD"/>
    <x v="62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01.03760683760684"/>
    <n v="189.74959871589084"/>
    <x v="1"/>
    <n v="1170"/>
    <x v="1"/>
    <s v="USD"/>
    <x v="621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39.927927927927925"/>
    <n v="83.622641509433961"/>
    <x v="0"/>
    <n v="111"/>
    <x v="1"/>
    <s v="USD"/>
    <x v="622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83.158139534883716"/>
    <n v="17.968844221105527"/>
    <x v="3"/>
    <n v="215"/>
    <x v="1"/>
    <s v="USD"/>
    <x v="35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39.97520661157025"/>
    <n v="1036.5"/>
    <x v="1"/>
    <n v="363"/>
    <x v="1"/>
    <s v="USD"/>
    <x v="623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47.993908629441627"/>
    <n v="97.405219780219781"/>
    <x v="0"/>
    <n v="2955"/>
    <x v="1"/>
    <s v="USD"/>
    <x v="624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95.978877489438744"/>
    <n v="86.386203150461711"/>
    <x v="0"/>
    <n v="1657"/>
    <x v="1"/>
    <s v="USD"/>
    <x v="625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78.728155339805824"/>
    <n v="150.16666666666666"/>
    <x v="1"/>
    <n v="103"/>
    <x v="1"/>
    <s v="USD"/>
    <x v="626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56.081632653061227"/>
    <n v="358.43478260869563"/>
    <x v="1"/>
    <n v="147"/>
    <x v="1"/>
    <s v="USD"/>
    <x v="627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69.090909090909093"/>
    <n v="542.85714285714289"/>
    <x v="1"/>
    <n v="110"/>
    <x v="0"/>
    <s v="CAD"/>
    <x v="628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102.05291576673866"/>
    <n v="67.500714285714281"/>
    <x v="0"/>
    <n v="926"/>
    <x v="0"/>
    <s v="CAD"/>
    <x v="629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07.32089552238806"/>
    <n v="191.74666666666667"/>
    <x v="1"/>
    <n v="134"/>
    <x v="1"/>
    <s v="USD"/>
    <x v="63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51.970260223048328"/>
    <n v="932"/>
    <x v="1"/>
    <n v="269"/>
    <x v="1"/>
    <s v="USD"/>
    <x v="631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71.137142857142862"/>
    <n v="429.27586206896552"/>
    <x v="1"/>
    <n v="175"/>
    <x v="1"/>
    <s v="USD"/>
    <x v="632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6.49275362318841"/>
    <n v="100.65753424657535"/>
    <x v="1"/>
    <n v="69"/>
    <x v="1"/>
    <s v="USD"/>
    <x v="633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42.93684210526316"/>
    <n v="226.61111111111109"/>
    <x v="1"/>
    <n v="190"/>
    <x v="1"/>
    <s v="USD"/>
    <x v="634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30.037974683544302"/>
    <n v="142.38"/>
    <x v="1"/>
    <n v="237"/>
    <x v="1"/>
    <s v="USD"/>
    <x v="635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70.623376623376629"/>
    <n v="90.633333333333326"/>
    <x v="0"/>
    <n v="77"/>
    <x v="4"/>
    <s v="GBP"/>
    <x v="636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6.016018306636155"/>
    <n v="63.966740576496676"/>
    <x v="0"/>
    <n v="1748"/>
    <x v="1"/>
    <s v="USD"/>
    <x v="637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96.911392405063296"/>
    <n v="84.131868131868131"/>
    <x v="0"/>
    <n v="79"/>
    <x v="1"/>
    <s v="USD"/>
    <x v="638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62.867346938775512"/>
    <n v="133.93478260869566"/>
    <x v="1"/>
    <n v="196"/>
    <x v="6"/>
    <s v="EUR"/>
    <x v="639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108.98537682789652"/>
    <n v="59.042047531992694"/>
    <x v="0"/>
    <n v="889"/>
    <x v="1"/>
    <s v="USD"/>
    <x v="64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26.999314599040439"/>
    <n v="152.80062063615205"/>
    <x v="1"/>
    <n v="7295"/>
    <x v="1"/>
    <s v="USD"/>
    <x v="641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65.004147943311438"/>
    <n v="446.69121140142522"/>
    <x v="1"/>
    <n v="2893"/>
    <x v="0"/>
    <s v="CAD"/>
    <x v="642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111.51785714285714"/>
    <n v="84.391891891891888"/>
    <x v="0"/>
    <n v="56"/>
    <x v="1"/>
    <s v="USD"/>
    <x v="23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n v="3"/>
    <x v="0"/>
    <n v="1"/>
    <x v="1"/>
    <s v="USD"/>
    <x v="67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10.99268292682927"/>
    <n v="175.02692307692308"/>
    <x v="1"/>
    <n v="820"/>
    <x v="1"/>
    <s v="USD"/>
    <x v="643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6.746987951807228"/>
    <n v="54.137931034482754"/>
    <x v="0"/>
    <n v="83"/>
    <x v="1"/>
    <s v="USD"/>
    <x v="644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97.020608439646708"/>
    <n v="311.87381703470032"/>
    <x v="1"/>
    <n v="2038"/>
    <x v="1"/>
    <s v="USD"/>
    <x v="645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92.08620689655173"/>
    <n v="122.78160919540231"/>
    <x v="1"/>
    <n v="116"/>
    <x v="1"/>
    <s v="USD"/>
    <x v="646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82.986666666666665"/>
    <n v="99.026517383618156"/>
    <x v="0"/>
    <n v="2025"/>
    <x v="4"/>
    <s v="GBP"/>
    <x v="626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03.03791821561339"/>
    <n v="127.84686346863469"/>
    <x v="1"/>
    <n v="1345"/>
    <x v="2"/>
    <s v="AUD"/>
    <x v="647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68.922619047619051"/>
    <n v="158.61643835616439"/>
    <x v="1"/>
    <n v="168"/>
    <x v="1"/>
    <s v="USD"/>
    <x v="159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87.737226277372258"/>
    <n v="707.05882352941171"/>
    <x v="1"/>
    <n v="137"/>
    <x v="5"/>
    <s v="CHF"/>
    <x v="648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75.021505376344081"/>
    <n v="142.38775510204081"/>
    <x v="1"/>
    <n v="186"/>
    <x v="6"/>
    <s v="EUR"/>
    <x v="267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50.863999999999997"/>
    <n v="147.86046511627907"/>
    <x v="1"/>
    <n v="125"/>
    <x v="1"/>
    <s v="USD"/>
    <x v="649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90"/>
    <n v="20.322580645161288"/>
    <x v="0"/>
    <n v="14"/>
    <x v="6"/>
    <s v="EUR"/>
    <x v="248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72.896039603960389"/>
    <n v="1840.625"/>
    <x v="1"/>
    <n v="202"/>
    <x v="1"/>
    <s v="USD"/>
    <x v="571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08.48543689320388"/>
    <n v="161.94202898550725"/>
    <x v="1"/>
    <n v="103"/>
    <x v="1"/>
    <s v="USD"/>
    <x v="65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101.98095238095237"/>
    <n v="472.82077922077923"/>
    <x v="1"/>
    <n v="1785"/>
    <x v="1"/>
    <s v="USD"/>
    <x v="1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44.009146341463413"/>
    <n v="24.466101694915253"/>
    <x v="0"/>
    <n v="656"/>
    <x v="1"/>
    <s v="USD"/>
    <x v="651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65.942675159235662"/>
    <n v="517.65"/>
    <x v="1"/>
    <n v="157"/>
    <x v="1"/>
    <s v="USD"/>
    <x v="652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.987387387387386"/>
    <n v="247.64285714285714"/>
    <x v="1"/>
    <n v="555"/>
    <x v="1"/>
    <s v="USD"/>
    <x v="653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28.003367003367003"/>
    <n v="100.20481927710843"/>
    <x v="1"/>
    <n v="297"/>
    <x v="1"/>
    <s v="USD"/>
    <x v="654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85.829268292682926"/>
    <n v="153"/>
    <x v="1"/>
    <n v="123"/>
    <x v="1"/>
    <s v="USD"/>
    <x v="655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84.921052631578945"/>
    <n v="37.091954022988503"/>
    <x v="3"/>
    <n v="38"/>
    <x v="3"/>
    <s v="DKK"/>
    <x v="656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90.483333333333334"/>
    <n v="4.392394822006473"/>
    <x v="3"/>
    <n v="60"/>
    <x v="1"/>
    <s v="USD"/>
    <x v="657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25.00197628458498"/>
    <n v="156.50721649484535"/>
    <x v="1"/>
    <n v="3036"/>
    <x v="1"/>
    <s v="USD"/>
    <x v="265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92.013888888888886"/>
    <n v="270.40816326530609"/>
    <x v="1"/>
    <n v="144"/>
    <x v="2"/>
    <s v="AUD"/>
    <x v="658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93.066115702479337"/>
    <n v="134.05952380952382"/>
    <x v="1"/>
    <n v="121"/>
    <x v="4"/>
    <s v="GBP"/>
    <x v="659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61.008145363408524"/>
    <n v="50.398033126293996"/>
    <x v="0"/>
    <n v="1596"/>
    <x v="1"/>
    <s v="USD"/>
    <x v="66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92.036259541984734"/>
    <n v="88.815837937384899"/>
    <x v="3"/>
    <n v="524"/>
    <x v="1"/>
    <s v="USD"/>
    <x v="661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81.132596685082873"/>
    <n v="165"/>
    <x v="1"/>
    <n v="181"/>
    <x v="1"/>
    <s v="USD"/>
    <x v="4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73.5"/>
    <n v="17.5"/>
    <x v="0"/>
    <n v="10"/>
    <x v="1"/>
    <s v="USD"/>
    <x v="662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85.221311475409834"/>
    <n v="185.66071428571428"/>
    <x v="1"/>
    <n v="122"/>
    <x v="1"/>
    <s v="USD"/>
    <x v="663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110.96825396825396"/>
    <n v="412.6631944444444"/>
    <x v="1"/>
    <n v="1071"/>
    <x v="0"/>
    <s v="CAD"/>
    <x v="664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32.968036529680369"/>
    <n v="90.25"/>
    <x v="3"/>
    <n v="219"/>
    <x v="1"/>
    <s v="USD"/>
    <x v="665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6.005352363960753"/>
    <n v="91.984615384615381"/>
    <x v="0"/>
    <n v="1121"/>
    <x v="1"/>
    <s v="USD"/>
    <x v="666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84.96632653061225"/>
    <n v="527.00632911392404"/>
    <x v="1"/>
    <n v="980"/>
    <x v="1"/>
    <s v="USD"/>
    <x v="43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25.007462686567163"/>
    <n v="319.14285714285711"/>
    <x v="1"/>
    <n v="536"/>
    <x v="1"/>
    <s v="USD"/>
    <x v="667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65.998995479658461"/>
    <n v="354.18867924528303"/>
    <x v="1"/>
    <n v="1991"/>
    <x v="1"/>
    <s v="USD"/>
    <x v="668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87.34482758620689"/>
    <n v="32.896103896103895"/>
    <x v="3"/>
    <n v="29"/>
    <x v="1"/>
    <s v="USD"/>
    <x v="669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27.933333333333334"/>
    <n v="135.8918918918919"/>
    <x v="1"/>
    <n v="180"/>
    <x v="1"/>
    <s v="USD"/>
    <x v="67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103.8"/>
    <n v="2.0843373493975905"/>
    <x v="0"/>
    <n v="15"/>
    <x v="1"/>
    <s v="USD"/>
    <x v="671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31.937172774869111"/>
    <n v="61"/>
    <x v="0"/>
    <n v="191"/>
    <x v="1"/>
    <s v="USD"/>
    <x v="672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99.5"/>
    <n v="30.037735849056602"/>
    <x v="0"/>
    <n v="16"/>
    <x v="1"/>
    <s v="USD"/>
    <x v="673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08.84615384615384"/>
    <n v="1179.1666666666665"/>
    <x v="1"/>
    <n v="130"/>
    <x v="1"/>
    <s v="USD"/>
    <x v="674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0.76229508196721"/>
    <n v="1126.0833333333335"/>
    <x v="1"/>
    <n v="122"/>
    <x v="1"/>
    <s v="USD"/>
    <x v="675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29.647058823529413"/>
    <n v="12.923076923076923"/>
    <x v="0"/>
    <n v="17"/>
    <x v="1"/>
    <s v="USD"/>
    <x v="676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101.71428571428571"/>
    <n v="712"/>
    <x v="1"/>
    <n v="140"/>
    <x v="1"/>
    <s v="USD"/>
    <x v="342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61.5"/>
    <n v="30.304347826086957"/>
    <x v="0"/>
    <n v="34"/>
    <x v="1"/>
    <s v="USD"/>
    <x v="677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35"/>
    <n v="212.50896057347671"/>
    <x v="1"/>
    <n v="3388"/>
    <x v="1"/>
    <s v="USD"/>
    <x v="678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40.049999999999997"/>
    <n v="228.85714285714286"/>
    <x v="1"/>
    <n v="280"/>
    <x v="1"/>
    <s v="USD"/>
    <x v="679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110.97231270358306"/>
    <n v="34.959979476654695"/>
    <x v="3"/>
    <n v="614"/>
    <x v="1"/>
    <s v="USD"/>
    <x v="68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36.959016393442624"/>
    <n v="157.29069767441862"/>
    <x v="1"/>
    <n v="366"/>
    <x v="6"/>
    <s v="EUR"/>
    <x v="681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n v="1"/>
    <x v="0"/>
    <n v="1"/>
    <x v="4"/>
    <s v="GBP"/>
    <x v="682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30.974074074074075"/>
    <n v="232.30555555555554"/>
    <x v="1"/>
    <n v="270"/>
    <x v="1"/>
    <s v="USD"/>
    <x v="683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47.035087719298247"/>
    <n v="92.448275862068968"/>
    <x v="3"/>
    <n v="114"/>
    <x v="1"/>
    <s v="USD"/>
    <x v="684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88.065693430656935"/>
    <n v="256.70212765957444"/>
    <x v="1"/>
    <n v="137"/>
    <x v="1"/>
    <s v="USD"/>
    <x v="674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37.005616224648989"/>
    <n v="168.47017045454547"/>
    <x v="1"/>
    <n v="3205"/>
    <x v="1"/>
    <s v="USD"/>
    <x v="685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26.027777777777779"/>
    <n v="166.57777777777778"/>
    <x v="1"/>
    <n v="288"/>
    <x v="3"/>
    <s v="DKK"/>
    <x v="605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67.817567567567565"/>
    <n v="772.07692307692309"/>
    <x v="1"/>
    <n v="148"/>
    <x v="1"/>
    <s v="USD"/>
    <x v="686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9.964912280701753"/>
    <n v="406.85714285714283"/>
    <x v="1"/>
    <n v="114"/>
    <x v="1"/>
    <s v="USD"/>
    <x v="687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110.01646903820817"/>
    <n v="564.20608108108115"/>
    <x v="1"/>
    <n v="1518"/>
    <x v="0"/>
    <s v="CAD"/>
    <x v="688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89.964678178963894"/>
    <n v="68.426865671641792"/>
    <x v="0"/>
    <n v="1274"/>
    <x v="1"/>
    <s v="USD"/>
    <x v="689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79.009523809523813"/>
    <n v="34.351966873706004"/>
    <x v="0"/>
    <n v="210"/>
    <x v="6"/>
    <s v="EUR"/>
    <x v="69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86.867469879518069"/>
    <n v="655.4545454545455"/>
    <x v="1"/>
    <n v="166"/>
    <x v="1"/>
    <s v="USD"/>
    <x v="691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62.04"/>
    <n v="177.25714285714284"/>
    <x v="1"/>
    <n v="100"/>
    <x v="2"/>
    <s v="AUD"/>
    <x v="692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26.970212765957445"/>
    <n v="113.17857142857144"/>
    <x v="1"/>
    <n v="235"/>
    <x v="1"/>
    <s v="USD"/>
    <x v="693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54.121621621621621"/>
    <n v="728.18181818181824"/>
    <x v="1"/>
    <n v="148"/>
    <x v="1"/>
    <s v="USD"/>
    <x v="694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41.035353535353536"/>
    <n v="208.33333333333334"/>
    <x v="1"/>
    <n v="198"/>
    <x v="1"/>
    <s v="USD"/>
    <x v="695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55.052419354838712"/>
    <n v="31.171232876712331"/>
    <x v="0"/>
    <n v="248"/>
    <x v="2"/>
    <s v="AUD"/>
    <x v="123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107.93762183235867"/>
    <n v="56.967078189300416"/>
    <x v="0"/>
    <n v="513"/>
    <x v="1"/>
    <s v="USD"/>
    <x v="696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73.92"/>
    <n v="231"/>
    <x v="1"/>
    <n v="150"/>
    <x v="1"/>
    <s v="USD"/>
    <x v="626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31.995894428152493"/>
    <n v="86.867834394904463"/>
    <x v="0"/>
    <n v="3410"/>
    <x v="1"/>
    <s v="USD"/>
    <x v="697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53.898148148148145"/>
    <n v="270.74418604651163"/>
    <x v="1"/>
    <n v="216"/>
    <x v="6"/>
    <s v="EUR"/>
    <x v="698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106.5"/>
    <n v="49.446428571428569"/>
    <x v="3"/>
    <n v="26"/>
    <x v="1"/>
    <s v="USD"/>
    <x v="699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32.999805409612762"/>
    <n v="113.3596256684492"/>
    <x v="1"/>
    <n v="5139"/>
    <x v="1"/>
    <s v="USD"/>
    <x v="7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43.00254993625159"/>
    <n v="190.55555555555554"/>
    <x v="1"/>
    <n v="2353"/>
    <x v="1"/>
    <s v="USD"/>
    <x v="701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86.858974358974365"/>
    <n v="135.5"/>
    <x v="1"/>
    <n v="78"/>
    <x v="6"/>
    <s v="EUR"/>
    <x v="702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96.8"/>
    <n v="10.297872340425531"/>
    <x v="0"/>
    <n v="10"/>
    <x v="1"/>
    <s v="USD"/>
    <x v="703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32.995456610631528"/>
    <n v="65.544223826714799"/>
    <x v="0"/>
    <n v="2201"/>
    <x v="1"/>
    <s v="USD"/>
    <x v="704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68.028106508875737"/>
    <n v="49.026652452025587"/>
    <x v="0"/>
    <n v="676"/>
    <x v="1"/>
    <s v="USD"/>
    <x v="431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58.867816091954026"/>
    <n v="787.92307692307691"/>
    <x v="1"/>
    <n v="174"/>
    <x v="5"/>
    <s v="CHF"/>
    <x v="705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105.04572803850782"/>
    <n v="80.306347746090154"/>
    <x v="0"/>
    <n v="831"/>
    <x v="1"/>
    <s v="USD"/>
    <x v="706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33.054878048780488"/>
    <n v="106.29411764705883"/>
    <x v="1"/>
    <n v="164"/>
    <x v="1"/>
    <s v="USD"/>
    <x v="707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78.821428571428569"/>
    <n v="50.735632183908038"/>
    <x v="3"/>
    <n v="56"/>
    <x v="5"/>
    <s v="CHF"/>
    <x v="708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68.204968944099377"/>
    <n v="215.31372549019611"/>
    <x v="1"/>
    <n v="161"/>
    <x v="1"/>
    <s v="USD"/>
    <x v="709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75.731884057971016"/>
    <n v="141.22972972972974"/>
    <x v="1"/>
    <n v="138"/>
    <x v="1"/>
    <s v="USD"/>
    <x v="71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30.996070133010882"/>
    <n v="115.33745781777279"/>
    <x v="1"/>
    <n v="3308"/>
    <x v="1"/>
    <s v="USD"/>
    <x v="711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01.88188976377953"/>
    <n v="193.11940298507463"/>
    <x v="1"/>
    <n v="127"/>
    <x v="2"/>
    <s v="AUD"/>
    <x v="157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52.879227053140099"/>
    <n v="729.73333333333335"/>
    <x v="1"/>
    <n v="207"/>
    <x v="6"/>
    <s v="EUR"/>
    <x v="63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71.005820721769496"/>
    <n v="99.66339869281046"/>
    <x v="0"/>
    <n v="859"/>
    <x v="0"/>
    <s v="CAD"/>
    <x v="712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102.38709677419355"/>
    <n v="88.166666666666671"/>
    <x v="2"/>
    <n v="31"/>
    <x v="1"/>
    <s v="USD"/>
    <x v="93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74.466666666666669"/>
    <n v="37.233333333333334"/>
    <x v="0"/>
    <n v="45"/>
    <x v="1"/>
    <s v="USD"/>
    <x v="713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51.009883198562441"/>
    <n v="30.540075309306079"/>
    <x v="3"/>
    <n v="1113"/>
    <x v="1"/>
    <s v="USD"/>
    <x v="714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90"/>
    <n v="25.714285714285712"/>
    <x v="0"/>
    <n v="6"/>
    <x v="1"/>
    <s v="USD"/>
    <x v="715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97.142857142857139"/>
    <n v="34"/>
    <x v="0"/>
    <n v="7"/>
    <x v="1"/>
    <s v="USD"/>
    <x v="716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72.071823204419886"/>
    <n v="1185.909090909091"/>
    <x v="1"/>
    <n v="181"/>
    <x v="5"/>
    <s v="CHF"/>
    <x v="448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75.236363636363635"/>
    <n v="125.39393939393939"/>
    <x v="1"/>
    <n v="110"/>
    <x v="1"/>
    <s v="USD"/>
    <x v="717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32.967741935483872"/>
    <n v="14.394366197183098"/>
    <x v="0"/>
    <n v="31"/>
    <x v="1"/>
    <s v="USD"/>
    <x v="718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n v="54.807692307692314"/>
    <x v="0"/>
    <n v="78"/>
    <x v="1"/>
    <s v="USD"/>
    <x v="719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45.037837837837834"/>
    <n v="109.63157894736841"/>
    <x v="1"/>
    <n v="185"/>
    <x v="1"/>
    <s v="USD"/>
    <x v="72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52.958677685950413"/>
    <n v="188.47058823529412"/>
    <x v="1"/>
    <n v="121"/>
    <x v="1"/>
    <s v="USD"/>
    <x v="721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60.017959183673469"/>
    <n v="87.008284023668637"/>
    <x v="0"/>
    <n v="1225"/>
    <x v="4"/>
    <s v="GBP"/>
    <x v="722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n v="1"/>
    <x v="0"/>
    <n v="1"/>
    <x v="5"/>
    <s v="CHF"/>
    <x v="139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44.028301886792455"/>
    <n v="202.9130434782609"/>
    <x v="1"/>
    <n v="106"/>
    <x v="1"/>
    <s v="USD"/>
    <x v="723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86.028169014084511"/>
    <n v="197.03225806451613"/>
    <x v="1"/>
    <n v="142"/>
    <x v="1"/>
    <s v="USD"/>
    <x v="704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28.012875536480685"/>
    <n v="107"/>
    <x v="1"/>
    <n v="233"/>
    <x v="1"/>
    <s v="USD"/>
    <x v="724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32.050458715596328"/>
    <n v="268.73076923076923"/>
    <x v="1"/>
    <n v="218"/>
    <x v="1"/>
    <s v="USD"/>
    <x v="725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73.611940298507463"/>
    <n v="50.845360824742272"/>
    <x v="0"/>
    <n v="67"/>
    <x v="2"/>
    <s v="AUD"/>
    <x v="66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08.71052631578948"/>
    <n v="1180.2857142857142"/>
    <x v="1"/>
    <n v="76"/>
    <x v="1"/>
    <s v="USD"/>
    <x v="726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42.97674418604651"/>
    <n v="264"/>
    <x v="1"/>
    <n v="43"/>
    <x v="1"/>
    <s v="USD"/>
    <x v="727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83.315789473684205"/>
    <n v="30.44230769230769"/>
    <x v="0"/>
    <n v="19"/>
    <x v="1"/>
    <s v="USD"/>
    <x v="728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42"/>
    <n v="62.880681818181813"/>
    <x v="0"/>
    <n v="2108"/>
    <x v="5"/>
    <s v="CHF"/>
    <x v="729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55.927601809954751"/>
    <n v="193.125"/>
    <x v="1"/>
    <n v="221"/>
    <x v="1"/>
    <s v="USD"/>
    <x v="73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105.03681885125184"/>
    <n v="77.102702702702715"/>
    <x v="0"/>
    <n v="679"/>
    <x v="1"/>
    <s v="USD"/>
    <x v="731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48"/>
    <n v="225.52763819095478"/>
    <x v="1"/>
    <n v="2805"/>
    <x v="0"/>
    <s v="CAD"/>
    <x v="78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112.66176470588235"/>
    <n v="239.40625"/>
    <x v="1"/>
    <n v="68"/>
    <x v="1"/>
    <s v="USD"/>
    <x v="732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81.944444444444443"/>
    <n v="92.1875"/>
    <x v="0"/>
    <n v="36"/>
    <x v="3"/>
    <s v="DKK"/>
    <x v="733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64.049180327868854"/>
    <n v="130.23333333333335"/>
    <x v="1"/>
    <n v="183"/>
    <x v="0"/>
    <s v="CAD"/>
    <x v="734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106.39097744360902"/>
    <n v="615.21739130434787"/>
    <x v="1"/>
    <n v="133"/>
    <x v="1"/>
    <s v="USD"/>
    <x v="406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76.011249497790274"/>
    <n v="368.79532163742692"/>
    <x v="1"/>
    <n v="2489"/>
    <x v="6"/>
    <s v="EUR"/>
    <x v="735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11.07246376811594"/>
    <n v="1094.8571428571429"/>
    <x v="1"/>
    <n v="69"/>
    <x v="1"/>
    <s v="USD"/>
    <x v="736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95.936170212765958"/>
    <n v="50.662921348314605"/>
    <x v="0"/>
    <n v="47"/>
    <x v="1"/>
    <s v="USD"/>
    <x v="737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43.043010752688176"/>
    <n v="800.6"/>
    <x v="1"/>
    <n v="279"/>
    <x v="4"/>
    <s v="GBP"/>
    <x v="192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67.966666666666669"/>
    <n v="291.28571428571428"/>
    <x v="1"/>
    <n v="210"/>
    <x v="1"/>
    <s v="USD"/>
    <x v="738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89.991428571428571"/>
    <n v="349.9666666666667"/>
    <x v="1"/>
    <n v="2100"/>
    <x v="1"/>
    <s v="USD"/>
    <x v="739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58.095238095238095"/>
    <n v="357.07317073170731"/>
    <x v="1"/>
    <n v="252"/>
    <x v="1"/>
    <s v="USD"/>
    <x v="613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83.996875000000003"/>
    <n v="126.48941176470588"/>
    <x v="1"/>
    <n v="1280"/>
    <x v="1"/>
    <s v="USD"/>
    <x v="74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88.853503184713375"/>
    <n v="387.5"/>
    <x v="1"/>
    <n v="157"/>
    <x v="4"/>
    <s v="GBP"/>
    <x v="145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65.963917525773198"/>
    <n v="457.03571428571428"/>
    <x v="1"/>
    <n v="194"/>
    <x v="1"/>
    <s v="USD"/>
    <x v="741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74.804878048780495"/>
    <n v="266.69565217391306"/>
    <x v="1"/>
    <n v="82"/>
    <x v="2"/>
    <s v="AUD"/>
    <x v="742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.98571428571428"/>
    <n v="69"/>
    <x v="0"/>
    <n v="70"/>
    <x v="1"/>
    <s v="USD"/>
    <x v="202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32.006493506493506"/>
    <n v="51.34375"/>
    <x v="0"/>
    <n v="154"/>
    <x v="1"/>
    <s v="USD"/>
    <x v="743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64.727272727272734"/>
    <n v="1.1710526315789473"/>
    <x v="0"/>
    <n v="22"/>
    <x v="1"/>
    <s v="USD"/>
    <x v="744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24.998110087408456"/>
    <n v="108.97734294541709"/>
    <x v="1"/>
    <n v="4233"/>
    <x v="1"/>
    <s v="USD"/>
    <x v="745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104.97764070932922"/>
    <n v="315.17592592592592"/>
    <x v="1"/>
    <n v="1297"/>
    <x v="3"/>
    <s v="DKK"/>
    <x v="746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64.987878787878785"/>
    <n v="157.69117647058823"/>
    <x v="1"/>
    <n v="165"/>
    <x v="3"/>
    <s v="DKK"/>
    <x v="747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94.352941176470594"/>
    <n v="153.8082191780822"/>
    <x v="1"/>
    <n v="119"/>
    <x v="1"/>
    <s v="USD"/>
    <x v="362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44.001706484641637"/>
    <n v="89.738979118329468"/>
    <x v="0"/>
    <n v="1758"/>
    <x v="1"/>
    <s v="USD"/>
    <x v="748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64.744680851063833"/>
    <n v="75.135802469135797"/>
    <x v="0"/>
    <n v="94"/>
    <x v="1"/>
    <s v="USD"/>
    <x v="749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4.00667779632721"/>
    <n v="852.88135593220341"/>
    <x v="1"/>
    <n v="1797"/>
    <x v="1"/>
    <s v="USD"/>
    <x v="643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34.061302681992338"/>
    <n v="138.90625"/>
    <x v="1"/>
    <n v="261"/>
    <x v="1"/>
    <s v="USD"/>
    <x v="75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93.273885350318466"/>
    <n v="190.18181818181819"/>
    <x v="1"/>
    <n v="157"/>
    <x v="1"/>
    <s v="USD"/>
    <x v="751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32.998301726577978"/>
    <n v="100.24333619948409"/>
    <x v="1"/>
    <n v="3533"/>
    <x v="1"/>
    <s v="USD"/>
    <x v="752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83.812903225806451"/>
    <n v="142.75824175824175"/>
    <x v="1"/>
    <n v="155"/>
    <x v="1"/>
    <s v="USD"/>
    <x v="753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63.992424242424242"/>
    <n v="563.13333333333333"/>
    <x v="1"/>
    <n v="132"/>
    <x v="6"/>
    <s v="EUR"/>
    <x v="754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81.909090909090907"/>
    <n v="30.715909090909086"/>
    <x v="0"/>
    <n v="33"/>
    <x v="1"/>
    <s v="USD"/>
    <x v="755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3.053191489361708"/>
    <n v="99.39772727272728"/>
    <x v="3"/>
    <n v="94"/>
    <x v="1"/>
    <s v="USD"/>
    <x v="756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01.98449039881831"/>
    <n v="197.54935622317598"/>
    <x v="1"/>
    <n v="1354"/>
    <x v="4"/>
    <s v="GBP"/>
    <x v="757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105.9375"/>
    <n v="508.5"/>
    <x v="1"/>
    <n v="48"/>
    <x v="1"/>
    <s v="USD"/>
    <x v="758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101.58181818181818"/>
    <n v="237.74468085106383"/>
    <x v="1"/>
    <n v="110"/>
    <x v="1"/>
    <s v="USD"/>
    <x v="759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62.970930232558139"/>
    <n v="338.46875"/>
    <x v="1"/>
    <n v="172"/>
    <x v="1"/>
    <s v="USD"/>
    <x v="76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29.045602605863191"/>
    <n v="133.08955223880596"/>
    <x v="1"/>
    <n v="307"/>
    <x v="1"/>
    <s v="USD"/>
    <x v="761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n v="1"/>
    <x v="0"/>
    <n v="1"/>
    <x v="1"/>
    <s v="USD"/>
    <x v="762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77.924999999999997"/>
    <n v="207.79999999999998"/>
    <x v="1"/>
    <n v="160"/>
    <x v="1"/>
    <s v="USD"/>
    <x v="444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80.806451612903231"/>
    <n v="51.122448979591837"/>
    <x v="0"/>
    <n v="31"/>
    <x v="1"/>
    <s v="USD"/>
    <x v="763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76.006816632583508"/>
    <n v="652.05847953216369"/>
    <x v="1"/>
    <n v="1467"/>
    <x v="0"/>
    <s v="CAD"/>
    <x v="764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72.993613824192337"/>
    <n v="113.63099415204678"/>
    <x v="1"/>
    <n v="2662"/>
    <x v="0"/>
    <s v="CAD"/>
    <x v="765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53"/>
    <n v="102.37606837606839"/>
    <x v="1"/>
    <n v="452"/>
    <x v="2"/>
    <s v="AUD"/>
    <x v="766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54.164556962025316"/>
    <n v="356.58333333333331"/>
    <x v="1"/>
    <n v="158"/>
    <x v="1"/>
    <s v="USD"/>
    <x v="767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32.946666666666665"/>
    <n v="139.86792452830187"/>
    <x v="1"/>
    <n v="225"/>
    <x v="5"/>
    <s v="CHF"/>
    <x v="768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79.371428571428567"/>
    <n v="69.45"/>
    <x v="0"/>
    <n v="35"/>
    <x v="1"/>
    <s v="USD"/>
    <x v="769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41.174603174603178"/>
    <n v="35.534246575342465"/>
    <x v="0"/>
    <n v="63"/>
    <x v="1"/>
    <s v="USD"/>
    <x v="77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77.430769230769229"/>
    <n v="251.65"/>
    <x v="1"/>
    <n v="65"/>
    <x v="1"/>
    <s v="USD"/>
    <x v="771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57.159509202453989"/>
    <n v="105.87500000000001"/>
    <x v="1"/>
    <n v="163"/>
    <x v="1"/>
    <s v="USD"/>
    <x v="772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77.17647058823529"/>
    <n v="187.42857142857144"/>
    <x v="1"/>
    <n v="85"/>
    <x v="1"/>
    <s v="USD"/>
    <x v="773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24.953917050691246"/>
    <n v="386.78571428571428"/>
    <x v="1"/>
    <n v="217"/>
    <x v="1"/>
    <s v="USD"/>
    <x v="774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97.18"/>
    <n v="347.07142857142856"/>
    <x v="1"/>
    <n v="150"/>
    <x v="1"/>
    <s v="USD"/>
    <x v="775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46.000916870415651"/>
    <n v="185.82098765432099"/>
    <x v="1"/>
    <n v="3272"/>
    <x v="1"/>
    <s v="USD"/>
    <x v="776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88.023385300668153"/>
    <n v="43.241247264770237"/>
    <x v="3"/>
    <n v="898"/>
    <x v="1"/>
    <s v="USD"/>
    <x v="777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25.99"/>
    <n v="162.4375"/>
    <x v="1"/>
    <n v="300"/>
    <x v="1"/>
    <s v="USD"/>
    <x v="778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02.69047619047619"/>
    <n v="184.84285714285716"/>
    <x v="1"/>
    <n v="126"/>
    <x v="1"/>
    <s v="USD"/>
    <x v="779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72.958174904942965"/>
    <n v="23.703520691785052"/>
    <x v="0"/>
    <n v="526"/>
    <x v="1"/>
    <s v="USD"/>
    <x v="78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57.190082644628099"/>
    <n v="89.870129870129873"/>
    <x v="0"/>
    <n v="121"/>
    <x v="1"/>
    <s v="USD"/>
    <x v="335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84.013793103448279"/>
    <n v="272.6041958041958"/>
    <x v="1"/>
    <n v="2320"/>
    <x v="1"/>
    <s v="USD"/>
    <x v="535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98.666666666666671"/>
    <n v="170.04255319148936"/>
    <x v="1"/>
    <n v="81"/>
    <x v="2"/>
    <s v="AUD"/>
    <x v="27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42.007419183889773"/>
    <n v="188.28503562945369"/>
    <x v="1"/>
    <n v="1887"/>
    <x v="1"/>
    <s v="USD"/>
    <x v="781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2.002753556677376"/>
    <n v="346.93532338308455"/>
    <x v="1"/>
    <n v="4358"/>
    <x v="1"/>
    <s v="USD"/>
    <x v="782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81.567164179104481"/>
    <n v="69.177215189873422"/>
    <x v="0"/>
    <n v="67"/>
    <x v="1"/>
    <s v="USD"/>
    <x v="783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37.035087719298247"/>
    <n v="25.433734939759034"/>
    <x v="0"/>
    <n v="57"/>
    <x v="0"/>
    <s v="CAD"/>
    <x v="784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103.033360455655"/>
    <n v="77.400977995110026"/>
    <x v="0"/>
    <n v="1229"/>
    <x v="1"/>
    <s v="USD"/>
    <x v="785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84.333333333333329"/>
    <n v="37.481481481481481"/>
    <x v="0"/>
    <n v="12"/>
    <x v="6"/>
    <s v="EUR"/>
    <x v="786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102.60377358490567"/>
    <n v="543.79999999999995"/>
    <x v="1"/>
    <n v="53"/>
    <x v="1"/>
    <s v="USD"/>
    <x v="787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79.992129246064621"/>
    <n v="228.52189349112427"/>
    <x v="1"/>
    <n v="2414"/>
    <x v="1"/>
    <s v="USD"/>
    <x v="788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70.055309734513273"/>
    <n v="38.948339483394832"/>
    <x v="0"/>
    <n v="452"/>
    <x v="1"/>
    <s v="USD"/>
    <x v="33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"/>
    <n v="370"/>
    <x v="1"/>
    <n v="80"/>
    <x v="1"/>
    <s v="USD"/>
    <x v="789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41.911917098445599"/>
    <n v="237.91176470588232"/>
    <x v="1"/>
    <n v="193"/>
    <x v="1"/>
    <s v="USD"/>
    <x v="79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57.992576882290564"/>
    <n v="64.036299765807954"/>
    <x v="0"/>
    <n v="1886"/>
    <x v="1"/>
    <s v="USD"/>
    <x v="791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40.942307692307693"/>
    <n v="118.27777777777777"/>
    <x v="1"/>
    <n v="52"/>
    <x v="1"/>
    <s v="USD"/>
    <x v="792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69.9972602739726"/>
    <n v="84.824037184594957"/>
    <x v="0"/>
    <n v="1825"/>
    <x v="1"/>
    <s v="USD"/>
    <x v="793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73.838709677419359"/>
    <n v="29.346153846153843"/>
    <x v="0"/>
    <n v="31"/>
    <x v="1"/>
    <s v="USD"/>
    <x v="794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41.979310344827589"/>
    <n v="209.89655172413794"/>
    <x v="1"/>
    <n v="290"/>
    <x v="1"/>
    <s v="USD"/>
    <x v="795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77.93442622950819"/>
    <n v="169.78571428571431"/>
    <x v="1"/>
    <n v="122"/>
    <x v="1"/>
    <s v="USD"/>
    <x v="796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06.01972789115646"/>
    <n v="115.95907738095239"/>
    <x v="1"/>
    <n v="1470"/>
    <x v="1"/>
    <s v="USD"/>
    <x v="797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47.018181818181816"/>
    <n v="258.59999999999997"/>
    <x v="1"/>
    <n v="165"/>
    <x v="0"/>
    <s v="CAD"/>
    <x v="798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76.016483516483518"/>
    <n v="230.58333333333331"/>
    <x v="1"/>
    <n v="182"/>
    <x v="1"/>
    <s v="USD"/>
    <x v="799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54.120603015075375"/>
    <n v="128.21428571428572"/>
    <x v="1"/>
    <n v="199"/>
    <x v="6"/>
    <s v="EUR"/>
    <x v="8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57.285714285714285"/>
    <n v="188.70588235294116"/>
    <x v="1"/>
    <n v="56"/>
    <x v="4"/>
    <s v="GBP"/>
    <x v="801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103.81308411214954"/>
    <n v="6.9511889862327907"/>
    <x v="0"/>
    <n v="107"/>
    <x v="1"/>
    <s v="USD"/>
    <x v="802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105.02602739726028"/>
    <n v="774.43434343434342"/>
    <x v="1"/>
    <n v="1460"/>
    <x v="2"/>
    <s v="AUD"/>
    <x v="803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90.259259259259252"/>
    <n v="27.693181818181817"/>
    <x v="0"/>
    <n v="27"/>
    <x v="1"/>
    <s v="USD"/>
    <x v="212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76.978705978705975"/>
    <n v="52.479620323841424"/>
    <x v="0"/>
    <n v="1221"/>
    <x v="1"/>
    <s v="USD"/>
    <x v="804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102.60162601626017"/>
    <n v="407.09677419354841"/>
    <x v="1"/>
    <n v="123"/>
    <x v="5"/>
    <s v="CHF"/>
    <x v="805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n v="2"/>
    <x v="0"/>
    <n v="1"/>
    <x v="1"/>
    <s v="USD"/>
    <x v="806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55.0062893081761"/>
    <n v="156.17857142857144"/>
    <x v="1"/>
    <n v="159"/>
    <x v="1"/>
    <s v="USD"/>
    <x v="807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32.127272727272725"/>
    <n v="252.42857142857144"/>
    <x v="1"/>
    <n v="110"/>
    <x v="1"/>
    <s v="USD"/>
    <x v="722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50.642857142857146"/>
    <n v="1.729268292682927"/>
    <x v="2"/>
    <n v="14"/>
    <x v="1"/>
    <s v="USD"/>
    <x v="477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49.6875"/>
    <n v="12.230769230769232"/>
    <x v="0"/>
    <n v="16"/>
    <x v="1"/>
    <s v="USD"/>
    <x v="259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54.894067796610166"/>
    <n v="163.98734177215189"/>
    <x v="1"/>
    <n v="236"/>
    <x v="1"/>
    <s v="USD"/>
    <x v="9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46.931937172774866"/>
    <n v="162.98181818181817"/>
    <x v="1"/>
    <n v="191"/>
    <x v="1"/>
    <s v="USD"/>
    <x v="808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44.951219512195124"/>
    <n v="20.252747252747252"/>
    <x v="0"/>
    <n v="41"/>
    <x v="1"/>
    <s v="USD"/>
    <x v="809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0.99898322318251"/>
    <n v="319.24083769633506"/>
    <x v="1"/>
    <n v="3934"/>
    <x v="1"/>
    <s v="USD"/>
    <x v="444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107.7625"/>
    <n v="478.94444444444446"/>
    <x v="1"/>
    <n v="80"/>
    <x v="0"/>
    <s v="CAD"/>
    <x v="384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02.07770270270271"/>
    <n v="19.556634304207122"/>
    <x v="3"/>
    <n v="296"/>
    <x v="1"/>
    <s v="USD"/>
    <x v="81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24.976190476190474"/>
    <n v="198.94827586206895"/>
    <x v="1"/>
    <n v="462"/>
    <x v="1"/>
    <s v="USD"/>
    <x v="811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.944134078212286"/>
    <n v="795"/>
    <x v="1"/>
    <n v="179"/>
    <x v="1"/>
    <s v="USD"/>
    <x v="812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67.946462715105156"/>
    <n v="50.621082621082621"/>
    <x v="0"/>
    <n v="523"/>
    <x v="2"/>
    <s v="AUD"/>
    <x v="813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26.070921985815602"/>
    <n v="57.4375"/>
    <x v="0"/>
    <n v="141"/>
    <x v="4"/>
    <s v="GBP"/>
    <x v="814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05.0032154340836"/>
    <n v="155.62827640984909"/>
    <x v="1"/>
    <n v="1866"/>
    <x v="4"/>
    <s v="GBP"/>
    <x v="8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25.826923076923077"/>
    <n v="36.297297297297298"/>
    <x v="0"/>
    <n v="52"/>
    <x v="1"/>
    <s v="USD"/>
    <x v="815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77.666666666666671"/>
    <n v="58.25"/>
    <x v="2"/>
    <n v="27"/>
    <x v="4"/>
    <s v="GBP"/>
    <x v="816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57.82692307692308"/>
    <n v="237.39473684210526"/>
    <x v="1"/>
    <n v="156"/>
    <x v="5"/>
    <s v="CHF"/>
    <x v="474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92.955555555555549"/>
    <n v="58.75"/>
    <x v="0"/>
    <n v="225"/>
    <x v="2"/>
    <s v="AUD"/>
    <x v="817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37.945098039215686"/>
    <n v="182.56603773584905"/>
    <x v="1"/>
    <n v="255"/>
    <x v="1"/>
    <s v="USD"/>
    <x v="818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31.842105263157894"/>
    <n v="0.75436408977556113"/>
    <x v="0"/>
    <n v="38"/>
    <x v="1"/>
    <s v="USD"/>
    <x v="819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40"/>
    <n v="175.95330739299609"/>
    <x v="1"/>
    <n v="2261"/>
    <x v="1"/>
    <s v="USD"/>
    <x v="609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101.1"/>
    <n v="237.88235294117646"/>
    <x v="1"/>
    <n v="40"/>
    <x v="1"/>
    <s v="USD"/>
    <x v="547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84.006989951944078"/>
    <n v="488.05076142131981"/>
    <x v="1"/>
    <n v="2289"/>
    <x v="6"/>
    <s v="EUR"/>
    <x v="82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103.41538461538461"/>
    <n v="224.06666666666669"/>
    <x v="1"/>
    <n v="65"/>
    <x v="1"/>
    <s v="USD"/>
    <x v="821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05.13333333333334"/>
    <n v="18.126436781609197"/>
    <x v="0"/>
    <n v="15"/>
    <x v="1"/>
    <s v="USD"/>
    <x v="151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89.21621621621621"/>
    <n v="45.847222222222221"/>
    <x v="0"/>
    <n v="37"/>
    <x v="1"/>
    <s v="USD"/>
    <x v="822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51.995234312946785"/>
    <n v="117.31541218637993"/>
    <x v="1"/>
    <n v="3777"/>
    <x v="6"/>
    <s v="EUR"/>
    <x v="823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64.956521739130437"/>
    <n v="217.30909090909088"/>
    <x v="1"/>
    <n v="184"/>
    <x v="4"/>
    <s v="GBP"/>
    <x v="824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46.235294117647058"/>
    <n v="112.28571428571428"/>
    <x v="1"/>
    <n v="85"/>
    <x v="1"/>
    <s v="USD"/>
    <x v="825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51.151785714285715"/>
    <n v="72.51898734177216"/>
    <x v="0"/>
    <n v="112"/>
    <x v="1"/>
    <s v="USD"/>
    <x v="826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33.909722222222221"/>
    <n v="212.30434782608697"/>
    <x v="1"/>
    <n v="144"/>
    <x v="1"/>
    <s v="USD"/>
    <x v="827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92.016298633017882"/>
    <n v="239.74657534246577"/>
    <x v="1"/>
    <n v="1902"/>
    <x v="1"/>
    <s v="USD"/>
    <x v="828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07.42857142857143"/>
    <n v="181.93548387096774"/>
    <x v="1"/>
    <n v="105"/>
    <x v="1"/>
    <s v="USD"/>
    <x v="829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75.848484848484844"/>
    <n v="164.13114754098362"/>
    <x v="1"/>
    <n v="132"/>
    <x v="1"/>
    <s v="USD"/>
    <x v="83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80.476190476190482"/>
    <n v="1.6375968992248062"/>
    <x v="0"/>
    <n v="21"/>
    <x v="1"/>
    <s v="USD"/>
    <x v="831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86.978483606557376"/>
    <n v="49.64385964912281"/>
    <x v="3"/>
    <n v="976"/>
    <x v="1"/>
    <s v="USD"/>
    <x v="832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5.13541666666667"/>
    <n v="109.70652173913042"/>
    <x v="1"/>
    <n v="96"/>
    <x v="1"/>
    <s v="USD"/>
    <x v="833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57.298507462686565"/>
    <n v="49.217948717948715"/>
    <x v="0"/>
    <n v="67"/>
    <x v="1"/>
    <s v="USD"/>
    <x v="834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93.348484848484844"/>
    <n v="62.232323232323225"/>
    <x v="2"/>
    <n v="66"/>
    <x v="0"/>
    <s v="CAD"/>
    <x v="835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71.987179487179489"/>
    <n v="13.05813953488372"/>
    <x v="0"/>
    <n v="78"/>
    <x v="1"/>
    <s v="USD"/>
    <x v="836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92.611940298507463"/>
    <n v="64.635416666666671"/>
    <x v="0"/>
    <n v="67"/>
    <x v="2"/>
    <s v="AUD"/>
    <x v="837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04.99122807017544"/>
    <n v="159.58666666666667"/>
    <x v="1"/>
    <n v="114"/>
    <x v="1"/>
    <s v="USD"/>
    <x v="219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30.958174904942965"/>
    <n v="81.42"/>
    <x v="0"/>
    <n v="263"/>
    <x v="2"/>
    <s v="AUD"/>
    <x v="365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.001182732111175"/>
    <n v="32.444767441860463"/>
    <x v="0"/>
    <n v="1691"/>
    <x v="1"/>
    <s v="USD"/>
    <x v="838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84.187845303867405"/>
    <n v="9.9141184124918666"/>
    <x v="0"/>
    <n v="181"/>
    <x v="1"/>
    <s v="USD"/>
    <x v="839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73.92307692307692"/>
    <n v="26.694444444444443"/>
    <x v="0"/>
    <n v="13"/>
    <x v="1"/>
    <s v="USD"/>
    <x v="84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36.987499999999997"/>
    <n v="62.957446808510639"/>
    <x v="3"/>
    <n v="160"/>
    <x v="1"/>
    <s v="USD"/>
    <x v="841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46.896551724137929"/>
    <n v="161.35593220338984"/>
    <x v="1"/>
    <n v="203"/>
    <x v="1"/>
    <s v="USD"/>
    <x v="842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n v="5"/>
    <x v="0"/>
    <n v="1"/>
    <x v="1"/>
    <s v="USD"/>
    <x v="843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2.02437459910199"/>
    <n v="1096.9379310344827"/>
    <x v="1"/>
    <n v="1559"/>
    <x v="1"/>
    <s v="USD"/>
    <x v="844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45.007502206531335"/>
    <n v="70.094158075601371"/>
    <x v="3"/>
    <n v="2266"/>
    <x v="1"/>
    <s v="USD"/>
    <x v="845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94.285714285714292"/>
    <n v="60"/>
    <x v="0"/>
    <n v="21"/>
    <x v="1"/>
    <s v="USD"/>
    <x v="846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01.02325581395348"/>
    <n v="367.0985915492958"/>
    <x v="1"/>
    <n v="1548"/>
    <x v="2"/>
    <s v="AUD"/>
    <x v="11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97.037499999999994"/>
    <n v="1109"/>
    <x v="1"/>
    <n v="80"/>
    <x v="1"/>
    <s v="USD"/>
    <x v="847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43.00963855421687"/>
    <n v="19.028784648187631"/>
    <x v="0"/>
    <n v="830"/>
    <x v="1"/>
    <s v="USD"/>
    <x v="848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94.916030534351151"/>
    <n v="126.87755102040816"/>
    <x v="1"/>
    <n v="131"/>
    <x v="1"/>
    <s v="USD"/>
    <x v="849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2.151785714285708"/>
    <n v="734.63636363636363"/>
    <x v="1"/>
    <n v="112"/>
    <x v="1"/>
    <s v="USD"/>
    <x v="78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1.007692307692309"/>
    <n v="4.5731034482758623"/>
    <x v="0"/>
    <n v="130"/>
    <x v="1"/>
    <s v="USD"/>
    <x v="14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n v="85.054545454545448"/>
    <x v="0"/>
    <n v="55"/>
    <x v="1"/>
    <s v="USD"/>
    <x v="85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43.87096774193548"/>
    <n v="119.29824561403508"/>
    <x v="1"/>
    <n v="155"/>
    <x v="1"/>
    <s v="USD"/>
    <x v="851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40.063909774436091"/>
    <n v="296.02777777777777"/>
    <x v="1"/>
    <n v="266"/>
    <x v="1"/>
    <s v="USD"/>
    <x v="852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43.833333333333336"/>
    <n v="84.694915254237287"/>
    <x v="0"/>
    <n v="114"/>
    <x v="6"/>
    <s v="EUR"/>
    <x v="853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84.92903225806451"/>
    <n v="355.7837837837838"/>
    <x v="1"/>
    <n v="155"/>
    <x v="1"/>
    <s v="USD"/>
    <x v="854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41.067632850241544"/>
    <n v="386.40909090909093"/>
    <x v="1"/>
    <n v="207"/>
    <x v="4"/>
    <s v="GBP"/>
    <x v="67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54.971428571428568"/>
    <n v="792.23529411764707"/>
    <x v="1"/>
    <n v="245"/>
    <x v="1"/>
    <s v="USD"/>
    <x v="855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77.010807374443743"/>
    <n v="137.03393665158373"/>
    <x v="1"/>
    <n v="1573"/>
    <x v="1"/>
    <s v="USD"/>
    <x v="107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71.201754385964918"/>
    <n v="338.20833333333337"/>
    <x v="1"/>
    <n v="114"/>
    <x v="1"/>
    <s v="USD"/>
    <x v="344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91.935483870967744"/>
    <n v="108.22784810126582"/>
    <x v="1"/>
    <n v="93"/>
    <x v="1"/>
    <s v="USD"/>
    <x v="856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97.069023569023571"/>
    <n v="60.757639620653315"/>
    <x v="0"/>
    <n v="594"/>
    <x v="1"/>
    <s v="USD"/>
    <x v="857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58.916666666666664"/>
    <n v="27.725490196078432"/>
    <x v="0"/>
    <n v="24"/>
    <x v="1"/>
    <s v="USD"/>
    <x v="858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58.015466983938133"/>
    <n v="228.3934426229508"/>
    <x v="1"/>
    <n v="1681"/>
    <x v="1"/>
    <s v="USD"/>
    <x v="859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103.87301587301587"/>
    <n v="21.615194054500414"/>
    <x v="0"/>
    <n v="252"/>
    <x v="1"/>
    <s v="USD"/>
    <x v="86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93.46875"/>
    <n v="373.875"/>
    <x v="1"/>
    <n v="32"/>
    <x v="1"/>
    <s v="USD"/>
    <x v="17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61.970370370370368"/>
    <n v="154.92592592592592"/>
    <x v="1"/>
    <n v="135"/>
    <x v="1"/>
    <s v="USD"/>
    <x v="861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92.042857142857144"/>
    <n v="322.14999999999998"/>
    <x v="1"/>
    <n v="140"/>
    <x v="1"/>
    <s v="USD"/>
    <x v="862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7.268656716417908"/>
    <n v="73.957142857142856"/>
    <x v="0"/>
    <n v="67"/>
    <x v="1"/>
    <s v="USD"/>
    <x v="863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93.923913043478265"/>
    <n v="864.1"/>
    <x v="1"/>
    <n v="92"/>
    <x v="1"/>
    <s v="USD"/>
    <x v="864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84.969458128078813"/>
    <n v="143.26245847176079"/>
    <x v="1"/>
    <n v="1015"/>
    <x v="4"/>
    <s v="GBP"/>
    <x v="527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105.97035040431267"/>
    <n v="40.281762295081968"/>
    <x v="0"/>
    <n v="742"/>
    <x v="1"/>
    <s v="USD"/>
    <x v="865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36.969040247678016"/>
    <n v="178.22388059701493"/>
    <x v="1"/>
    <n v="323"/>
    <x v="1"/>
    <s v="USD"/>
    <x v="866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1.533333333333331"/>
    <n v="84.930555555555557"/>
    <x v="0"/>
    <n v="75"/>
    <x v="1"/>
    <s v="USD"/>
    <x v="867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80.999140154772135"/>
    <n v="145.93648334624322"/>
    <x v="1"/>
    <n v="2326"/>
    <x v="1"/>
    <s v="USD"/>
    <x v="868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26.010498687664043"/>
    <n v="152.46153846153848"/>
    <x v="1"/>
    <n v="381"/>
    <x v="1"/>
    <s v="USD"/>
    <x v="105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25.998410896708286"/>
    <n v="67.129542790152414"/>
    <x v="0"/>
    <n v="4405"/>
    <x v="1"/>
    <s v="USD"/>
    <x v="481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34.173913043478258"/>
    <n v="40.307692307692307"/>
    <x v="0"/>
    <n v="92"/>
    <x v="1"/>
    <s v="USD"/>
    <x v="253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8.002083333333335"/>
    <n v="216.79032258064518"/>
    <x v="1"/>
    <n v="480"/>
    <x v="1"/>
    <s v="USD"/>
    <x v="869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76.546875"/>
    <n v="52.117021276595743"/>
    <x v="0"/>
    <n v="64"/>
    <x v="1"/>
    <s v="USD"/>
    <x v="864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3.053097345132741"/>
    <n v="499.58333333333337"/>
    <x v="1"/>
    <n v="226"/>
    <x v="1"/>
    <s v="USD"/>
    <x v="843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106.859375"/>
    <n v="87.679487179487182"/>
    <x v="0"/>
    <n v="64"/>
    <x v="1"/>
    <s v="USD"/>
    <x v="289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46.020746887966808"/>
    <n v="113.17346938775511"/>
    <x v="1"/>
    <n v="241"/>
    <x v="1"/>
    <s v="USD"/>
    <x v="87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100.17424242424242"/>
    <n v="426.54838709677421"/>
    <x v="1"/>
    <n v="132"/>
    <x v="1"/>
    <s v="USD"/>
    <x v="871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101.44"/>
    <n v="77.632653061224488"/>
    <x v="3"/>
    <n v="75"/>
    <x v="6"/>
    <s v="EUR"/>
    <x v="872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87.972684085510693"/>
    <n v="52.496810772501767"/>
    <x v="0"/>
    <n v="842"/>
    <x v="1"/>
    <s v="USD"/>
    <x v="873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74.995594713656388"/>
    <n v="157.46762589928059"/>
    <x v="1"/>
    <n v="2043"/>
    <x v="1"/>
    <s v="USD"/>
    <x v="874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42.982142857142854"/>
    <n v="72.939393939393938"/>
    <x v="0"/>
    <n v="112"/>
    <x v="1"/>
    <s v="USD"/>
    <x v="875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33.115107913669064"/>
    <n v="60.565789473684205"/>
    <x v="3"/>
    <n v="139"/>
    <x v="6"/>
    <s v="EUR"/>
    <x v="876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101.13101604278074"/>
    <n v="56.791291291291287"/>
    <x v="0"/>
    <n v="374"/>
    <x v="1"/>
    <s v="USD"/>
    <x v="877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5.98841354723708"/>
    <n v="56.542754275427541"/>
    <x v="3"/>
    <n v="1122"/>
    <x v="1"/>
    <s v="USD"/>
    <x v="878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3CC5F-2F06-C343-B9A0-2B3BFABF1A7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">
  <location ref="A3:F29" firstHeaderRow="1" firstDataRow="2" firstDataCol="1" rowPageCount="1" colPageCount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Col" dataField="1" compact="0" outline="0" showAll="0">
      <items count="5">
        <item x="3"/>
        <item x="0"/>
        <item x="2"/>
        <item x="1"/>
        <item t="default"/>
      </items>
    </pivotField>
    <pivotField compact="0" outline="0" showAll="0"/>
    <pivotField axis="axisPage" compact="0" outline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/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7F506-B947-2E48-80B6-F8AD1664E9D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tabSelected="1" workbookViewId="0">
      <selection activeCell="S5" sqref="S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5" bestFit="1" customWidth="1"/>
    <col min="7" max="7" width="14.6640625" bestFit="1" customWidth="1"/>
    <col min="9" max="9" width="13" bestFit="1" customWidth="1"/>
    <col min="12" max="12" width="11.1640625" bestFit="1" customWidth="1"/>
    <col min="13" max="13" width="21.83203125" bestFit="1" customWidth="1"/>
    <col min="14" max="14" width="11.1640625" bestFit="1" customWidth="1"/>
    <col min="15" max="15" width="20.33203125" bestFit="1" customWidth="1"/>
    <col min="18" max="18" width="28" bestFit="1" customWidth="1"/>
    <col min="19" max="19" width="14.33203125" bestFit="1" customWidth="1"/>
    <col min="20" max="20" width="14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2060</v>
      </c>
      <c r="N1" s="1" t="s">
        <v>9</v>
      </c>
      <c r="O1" s="1" t="s">
        <v>2061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IF(I2&gt;0,E2/I2,0)</f>
        <v>0</v>
      </c>
      <c r="G2" s="4">
        <f>E2/D2*100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11">
        <f t="shared" ref="F3:F66" si="0">E3/I3</f>
        <v>92.151898734177209</v>
      </c>
      <c r="G3" s="4">
        <f>E3/D3*100</f>
        <v>1040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7">
        <f t="shared" ref="M3:M66" si="1">(((L3/60)/60)/24)+DATE(1970,1,1)</f>
        <v>41870.208333333336</v>
      </c>
      <c r="N3">
        <v>1408597200</v>
      </c>
      <c r="O3" s="7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 t="shared" ref="T3:T66" si="4">RIGHT(R3,LEN(R3)-SEARCH("/",R3))</f>
        <v>rock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11">
        <f t="shared" si="0"/>
        <v>100.01614035087719</v>
      </c>
      <c r="G4" s="4">
        <f>E4/D4*100</f>
        <v>131.4787822878229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7">
        <f t="shared" si="1"/>
        <v>41595.25</v>
      </c>
      <c r="N4">
        <v>1384840800</v>
      </c>
      <c r="O4" s="7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103.20833333333333</v>
      </c>
      <c r="G5" s="4">
        <f t="shared" ref="G5:G68" si="5">E5/D5*100</f>
        <v>58.976190476190467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7">
        <f t="shared" si="1"/>
        <v>43688.208333333328</v>
      </c>
      <c r="N5">
        <v>1568955600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99.339622641509436</v>
      </c>
      <c r="G6" s="4">
        <f t="shared" si="5"/>
        <v>69.276315789473685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7">
        <f t="shared" si="1"/>
        <v>43485.25</v>
      </c>
      <c r="N6">
        <v>1548309600</v>
      </c>
      <c r="O6" s="7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11">
        <f t="shared" si="0"/>
        <v>75.833333333333329</v>
      </c>
      <c r="G7" s="4">
        <f t="shared" si="5"/>
        <v>173.61842105263159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7">
        <f t="shared" si="1"/>
        <v>41149.208333333336</v>
      </c>
      <c r="N7">
        <v>1347080400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60.555555555555557</v>
      </c>
      <c r="G8" s="4">
        <f t="shared" si="5"/>
        <v>20.961538461538463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7">
        <f t="shared" si="1"/>
        <v>42991.208333333328</v>
      </c>
      <c r="N8">
        <v>1505365200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11">
        <f t="shared" si="0"/>
        <v>64.93832599118943</v>
      </c>
      <c r="G9" s="4">
        <f t="shared" si="5"/>
        <v>327.57777777777778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7">
        <f t="shared" si="1"/>
        <v>42229.208333333328</v>
      </c>
      <c r="N9">
        <v>1439614800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1">
        <f t="shared" si="0"/>
        <v>30.997175141242938</v>
      </c>
      <c r="G10" s="4">
        <f t="shared" si="5"/>
        <v>19.932788374205266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7">
        <f t="shared" si="1"/>
        <v>40399.208333333336</v>
      </c>
      <c r="N10">
        <v>1281502800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72.909090909090907</v>
      </c>
      <c r="G11" s="4">
        <f t="shared" si="5"/>
        <v>51.741935483870968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7">
        <f t="shared" si="1"/>
        <v>41536.208333333336</v>
      </c>
      <c r="N11">
        <v>1383804000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1">
        <f t="shared" si="0"/>
        <v>62.9</v>
      </c>
      <c r="G12" s="4">
        <f t="shared" si="5"/>
        <v>266.11538461538464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7">
        <f t="shared" si="1"/>
        <v>40404.208333333336</v>
      </c>
      <c r="N12">
        <v>1285909200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112.22222222222223</v>
      </c>
      <c r="G13" s="4">
        <f t="shared" si="5"/>
        <v>48.095238095238095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7">
        <f t="shared" si="1"/>
        <v>40442.208333333336</v>
      </c>
      <c r="N13">
        <v>1285563600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102.34545454545454</v>
      </c>
      <c r="G14" s="4">
        <f t="shared" si="5"/>
        <v>89.349206349206341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7">
        <f t="shared" si="1"/>
        <v>43760.208333333328</v>
      </c>
      <c r="N14">
        <v>1572411600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1">
        <f t="shared" si="0"/>
        <v>105.05102040816327</v>
      </c>
      <c r="G15" s="4">
        <f t="shared" si="5"/>
        <v>245.11904761904765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7">
        <f t="shared" si="1"/>
        <v>42532.208333333328</v>
      </c>
      <c r="N15">
        <v>1466658000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94.144999999999996</v>
      </c>
      <c r="G16" s="4">
        <f t="shared" si="5"/>
        <v>66.769503546099301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7">
        <f t="shared" si="1"/>
        <v>40974.25</v>
      </c>
      <c r="N16">
        <v>1333342800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84.986725663716811</v>
      </c>
      <c r="G17" s="4">
        <f t="shared" si="5"/>
        <v>47.307881773399011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7">
        <f t="shared" si="1"/>
        <v>43809.25</v>
      </c>
      <c r="N17">
        <v>1576303200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1">
        <f t="shared" si="0"/>
        <v>110.41</v>
      </c>
      <c r="G18" s="4">
        <f t="shared" si="5"/>
        <v>649.47058823529414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7">
        <f t="shared" si="1"/>
        <v>41661.25</v>
      </c>
      <c r="N18">
        <v>1392271200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1">
        <f t="shared" si="0"/>
        <v>107.96236989591674</v>
      </c>
      <c r="G19" s="4">
        <f t="shared" si="5"/>
        <v>159.39125295508273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7">
        <f t="shared" si="1"/>
        <v>40555.25</v>
      </c>
      <c r="N19">
        <v>1294898400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1">
        <f t="shared" si="0"/>
        <v>45.103703703703701</v>
      </c>
      <c r="G20" s="4">
        <f t="shared" si="5"/>
        <v>66.912087912087912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7">
        <f t="shared" si="1"/>
        <v>43351.208333333328</v>
      </c>
      <c r="N20">
        <v>1537074000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45.001483679525222</v>
      </c>
      <c r="G21" s="4">
        <f t="shared" si="5"/>
        <v>48.529600000000002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7">
        <f t="shared" si="1"/>
        <v>43528.25</v>
      </c>
      <c r="N21">
        <v>1553490000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1">
        <f t="shared" si="0"/>
        <v>105.97134670487107</v>
      </c>
      <c r="G22" s="4">
        <f t="shared" si="5"/>
        <v>112.24279210925646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7">
        <f t="shared" si="1"/>
        <v>41848.208333333336</v>
      </c>
      <c r="N22">
        <v>1406523600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69.055555555555557</v>
      </c>
      <c r="G23" s="4">
        <f t="shared" si="5"/>
        <v>40.992553191489364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7">
        <f t="shared" si="1"/>
        <v>40770.208333333336</v>
      </c>
      <c r="N23">
        <v>1316322000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1">
        <f t="shared" si="0"/>
        <v>85.044943820224717</v>
      </c>
      <c r="G24" s="4">
        <f t="shared" si="5"/>
        <v>128.07106598984771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7">
        <f t="shared" si="1"/>
        <v>43193.208333333328</v>
      </c>
      <c r="N24">
        <v>1524027600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1">
        <f t="shared" si="0"/>
        <v>105.22535211267606</v>
      </c>
      <c r="G25" s="4">
        <f t="shared" si="5"/>
        <v>332.04444444444448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7">
        <f t="shared" si="1"/>
        <v>43510.25</v>
      </c>
      <c r="N25">
        <v>1554699600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1">
        <f t="shared" si="0"/>
        <v>39.003741114852225</v>
      </c>
      <c r="G26" s="4">
        <f t="shared" si="5"/>
        <v>112.83225108225108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7">
        <f t="shared" si="1"/>
        <v>41811.208333333336</v>
      </c>
      <c r="N26">
        <v>1403499600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1">
        <f t="shared" si="0"/>
        <v>73.030674846625772</v>
      </c>
      <c r="G27" s="4">
        <f t="shared" si="5"/>
        <v>216.43636363636364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7">
        <f t="shared" si="1"/>
        <v>40681.208333333336</v>
      </c>
      <c r="N27">
        <v>1307422800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1">
        <f t="shared" si="0"/>
        <v>35.009459459459457</v>
      </c>
      <c r="G28" s="4">
        <f t="shared" si="5"/>
        <v>48.199069767441863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7">
        <f t="shared" si="1"/>
        <v>43312.208333333328</v>
      </c>
      <c r="N28">
        <v>1535346000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106.6</v>
      </c>
      <c r="G29" s="4">
        <f t="shared" si="5"/>
        <v>79.95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7">
        <f t="shared" si="1"/>
        <v>42280.208333333328</v>
      </c>
      <c r="N29">
        <v>1444539600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1">
        <f t="shared" si="0"/>
        <v>61.997747747747745</v>
      </c>
      <c r="G30" s="4">
        <f t="shared" si="5"/>
        <v>105.22553516819573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7">
        <f t="shared" si="1"/>
        <v>40218.25</v>
      </c>
      <c r="N30">
        <v>1267682400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1">
        <f t="shared" si="0"/>
        <v>94.000622665006233</v>
      </c>
      <c r="G31" s="4">
        <f t="shared" si="5"/>
        <v>328.89978213507629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7">
        <f t="shared" si="1"/>
        <v>43301.208333333328</v>
      </c>
      <c r="N31">
        <v>1535518800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1">
        <f t="shared" si="0"/>
        <v>112.05426356589147</v>
      </c>
      <c r="G32" s="4">
        <f t="shared" si="5"/>
        <v>160.61111111111111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7">
        <f t="shared" si="1"/>
        <v>43609.208333333328</v>
      </c>
      <c r="N32">
        <v>1559106000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1">
        <f t="shared" si="0"/>
        <v>48.008849557522126</v>
      </c>
      <c r="G33" s="4">
        <f t="shared" si="5"/>
        <v>310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7">
        <f t="shared" si="1"/>
        <v>42374.25</v>
      </c>
      <c r="N33">
        <v>1454392800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38.004334633723452</v>
      </c>
      <c r="G34" s="4">
        <f t="shared" si="5"/>
        <v>86.807920792079202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7">
        <f t="shared" si="1"/>
        <v>43110.25</v>
      </c>
      <c r="N34">
        <v>1517896800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1">
        <f t="shared" si="0"/>
        <v>35.000184535892231</v>
      </c>
      <c r="G35" s="4">
        <f t="shared" si="5"/>
        <v>377.82071713147411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7">
        <f t="shared" si="1"/>
        <v>41917.208333333336</v>
      </c>
      <c r="N35">
        <v>1415685600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1">
        <f t="shared" si="0"/>
        <v>85</v>
      </c>
      <c r="G36" s="4">
        <f t="shared" si="5"/>
        <v>150.80645161290323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7">
        <f t="shared" si="1"/>
        <v>42817.208333333328</v>
      </c>
      <c r="N36">
        <v>1490677200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1">
        <f t="shared" si="0"/>
        <v>95.993893129770996</v>
      </c>
      <c r="G37" s="4">
        <f t="shared" si="5"/>
        <v>150.30119521912351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7">
        <f t="shared" si="1"/>
        <v>43484.25</v>
      </c>
      <c r="N37">
        <v>1551506400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1">
        <f t="shared" si="0"/>
        <v>68.8125</v>
      </c>
      <c r="G38" s="4">
        <f t="shared" si="5"/>
        <v>157.28571428571431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7">
        <f t="shared" si="1"/>
        <v>40600.25</v>
      </c>
      <c r="N38">
        <v>1300856400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1">
        <f t="shared" si="0"/>
        <v>105.97196261682242</v>
      </c>
      <c r="G39" s="4">
        <f t="shared" si="5"/>
        <v>139.98765432098764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7">
        <f t="shared" si="1"/>
        <v>43744.208333333328</v>
      </c>
      <c r="N39">
        <v>1573192800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1">
        <f t="shared" si="0"/>
        <v>75.261194029850742</v>
      </c>
      <c r="G40" s="4">
        <f t="shared" si="5"/>
        <v>325.32258064516128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7">
        <f t="shared" si="1"/>
        <v>40469.208333333336</v>
      </c>
      <c r="N40">
        <v>1287810000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57.125</v>
      </c>
      <c r="G41" s="4">
        <f t="shared" si="5"/>
        <v>50.777777777777779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7">
        <f t="shared" si="1"/>
        <v>41330.25</v>
      </c>
      <c r="N41">
        <v>1362978000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1">
        <f t="shared" si="0"/>
        <v>75.141414141414145</v>
      </c>
      <c r="G42" s="4">
        <f t="shared" si="5"/>
        <v>169.06818181818181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7">
        <f t="shared" si="1"/>
        <v>40334.208333333336</v>
      </c>
      <c r="N42">
        <v>1277355600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1">
        <f t="shared" si="0"/>
        <v>107.42342342342343</v>
      </c>
      <c r="G43" s="4">
        <f t="shared" si="5"/>
        <v>212.92857142857144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7">
        <f t="shared" si="1"/>
        <v>41156.208333333336</v>
      </c>
      <c r="N43">
        <v>1348981200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1">
        <f t="shared" si="0"/>
        <v>35.995495495495497</v>
      </c>
      <c r="G44" s="4">
        <f t="shared" si="5"/>
        <v>443.94444444444446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7">
        <f t="shared" si="1"/>
        <v>40728.208333333336</v>
      </c>
      <c r="N44">
        <v>1310533200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1">
        <f t="shared" si="0"/>
        <v>26.998873148744366</v>
      </c>
      <c r="G45" s="4">
        <f t="shared" si="5"/>
        <v>185.9390243902439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7">
        <f t="shared" si="1"/>
        <v>41844.208333333336</v>
      </c>
      <c r="N45">
        <v>1407560400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1">
        <f t="shared" si="0"/>
        <v>107.56122448979592</v>
      </c>
      <c r="G46" s="4">
        <f t="shared" si="5"/>
        <v>658.8125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7">
        <f t="shared" si="1"/>
        <v>43541.208333333328</v>
      </c>
      <c r="N46">
        <v>1552885200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94.375</v>
      </c>
      <c r="G47" s="4">
        <f t="shared" si="5"/>
        <v>47.684210526315788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7">
        <f t="shared" si="1"/>
        <v>42676.208333333328</v>
      </c>
      <c r="N47">
        <v>1479362400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1">
        <f t="shared" si="0"/>
        <v>46.163043478260867</v>
      </c>
      <c r="G48" s="4">
        <f t="shared" si="5"/>
        <v>114.78378378378378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7">
        <f t="shared" si="1"/>
        <v>40367.208333333336</v>
      </c>
      <c r="N48">
        <v>1280552400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1">
        <f t="shared" si="0"/>
        <v>47.845637583892618</v>
      </c>
      <c r="G49" s="4">
        <f t="shared" si="5"/>
        <v>475.26666666666665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7">
        <f t="shared" si="1"/>
        <v>41727.208333333336</v>
      </c>
      <c r="N49">
        <v>1398661200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1">
        <f t="shared" si="0"/>
        <v>53.007815713698065</v>
      </c>
      <c r="G50" s="4">
        <f t="shared" si="5"/>
        <v>386.97297297297297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7">
        <f t="shared" si="1"/>
        <v>42180.208333333328</v>
      </c>
      <c r="N50">
        <v>1436245200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1">
        <f t="shared" si="0"/>
        <v>45.059405940594061</v>
      </c>
      <c r="G51" s="4">
        <f t="shared" si="5"/>
        <v>189.625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7">
        <f t="shared" si="1"/>
        <v>43758.208333333328</v>
      </c>
      <c r="N51">
        <v>1575439200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s="4">
        <f t="shared" si="5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7">
        <f t="shared" si="1"/>
        <v>41487.208333333336</v>
      </c>
      <c r="N52">
        <v>1377752400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99.006816632583508</v>
      </c>
      <c r="G53" s="4">
        <f t="shared" si="5"/>
        <v>91.867805186590772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7">
        <f t="shared" si="1"/>
        <v>40995.208333333336</v>
      </c>
      <c r="N53">
        <v>1334206800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32.786666666666669</v>
      </c>
      <c r="G54" s="4">
        <f t="shared" si="5"/>
        <v>34.152777777777779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7">
        <f t="shared" si="1"/>
        <v>40436.208333333336</v>
      </c>
      <c r="N54">
        <v>1284872400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1">
        <f t="shared" si="0"/>
        <v>59.119617224880386</v>
      </c>
      <c r="G55" s="4">
        <f t="shared" si="5"/>
        <v>140.40909090909091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7">
        <f t="shared" si="1"/>
        <v>41779.208333333336</v>
      </c>
      <c r="N55">
        <v>1403931600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44.93333333333333</v>
      </c>
      <c r="G56" s="4">
        <f t="shared" si="5"/>
        <v>89.86666666666666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7">
        <f t="shared" si="1"/>
        <v>43170.25</v>
      </c>
      <c r="N56">
        <v>1521262800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1">
        <f t="shared" si="0"/>
        <v>89.664122137404576</v>
      </c>
      <c r="G57" s="4">
        <f t="shared" si="5"/>
        <v>177.96969696969697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7">
        <f t="shared" si="1"/>
        <v>43311.208333333328</v>
      </c>
      <c r="N57">
        <v>1533358800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1">
        <f t="shared" si="0"/>
        <v>70.079268292682926</v>
      </c>
      <c r="G58" s="4">
        <f t="shared" si="5"/>
        <v>143.66249999999999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7">
        <f t="shared" si="1"/>
        <v>42014.25</v>
      </c>
      <c r="N58">
        <v>1421474400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1">
        <f t="shared" si="0"/>
        <v>31.059701492537314</v>
      </c>
      <c r="G59" s="4">
        <f t="shared" si="5"/>
        <v>215.27586206896552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7">
        <f t="shared" si="1"/>
        <v>42979.208333333328</v>
      </c>
      <c r="N59">
        <v>1505278800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1">
        <f t="shared" si="0"/>
        <v>29.061611374407583</v>
      </c>
      <c r="G60" s="4">
        <f t="shared" si="5"/>
        <v>227.11111111111114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7">
        <f t="shared" si="1"/>
        <v>42268.208333333328</v>
      </c>
      <c r="N60">
        <v>1443934800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1">
        <f t="shared" si="0"/>
        <v>30.0859375</v>
      </c>
      <c r="G61" s="4">
        <f t="shared" si="5"/>
        <v>275.07142857142861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7">
        <f t="shared" si="1"/>
        <v>42898.208333333328</v>
      </c>
      <c r="N61">
        <v>1498539600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1">
        <f t="shared" si="0"/>
        <v>84.998125000000002</v>
      </c>
      <c r="G62" s="4">
        <f t="shared" si="5"/>
        <v>144.37048832271762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7">
        <f t="shared" si="1"/>
        <v>41107.208333333336</v>
      </c>
      <c r="N62">
        <v>1342760400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82.001775410563695</v>
      </c>
      <c r="G63" s="4">
        <f t="shared" si="5"/>
        <v>92.74598393574297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7">
        <f t="shared" si="1"/>
        <v>40595.25</v>
      </c>
      <c r="N63">
        <v>1301720400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1">
        <f t="shared" si="0"/>
        <v>58.040160642570278</v>
      </c>
      <c r="G64" s="4">
        <f t="shared" si="5"/>
        <v>722.6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7">
        <f t="shared" si="1"/>
        <v>42160.208333333328</v>
      </c>
      <c r="N64">
        <v>1433566800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111.4</v>
      </c>
      <c r="G65" s="4">
        <f t="shared" si="5"/>
        <v>11.851063829787234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7">
        <f t="shared" si="1"/>
        <v>42853.208333333328</v>
      </c>
      <c r="N65">
        <v>1493874000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71.94736842105263</v>
      </c>
      <c r="G66" s="4">
        <f t="shared" si="5"/>
        <v>97.642857142857139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7">
        <f t="shared" si="1"/>
        <v>43283.208333333328</v>
      </c>
      <c r="N66">
        <v>1531803600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1">
        <f t="shared" ref="F67:F130" si="6">E67/I67</f>
        <v>61.038135593220339</v>
      </c>
      <c r="G67" s="4">
        <f t="shared" si="5"/>
        <v>236.14754098360655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7">
        <f t="shared" ref="M67:M130" si="7">(((L67/60)/60)/24)+DATE(1970,1,1)</f>
        <v>40570.25</v>
      </c>
      <c r="N67">
        <v>1296712800</v>
      </c>
      <c r="O67" s="7">
        <f t="shared" ref="O67:O130" si="8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LEFT(R67,SEARCH("/",R67)-1)</f>
        <v>theater</v>
      </c>
      <c r="T67" t="str">
        <f t="shared" ref="T67:T130" si="10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108.91666666666667</v>
      </c>
      <c r="G68" s="4">
        <f t="shared" si="5"/>
        <v>45.068965517241381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7">
        <f t="shared" si="7"/>
        <v>42102.208333333328</v>
      </c>
      <c r="N68">
        <v>1428901200</v>
      </c>
      <c r="O68" s="7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1">
        <f t="shared" si="6"/>
        <v>29.001722017220171</v>
      </c>
      <c r="G69" s="4">
        <f t="shared" ref="G69:G132" si="11">E69/D69*100</f>
        <v>162.38567493112947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7">
        <f t="shared" si="7"/>
        <v>40203.25</v>
      </c>
      <c r="N69">
        <v>1264831200</v>
      </c>
      <c r="O69" s="7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1">
        <f t="shared" si="6"/>
        <v>58.975609756097562</v>
      </c>
      <c r="G70" s="4">
        <f t="shared" si="11"/>
        <v>254.52631578947367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7">
        <f t="shared" si="7"/>
        <v>42943.208333333328</v>
      </c>
      <c r="N70">
        <v>1505192400</v>
      </c>
      <c r="O70" s="7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1">
        <f t="shared" si="6"/>
        <v>111.82352941176471</v>
      </c>
      <c r="G71" s="4">
        <f t="shared" si="11"/>
        <v>24.063291139240505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7">
        <f t="shared" si="7"/>
        <v>40531.25</v>
      </c>
      <c r="N71">
        <v>1295676000</v>
      </c>
      <c r="O71" s="7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1">
        <f t="shared" si="6"/>
        <v>63.995555555555555</v>
      </c>
      <c r="G72" s="4">
        <f t="shared" si="11"/>
        <v>123.74140625000001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7">
        <f t="shared" si="7"/>
        <v>40484.208333333336</v>
      </c>
      <c r="N72">
        <v>1292911200</v>
      </c>
      <c r="O72" s="7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1">
        <f t="shared" si="6"/>
        <v>85.315789473684205</v>
      </c>
      <c r="G73" s="4">
        <f t="shared" si="11"/>
        <v>108.06666666666666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7">
        <f t="shared" si="7"/>
        <v>43799.25</v>
      </c>
      <c r="N73">
        <v>1575439200</v>
      </c>
      <c r="O73" s="7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1">
        <f t="shared" si="6"/>
        <v>74.481481481481481</v>
      </c>
      <c r="G74" s="4">
        <f t="shared" si="11"/>
        <v>670.33333333333326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7">
        <f t="shared" si="7"/>
        <v>42186.208333333328</v>
      </c>
      <c r="N74">
        <v>1438837200</v>
      </c>
      <c r="O74" s="7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1">
        <f t="shared" si="6"/>
        <v>105.14772727272727</v>
      </c>
      <c r="G75" s="4">
        <f t="shared" si="11"/>
        <v>660.92857142857144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7">
        <f t="shared" si="7"/>
        <v>42701.25</v>
      </c>
      <c r="N75">
        <v>1480485600</v>
      </c>
      <c r="O75" s="7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1">
        <f t="shared" si="6"/>
        <v>56.188235294117646</v>
      </c>
      <c r="G76" s="4">
        <f t="shared" si="11"/>
        <v>122.46153846153847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7">
        <f t="shared" si="7"/>
        <v>42456.208333333328</v>
      </c>
      <c r="N76">
        <v>1459141200</v>
      </c>
      <c r="O76" s="7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1">
        <f t="shared" si="6"/>
        <v>85.917647058823533</v>
      </c>
      <c r="G77" s="4">
        <f t="shared" si="11"/>
        <v>150.57731958762886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7">
        <f t="shared" si="7"/>
        <v>43296.208333333328</v>
      </c>
      <c r="N77">
        <v>1532322000</v>
      </c>
      <c r="O77" s="7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57.00296912114014</v>
      </c>
      <c r="G78" s="4">
        <f t="shared" si="11"/>
        <v>78.106590724165997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7">
        <f t="shared" si="7"/>
        <v>42027.25</v>
      </c>
      <c r="N78">
        <v>1426222800</v>
      </c>
      <c r="O78" s="7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79.642857142857139</v>
      </c>
      <c r="G79" s="4">
        <f t="shared" si="11"/>
        <v>46.94736842105263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7">
        <f t="shared" si="7"/>
        <v>40448.208333333336</v>
      </c>
      <c r="N79">
        <v>1286773200</v>
      </c>
      <c r="O79" s="7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1">
        <f t="shared" si="6"/>
        <v>41.018181818181816</v>
      </c>
      <c r="G80" s="4">
        <f t="shared" si="11"/>
        <v>300.8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7">
        <f t="shared" si="7"/>
        <v>43206.208333333328</v>
      </c>
      <c r="N80">
        <v>1523941200</v>
      </c>
      <c r="O80" s="7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48.004773269689736</v>
      </c>
      <c r="G81" s="4">
        <f t="shared" si="11"/>
        <v>69.598615916955026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7">
        <f t="shared" si="7"/>
        <v>43267.208333333328</v>
      </c>
      <c r="N81">
        <v>1529557200</v>
      </c>
      <c r="O81" s="7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1">
        <f t="shared" si="6"/>
        <v>55.212598425196852</v>
      </c>
      <c r="G82" s="4">
        <f t="shared" si="11"/>
        <v>637.4545454545455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7">
        <f t="shared" si="7"/>
        <v>42976.208333333328</v>
      </c>
      <c r="N82">
        <v>1506574800</v>
      </c>
      <c r="O82" s="7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1">
        <f t="shared" si="6"/>
        <v>92.109489051094897</v>
      </c>
      <c r="G83" s="4">
        <f t="shared" si="11"/>
        <v>225.33928571428569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7">
        <f t="shared" si="7"/>
        <v>43062.25</v>
      </c>
      <c r="N83">
        <v>1513576800</v>
      </c>
      <c r="O83" s="7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1">
        <f t="shared" si="6"/>
        <v>83.183333333333337</v>
      </c>
      <c r="G84" s="4">
        <f t="shared" si="11"/>
        <v>1497.3000000000002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7">
        <f t="shared" si="7"/>
        <v>43482.25</v>
      </c>
      <c r="N84">
        <v>1548309600</v>
      </c>
      <c r="O84" s="7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39.996000000000002</v>
      </c>
      <c r="G85" s="4">
        <f t="shared" si="11"/>
        <v>37.590225563909776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7">
        <f t="shared" si="7"/>
        <v>42579.208333333328</v>
      </c>
      <c r="N85">
        <v>1471582800</v>
      </c>
      <c r="O85" s="7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1">
        <f t="shared" si="6"/>
        <v>111.1336898395722</v>
      </c>
      <c r="G86" s="4">
        <f t="shared" si="11"/>
        <v>132.36942675159236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7">
        <f t="shared" si="7"/>
        <v>41118.208333333336</v>
      </c>
      <c r="N86">
        <v>1344315600</v>
      </c>
      <c r="O86" s="7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1">
        <f t="shared" si="6"/>
        <v>90.563380281690144</v>
      </c>
      <c r="G87" s="4">
        <f t="shared" si="11"/>
        <v>131.22448979591837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7">
        <f t="shared" si="7"/>
        <v>40797.208333333336</v>
      </c>
      <c r="N87">
        <v>1316408400</v>
      </c>
      <c r="O87" s="7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1">
        <f t="shared" si="6"/>
        <v>61.108374384236456</v>
      </c>
      <c r="G88" s="4">
        <f t="shared" si="11"/>
        <v>167.63513513513513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7">
        <f t="shared" si="7"/>
        <v>42128.208333333328</v>
      </c>
      <c r="N88">
        <v>1431838800</v>
      </c>
      <c r="O88" s="7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83.022941970310384</v>
      </c>
      <c r="G89" s="4">
        <f t="shared" si="11"/>
        <v>61.984886649874063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7">
        <f t="shared" si="7"/>
        <v>40610.25</v>
      </c>
      <c r="N89">
        <v>1300510800</v>
      </c>
      <c r="O89" s="7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1">
        <f t="shared" si="6"/>
        <v>110.76106194690266</v>
      </c>
      <c r="G90" s="4">
        <f t="shared" si="11"/>
        <v>260.75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7">
        <f t="shared" si="7"/>
        <v>42110.208333333328</v>
      </c>
      <c r="N90">
        <v>1431061200</v>
      </c>
      <c r="O90" s="7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1">
        <f t="shared" si="6"/>
        <v>89.458333333333329</v>
      </c>
      <c r="G91" s="4">
        <f t="shared" si="11"/>
        <v>252.58823529411765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7">
        <f t="shared" si="7"/>
        <v>40283.208333333336</v>
      </c>
      <c r="N91">
        <v>1271480400</v>
      </c>
      <c r="O91" s="7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57.849056603773583</v>
      </c>
      <c r="G92" s="4">
        <f t="shared" si="11"/>
        <v>78.615384615384613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7">
        <f t="shared" si="7"/>
        <v>42425.25</v>
      </c>
      <c r="N92">
        <v>1456380000</v>
      </c>
      <c r="O92" s="7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109.99705449189985</v>
      </c>
      <c r="G93" s="4">
        <f t="shared" si="11"/>
        <v>48.404406999351913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7">
        <f t="shared" si="7"/>
        <v>42588.208333333328</v>
      </c>
      <c r="N93">
        <v>1472878800</v>
      </c>
      <c r="O93" s="7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1">
        <f t="shared" si="6"/>
        <v>103.96586345381526</v>
      </c>
      <c r="G94" s="4">
        <f t="shared" si="11"/>
        <v>258.875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7">
        <f t="shared" si="7"/>
        <v>40352.208333333336</v>
      </c>
      <c r="N94">
        <v>1277355600</v>
      </c>
      <c r="O94" s="7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1">
        <f t="shared" si="6"/>
        <v>107.99508196721311</v>
      </c>
      <c r="G95" s="4">
        <f t="shared" si="11"/>
        <v>60.548713235294116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7">
        <f t="shared" si="7"/>
        <v>41202.208333333336</v>
      </c>
      <c r="N95">
        <v>1351054800</v>
      </c>
      <c r="O95" s="7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1">
        <f t="shared" si="6"/>
        <v>48.927777777777777</v>
      </c>
      <c r="G96" s="4">
        <f t="shared" si="11"/>
        <v>303.68965517241378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7">
        <f t="shared" si="7"/>
        <v>43562.208333333328</v>
      </c>
      <c r="N96">
        <v>1555563600</v>
      </c>
      <c r="O96" s="7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1">
        <f t="shared" si="6"/>
        <v>37.666666666666664</v>
      </c>
      <c r="G97" s="4">
        <f t="shared" si="11"/>
        <v>112.99999999999999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7">
        <f t="shared" si="7"/>
        <v>43752.208333333328</v>
      </c>
      <c r="N97">
        <v>1571634000</v>
      </c>
      <c r="O97" s="7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1">
        <f t="shared" si="6"/>
        <v>64.999141999141997</v>
      </c>
      <c r="G98" s="4">
        <f t="shared" si="11"/>
        <v>217.37876614060258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7">
        <f t="shared" si="7"/>
        <v>40612.25</v>
      </c>
      <c r="N98">
        <v>1300856400</v>
      </c>
      <c r="O98" s="7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1">
        <f t="shared" si="6"/>
        <v>106.61061946902655</v>
      </c>
      <c r="G99" s="4">
        <f t="shared" si="11"/>
        <v>926.69230769230762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7">
        <f t="shared" si="7"/>
        <v>42180.208333333328</v>
      </c>
      <c r="N99">
        <v>1439874000</v>
      </c>
      <c r="O99" s="7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27.009016393442622</v>
      </c>
      <c r="G100" s="4">
        <f t="shared" si="11"/>
        <v>33.692229038854805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7">
        <f t="shared" si="7"/>
        <v>42212.208333333328</v>
      </c>
      <c r="N100">
        <v>1438318800</v>
      </c>
      <c r="O100" s="7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1">
        <f t="shared" si="6"/>
        <v>91.16463414634147</v>
      </c>
      <c r="G101" s="4">
        <f t="shared" si="11"/>
        <v>196.7236842105263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7">
        <f t="shared" si="7"/>
        <v>41968.25</v>
      </c>
      <c r="N101">
        <v>1419400800</v>
      </c>
      <c r="O101" s="7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s="4">
        <f t="shared" si="11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7">
        <f t="shared" si="7"/>
        <v>40835.208333333336</v>
      </c>
      <c r="N102">
        <v>1320555600</v>
      </c>
      <c r="O102" s="7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1">
        <f t="shared" si="6"/>
        <v>56.054878048780488</v>
      </c>
      <c r="G103" s="4">
        <f t="shared" si="11"/>
        <v>1021.4444444444445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7">
        <f t="shared" si="7"/>
        <v>42056.25</v>
      </c>
      <c r="N103">
        <v>1425103200</v>
      </c>
      <c r="O103" s="7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1">
        <f t="shared" si="6"/>
        <v>31.017857142857142</v>
      </c>
      <c r="G104" s="4">
        <f t="shared" si="11"/>
        <v>281.67567567567568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7">
        <f t="shared" si="7"/>
        <v>43234.208333333328</v>
      </c>
      <c r="N104">
        <v>1526878800</v>
      </c>
      <c r="O104" s="7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66.513513513513516</v>
      </c>
      <c r="G105" s="4">
        <f t="shared" si="11"/>
        <v>24.610000000000003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7">
        <f t="shared" si="7"/>
        <v>40475.208333333336</v>
      </c>
      <c r="N105">
        <v>1288674000</v>
      </c>
      <c r="O105" s="7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1">
        <f t="shared" si="6"/>
        <v>89.005216484089729</v>
      </c>
      <c r="G106" s="4">
        <f t="shared" si="11"/>
        <v>143.14010067114094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7">
        <f t="shared" si="7"/>
        <v>42878.208333333328</v>
      </c>
      <c r="N106">
        <v>1495602000</v>
      </c>
      <c r="O106" s="7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1">
        <f t="shared" si="6"/>
        <v>103.46315789473684</v>
      </c>
      <c r="G107" s="4">
        <f t="shared" si="11"/>
        <v>144.54411764705884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7">
        <f t="shared" si="7"/>
        <v>41366.208333333336</v>
      </c>
      <c r="N107">
        <v>1366434000</v>
      </c>
      <c r="O107" s="7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hidden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1">
        <f t="shared" si="6"/>
        <v>95.278911564625844</v>
      </c>
      <c r="G108" s="4">
        <f t="shared" si="11"/>
        <v>359.12820512820514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7">
        <f t="shared" si="7"/>
        <v>43716.208333333328</v>
      </c>
      <c r="N108">
        <v>1568350800</v>
      </c>
      <c r="O108" s="7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1">
        <f t="shared" si="6"/>
        <v>75.895348837209298</v>
      </c>
      <c r="G109" s="4">
        <f t="shared" si="11"/>
        <v>186.48571428571427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7">
        <f t="shared" si="7"/>
        <v>43213.208333333328</v>
      </c>
      <c r="N109">
        <v>1525928400</v>
      </c>
      <c r="O109" s="7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1">
        <f t="shared" si="6"/>
        <v>107.57831325301204</v>
      </c>
      <c r="G110" s="4">
        <f t="shared" si="11"/>
        <v>595.26666666666665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7">
        <f t="shared" si="7"/>
        <v>41005.208333333336</v>
      </c>
      <c r="N110">
        <v>1336885200</v>
      </c>
      <c r="O110" s="7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51.31666666666667</v>
      </c>
      <c r="G111" s="4">
        <f t="shared" si="11"/>
        <v>59.21153846153846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7">
        <f t="shared" si="7"/>
        <v>41651.25</v>
      </c>
      <c r="N111">
        <v>1389679200</v>
      </c>
      <c r="O111" s="7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71.983108108108112</v>
      </c>
      <c r="G112" s="4">
        <f t="shared" si="11"/>
        <v>14.962780898876405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7">
        <f t="shared" si="7"/>
        <v>43354.208333333328</v>
      </c>
      <c r="N112">
        <v>1538283600</v>
      </c>
      <c r="O112" s="7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1">
        <f t="shared" si="6"/>
        <v>108.95414201183432</v>
      </c>
      <c r="G113" s="4">
        <f t="shared" si="11"/>
        <v>119.95602605863192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7">
        <f t="shared" si="7"/>
        <v>41174.208333333336</v>
      </c>
      <c r="N113">
        <v>1348808400</v>
      </c>
      <c r="O113" s="7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1">
        <f t="shared" si="6"/>
        <v>35</v>
      </c>
      <c r="G114" s="4">
        <f t="shared" si="11"/>
        <v>268.82978723404256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7">
        <f t="shared" si="7"/>
        <v>41875.208333333336</v>
      </c>
      <c r="N114">
        <v>1410152400</v>
      </c>
      <c r="O114" s="7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1">
        <f t="shared" si="6"/>
        <v>94.938931297709928</v>
      </c>
      <c r="G115" s="4">
        <f t="shared" si="11"/>
        <v>376.87878787878788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7">
        <f t="shared" si="7"/>
        <v>42990.208333333328</v>
      </c>
      <c r="N115">
        <v>1505797200</v>
      </c>
      <c r="O115" s="7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1">
        <f t="shared" si="6"/>
        <v>109.65079365079364</v>
      </c>
      <c r="G116" s="4">
        <f t="shared" si="11"/>
        <v>727.15789473684208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7">
        <f t="shared" si="7"/>
        <v>43564.208333333328</v>
      </c>
      <c r="N116">
        <v>1554872400</v>
      </c>
      <c r="O116" s="7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44.001815980629537</v>
      </c>
      <c r="G117" s="4">
        <f t="shared" si="11"/>
        <v>87.211757648470297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7">
        <f t="shared" si="7"/>
        <v>43056.25</v>
      </c>
      <c r="N117">
        <v>1513922400</v>
      </c>
      <c r="O117" s="7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86.794520547945211</v>
      </c>
      <c r="G118" s="4">
        <f t="shared" si="11"/>
        <v>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7">
        <f t="shared" si="7"/>
        <v>42265.208333333328</v>
      </c>
      <c r="N118">
        <v>1442638800</v>
      </c>
      <c r="O118" s="7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1">
        <f t="shared" si="6"/>
        <v>30.992727272727272</v>
      </c>
      <c r="G119" s="4">
        <f t="shared" si="11"/>
        <v>173.9387755102041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7">
        <f t="shared" si="7"/>
        <v>40808.208333333336</v>
      </c>
      <c r="N119">
        <v>1317186000</v>
      </c>
      <c r="O119" s="7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1">
        <f t="shared" si="6"/>
        <v>94.791044776119406</v>
      </c>
      <c r="G120" s="4">
        <f t="shared" si="11"/>
        <v>117.61111111111111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7">
        <f t="shared" si="7"/>
        <v>41665.25</v>
      </c>
      <c r="N120">
        <v>1391234400</v>
      </c>
      <c r="O120" s="7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1">
        <f t="shared" si="6"/>
        <v>69.79220779220779</v>
      </c>
      <c r="G121" s="4">
        <f t="shared" si="11"/>
        <v>214.96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7">
        <f t="shared" si="7"/>
        <v>41806.208333333336</v>
      </c>
      <c r="N121">
        <v>1404363600</v>
      </c>
      <c r="O121" s="7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1">
        <f t="shared" si="6"/>
        <v>63.003367003367003</v>
      </c>
      <c r="G122" s="4">
        <f t="shared" si="11"/>
        <v>149.49667110519306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7">
        <f t="shared" si="7"/>
        <v>42111.208333333328</v>
      </c>
      <c r="N122">
        <v>1429592400</v>
      </c>
      <c r="O122" s="7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1">
        <f t="shared" si="6"/>
        <v>110.0343300110742</v>
      </c>
      <c r="G123" s="4">
        <f t="shared" si="11"/>
        <v>219.33995584988963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7">
        <f t="shared" si="7"/>
        <v>41917.208333333336</v>
      </c>
      <c r="N123">
        <v>1413608400</v>
      </c>
      <c r="O123" s="7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25.997933274284026</v>
      </c>
      <c r="G124" s="4">
        <f t="shared" si="11"/>
        <v>64.367690058479525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7">
        <f t="shared" si="7"/>
        <v>41970.25</v>
      </c>
      <c r="N124">
        <v>1419400800</v>
      </c>
      <c r="O124" s="7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49.987915407854985</v>
      </c>
      <c r="G125" s="4">
        <f t="shared" si="11"/>
        <v>18.622397298818232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7">
        <f t="shared" si="7"/>
        <v>42332.25</v>
      </c>
      <c r="N125">
        <v>1448604000</v>
      </c>
      <c r="O125" s="7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1">
        <f t="shared" si="6"/>
        <v>101.72340425531915</v>
      </c>
      <c r="G126" s="4">
        <f t="shared" si="11"/>
        <v>367.76923076923077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7">
        <f t="shared" si="7"/>
        <v>43598.208333333328</v>
      </c>
      <c r="N126">
        <v>1562302800</v>
      </c>
      <c r="O126" s="7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1">
        <f t="shared" si="6"/>
        <v>47.083333333333336</v>
      </c>
      <c r="G127" s="4">
        <f t="shared" si="11"/>
        <v>159.90566037735849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7">
        <f t="shared" si="7"/>
        <v>43362.208333333328</v>
      </c>
      <c r="N127">
        <v>1537678800</v>
      </c>
      <c r="O127" s="7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89.944444444444443</v>
      </c>
      <c r="G128" s="4">
        <f t="shared" si="11"/>
        <v>38.633185349611544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7">
        <f t="shared" si="7"/>
        <v>42596.208333333328</v>
      </c>
      <c r="N128">
        <v>1473570000</v>
      </c>
      <c r="O128" s="7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78.96875</v>
      </c>
      <c r="G129" s="4">
        <f t="shared" si="11"/>
        <v>51.42151162790698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7">
        <f t="shared" si="7"/>
        <v>40310.208333333336</v>
      </c>
      <c r="N129">
        <v>1273899600</v>
      </c>
      <c r="O129" s="7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1">
        <f t="shared" si="6"/>
        <v>80.067669172932327</v>
      </c>
      <c r="G130" s="4">
        <f t="shared" si="11"/>
        <v>60.334277620396605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7">
        <f t="shared" si="7"/>
        <v>40417.208333333336</v>
      </c>
      <c r="N130">
        <v>1284008400</v>
      </c>
      <c r="O130" s="7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1">
        <f t="shared" ref="F131:F194" si="12">E131/I131</f>
        <v>86.472727272727269</v>
      </c>
      <c r="G131" s="4">
        <f t="shared" si="11"/>
        <v>3.202693602693603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7">
        <f t="shared" ref="M131:M194" si="13">(((L131/60)/60)/24)+DATE(1970,1,1)</f>
        <v>42038.25</v>
      </c>
      <c r="N131">
        <v>1425103200</v>
      </c>
      <c r="O131" s="7">
        <f t="shared" ref="O131:O194" si="14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LEFT(R131,SEARCH("/",R131)-1)</f>
        <v>food</v>
      </c>
      <c r="T131" t="str">
        <f t="shared" ref="T131:T194" si="16">RIGHT(R131,LEN(R131)-SEARCH("/",R131))</f>
        <v>food trucks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1">
        <f t="shared" si="12"/>
        <v>28.001876172607879</v>
      </c>
      <c r="G132" s="4">
        <f t="shared" si="11"/>
        <v>155.46875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7">
        <f t="shared" si="13"/>
        <v>40842.208333333336</v>
      </c>
      <c r="N132">
        <v>1320991200</v>
      </c>
      <c r="O132" s="7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1">
        <f t="shared" si="12"/>
        <v>67.996725337699544</v>
      </c>
      <c r="G133" s="4">
        <f t="shared" ref="G133:G196" si="17">E133/D133*100</f>
        <v>100.85974499089254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7">
        <f t="shared" si="13"/>
        <v>41607.25</v>
      </c>
      <c r="N133">
        <v>1386828000</v>
      </c>
      <c r="O133" s="7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1">
        <f t="shared" si="12"/>
        <v>43.078651685393261</v>
      </c>
      <c r="G134" s="4">
        <f t="shared" si="17"/>
        <v>116.18181818181819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7">
        <f t="shared" si="13"/>
        <v>43112.25</v>
      </c>
      <c r="N134">
        <v>1517119200</v>
      </c>
      <c r="O134" s="7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1">
        <f t="shared" si="12"/>
        <v>87.95597484276729</v>
      </c>
      <c r="G135" s="4">
        <f t="shared" si="17"/>
        <v>310.77777777777777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7">
        <f t="shared" si="13"/>
        <v>40767.208333333336</v>
      </c>
      <c r="N135">
        <v>1315026000</v>
      </c>
      <c r="O135" s="7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94.987234042553197</v>
      </c>
      <c r="G136" s="4">
        <f t="shared" si="17"/>
        <v>89.73668341708543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7">
        <f t="shared" si="13"/>
        <v>40713.208333333336</v>
      </c>
      <c r="N136">
        <v>1312693200</v>
      </c>
      <c r="O136" s="7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46.905982905982903</v>
      </c>
      <c r="G137" s="4">
        <f t="shared" si="17"/>
        <v>71.27272727272728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7">
        <f t="shared" si="13"/>
        <v>41340.25</v>
      </c>
      <c r="N137">
        <v>1363064400</v>
      </c>
      <c r="O137" s="7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1">
        <f t="shared" si="12"/>
        <v>46.913793103448278</v>
      </c>
      <c r="G138" s="4">
        <f t="shared" si="17"/>
        <v>3.2862318840579712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7">
        <f t="shared" si="13"/>
        <v>41797.208333333336</v>
      </c>
      <c r="N138">
        <v>1403154000</v>
      </c>
      <c r="O138" s="7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1">
        <f t="shared" si="12"/>
        <v>94.24</v>
      </c>
      <c r="G139" s="4">
        <f t="shared" si="17"/>
        <v>261.77777777777777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7">
        <f t="shared" si="13"/>
        <v>40457.208333333336</v>
      </c>
      <c r="N139">
        <v>1286859600</v>
      </c>
      <c r="O139" s="7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80.139130434782615</v>
      </c>
      <c r="G140" s="4">
        <f t="shared" si="17"/>
        <v>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7">
        <f t="shared" si="13"/>
        <v>41180.208333333336</v>
      </c>
      <c r="N140">
        <v>1349326800</v>
      </c>
      <c r="O140" s="7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59.036809815950917</v>
      </c>
      <c r="G141" s="4">
        <f t="shared" si="17"/>
        <v>20.896851248642779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7">
        <f t="shared" si="13"/>
        <v>42115.208333333328</v>
      </c>
      <c r="N141">
        <v>1430974800</v>
      </c>
      <c r="O141" s="7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1">
        <f t="shared" si="12"/>
        <v>65.989247311827953</v>
      </c>
      <c r="G142" s="4">
        <f t="shared" si="17"/>
        <v>223.16363636363636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7">
        <f t="shared" si="13"/>
        <v>43156.25</v>
      </c>
      <c r="N142">
        <v>1519970400</v>
      </c>
      <c r="O142" s="7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1">
        <f t="shared" si="12"/>
        <v>60.992530345471522</v>
      </c>
      <c r="G143" s="4">
        <f t="shared" si="17"/>
        <v>101.59097978227061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7">
        <f t="shared" si="13"/>
        <v>42167.208333333328</v>
      </c>
      <c r="N143">
        <v>1434603600</v>
      </c>
      <c r="O143" s="7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1">
        <f t="shared" si="12"/>
        <v>98.307692307692307</v>
      </c>
      <c r="G144" s="4">
        <f t="shared" si="17"/>
        <v>230.03999999999996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7">
        <f t="shared" si="13"/>
        <v>41005.208333333336</v>
      </c>
      <c r="N144">
        <v>1337230800</v>
      </c>
      <c r="O144" s="7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1">
        <f t="shared" si="12"/>
        <v>104.6</v>
      </c>
      <c r="G145" s="4">
        <f t="shared" si="17"/>
        <v>135.59259259259261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7">
        <f t="shared" si="13"/>
        <v>40357.208333333336</v>
      </c>
      <c r="N145">
        <v>1279429200</v>
      </c>
      <c r="O145" s="7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1">
        <f t="shared" si="12"/>
        <v>86.066666666666663</v>
      </c>
      <c r="G146" s="4">
        <f t="shared" si="17"/>
        <v>129.1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7">
        <f t="shared" si="13"/>
        <v>43633.208333333328</v>
      </c>
      <c r="N146">
        <v>1561438800</v>
      </c>
      <c r="O146" s="7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1">
        <f t="shared" si="12"/>
        <v>76.989583333333329</v>
      </c>
      <c r="G147" s="4">
        <f t="shared" si="17"/>
        <v>236.512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7">
        <f t="shared" si="13"/>
        <v>41889.208333333336</v>
      </c>
      <c r="N147">
        <v>1410498000</v>
      </c>
      <c r="O147" s="7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1">
        <f t="shared" si="12"/>
        <v>29.764705882352942</v>
      </c>
      <c r="G148" s="4">
        <f t="shared" si="17"/>
        <v>17.25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7">
        <f t="shared" si="13"/>
        <v>40855.25</v>
      </c>
      <c r="N148">
        <v>1322460000</v>
      </c>
      <c r="O148" s="7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1">
        <f t="shared" si="12"/>
        <v>46.91959798994975</v>
      </c>
      <c r="G149" s="4">
        <f t="shared" si="17"/>
        <v>112.49397590361446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7">
        <f t="shared" si="13"/>
        <v>42534.208333333328</v>
      </c>
      <c r="N149">
        <v>1466312400</v>
      </c>
      <c r="O149" s="7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1">
        <f t="shared" si="12"/>
        <v>105.18691588785046</v>
      </c>
      <c r="G150" s="4">
        <f t="shared" si="17"/>
        <v>121.02150537634408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7">
        <f t="shared" si="13"/>
        <v>42941.208333333328</v>
      </c>
      <c r="N150">
        <v>1501736400</v>
      </c>
      <c r="O150" s="7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1">
        <f t="shared" si="12"/>
        <v>69.907692307692301</v>
      </c>
      <c r="G151" s="4">
        <f t="shared" si="17"/>
        <v>219.87096774193549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7">
        <f t="shared" si="13"/>
        <v>41275.25</v>
      </c>
      <c r="N151">
        <v>1361512800</v>
      </c>
      <c r="O151" s="7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s="4">
        <f t="shared" si="17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7">
        <f t="shared" si="13"/>
        <v>43450.25</v>
      </c>
      <c r="N152">
        <v>1545026400</v>
      </c>
      <c r="O152" s="7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60.011588275391958</v>
      </c>
      <c r="G153" s="4">
        <f t="shared" si="17"/>
        <v>64.166909620991248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7">
        <f t="shared" si="13"/>
        <v>41799.208333333336</v>
      </c>
      <c r="N153">
        <v>1406696400</v>
      </c>
      <c r="O153" s="7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1">
        <f t="shared" si="12"/>
        <v>52.006220379146917</v>
      </c>
      <c r="G154" s="4">
        <f t="shared" si="17"/>
        <v>423.06746987951806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7">
        <f t="shared" si="13"/>
        <v>42783.25</v>
      </c>
      <c r="N154">
        <v>1487916000</v>
      </c>
      <c r="O154" s="7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31.000176025347649</v>
      </c>
      <c r="G155" s="4">
        <f t="shared" si="17"/>
        <v>92.984160506863773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7">
        <f t="shared" si="13"/>
        <v>41201.208333333336</v>
      </c>
      <c r="N155">
        <v>1351141200</v>
      </c>
      <c r="O155" s="7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95.042492917847028</v>
      </c>
      <c r="G156" s="4">
        <f t="shared" si="17"/>
        <v>58.756567425569173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7">
        <f t="shared" si="13"/>
        <v>42502.208333333328</v>
      </c>
      <c r="N156">
        <v>1465016400</v>
      </c>
      <c r="O156" s="7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75.968174204355108</v>
      </c>
      <c r="G157" s="4">
        <f t="shared" si="17"/>
        <v>65.022222222222226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7">
        <f t="shared" si="13"/>
        <v>40262.208333333336</v>
      </c>
      <c r="N157">
        <v>1270789200</v>
      </c>
      <c r="O157" s="7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1">
        <f t="shared" si="12"/>
        <v>71.013192612137203</v>
      </c>
      <c r="G158" s="4">
        <f t="shared" si="17"/>
        <v>73.939560439560438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7">
        <f t="shared" si="13"/>
        <v>43743.208333333328</v>
      </c>
      <c r="N158">
        <v>1572325200</v>
      </c>
      <c r="O158" s="7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73.733333333333334</v>
      </c>
      <c r="G159" s="4">
        <f t="shared" si="17"/>
        <v>52.666666666666664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7">
        <f t="shared" si="13"/>
        <v>41638.25</v>
      </c>
      <c r="N159">
        <v>1389420000</v>
      </c>
      <c r="O159" s="7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1">
        <f t="shared" si="12"/>
        <v>113.17073170731707</v>
      </c>
      <c r="G160" s="4">
        <f t="shared" si="17"/>
        <v>220.95238095238096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7">
        <f t="shared" si="13"/>
        <v>42346.25</v>
      </c>
      <c r="N160">
        <v>1449640800</v>
      </c>
      <c r="O160" s="7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1">
        <f t="shared" si="12"/>
        <v>105.00933552992861</v>
      </c>
      <c r="G161" s="4">
        <f t="shared" si="17"/>
        <v>100.01150627615063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7">
        <f t="shared" si="13"/>
        <v>43551.208333333328</v>
      </c>
      <c r="N161">
        <v>1555218000</v>
      </c>
      <c r="O161" s="7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1">
        <f t="shared" si="12"/>
        <v>79.176829268292678</v>
      </c>
      <c r="G162" s="4">
        <f t="shared" si="17"/>
        <v>162.3125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7">
        <f t="shared" si="13"/>
        <v>43582.208333333328</v>
      </c>
      <c r="N162">
        <v>1557723600</v>
      </c>
      <c r="O162" s="7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57.333333333333336</v>
      </c>
      <c r="G163" s="4">
        <f t="shared" si="17"/>
        <v>78.181818181818187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7">
        <f t="shared" si="13"/>
        <v>42270.208333333328</v>
      </c>
      <c r="N163">
        <v>1443502800</v>
      </c>
      <c r="O163" s="7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1">
        <f t="shared" si="12"/>
        <v>58.178343949044589</v>
      </c>
      <c r="G164" s="4">
        <f t="shared" si="17"/>
        <v>149.73770491803279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7">
        <f t="shared" si="13"/>
        <v>43442.25</v>
      </c>
      <c r="N164">
        <v>1546840800</v>
      </c>
      <c r="O164" s="7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1">
        <f t="shared" si="12"/>
        <v>36.032520325203251</v>
      </c>
      <c r="G165" s="4">
        <f t="shared" si="17"/>
        <v>253.25714285714284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7">
        <f t="shared" si="13"/>
        <v>43028.208333333328</v>
      </c>
      <c r="N165">
        <v>1512712800</v>
      </c>
      <c r="O165" s="7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1">
        <f t="shared" si="12"/>
        <v>107.99068767908309</v>
      </c>
      <c r="G166" s="4">
        <f t="shared" si="17"/>
        <v>100.16943521594683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7">
        <f t="shared" si="13"/>
        <v>43016.208333333328</v>
      </c>
      <c r="N166">
        <v>1507525200</v>
      </c>
      <c r="O166" s="7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1">
        <f t="shared" si="12"/>
        <v>44.005985634477256</v>
      </c>
      <c r="G167" s="4">
        <f t="shared" si="17"/>
        <v>121.99004424778761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7">
        <f t="shared" si="13"/>
        <v>42948.208333333328</v>
      </c>
      <c r="N167">
        <v>1504328400</v>
      </c>
      <c r="O167" s="7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1">
        <f t="shared" si="12"/>
        <v>55.077868852459019</v>
      </c>
      <c r="G168" s="4">
        <f t="shared" si="17"/>
        <v>137.13265306122449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7">
        <f t="shared" si="13"/>
        <v>40534.25</v>
      </c>
      <c r="N168">
        <v>1293343200</v>
      </c>
      <c r="O168" s="7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1">
        <f t="shared" si="12"/>
        <v>74</v>
      </c>
      <c r="G169" s="4">
        <f t="shared" si="17"/>
        <v>415.53846153846149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7">
        <f t="shared" si="13"/>
        <v>41435.208333333336</v>
      </c>
      <c r="N169">
        <v>1371704400</v>
      </c>
      <c r="O169" s="7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41.996858638743454</v>
      </c>
      <c r="G170" s="4">
        <f t="shared" si="17"/>
        <v>31.30913348946136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7">
        <f t="shared" si="13"/>
        <v>43518.25</v>
      </c>
      <c r="N170">
        <v>1552798800</v>
      </c>
      <c r="O170" s="7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1">
        <f t="shared" si="12"/>
        <v>77.988161010260455</v>
      </c>
      <c r="G171" s="4">
        <f t="shared" si="17"/>
        <v>424.08154506437768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7">
        <f t="shared" si="13"/>
        <v>41077.208333333336</v>
      </c>
      <c r="N171">
        <v>1342328400</v>
      </c>
      <c r="O171" s="7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82.507462686567166</v>
      </c>
      <c r="G172" s="4">
        <f t="shared" si="17"/>
        <v>2.93886230728336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7">
        <f t="shared" si="13"/>
        <v>42950.208333333328</v>
      </c>
      <c r="N172">
        <v>1502341200</v>
      </c>
      <c r="O172" s="7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104.2</v>
      </c>
      <c r="G173" s="4">
        <f t="shared" si="17"/>
        <v>10.63265306122449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7">
        <f t="shared" si="13"/>
        <v>41718.208333333336</v>
      </c>
      <c r="N173">
        <v>1397192400</v>
      </c>
      <c r="O173" s="7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25.5</v>
      </c>
      <c r="G174" s="4">
        <f t="shared" si="17"/>
        <v>82.875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7">
        <f t="shared" si="13"/>
        <v>41839.208333333336</v>
      </c>
      <c r="N174">
        <v>1407042000</v>
      </c>
      <c r="O174" s="7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1">
        <f t="shared" si="12"/>
        <v>100.98334401024984</v>
      </c>
      <c r="G175" s="4">
        <f t="shared" si="17"/>
        <v>163.01447776628748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7">
        <f t="shared" si="13"/>
        <v>41412.208333333336</v>
      </c>
      <c r="N175">
        <v>1369371600</v>
      </c>
      <c r="O175" s="7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1">
        <f t="shared" si="12"/>
        <v>111.83333333333333</v>
      </c>
      <c r="G176" s="4">
        <f t="shared" si="17"/>
        <v>894.66666666666674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7">
        <f t="shared" si="13"/>
        <v>42282.208333333328</v>
      </c>
      <c r="N176">
        <v>1444107600</v>
      </c>
      <c r="O176" s="7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41.999115044247787</v>
      </c>
      <c r="G177" s="4">
        <f t="shared" si="17"/>
        <v>26.191501103752756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7">
        <f t="shared" si="13"/>
        <v>42613.208333333328</v>
      </c>
      <c r="N177">
        <v>1474261200</v>
      </c>
      <c r="O177" s="7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110.05115089514067</v>
      </c>
      <c r="G178" s="4">
        <f t="shared" si="17"/>
        <v>74.834782608695647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7">
        <f t="shared" si="13"/>
        <v>42616.208333333328</v>
      </c>
      <c r="N178">
        <v>1473656400</v>
      </c>
      <c r="O178" s="7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1">
        <f t="shared" si="12"/>
        <v>58.997079225994888</v>
      </c>
      <c r="G179" s="4">
        <f t="shared" si="17"/>
        <v>416.47680412371136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7">
        <f t="shared" si="13"/>
        <v>40497.25</v>
      </c>
      <c r="N179">
        <v>1291960800</v>
      </c>
      <c r="O179" s="7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32.985714285714288</v>
      </c>
      <c r="G180" s="4">
        <f t="shared" si="17"/>
        <v>96.208333333333329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7">
        <f t="shared" si="13"/>
        <v>42999.208333333328</v>
      </c>
      <c r="N180">
        <v>1506747600</v>
      </c>
      <c r="O180" s="7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1">
        <f t="shared" si="12"/>
        <v>45.005654509471306</v>
      </c>
      <c r="G181" s="4">
        <f t="shared" si="17"/>
        <v>357.71910112359546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7">
        <f t="shared" si="13"/>
        <v>41350.208333333336</v>
      </c>
      <c r="N181">
        <v>1363582800</v>
      </c>
      <c r="O181" s="7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1">
        <f t="shared" si="12"/>
        <v>81.98196487897485</v>
      </c>
      <c r="G182" s="4">
        <f t="shared" si="17"/>
        <v>308.45714285714286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7">
        <f t="shared" si="13"/>
        <v>40259.208333333336</v>
      </c>
      <c r="N182">
        <v>1269666000</v>
      </c>
      <c r="O182" s="7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39.080882352941174</v>
      </c>
      <c r="G183" s="4">
        <f t="shared" si="17"/>
        <v>61.802325581395344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7">
        <f t="shared" si="13"/>
        <v>43012.208333333328</v>
      </c>
      <c r="N183">
        <v>1508648400</v>
      </c>
      <c r="O183" s="7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1">
        <f t="shared" si="12"/>
        <v>58.996383363471971</v>
      </c>
      <c r="G184" s="4">
        <f t="shared" si="17"/>
        <v>722.32472324723244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7">
        <f t="shared" si="13"/>
        <v>43631.208333333328</v>
      </c>
      <c r="N184">
        <v>1561957200</v>
      </c>
      <c r="O184" s="7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40.988372093023258</v>
      </c>
      <c r="G185" s="4">
        <f t="shared" si="17"/>
        <v>69.117647058823522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7">
        <f t="shared" si="13"/>
        <v>40430.208333333336</v>
      </c>
      <c r="N185">
        <v>1285131600</v>
      </c>
      <c r="O185" s="7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hidden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1">
        <f t="shared" si="12"/>
        <v>31.029411764705884</v>
      </c>
      <c r="G186" s="4">
        <f t="shared" si="17"/>
        <v>293.05555555555554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7">
        <f t="shared" si="13"/>
        <v>43588.208333333328</v>
      </c>
      <c r="N186">
        <v>1556946000</v>
      </c>
      <c r="O186" s="7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37.789473684210527</v>
      </c>
      <c r="G187" s="4">
        <f t="shared" si="17"/>
        <v>71.8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7">
        <f t="shared" si="13"/>
        <v>43233.208333333328</v>
      </c>
      <c r="N187">
        <v>1527138000</v>
      </c>
      <c r="O187" s="7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32.006772009029348</v>
      </c>
      <c r="G188" s="4">
        <f t="shared" si="17"/>
        <v>31.934684684684683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7">
        <f t="shared" si="13"/>
        <v>41782.208333333336</v>
      </c>
      <c r="N188">
        <v>1402117200</v>
      </c>
      <c r="O188" s="7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1">
        <f t="shared" si="12"/>
        <v>95.966712898751737</v>
      </c>
      <c r="G189" s="4">
        <f t="shared" si="17"/>
        <v>229.87375415282392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7">
        <f t="shared" si="13"/>
        <v>41328.25</v>
      </c>
      <c r="N189">
        <v>1364014800</v>
      </c>
      <c r="O189" s="7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75</v>
      </c>
      <c r="G190" s="4">
        <f t="shared" si="17"/>
        <v>32.012195121951223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7">
        <f t="shared" si="13"/>
        <v>41975.25</v>
      </c>
      <c r="N190">
        <v>1417586400</v>
      </c>
      <c r="O190" s="7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1">
        <f t="shared" si="12"/>
        <v>102.0498866213152</v>
      </c>
      <c r="G191" s="4">
        <f t="shared" si="17"/>
        <v>23.525352848928385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7">
        <f t="shared" si="13"/>
        <v>42433.25</v>
      </c>
      <c r="N191">
        <v>1457071200</v>
      </c>
      <c r="O191" s="7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105.75</v>
      </c>
      <c r="G192" s="4">
        <f t="shared" si="17"/>
        <v>68.594594594594597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7">
        <f t="shared" si="13"/>
        <v>41429.208333333336</v>
      </c>
      <c r="N192">
        <v>1370408400</v>
      </c>
      <c r="O192" s="7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37.069767441860463</v>
      </c>
      <c r="G193" s="4">
        <f t="shared" si="17"/>
        <v>37.952380952380956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7">
        <f t="shared" si="13"/>
        <v>43536.208333333328</v>
      </c>
      <c r="N193">
        <v>1552626000</v>
      </c>
      <c r="O193" s="7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35.049382716049379</v>
      </c>
      <c r="G194" s="4">
        <f t="shared" si="17"/>
        <v>19.992957746478872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7">
        <f t="shared" si="13"/>
        <v>41817.208333333336</v>
      </c>
      <c r="N194">
        <v>1404190800</v>
      </c>
      <c r="O194" s="7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E195/I195</f>
        <v>46.338461538461537</v>
      </c>
      <c r="G195" s="4">
        <f t="shared" si="17"/>
        <v>45.636363636363633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7">
        <f t="shared" ref="M195:M258" si="19">(((L195/60)/60)/24)+DATE(1970,1,1)</f>
        <v>43198.208333333328</v>
      </c>
      <c r="N195">
        <v>1523509200</v>
      </c>
      <c r="O195" s="7">
        <f t="shared" ref="O195:O258" si="20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LEFT(R195,SEARCH("/",R195)-1)</f>
        <v>music</v>
      </c>
      <c r="T195" t="str">
        <f t="shared" ref="T195:T258" si="22">RIGHT(R195,LEN(R195)-SEARCH("/",R195))</f>
        <v>indie rock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1">
        <f t="shared" si="18"/>
        <v>69.174603174603178</v>
      </c>
      <c r="G196" s="4">
        <f t="shared" si="17"/>
        <v>122.7605633802817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7">
        <f t="shared" si="19"/>
        <v>42261.208333333328</v>
      </c>
      <c r="N196">
        <v>1443589200</v>
      </c>
      <c r="O196" s="7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1">
        <f t="shared" si="18"/>
        <v>109.07824427480917</v>
      </c>
      <c r="G197" s="4">
        <f t="shared" ref="G197:G260" si="23">E197/D197*100</f>
        <v>361.75316455696202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7">
        <f t="shared" si="19"/>
        <v>43310.208333333328</v>
      </c>
      <c r="N197">
        <v>1533445200</v>
      </c>
      <c r="O197" s="7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51.78</v>
      </c>
      <c r="G198" s="4">
        <f t="shared" si="23"/>
        <v>63.146341463414636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7">
        <f t="shared" si="19"/>
        <v>42616.208333333328</v>
      </c>
      <c r="N198">
        <v>1474520400</v>
      </c>
      <c r="O198" s="7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1">
        <f t="shared" si="18"/>
        <v>82.010055304172951</v>
      </c>
      <c r="G199" s="4">
        <f t="shared" si="23"/>
        <v>298.20475319926874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7">
        <f t="shared" si="19"/>
        <v>42909.208333333328</v>
      </c>
      <c r="N199">
        <v>1499403600</v>
      </c>
      <c r="O199" s="7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35.958333333333336</v>
      </c>
      <c r="G200" s="4">
        <f t="shared" si="23"/>
        <v>9.5585443037974684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7">
        <f t="shared" si="19"/>
        <v>40396.208333333336</v>
      </c>
      <c r="N200">
        <v>1283576400</v>
      </c>
      <c r="O200" s="7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74.461538461538467</v>
      </c>
      <c r="G201" s="4">
        <f t="shared" si="23"/>
        <v>53.777777777777779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7">
        <f t="shared" si="19"/>
        <v>42192.208333333328</v>
      </c>
      <c r="N201">
        <v>1436590800</v>
      </c>
      <c r="O201" s="7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s="4">
        <f t="shared" si="23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7">
        <f t="shared" si="19"/>
        <v>40262.208333333336</v>
      </c>
      <c r="N202">
        <v>1270443600</v>
      </c>
      <c r="O202" s="7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1">
        <f t="shared" si="18"/>
        <v>91.114649681528661</v>
      </c>
      <c r="G203" s="4">
        <f t="shared" si="23"/>
        <v>681.19047619047615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7">
        <f t="shared" si="19"/>
        <v>41845.208333333336</v>
      </c>
      <c r="N203">
        <v>1407819600</v>
      </c>
      <c r="O203" s="7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1">
        <f t="shared" si="18"/>
        <v>79.792682926829272</v>
      </c>
      <c r="G204" s="4">
        <f t="shared" si="23"/>
        <v>78.831325301204828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7">
        <f t="shared" si="19"/>
        <v>40818.208333333336</v>
      </c>
      <c r="N204">
        <v>1317877200</v>
      </c>
      <c r="O204" s="7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1">
        <f t="shared" si="18"/>
        <v>42.999777678968428</v>
      </c>
      <c r="G205" s="4">
        <f t="shared" si="23"/>
        <v>134.40792216817235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7">
        <f t="shared" si="19"/>
        <v>42752.25</v>
      </c>
      <c r="N205">
        <v>1484805600</v>
      </c>
      <c r="O205" s="7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63.225000000000001</v>
      </c>
      <c r="G206" s="4">
        <f t="shared" si="23"/>
        <v>3.3719999999999999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7">
        <f t="shared" si="19"/>
        <v>40636.208333333336</v>
      </c>
      <c r="N206">
        <v>1302670800</v>
      </c>
      <c r="O206" s="7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1">
        <f t="shared" si="18"/>
        <v>70.174999999999997</v>
      </c>
      <c r="G207" s="4">
        <f t="shared" si="23"/>
        <v>431.84615384615387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7">
        <f t="shared" si="19"/>
        <v>43390.208333333328</v>
      </c>
      <c r="N207">
        <v>1540789200</v>
      </c>
      <c r="O207" s="7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1">
        <f t="shared" si="18"/>
        <v>61.333333333333336</v>
      </c>
      <c r="G208" s="4">
        <f t="shared" si="23"/>
        <v>38.844444444444441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7">
        <f t="shared" si="19"/>
        <v>40236.25</v>
      </c>
      <c r="N208">
        <v>1268028000</v>
      </c>
      <c r="O208" s="7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1">
        <f t="shared" si="18"/>
        <v>99</v>
      </c>
      <c r="G209" s="4">
        <f t="shared" si="23"/>
        <v>425.7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7">
        <f t="shared" si="19"/>
        <v>43340.208333333328</v>
      </c>
      <c r="N209">
        <v>1537160400</v>
      </c>
      <c r="O209" s="7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1">
        <f t="shared" si="18"/>
        <v>96.984900146127615</v>
      </c>
      <c r="G210" s="4">
        <f t="shared" si="23"/>
        <v>101.12239715591672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7">
        <f t="shared" si="19"/>
        <v>43048.25</v>
      </c>
      <c r="N210">
        <v>1512280800</v>
      </c>
      <c r="O210" s="7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1">
        <f t="shared" si="18"/>
        <v>51.004950495049506</v>
      </c>
      <c r="G211" s="4">
        <f t="shared" si="23"/>
        <v>21.188688946015425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7">
        <f t="shared" si="19"/>
        <v>42496.208333333328</v>
      </c>
      <c r="N211">
        <v>1463115600</v>
      </c>
      <c r="O211" s="7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28.044247787610619</v>
      </c>
      <c r="G212" s="4">
        <f t="shared" si="23"/>
        <v>67.425531914893625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7">
        <f t="shared" si="19"/>
        <v>42797.25</v>
      </c>
      <c r="N212">
        <v>1490850000</v>
      </c>
      <c r="O212" s="7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60.984615384615381</v>
      </c>
      <c r="G213" s="4">
        <f t="shared" si="23"/>
        <v>94.923371647509583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7">
        <f t="shared" si="19"/>
        <v>41513.208333333336</v>
      </c>
      <c r="N213">
        <v>1379653200</v>
      </c>
      <c r="O213" s="7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1">
        <f t="shared" si="18"/>
        <v>73.214285714285708</v>
      </c>
      <c r="G214" s="4">
        <f t="shared" si="23"/>
        <v>151.85185185185185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7">
        <f t="shared" si="19"/>
        <v>43814.25</v>
      </c>
      <c r="N214">
        <v>1580364000</v>
      </c>
      <c r="O214" s="7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1">
        <f t="shared" si="18"/>
        <v>39.997435299603637</v>
      </c>
      <c r="G215" s="4">
        <f t="shared" si="23"/>
        <v>195.16382252559728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7">
        <f t="shared" si="19"/>
        <v>40488.208333333336</v>
      </c>
      <c r="N215">
        <v>1289714400</v>
      </c>
      <c r="O215" s="7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1">
        <f t="shared" si="18"/>
        <v>86.812121212121212</v>
      </c>
      <c r="G216" s="4">
        <f t="shared" si="23"/>
        <v>1023.1428571428571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7">
        <f t="shared" si="19"/>
        <v>40409.208333333336</v>
      </c>
      <c r="N216">
        <v>1282712400</v>
      </c>
      <c r="O216" s="7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42.125874125874127</v>
      </c>
      <c r="G217" s="4">
        <f t="shared" si="23"/>
        <v>3.841836734693878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7">
        <f t="shared" si="19"/>
        <v>43509.25</v>
      </c>
      <c r="N217">
        <v>1550210400</v>
      </c>
      <c r="O217" s="7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1">
        <f t="shared" si="18"/>
        <v>103.97851239669421</v>
      </c>
      <c r="G218" s="4">
        <f t="shared" si="23"/>
        <v>155.07066557107643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7">
        <f t="shared" si="19"/>
        <v>40869.25</v>
      </c>
      <c r="N218">
        <v>1322114400</v>
      </c>
      <c r="O218" s="7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62.003211991434689</v>
      </c>
      <c r="G219" s="4">
        <f t="shared" si="23"/>
        <v>44.753477588871718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7">
        <f t="shared" si="19"/>
        <v>43583.208333333328</v>
      </c>
      <c r="N219">
        <v>1557205200</v>
      </c>
      <c r="O219" s="7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1">
        <f t="shared" si="18"/>
        <v>31.005037783375315</v>
      </c>
      <c r="G220" s="4">
        <f t="shared" si="23"/>
        <v>215.94736842105263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7">
        <f t="shared" si="19"/>
        <v>40858.25</v>
      </c>
      <c r="N220">
        <v>1323928800</v>
      </c>
      <c r="O220" s="7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1">
        <f t="shared" si="18"/>
        <v>89.991552956465242</v>
      </c>
      <c r="G221" s="4">
        <f t="shared" si="23"/>
        <v>332.12709832134288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7">
        <f t="shared" si="19"/>
        <v>41137.208333333336</v>
      </c>
      <c r="N221">
        <v>1346130000</v>
      </c>
      <c r="O221" s="7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39.235294117647058</v>
      </c>
      <c r="G222" s="4">
        <f t="shared" si="23"/>
        <v>8.4430379746835449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7">
        <f t="shared" si="19"/>
        <v>40725.208333333336</v>
      </c>
      <c r="N222">
        <v>1311051600</v>
      </c>
      <c r="O222" s="7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54.993116108306566</v>
      </c>
      <c r="G223" s="4">
        <f t="shared" si="23"/>
        <v>98.625514403292186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7">
        <f t="shared" si="19"/>
        <v>41081.208333333336</v>
      </c>
      <c r="N223">
        <v>1340427600</v>
      </c>
      <c r="O223" s="7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1">
        <f t="shared" si="18"/>
        <v>47.992753623188406</v>
      </c>
      <c r="G224" s="4">
        <f t="shared" si="23"/>
        <v>137.97916666666669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7">
        <f t="shared" si="19"/>
        <v>41914.208333333336</v>
      </c>
      <c r="N224">
        <v>1412312400</v>
      </c>
      <c r="O224" s="7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87.966702470461868</v>
      </c>
      <c r="G225" s="4">
        <f t="shared" si="23"/>
        <v>93.81099656357388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7">
        <f t="shared" si="19"/>
        <v>42445.208333333328</v>
      </c>
      <c r="N225">
        <v>1459314000</v>
      </c>
      <c r="O225" s="7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1">
        <f t="shared" si="18"/>
        <v>51.999165275459099</v>
      </c>
      <c r="G226" s="4">
        <f t="shared" si="23"/>
        <v>403.63930885529157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7">
        <f t="shared" si="19"/>
        <v>41906.208333333336</v>
      </c>
      <c r="N226">
        <v>1415426400</v>
      </c>
      <c r="O226" s="7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1">
        <f t="shared" si="18"/>
        <v>29.999659863945578</v>
      </c>
      <c r="G227" s="4">
        <f t="shared" si="23"/>
        <v>260.1740412979351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7">
        <f t="shared" si="19"/>
        <v>41762.208333333336</v>
      </c>
      <c r="N227">
        <v>1399093200</v>
      </c>
      <c r="O227" s="7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1">
        <f t="shared" si="18"/>
        <v>98.205357142857139</v>
      </c>
      <c r="G228" s="4">
        <f t="shared" si="23"/>
        <v>366.63333333333333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7">
        <f t="shared" si="19"/>
        <v>40276.208333333336</v>
      </c>
      <c r="N228">
        <v>1273899600</v>
      </c>
      <c r="O228" s="7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1">
        <f t="shared" si="18"/>
        <v>108.96182396606575</v>
      </c>
      <c r="G229" s="4">
        <f t="shared" si="23"/>
        <v>168.72085385878489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7">
        <f t="shared" si="19"/>
        <v>42139.208333333328</v>
      </c>
      <c r="N229">
        <v>1432184400</v>
      </c>
      <c r="O229" s="7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1">
        <f t="shared" si="18"/>
        <v>66.998379254457049</v>
      </c>
      <c r="G230" s="4">
        <f t="shared" si="23"/>
        <v>119.90717911530093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7">
        <f t="shared" si="19"/>
        <v>42613.208333333328</v>
      </c>
      <c r="N230">
        <v>1474779600</v>
      </c>
      <c r="O230" s="7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1">
        <f t="shared" si="18"/>
        <v>64.99333594668758</v>
      </c>
      <c r="G231" s="4">
        <f t="shared" si="23"/>
        <v>193.68925233644859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7">
        <f t="shared" si="19"/>
        <v>42887.208333333328</v>
      </c>
      <c r="N231">
        <v>1500440400</v>
      </c>
      <c r="O231" s="7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1">
        <f t="shared" si="18"/>
        <v>99.841584158415841</v>
      </c>
      <c r="G232" s="4">
        <f t="shared" si="23"/>
        <v>420.16666666666669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7">
        <f t="shared" si="19"/>
        <v>43805.25</v>
      </c>
      <c r="N232">
        <v>1575612000</v>
      </c>
      <c r="O232" s="7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1">
        <f t="shared" si="18"/>
        <v>82.432835820895519</v>
      </c>
      <c r="G233" s="4">
        <f t="shared" si="23"/>
        <v>76.708333333333329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7">
        <f t="shared" si="19"/>
        <v>41415.208333333336</v>
      </c>
      <c r="N233">
        <v>1374123600</v>
      </c>
      <c r="O233" s="7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1">
        <f t="shared" si="18"/>
        <v>63.293478260869563</v>
      </c>
      <c r="G234" s="4">
        <f t="shared" si="23"/>
        <v>171.26470588235293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7">
        <f t="shared" si="19"/>
        <v>42576.208333333328</v>
      </c>
      <c r="N234">
        <v>1469509200</v>
      </c>
      <c r="O234" s="7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1">
        <f t="shared" si="18"/>
        <v>96.774193548387103</v>
      </c>
      <c r="G235" s="4">
        <f t="shared" si="23"/>
        <v>157.89473684210526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7">
        <f t="shared" si="19"/>
        <v>40706.208333333336</v>
      </c>
      <c r="N235">
        <v>1309237200</v>
      </c>
      <c r="O235" s="7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1">
        <f t="shared" si="18"/>
        <v>54.906040268456373</v>
      </c>
      <c r="G236" s="4">
        <f t="shared" si="23"/>
        <v>109.08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7">
        <f t="shared" si="19"/>
        <v>42969.208333333328</v>
      </c>
      <c r="N236">
        <v>1503982800</v>
      </c>
      <c r="O236" s="7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39.010869565217391</v>
      </c>
      <c r="G237" s="4">
        <f t="shared" si="23"/>
        <v>41.732558139534881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7">
        <f t="shared" si="19"/>
        <v>42779.25</v>
      </c>
      <c r="N237">
        <v>1487397600</v>
      </c>
      <c r="O237" s="7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75.84210526315789</v>
      </c>
      <c r="G238" s="4">
        <f t="shared" si="23"/>
        <v>10.944303797468354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7">
        <f t="shared" si="19"/>
        <v>43641.208333333328</v>
      </c>
      <c r="N238">
        <v>1562043600</v>
      </c>
      <c r="O238" s="7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1">
        <f t="shared" si="18"/>
        <v>45.051671732522799</v>
      </c>
      <c r="G239" s="4">
        <f t="shared" si="23"/>
        <v>159.3763440860215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7">
        <f t="shared" si="19"/>
        <v>41754.208333333336</v>
      </c>
      <c r="N239">
        <v>1398574800</v>
      </c>
      <c r="O239" s="7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1">
        <f t="shared" si="18"/>
        <v>104.51546391752578</v>
      </c>
      <c r="G240" s="4">
        <f t="shared" si="23"/>
        <v>422.41666666666669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7">
        <f t="shared" si="19"/>
        <v>43083.25</v>
      </c>
      <c r="N240">
        <v>1515391200</v>
      </c>
      <c r="O240" s="7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76.268292682926827</v>
      </c>
      <c r="G241" s="4">
        <f t="shared" si="23"/>
        <v>97.71875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7">
        <f t="shared" si="19"/>
        <v>42245.208333333328</v>
      </c>
      <c r="N241">
        <v>1441170000</v>
      </c>
      <c r="O241" s="7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1">
        <f t="shared" si="18"/>
        <v>69.015695067264573</v>
      </c>
      <c r="G242" s="4">
        <f t="shared" si="23"/>
        <v>418.78911564625849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7">
        <f t="shared" si="19"/>
        <v>40396.208333333336</v>
      </c>
      <c r="N242">
        <v>1281157200</v>
      </c>
      <c r="O242" s="7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1">
        <f t="shared" si="18"/>
        <v>101.97684085510689</v>
      </c>
      <c r="G243" s="4">
        <f t="shared" si="23"/>
        <v>101.91632047477745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7">
        <f t="shared" si="19"/>
        <v>41742.208333333336</v>
      </c>
      <c r="N243">
        <v>1398229200</v>
      </c>
      <c r="O243" s="7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1">
        <f t="shared" si="18"/>
        <v>42.915999999999997</v>
      </c>
      <c r="G244" s="4">
        <f t="shared" si="23"/>
        <v>127.72619047619047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7">
        <f t="shared" si="19"/>
        <v>42865.208333333328</v>
      </c>
      <c r="N244">
        <v>1495256400</v>
      </c>
      <c r="O244" s="7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1">
        <f t="shared" si="18"/>
        <v>43.025210084033617</v>
      </c>
      <c r="G245" s="4">
        <f t="shared" si="23"/>
        <v>445.21739130434781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7">
        <f t="shared" si="19"/>
        <v>43163.25</v>
      </c>
      <c r="N245">
        <v>1520402400</v>
      </c>
      <c r="O245" s="7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1">
        <f t="shared" si="18"/>
        <v>75.245283018867923</v>
      </c>
      <c r="G246" s="4">
        <f t="shared" si="23"/>
        <v>569.71428571428578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7">
        <f t="shared" si="19"/>
        <v>41834.208333333336</v>
      </c>
      <c r="N246">
        <v>1409806800</v>
      </c>
      <c r="O246" s="7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1">
        <f t="shared" si="18"/>
        <v>69.023364485981304</v>
      </c>
      <c r="G247" s="4">
        <f t="shared" si="23"/>
        <v>509.34482758620686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7">
        <f t="shared" si="19"/>
        <v>41736.208333333336</v>
      </c>
      <c r="N247">
        <v>1396933200</v>
      </c>
      <c r="O247" s="7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1">
        <f t="shared" si="18"/>
        <v>65.986486486486484</v>
      </c>
      <c r="G248" s="4">
        <f t="shared" si="23"/>
        <v>325.5333333333333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7">
        <f t="shared" si="19"/>
        <v>41491.208333333336</v>
      </c>
      <c r="N248">
        <v>1376024400</v>
      </c>
      <c r="O248" s="7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1">
        <f t="shared" si="18"/>
        <v>98.013800424628457</v>
      </c>
      <c r="G249" s="4">
        <f t="shared" si="23"/>
        <v>932.61616161616166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7">
        <f t="shared" si="19"/>
        <v>42726.25</v>
      </c>
      <c r="N249">
        <v>1483682400</v>
      </c>
      <c r="O249" s="7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1">
        <f t="shared" si="18"/>
        <v>60.105504587155963</v>
      </c>
      <c r="G250" s="4">
        <f t="shared" si="23"/>
        <v>211.33870967741933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7">
        <f t="shared" si="19"/>
        <v>42004.25</v>
      </c>
      <c r="N250">
        <v>1420437600</v>
      </c>
      <c r="O250" s="7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1">
        <f t="shared" si="18"/>
        <v>26.000773395204948</v>
      </c>
      <c r="G251" s="4">
        <f t="shared" si="23"/>
        <v>273.32520325203251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7">
        <f t="shared" si="19"/>
        <v>42006.25</v>
      </c>
      <c r="N251">
        <v>1420783200</v>
      </c>
      <c r="O251" s="7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s="4">
        <f t="shared" si="23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7">
        <f t="shared" si="19"/>
        <v>40203.25</v>
      </c>
      <c r="N252">
        <v>1267423200</v>
      </c>
      <c r="O252" s="7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38.019801980198018</v>
      </c>
      <c r="G253" s="4">
        <f t="shared" si="23"/>
        <v>54.084507042253513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7">
        <f t="shared" si="19"/>
        <v>41252.25</v>
      </c>
      <c r="N253">
        <v>1355205600</v>
      </c>
      <c r="O253" s="7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1">
        <f t="shared" si="18"/>
        <v>106.15254237288136</v>
      </c>
      <c r="G254" s="4">
        <f t="shared" si="23"/>
        <v>626.29999999999995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7">
        <f t="shared" si="19"/>
        <v>41572.208333333336</v>
      </c>
      <c r="N254">
        <v>1383109200</v>
      </c>
      <c r="O254" s="7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81.019475655430711</v>
      </c>
      <c r="G255" s="4">
        <f t="shared" si="23"/>
        <v>89.021399176954731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7">
        <f t="shared" si="19"/>
        <v>40641.208333333336</v>
      </c>
      <c r="N255">
        <v>1303275600</v>
      </c>
      <c r="O255" s="7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1">
        <f t="shared" si="18"/>
        <v>96.647727272727266</v>
      </c>
      <c r="G256" s="4">
        <f t="shared" si="23"/>
        <v>184.89130434782609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7">
        <f t="shared" si="19"/>
        <v>42787.25</v>
      </c>
      <c r="N256">
        <v>1487829600</v>
      </c>
      <c r="O256" s="7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1">
        <f t="shared" si="18"/>
        <v>57.003535651149086</v>
      </c>
      <c r="G257" s="4">
        <f t="shared" si="23"/>
        <v>120.16770186335404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7">
        <f t="shared" si="19"/>
        <v>40590.25</v>
      </c>
      <c r="N257">
        <v>1298268000</v>
      </c>
      <c r="O257" s="7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63.93333333333333</v>
      </c>
      <c r="G258" s="4">
        <f t="shared" si="23"/>
        <v>23.390243902439025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7">
        <f t="shared" si="19"/>
        <v>42393.25</v>
      </c>
      <c r="N258">
        <v>1456812000</v>
      </c>
      <c r="O258" s="7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1">
        <f t="shared" ref="F259:F322" si="24">E259/I259</f>
        <v>90.456521739130437</v>
      </c>
      <c r="G259" s="4">
        <f t="shared" si="23"/>
        <v>146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7">
        <f t="shared" ref="M259:M322" si="25">(((L259/60)/60)/24)+DATE(1970,1,1)</f>
        <v>41338.25</v>
      </c>
      <c r="N259">
        <v>1363669200</v>
      </c>
      <c r="O259" s="7">
        <f t="shared" ref="O259:O322" si="26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LEFT(R259,SEARCH("/",R259)-1)</f>
        <v>theater</v>
      </c>
      <c r="T259" t="str">
        <f t="shared" ref="T259:T322" si="28">RIGHT(R259,LEN(R259)-SEARCH("/",R259))</f>
        <v>plays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1">
        <f t="shared" si="24"/>
        <v>72.172043010752688</v>
      </c>
      <c r="G260" s="4">
        <f t="shared" si="23"/>
        <v>268.48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7">
        <f t="shared" si="25"/>
        <v>42712.25</v>
      </c>
      <c r="N260">
        <v>1482904800</v>
      </c>
      <c r="O260" s="7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1">
        <f t="shared" si="24"/>
        <v>77.934782608695656</v>
      </c>
      <c r="G261" s="4">
        <f t="shared" ref="G261:G324" si="29">E261/D261*100</f>
        <v>597.5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7">
        <f t="shared" si="25"/>
        <v>41251.25</v>
      </c>
      <c r="N261">
        <v>1356588000</v>
      </c>
      <c r="O261" s="7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1">
        <f t="shared" si="24"/>
        <v>38.065134099616856</v>
      </c>
      <c r="G262" s="4">
        <f t="shared" si="29"/>
        <v>157.69841269841268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7">
        <f t="shared" si="25"/>
        <v>41180.208333333336</v>
      </c>
      <c r="N262">
        <v>1349845200</v>
      </c>
      <c r="O262" s="7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57.936123348017624</v>
      </c>
      <c r="G263" s="4">
        <f t="shared" si="29"/>
        <v>31.201660735468568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7">
        <f t="shared" si="25"/>
        <v>40415.208333333336</v>
      </c>
      <c r="N263">
        <v>1283058000</v>
      </c>
      <c r="O263" s="7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1">
        <f t="shared" si="24"/>
        <v>49.794392523364486</v>
      </c>
      <c r="G264" s="4">
        <f t="shared" si="29"/>
        <v>313.41176470588238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7">
        <f t="shared" si="25"/>
        <v>40638.208333333336</v>
      </c>
      <c r="N264">
        <v>1304226000</v>
      </c>
      <c r="O264" s="7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1">
        <f t="shared" si="24"/>
        <v>54.050251256281406</v>
      </c>
      <c r="G265" s="4">
        <f t="shared" si="29"/>
        <v>370.89655172413791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7">
        <f t="shared" si="25"/>
        <v>40187.25</v>
      </c>
      <c r="N265">
        <v>1263016800</v>
      </c>
      <c r="O265" s="7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1">
        <f t="shared" si="24"/>
        <v>30.002721335268504</v>
      </c>
      <c r="G266" s="4">
        <f t="shared" si="29"/>
        <v>362.66447368421052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7">
        <f t="shared" si="25"/>
        <v>41317.25</v>
      </c>
      <c r="N266">
        <v>1362031200</v>
      </c>
      <c r="O266" s="7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1">
        <f t="shared" si="24"/>
        <v>70.127906976744185</v>
      </c>
      <c r="G267" s="4">
        <f t="shared" si="29"/>
        <v>123.08163265306122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7">
        <f t="shared" si="25"/>
        <v>42372.25</v>
      </c>
      <c r="N267">
        <v>1455602400</v>
      </c>
      <c r="O267" s="7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26.996228786926462</v>
      </c>
      <c r="G268" s="4">
        <f t="shared" si="29"/>
        <v>76.766756032171585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7">
        <f t="shared" si="25"/>
        <v>41950.25</v>
      </c>
      <c r="N268">
        <v>1418191200</v>
      </c>
      <c r="O268" s="7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1">
        <f t="shared" si="24"/>
        <v>51.990606936416185</v>
      </c>
      <c r="G269" s="4">
        <f t="shared" si="29"/>
        <v>233.62012987012989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7">
        <f t="shared" si="25"/>
        <v>41206.208333333336</v>
      </c>
      <c r="N269">
        <v>1352440800</v>
      </c>
      <c r="O269" s="7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1">
        <f t="shared" si="24"/>
        <v>56.416666666666664</v>
      </c>
      <c r="G270" s="4">
        <f t="shared" si="29"/>
        <v>180.53333333333333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7">
        <f t="shared" si="25"/>
        <v>41186.208333333336</v>
      </c>
      <c r="N270">
        <v>1353304800</v>
      </c>
      <c r="O270" s="7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1">
        <f t="shared" si="24"/>
        <v>101.63218390804597</v>
      </c>
      <c r="G271" s="4">
        <f t="shared" si="29"/>
        <v>252.62857142857143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7">
        <f t="shared" si="25"/>
        <v>43496.25</v>
      </c>
      <c r="N271">
        <v>1550728800</v>
      </c>
      <c r="O271" s="7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1">
        <f t="shared" si="24"/>
        <v>25.005291005291006</v>
      </c>
      <c r="G272" s="4">
        <f t="shared" si="29"/>
        <v>27.176538240368025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7">
        <f t="shared" si="25"/>
        <v>40514.25</v>
      </c>
      <c r="N272">
        <v>1291442400</v>
      </c>
      <c r="O272" s="7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1">
        <f t="shared" si="24"/>
        <v>32.016393442622949</v>
      </c>
      <c r="G273" s="4">
        <f t="shared" si="29"/>
        <v>1.2706571242680547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7">
        <f t="shared" si="25"/>
        <v>42345.25</v>
      </c>
      <c r="N273">
        <v>1452146400</v>
      </c>
      <c r="O273" s="7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1">
        <f t="shared" si="24"/>
        <v>82.021647307286173</v>
      </c>
      <c r="G274" s="4">
        <f t="shared" si="29"/>
        <v>304.0097847358121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7">
        <f t="shared" si="25"/>
        <v>43656.208333333328</v>
      </c>
      <c r="N274">
        <v>1564894800</v>
      </c>
      <c r="O274" s="7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1">
        <f t="shared" si="24"/>
        <v>37.957446808510639</v>
      </c>
      <c r="G275" s="4">
        <f t="shared" si="29"/>
        <v>137.23076923076923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7">
        <f t="shared" si="25"/>
        <v>42995.208333333328</v>
      </c>
      <c r="N275">
        <v>1505883600</v>
      </c>
      <c r="O275" s="7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51.533333333333331</v>
      </c>
      <c r="G276" s="4">
        <f t="shared" si="29"/>
        <v>32.208333333333336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7">
        <f t="shared" si="25"/>
        <v>43045.25</v>
      </c>
      <c r="N276">
        <v>1510380000</v>
      </c>
      <c r="O276" s="7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1">
        <f t="shared" si="24"/>
        <v>81.198275862068968</v>
      </c>
      <c r="G277" s="4">
        <f t="shared" si="29"/>
        <v>241.51282051282053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7">
        <f t="shared" si="25"/>
        <v>43561.208333333328</v>
      </c>
      <c r="N277">
        <v>1555218000</v>
      </c>
      <c r="O277" s="7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40.030075187969928</v>
      </c>
      <c r="G278" s="4">
        <f t="shared" si="29"/>
        <v>96.8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7">
        <f t="shared" si="25"/>
        <v>41018.208333333336</v>
      </c>
      <c r="N278">
        <v>1335243600</v>
      </c>
      <c r="O278" s="7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1">
        <f t="shared" si="24"/>
        <v>89.939759036144579</v>
      </c>
      <c r="G279" s="4">
        <f t="shared" si="29"/>
        <v>1066.4285714285716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7">
        <f t="shared" si="25"/>
        <v>40378.208333333336</v>
      </c>
      <c r="N279">
        <v>1279688400</v>
      </c>
      <c r="O279" s="7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1">
        <f t="shared" si="24"/>
        <v>96.692307692307693</v>
      </c>
      <c r="G280" s="4">
        <f t="shared" si="29"/>
        <v>325.88888888888891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7">
        <f t="shared" si="25"/>
        <v>41239.25</v>
      </c>
      <c r="N280">
        <v>1356069600</v>
      </c>
      <c r="O280" s="7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1">
        <f t="shared" si="24"/>
        <v>25.010989010989011</v>
      </c>
      <c r="G281" s="4">
        <f t="shared" si="29"/>
        <v>170.70000000000002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7">
        <f t="shared" si="25"/>
        <v>43346.208333333328</v>
      </c>
      <c r="N281">
        <v>1536210000</v>
      </c>
      <c r="O281" s="7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1">
        <f t="shared" si="24"/>
        <v>36.987277353689571</v>
      </c>
      <c r="G282" s="4">
        <f t="shared" si="29"/>
        <v>581.44000000000005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7">
        <f t="shared" si="25"/>
        <v>43060.25</v>
      </c>
      <c r="N282">
        <v>1511762400</v>
      </c>
      <c r="O282" s="7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73.012609117361791</v>
      </c>
      <c r="G283" s="4">
        <f t="shared" si="29"/>
        <v>91.520972644376897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7">
        <f t="shared" si="25"/>
        <v>40979.25</v>
      </c>
      <c r="N283">
        <v>1333256400</v>
      </c>
      <c r="O283" s="7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1">
        <f t="shared" si="24"/>
        <v>68.240601503759393</v>
      </c>
      <c r="G284" s="4">
        <f t="shared" si="29"/>
        <v>108.04761904761904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7">
        <f t="shared" si="25"/>
        <v>42701.25</v>
      </c>
      <c r="N284">
        <v>1480744800</v>
      </c>
      <c r="O284" s="7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52.310344827586206</v>
      </c>
      <c r="G285" s="4">
        <f t="shared" si="29"/>
        <v>18.728395061728396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7">
        <f t="shared" si="25"/>
        <v>42520.208333333328</v>
      </c>
      <c r="N285">
        <v>1465016400</v>
      </c>
      <c r="O285" s="7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61.765151515151516</v>
      </c>
      <c r="G286" s="4">
        <f t="shared" si="29"/>
        <v>83.193877551020407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7">
        <f t="shared" si="25"/>
        <v>41030.208333333336</v>
      </c>
      <c r="N286">
        <v>1336280400</v>
      </c>
      <c r="O286" s="7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1">
        <f t="shared" si="24"/>
        <v>25.027559055118111</v>
      </c>
      <c r="G287" s="4">
        <f t="shared" si="29"/>
        <v>706.33333333333337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7">
        <f t="shared" si="25"/>
        <v>42623.208333333328</v>
      </c>
      <c r="N287">
        <v>1476766800</v>
      </c>
      <c r="O287" s="7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1">
        <f t="shared" si="24"/>
        <v>106.28804347826087</v>
      </c>
      <c r="G288" s="4">
        <f t="shared" si="29"/>
        <v>17.446030330062445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7">
        <f t="shared" si="25"/>
        <v>42697.25</v>
      </c>
      <c r="N288">
        <v>1480485600</v>
      </c>
      <c r="O288" s="7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1">
        <f t="shared" si="24"/>
        <v>75.07386363636364</v>
      </c>
      <c r="G289" s="4">
        <f t="shared" si="29"/>
        <v>209.73015873015873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7">
        <f t="shared" si="25"/>
        <v>42122.208333333328</v>
      </c>
      <c r="N289">
        <v>1430197200</v>
      </c>
      <c r="O289" s="7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39.970802919708028</v>
      </c>
      <c r="G290" s="4">
        <f t="shared" si="29"/>
        <v>97.785714285714292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7">
        <f t="shared" si="25"/>
        <v>40982.208333333336</v>
      </c>
      <c r="N290">
        <v>1331787600</v>
      </c>
      <c r="O290" s="7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1">
        <f t="shared" si="24"/>
        <v>39.982195845697326</v>
      </c>
      <c r="G291" s="4">
        <f t="shared" si="29"/>
        <v>1684.25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7">
        <f t="shared" si="25"/>
        <v>42219.208333333328</v>
      </c>
      <c r="N291">
        <v>1438837200</v>
      </c>
      <c r="O291" s="7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101.01541850220265</v>
      </c>
      <c r="G292" s="4">
        <f t="shared" si="29"/>
        <v>54.402135231316727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7">
        <f t="shared" si="25"/>
        <v>41404.208333333336</v>
      </c>
      <c r="N292">
        <v>1370926800</v>
      </c>
      <c r="O292" s="7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1">
        <f t="shared" si="24"/>
        <v>76.813084112149539</v>
      </c>
      <c r="G293" s="4">
        <f t="shared" si="29"/>
        <v>456.61111111111109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7">
        <f t="shared" si="25"/>
        <v>40831.208333333336</v>
      </c>
      <c r="N293">
        <v>1319000400</v>
      </c>
      <c r="O293" s="7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71.7</v>
      </c>
      <c r="G294" s="4">
        <f t="shared" si="29"/>
        <v>9.8219178082191778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7">
        <f t="shared" si="25"/>
        <v>40984.208333333336</v>
      </c>
      <c r="N294">
        <v>1333429200</v>
      </c>
      <c r="O294" s="7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1">
        <f t="shared" si="24"/>
        <v>33.28125</v>
      </c>
      <c r="G295" s="4">
        <f t="shared" si="29"/>
        <v>16.384615384615383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7">
        <f t="shared" si="25"/>
        <v>40456.208333333336</v>
      </c>
      <c r="N295">
        <v>1287032400</v>
      </c>
      <c r="O295" s="7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1">
        <f t="shared" si="24"/>
        <v>43.923497267759565</v>
      </c>
      <c r="G296" s="4">
        <f t="shared" si="29"/>
        <v>1339.6666666666667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7">
        <f t="shared" si="25"/>
        <v>43399.208333333328</v>
      </c>
      <c r="N296">
        <v>1541570400</v>
      </c>
      <c r="O296" s="7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36.004712041884815</v>
      </c>
      <c r="G297" s="4">
        <f t="shared" si="29"/>
        <v>35.650077760497666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7">
        <f t="shared" si="25"/>
        <v>41562.208333333336</v>
      </c>
      <c r="N297">
        <v>1383976800</v>
      </c>
      <c r="O297" s="7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88.21052631578948</v>
      </c>
      <c r="G298" s="4">
        <f t="shared" si="29"/>
        <v>54.950819672131146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7">
        <f t="shared" si="25"/>
        <v>43493.25</v>
      </c>
      <c r="N298">
        <v>1550556000</v>
      </c>
      <c r="O298" s="7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65.240384615384613</v>
      </c>
      <c r="G299" s="4">
        <f t="shared" si="29"/>
        <v>94.236111111111114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7">
        <f t="shared" si="25"/>
        <v>41653.25</v>
      </c>
      <c r="N299">
        <v>1390456800</v>
      </c>
      <c r="O299" s="7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1">
        <f t="shared" si="24"/>
        <v>69.958333333333329</v>
      </c>
      <c r="G300" s="4">
        <f t="shared" si="29"/>
        <v>143.91428571428571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7">
        <f t="shared" si="25"/>
        <v>42426.25</v>
      </c>
      <c r="N300">
        <v>1458018000</v>
      </c>
      <c r="O300" s="7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39.877551020408163</v>
      </c>
      <c r="G301" s="4">
        <f t="shared" si="29"/>
        <v>51.421052631578945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7">
        <f t="shared" si="25"/>
        <v>42432.25</v>
      </c>
      <c r="N301">
        <v>1461819600</v>
      </c>
      <c r="O301" s="7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s="4">
        <f t="shared" si="29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7">
        <f t="shared" si="25"/>
        <v>42977.208333333328</v>
      </c>
      <c r="N302">
        <v>1504155600</v>
      </c>
      <c r="O302" s="7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1">
        <f t="shared" si="24"/>
        <v>41.023728813559323</v>
      </c>
      <c r="G303" s="4">
        <f t="shared" si="29"/>
        <v>1344.6666666666667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7">
        <f t="shared" si="25"/>
        <v>42061.25</v>
      </c>
      <c r="N303">
        <v>1426395600</v>
      </c>
      <c r="O303" s="7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98.914285714285711</v>
      </c>
      <c r="G304" s="4">
        <f t="shared" si="29"/>
        <v>31.844940867279899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7">
        <f t="shared" si="25"/>
        <v>43345.208333333328</v>
      </c>
      <c r="N304">
        <v>1537074000</v>
      </c>
      <c r="O304" s="7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87.78125</v>
      </c>
      <c r="G305" s="4">
        <f t="shared" si="29"/>
        <v>82.617647058823536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7">
        <f t="shared" si="25"/>
        <v>42376.25</v>
      </c>
      <c r="N305">
        <v>1452578400</v>
      </c>
      <c r="O305" s="7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1">
        <f t="shared" si="24"/>
        <v>80.767605633802816</v>
      </c>
      <c r="G306" s="4">
        <f t="shared" si="29"/>
        <v>546.14285714285722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7">
        <f t="shared" si="25"/>
        <v>42589.208333333328</v>
      </c>
      <c r="N306">
        <v>1474088400</v>
      </c>
      <c r="O306" s="7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1">
        <f t="shared" si="24"/>
        <v>94.28235294117647</v>
      </c>
      <c r="G307" s="4">
        <f t="shared" si="29"/>
        <v>286.21428571428572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7">
        <f t="shared" si="25"/>
        <v>42448.208333333328</v>
      </c>
      <c r="N307">
        <v>1461906000</v>
      </c>
      <c r="O307" s="7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73.428571428571431</v>
      </c>
      <c r="G308" s="4">
        <f t="shared" si="29"/>
        <v>7.9076923076923071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7">
        <f t="shared" si="25"/>
        <v>42930.208333333328</v>
      </c>
      <c r="N308">
        <v>1500267600</v>
      </c>
      <c r="O308" s="7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1">
        <f t="shared" si="24"/>
        <v>65.968133535660087</v>
      </c>
      <c r="G309" s="4">
        <f t="shared" si="29"/>
        <v>132.13677811550153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7">
        <f t="shared" si="25"/>
        <v>41066.208333333336</v>
      </c>
      <c r="N309">
        <v>1340686800</v>
      </c>
      <c r="O309" s="7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109.04109589041096</v>
      </c>
      <c r="G310" s="4">
        <f t="shared" si="29"/>
        <v>74.077834179357026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7">
        <f t="shared" si="25"/>
        <v>40651.208333333336</v>
      </c>
      <c r="N310">
        <v>1303189200</v>
      </c>
      <c r="O310" s="7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1">
        <f t="shared" si="24"/>
        <v>41.16</v>
      </c>
      <c r="G311" s="4">
        <f t="shared" si="29"/>
        <v>75.292682926829272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7">
        <f t="shared" si="25"/>
        <v>40807.208333333336</v>
      </c>
      <c r="N311">
        <v>1318309200</v>
      </c>
      <c r="O311" s="7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99.125</v>
      </c>
      <c r="G312" s="4">
        <f t="shared" si="29"/>
        <v>20.333333333333332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7">
        <f t="shared" si="25"/>
        <v>40277.208333333336</v>
      </c>
      <c r="N312">
        <v>1272171600</v>
      </c>
      <c r="O312" s="7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1">
        <f t="shared" si="24"/>
        <v>105.88429752066116</v>
      </c>
      <c r="G313" s="4">
        <f t="shared" si="29"/>
        <v>203.36507936507937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7">
        <f t="shared" si="25"/>
        <v>40590.25</v>
      </c>
      <c r="N313">
        <v>1298872800</v>
      </c>
      <c r="O313" s="7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1">
        <f t="shared" si="24"/>
        <v>48.996525921966864</v>
      </c>
      <c r="G314" s="4">
        <f t="shared" si="29"/>
        <v>310.2284263959391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7">
        <f t="shared" si="25"/>
        <v>41572.208333333336</v>
      </c>
      <c r="N314">
        <v>1383282000</v>
      </c>
      <c r="O314" s="7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1">
        <f t="shared" si="24"/>
        <v>39</v>
      </c>
      <c r="G315" s="4">
        <f t="shared" si="29"/>
        <v>395.31818181818181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7">
        <f t="shared" si="25"/>
        <v>40966.25</v>
      </c>
      <c r="N315">
        <v>1330495200</v>
      </c>
      <c r="O315" s="7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1">
        <f t="shared" si="24"/>
        <v>31.022556390977442</v>
      </c>
      <c r="G316" s="4">
        <f t="shared" si="29"/>
        <v>294.71428571428572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7">
        <f t="shared" si="25"/>
        <v>43536.208333333328</v>
      </c>
      <c r="N316">
        <v>1552798800</v>
      </c>
      <c r="O316" s="7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103.87096774193549</v>
      </c>
      <c r="G317" s="4">
        <f t="shared" si="29"/>
        <v>33.89473684210526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7">
        <f t="shared" si="25"/>
        <v>41783.208333333336</v>
      </c>
      <c r="N317">
        <v>1403413200</v>
      </c>
      <c r="O317" s="7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59.268518518518519</v>
      </c>
      <c r="G318" s="4">
        <f t="shared" si="29"/>
        <v>66.677083333333329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7">
        <f t="shared" si="25"/>
        <v>43788.25</v>
      </c>
      <c r="N318">
        <v>1574229600</v>
      </c>
      <c r="O318" s="7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42.3</v>
      </c>
      <c r="G319" s="4">
        <f t="shared" si="29"/>
        <v>19.227272727272727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7">
        <f t="shared" si="25"/>
        <v>42869.208333333328</v>
      </c>
      <c r="N319">
        <v>1495861200</v>
      </c>
      <c r="O319" s="7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53.117647058823529</v>
      </c>
      <c r="G320" s="4">
        <f t="shared" si="29"/>
        <v>15.842105263157894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7">
        <f t="shared" si="25"/>
        <v>41684.25</v>
      </c>
      <c r="N320">
        <v>1392530400</v>
      </c>
      <c r="O320" s="7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1">
        <f t="shared" si="24"/>
        <v>50.796875</v>
      </c>
      <c r="G321" s="4">
        <f t="shared" si="29"/>
        <v>38.702380952380956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7">
        <f t="shared" si="25"/>
        <v>40402.208333333336</v>
      </c>
      <c r="N321">
        <v>1283662800</v>
      </c>
      <c r="O321" s="7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101.15</v>
      </c>
      <c r="G322" s="4">
        <f t="shared" si="29"/>
        <v>9.5876777251184837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7">
        <f t="shared" si="25"/>
        <v>40673.208333333336</v>
      </c>
      <c r="N322">
        <v>1305781200</v>
      </c>
      <c r="O322" s="7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E323/I323</f>
        <v>65.000810372771468</v>
      </c>
      <c r="G323" s="4">
        <f t="shared" si="29"/>
        <v>94.144366197183089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7">
        <f t="shared" ref="M323:M386" si="31">(((L323/60)/60)/24)+DATE(1970,1,1)</f>
        <v>40634.208333333336</v>
      </c>
      <c r="N323">
        <v>1302325200</v>
      </c>
      <c r="O323" s="7">
        <f t="shared" ref="O323:O386" si="32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LEFT(R323,SEARCH("/",R323)-1)</f>
        <v>film &amp; video</v>
      </c>
      <c r="T323" t="str">
        <f t="shared" ref="T323:T386" si="34">RIGHT(R323,LEN(R323)-SEARCH("/",R323))</f>
        <v>shorts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1">
        <f t="shared" si="30"/>
        <v>37.998645510835914</v>
      </c>
      <c r="G324" s="4">
        <f t="shared" si="29"/>
        <v>166.56234096692114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7">
        <f t="shared" si="31"/>
        <v>40507.25</v>
      </c>
      <c r="N324">
        <v>1291788000</v>
      </c>
      <c r="O324" s="7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82.615384615384613</v>
      </c>
      <c r="G325" s="4">
        <f t="shared" ref="G325:G388" si="35">E325/D325*100</f>
        <v>24.134831460674157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7">
        <f t="shared" si="31"/>
        <v>41725.208333333336</v>
      </c>
      <c r="N325">
        <v>1396069200</v>
      </c>
      <c r="O325" s="7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1">
        <f t="shared" si="30"/>
        <v>37.941368078175898</v>
      </c>
      <c r="G326" s="4">
        <f t="shared" si="35"/>
        <v>164.05633802816902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7">
        <f t="shared" si="31"/>
        <v>42176.208333333328</v>
      </c>
      <c r="N326">
        <v>1435899600</v>
      </c>
      <c r="O326" s="7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80.780821917808225</v>
      </c>
      <c r="G327" s="4">
        <f t="shared" si="35"/>
        <v>90.723076923076931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7">
        <f t="shared" si="31"/>
        <v>43267.208333333328</v>
      </c>
      <c r="N327">
        <v>1531112400</v>
      </c>
      <c r="O327" s="7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25.984375</v>
      </c>
      <c r="G328" s="4">
        <f t="shared" si="35"/>
        <v>46.194444444444443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7">
        <f t="shared" si="31"/>
        <v>42364.25</v>
      </c>
      <c r="N328">
        <v>1451628000</v>
      </c>
      <c r="O328" s="7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30.363636363636363</v>
      </c>
      <c r="G329" s="4">
        <f t="shared" si="35"/>
        <v>38.53846153846154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7">
        <f t="shared" si="31"/>
        <v>43705.208333333328</v>
      </c>
      <c r="N329">
        <v>1567314000</v>
      </c>
      <c r="O329" s="7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1">
        <f t="shared" si="30"/>
        <v>54.004916018025398</v>
      </c>
      <c r="G330" s="4">
        <f t="shared" si="35"/>
        <v>133.56231003039514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7">
        <f t="shared" si="31"/>
        <v>43434.25</v>
      </c>
      <c r="N330">
        <v>1544508000</v>
      </c>
      <c r="O330" s="7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1">
        <f t="shared" si="30"/>
        <v>101.78672985781991</v>
      </c>
      <c r="G331" s="4">
        <f t="shared" si="35"/>
        <v>22.896588486140725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7">
        <f t="shared" si="31"/>
        <v>42716.25</v>
      </c>
      <c r="N331">
        <v>1482472800</v>
      </c>
      <c r="O331" s="7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1">
        <f t="shared" si="30"/>
        <v>45.003610108303249</v>
      </c>
      <c r="G332" s="4">
        <f t="shared" si="35"/>
        <v>184.95548961424333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7">
        <f t="shared" si="31"/>
        <v>43077.25</v>
      </c>
      <c r="N332">
        <v>1512799200</v>
      </c>
      <c r="O332" s="7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1">
        <f t="shared" si="30"/>
        <v>77.068421052631578</v>
      </c>
      <c r="G333" s="4">
        <f t="shared" si="35"/>
        <v>443.72727272727275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7">
        <f t="shared" si="31"/>
        <v>40896.25</v>
      </c>
      <c r="N333">
        <v>1324360800</v>
      </c>
      <c r="O333" s="7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1">
        <f t="shared" si="30"/>
        <v>88.076595744680844</v>
      </c>
      <c r="G334" s="4">
        <f t="shared" si="35"/>
        <v>199.9806763285024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7">
        <f t="shared" si="31"/>
        <v>41361.208333333336</v>
      </c>
      <c r="N334">
        <v>1364533200</v>
      </c>
      <c r="O334" s="7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1">
        <f t="shared" si="30"/>
        <v>47.035573122529641</v>
      </c>
      <c r="G335" s="4">
        <f t="shared" si="35"/>
        <v>123.95833333333333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7">
        <f t="shared" si="31"/>
        <v>43424.25</v>
      </c>
      <c r="N335">
        <v>1545112800</v>
      </c>
      <c r="O335" s="7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1">
        <f t="shared" si="30"/>
        <v>110.99550763701707</v>
      </c>
      <c r="G336" s="4">
        <f t="shared" si="35"/>
        <v>186.61329305135951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7">
        <f t="shared" si="31"/>
        <v>43110.25</v>
      </c>
      <c r="N336">
        <v>1516168800</v>
      </c>
      <c r="O336" s="7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1">
        <f t="shared" si="30"/>
        <v>87.003066141042481</v>
      </c>
      <c r="G337" s="4">
        <f t="shared" si="35"/>
        <v>114.28538550057536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7">
        <f t="shared" si="31"/>
        <v>43784.25</v>
      </c>
      <c r="N337">
        <v>1574920800</v>
      </c>
      <c r="O337" s="7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63.994402985074629</v>
      </c>
      <c r="G338" s="4">
        <f t="shared" si="35"/>
        <v>97.032531824611041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7">
        <f t="shared" si="31"/>
        <v>40527.25</v>
      </c>
      <c r="N338">
        <v>1292479200</v>
      </c>
      <c r="O338" s="7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1">
        <f t="shared" si="30"/>
        <v>105.9945205479452</v>
      </c>
      <c r="G339" s="4">
        <f t="shared" si="35"/>
        <v>122.81904761904762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7">
        <f t="shared" si="31"/>
        <v>43780.25</v>
      </c>
      <c r="N339">
        <v>1573538400</v>
      </c>
      <c r="O339" s="7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1">
        <f t="shared" si="30"/>
        <v>73.989349112426041</v>
      </c>
      <c r="G340" s="4">
        <f t="shared" si="35"/>
        <v>179.14326647564468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7">
        <f t="shared" si="31"/>
        <v>40821.208333333336</v>
      </c>
      <c r="N340">
        <v>1320382800</v>
      </c>
      <c r="O340" s="7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1">
        <f t="shared" si="30"/>
        <v>84.02004626060139</v>
      </c>
      <c r="G341" s="4">
        <f t="shared" si="35"/>
        <v>79.951577402787962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7">
        <f t="shared" si="31"/>
        <v>42949.208333333328</v>
      </c>
      <c r="N341">
        <v>1502859600</v>
      </c>
      <c r="O341" s="7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88.966921119592882</v>
      </c>
      <c r="G342" s="4">
        <f t="shared" si="35"/>
        <v>94.242587601078171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7">
        <f t="shared" si="31"/>
        <v>40889.25</v>
      </c>
      <c r="N342">
        <v>1323756000</v>
      </c>
      <c r="O342" s="7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76.990453460620529</v>
      </c>
      <c r="G343" s="4">
        <f t="shared" si="35"/>
        <v>84.669291338582681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7">
        <f t="shared" si="31"/>
        <v>42244.208333333328</v>
      </c>
      <c r="N343">
        <v>1441342800</v>
      </c>
      <c r="O343" s="7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97.146341463414629</v>
      </c>
      <c r="G344" s="4">
        <f t="shared" si="35"/>
        <v>66.521920668058456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7">
        <f t="shared" si="31"/>
        <v>41475.208333333336</v>
      </c>
      <c r="N344">
        <v>1375333200</v>
      </c>
      <c r="O344" s="7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33.013605442176868</v>
      </c>
      <c r="G345" s="4">
        <f t="shared" si="35"/>
        <v>53.922222222222224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7">
        <f t="shared" si="31"/>
        <v>41597.25</v>
      </c>
      <c r="N345">
        <v>1389420000</v>
      </c>
      <c r="O345" s="7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99.950602409638549</v>
      </c>
      <c r="G346" s="4">
        <f t="shared" si="35"/>
        <v>41.983299595141702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7">
        <f t="shared" si="31"/>
        <v>43122.25</v>
      </c>
      <c r="N346">
        <v>1520056800</v>
      </c>
      <c r="O346" s="7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69.966767371601208</v>
      </c>
      <c r="G347" s="4">
        <f t="shared" si="35"/>
        <v>14.69479695431472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7">
        <f t="shared" si="31"/>
        <v>42194.208333333328</v>
      </c>
      <c r="N347">
        <v>1436504400</v>
      </c>
      <c r="O347" s="7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110.32</v>
      </c>
      <c r="G348" s="4">
        <f t="shared" si="35"/>
        <v>34.475000000000001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7">
        <f t="shared" si="31"/>
        <v>42971.208333333328</v>
      </c>
      <c r="N348">
        <v>1508302800</v>
      </c>
      <c r="O348" s="7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1">
        <f t="shared" si="30"/>
        <v>66.005235602094245</v>
      </c>
      <c r="G349" s="4">
        <f t="shared" si="35"/>
        <v>1400.7777777777778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7">
        <f t="shared" si="31"/>
        <v>42046.25</v>
      </c>
      <c r="N349">
        <v>1425708000</v>
      </c>
      <c r="O349" s="7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41.005742176284812</v>
      </c>
      <c r="G350" s="4">
        <f t="shared" si="35"/>
        <v>71.770351758793964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7">
        <f t="shared" si="31"/>
        <v>42782.25</v>
      </c>
      <c r="N350">
        <v>1488348000</v>
      </c>
      <c r="O350" s="7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103.96316359696641</v>
      </c>
      <c r="G351" s="4">
        <f t="shared" si="35"/>
        <v>53.074115044247783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7">
        <f t="shared" si="31"/>
        <v>42930.208333333328</v>
      </c>
      <c r="N351">
        <v>1502600400</v>
      </c>
      <c r="O351" s="7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s="4">
        <f t="shared" si="35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7">
        <f t="shared" si="31"/>
        <v>42144.208333333328</v>
      </c>
      <c r="N352">
        <v>1433653200</v>
      </c>
      <c r="O352" s="7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1">
        <f t="shared" si="30"/>
        <v>47.009935419771487</v>
      </c>
      <c r="G353" s="4">
        <f t="shared" si="35"/>
        <v>127.70715249662618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7">
        <f t="shared" si="31"/>
        <v>42240.208333333328</v>
      </c>
      <c r="N353">
        <v>1441602000</v>
      </c>
      <c r="O353" s="7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29.606060606060606</v>
      </c>
      <c r="G354" s="4">
        <f t="shared" si="35"/>
        <v>34.892857142857139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7">
        <f t="shared" si="31"/>
        <v>42315.25</v>
      </c>
      <c r="N354">
        <v>1447567200</v>
      </c>
      <c r="O354" s="7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1">
        <f t="shared" si="30"/>
        <v>81.010569583088667</v>
      </c>
      <c r="G355" s="4">
        <f t="shared" si="35"/>
        <v>410.59821428571428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7">
        <f t="shared" si="31"/>
        <v>43651.208333333328</v>
      </c>
      <c r="N355">
        <v>1562389200</v>
      </c>
      <c r="O355" s="7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1">
        <f t="shared" si="30"/>
        <v>94.35</v>
      </c>
      <c r="G356" s="4">
        <f t="shared" si="35"/>
        <v>123.73770491803278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7">
        <f t="shared" si="31"/>
        <v>41520.208333333336</v>
      </c>
      <c r="N356">
        <v>1378789200</v>
      </c>
      <c r="O356" s="7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1">
        <f t="shared" si="30"/>
        <v>26.058139534883722</v>
      </c>
      <c r="G357" s="4">
        <f t="shared" si="35"/>
        <v>58.973684210526315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7">
        <f t="shared" si="31"/>
        <v>42757.25</v>
      </c>
      <c r="N357">
        <v>1488520800</v>
      </c>
      <c r="O357" s="7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85.775000000000006</v>
      </c>
      <c r="G358" s="4">
        <f t="shared" si="35"/>
        <v>36.892473118279568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7">
        <f t="shared" si="31"/>
        <v>40922.25</v>
      </c>
      <c r="N358">
        <v>1327298400</v>
      </c>
      <c r="O358" s="7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1">
        <f t="shared" si="30"/>
        <v>103.73170731707317</v>
      </c>
      <c r="G359" s="4">
        <f t="shared" si="35"/>
        <v>184.91304347826087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7">
        <f t="shared" si="31"/>
        <v>42250.208333333328</v>
      </c>
      <c r="N359">
        <v>1443416400</v>
      </c>
      <c r="O359" s="7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49.826086956521742</v>
      </c>
      <c r="G360" s="4">
        <f t="shared" si="35"/>
        <v>11.814432989690722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7">
        <f t="shared" si="31"/>
        <v>43322.208333333328</v>
      </c>
      <c r="N360">
        <v>1534136400</v>
      </c>
      <c r="O360" s="7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1">
        <f t="shared" si="30"/>
        <v>63.893048128342244</v>
      </c>
      <c r="G361" s="4">
        <f t="shared" si="35"/>
        <v>298.7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7">
        <f t="shared" si="31"/>
        <v>40782.208333333336</v>
      </c>
      <c r="N361">
        <v>1315026000</v>
      </c>
      <c r="O361" s="7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1">
        <f t="shared" si="30"/>
        <v>47.002434782608695</v>
      </c>
      <c r="G362" s="4">
        <f t="shared" si="35"/>
        <v>226.35175879396985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7">
        <f t="shared" si="31"/>
        <v>40544.25</v>
      </c>
      <c r="N362">
        <v>1295071200</v>
      </c>
      <c r="O362" s="7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1">
        <f t="shared" si="30"/>
        <v>108.47727272727273</v>
      </c>
      <c r="G363" s="4">
        <f t="shared" si="35"/>
        <v>173.56363636363636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7">
        <f t="shared" si="31"/>
        <v>43015.208333333328</v>
      </c>
      <c r="N363">
        <v>1509426000</v>
      </c>
      <c r="O363" s="7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1">
        <f t="shared" si="30"/>
        <v>72.015706806282722</v>
      </c>
      <c r="G364" s="4">
        <f t="shared" si="35"/>
        <v>371.75675675675677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7">
        <f t="shared" si="31"/>
        <v>40570.25</v>
      </c>
      <c r="N364">
        <v>1299391200</v>
      </c>
      <c r="O364" s="7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1">
        <f t="shared" si="30"/>
        <v>59.928057553956833</v>
      </c>
      <c r="G365" s="4">
        <f t="shared" si="35"/>
        <v>160.19230769230771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7">
        <f t="shared" si="31"/>
        <v>40904.25</v>
      </c>
      <c r="N365">
        <v>1325052000</v>
      </c>
      <c r="O365" s="7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1">
        <f t="shared" si="30"/>
        <v>78.209677419354833</v>
      </c>
      <c r="G366" s="4">
        <f t="shared" si="35"/>
        <v>1616.3333333333335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7">
        <f t="shared" si="31"/>
        <v>43164.25</v>
      </c>
      <c r="N366">
        <v>1522818000</v>
      </c>
      <c r="O366" s="7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1">
        <f t="shared" si="30"/>
        <v>104.77678571428571</v>
      </c>
      <c r="G367" s="4">
        <f t="shared" si="35"/>
        <v>733.4375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7">
        <f t="shared" si="31"/>
        <v>42733.25</v>
      </c>
      <c r="N367">
        <v>1485324000</v>
      </c>
      <c r="O367" s="7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1">
        <f t="shared" si="30"/>
        <v>105.52475247524752</v>
      </c>
      <c r="G368" s="4">
        <f t="shared" si="35"/>
        <v>592.11111111111109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7">
        <f t="shared" si="31"/>
        <v>40546.25</v>
      </c>
      <c r="N368">
        <v>1294120800</v>
      </c>
      <c r="O368" s="7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24.933333333333334</v>
      </c>
      <c r="G369" s="4">
        <f t="shared" si="35"/>
        <v>18.888888888888889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7">
        <f t="shared" si="31"/>
        <v>41930.208333333336</v>
      </c>
      <c r="N369">
        <v>1415685600</v>
      </c>
      <c r="O369" s="7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1">
        <f t="shared" si="30"/>
        <v>69.873786407766985</v>
      </c>
      <c r="G370" s="4">
        <f t="shared" si="35"/>
        <v>276.80769230769232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7">
        <f t="shared" si="31"/>
        <v>40464.208333333336</v>
      </c>
      <c r="N370">
        <v>1288933200</v>
      </c>
      <c r="O370" s="7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1">
        <f t="shared" si="30"/>
        <v>95.733766233766232</v>
      </c>
      <c r="G371" s="4">
        <f t="shared" si="35"/>
        <v>273.01851851851848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7">
        <f t="shared" si="31"/>
        <v>41308.25</v>
      </c>
      <c r="N371">
        <v>1363237200</v>
      </c>
      <c r="O371" s="7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1">
        <f t="shared" si="30"/>
        <v>29.997485752598056</v>
      </c>
      <c r="G372" s="4">
        <f t="shared" si="35"/>
        <v>159.36331255565449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7">
        <f t="shared" si="31"/>
        <v>43570.208333333328</v>
      </c>
      <c r="N372">
        <v>1555822800</v>
      </c>
      <c r="O372" s="7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59.011948529411768</v>
      </c>
      <c r="G373" s="4">
        <f t="shared" si="35"/>
        <v>67.869978858350947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7">
        <f t="shared" si="31"/>
        <v>42043.25</v>
      </c>
      <c r="N373">
        <v>1427778000</v>
      </c>
      <c r="O373" s="7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1">
        <f t="shared" si="30"/>
        <v>84.757396449704146</v>
      </c>
      <c r="G374" s="4">
        <f t="shared" si="35"/>
        <v>1591.5555555555554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7">
        <f t="shared" si="31"/>
        <v>42012.25</v>
      </c>
      <c r="N374">
        <v>1422424800</v>
      </c>
      <c r="O374" s="7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1">
        <f t="shared" si="30"/>
        <v>78.010921177587846</v>
      </c>
      <c r="G375" s="4">
        <f t="shared" si="35"/>
        <v>730.18222222222221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7">
        <f t="shared" si="31"/>
        <v>42964.208333333328</v>
      </c>
      <c r="N375">
        <v>1503637200</v>
      </c>
      <c r="O375" s="7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50.05215419501134</v>
      </c>
      <c r="G376" s="4">
        <f t="shared" si="35"/>
        <v>13.185782556750297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7">
        <f t="shared" si="31"/>
        <v>43476.25</v>
      </c>
      <c r="N376">
        <v>1547618400</v>
      </c>
      <c r="O376" s="7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59.16</v>
      </c>
      <c r="G377" s="4">
        <f t="shared" si="35"/>
        <v>54.777777777777779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7">
        <f t="shared" si="31"/>
        <v>42293.208333333328</v>
      </c>
      <c r="N377">
        <v>1449900000</v>
      </c>
      <c r="O377" s="7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1">
        <f t="shared" si="30"/>
        <v>93.702290076335885</v>
      </c>
      <c r="G378" s="4">
        <f t="shared" si="35"/>
        <v>361.02941176470591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7">
        <f t="shared" si="31"/>
        <v>41826.208333333336</v>
      </c>
      <c r="N378">
        <v>1405141200</v>
      </c>
      <c r="O378" s="7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40.14173228346457</v>
      </c>
      <c r="G379" s="4">
        <f t="shared" si="35"/>
        <v>10.257545271629779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7">
        <f t="shared" si="31"/>
        <v>43760.208333333328</v>
      </c>
      <c r="N379">
        <v>1572933600</v>
      </c>
      <c r="O379" s="7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70.090140845070422</v>
      </c>
      <c r="G380" s="4">
        <f t="shared" si="35"/>
        <v>13.962962962962964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7">
        <f t="shared" si="31"/>
        <v>43241.208333333328</v>
      </c>
      <c r="N380">
        <v>1530162000</v>
      </c>
      <c r="O380" s="7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66.181818181818187</v>
      </c>
      <c r="G381" s="4">
        <f t="shared" si="35"/>
        <v>40.444444444444443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7">
        <f t="shared" si="31"/>
        <v>40843.208333333336</v>
      </c>
      <c r="N381">
        <v>1320904800</v>
      </c>
      <c r="O381" s="7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1">
        <f t="shared" si="30"/>
        <v>47.714285714285715</v>
      </c>
      <c r="G382" s="4">
        <f t="shared" si="35"/>
        <v>160.32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7">
        <f t="shared" si="31"/>
        <v>41448.208333333336</v>
      </c>
      <c r="N382">
        <v>1372395600</v>
      </c>
      <c r="O382" s="7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1">
        <f t="shared" si="30"/>
        <v>62.896774193548389</v>
      </c>
      <c r="G383" s="4">
        <f t="shared" si="35"/>
        <v>183.9433962264151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7">
        <f t="shared" si="31"/>
        <v>42163.208333333328</v>
      </c>
      <c r="N383">
        <v>1437714000</v>
      </c>
      <c r="O383" s="7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86.611940298507463</v>
      </c>
      <c r="G384" s="4">
        <f t="shared" si="35"/>
        <v>63.769230769230766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7">
        <f t="shared" si="31"/>
        <v>43024.208333333328</v>
      </c>
      <c r="N384">
        <v>1509771600</v>
      </c>
      <c r="O384" s="7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1">
        <f t="shared" si="30"/>
        <v>75.126984126984127</v>
      </c>
      <c r="G385" s="4">
        <f t="shared" si="35"/>
        <v>225.38095238095238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7">
        <f t="shared" si="31"/>
        <v>43509.25</v>
      </c>
      <c r="N385">
        <v>1550556000</v>
      </c>
      <c r="O385" s="7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1">
        <f t="shared" si="30"/>
        <v>41.004167534903104</v>
      </c>
      <c r="G386" s="4">
        <f t="shared" si="35"/>
        <v>172.00961538461539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7">
        <f t="shared" si="31"/>
        <v>42776.25</v>
      </c>
      <c r="N386">
        <v>1489039200</v>
      </c>
      <c r="O386" s="7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1">
        <f t="shared" ref="F387:F450" si="36">E387/I387</f>
        <v>50.007915567282325</v>
      </c>
      <c r="G387" s="4">
        <f t="shared" si="35"/>
        <v>146.16709511568124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7">
        <f t="shared" ref="M387:M450" si="37">(((L387/60)/60)/24)+DATE(1970,1,1)</f>
        <v>43553.208333333328</v>
      </c>
      <c r="N387">
        <v>1556600400</v>
      </c>
      <c r="O387" s="7">
        <f t="shared" ref="O387:O450" si="38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LEFT(R387,SEARCH("/",R387)-1)</f>
        <v>publishing</v>
      </c>
      <c r="T387" t="str">
        <f t="shared" ref="T387:T450" si="40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96.960674157303373</v>
      </c>
      <c r="G388" s="4">
        <f t="shared" si="35"/>
        <v>76.42361623616236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7">
        <f t="shared" si="37"/>
        <v>40355.208333333336</v>
      </c>
      <c r="N388">
        <v>1278565200</v>
      </c>
      <c r="O388" s="7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100.93160377358491</v>
      </c>
      <c r="G389" s="4">
        <f t="shared" ref="G389:G452" si="41">E389/D389*100</f>
        <v>39.261467889908261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7">
        <f t="shared" si="37"/>
        <v>41072.208333333336</v>
      </c>
      <c r="N389">
        <v>1339909200</v>
      </c>
      <c r="O389" s="7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1">
        <f t="shared" si="36"/>
        <v>89.227586206896547</v>
      </c>
      <c r="G390" s="4">
        <f t="shared" si="41"/>
        <v>11.270034843205574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7">
        <f t="shared" si="37"/>
        <v>40912.25</v>
      </c>
      <c r="N390">
        <v>1325829600</v>
      </c>
      <c r="O390" s="7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1">
        <f t="shared" si="36"/>
        <v>87.979166666666671</v>
      </c>
      <c r="G391" s="4">
        <f t="shared" si="41"/>
        <v>122.11084337349398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7">
        <f t="shared" si="37"/>
        <v>40479.208333333336</v>
      </c>
      <c r="N391">
        <v>1290578400</v>
      </c>
      <c r="O391" s="7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1">
        <f t="shared" si="36"/>
        <v>89.54</v>
      </c>
      <c r="G392" s="4">
        <f t="shared" si="41"/>
        <v>186.54166666666669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7">
        <f t="shared" si="37"/>
        <v>41530.208333333336</v>
      </c>
      <c r="N392">
        <v>1380344400</v>
      </c>
      <c r="O392" s="7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29.09271523178808</v>
      </c>
      <c r="G393" s="4">
        <f t="shared" si="41"/>
        <v>7.2731788079470201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7">
        <f t="shared" si="37"/>
        <v>41653.25</v>
      </c>
      <c r="N393">
        <v>1389852000</v>
      </c>
      <c r="O393" s="7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42.006218905472636</v>
      </c>
      <c r="G394" s="4">
        <f t="shared" si="41"/>
        <v>65.642371234207957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7">
        <f t="shared" si="37"/>
        <v>40549.25</v>
      </c>
      <c r="N394">
        <v>1294466400</v>
      </c>
      <c r="O394" s="7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1">
        <f t="shared" si="36"/>
        <v>47.004903563255965</v>
      </c>
      <c r="G395" s="4">
        <f t="shared" si="41"/>
        <v>228.96178343949046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7">
        <f t="shared" si="37"/>
        <v>42933.208333333328</v>
      </c>
      <c r="N395">
        <v>1500354000</v>
      </c>
      <c r="O395" s="7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1">
        <f t="shared" si="36"/>
        <v>110.44117647058823</v>
      </c>
      <c r="G396" s="4">
        <f t="shared" si="41"/>
        <v>469.37499999999994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7">
        <f t="shared" si="37"/>
        <v>41484.208333333336</v>
      </c>
      <c r="N396">
        <v>1375938000</v>
      </c>
      <c r="O396" s="7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1">
        <f t="shared" si="36"/>
        <v>41.990909090909092</v>
      </c>
      <c r="G397" s="4">
        <f t="shared" si="41"/>
        <v>130.11267605633802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7">
        <f t="shared" si="37"/>
        <v>40885.25</v>
      </c>
      <c r="N397">
        <v>1323410400</v>
      </c>
      <c r="O397" s="7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1">
        <f t="shared" si="36"/>
        <v>48.012468827930178</v>
      </c>
      <c r="G398" s="4">
        <f t="shared" si="41"/>
        <v>167.05422993492408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7">
        <f t="shared" si="37"/>
        <v>43378.208333333328</v>
      </c>
      <c r="N398">
        <v>1539406800</v>
      </c>
      <c r="O398" s="7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1">
        <f t="shared" si="36"/>
        <v>31.019823788546255</v>
      </c>
      <c r="G399" s="4">
        <f t="shared" si="41"/>
        <v>173.8641975308642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7">
        <f t="shared" si="37"/>
        <v>41417.208333333336</v>
      </c>
      <c r="N399">
        <v>1369803600</v>
      </c>
      <c r="O399" s="7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1">
        <f t="shared" si="36"/>
        <v>99.203252032520325</v>
      </c>
      <c r="G400" s="4">
        <f t="shared" si="41"/>
        <v>717.76470588235293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7">
        <f t="shared" si="37"/>
        <v>43228.208333333328</v>
      </c>
      <c r="N400">
        <v>1525928400</v>
      </c>
      <c r="O400" s="7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66.022316684378325</v>
      </c>
      <c r="G401" s="4">
        <f t="shared" si="41"/>
        <v>63.850976361767728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7">
        <f t="shared" si="37"/>
        <v>40576.25</v>
      </c>
      <c r="N401">
        <v>1297231200</v>
      </c>
      <c r="O401" s="7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s="4">
        <f t="shared" si="41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7">
        <f t="shared" si="37"/>
        <v>41502.208333333336</v>
      </c>
      <c r="N402">
        <v>1378530000</v>
      </c>
      <c r="O402" s="7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1">
        <f t="shared" si="36"/>
        <v>46.060200668896321</v>
      </c>
      <c r="G403" s="4">
        <f t="shared" si="41"/>
        <v>1530.2222222222222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7">
        <f t="shared" si="37"/>
        <v>43765.208333333328</v>
      </c>
      <c r="N403">
        <v>1572152400</v>
      </c>
      <c r="O403" s="7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73.650000000000006</v>
      </c>
      <c r="G404" s="4">
        <f t="shared" si="41"/>
        <v>40.356164383561641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7">
        <f t="shared" si="37"/>
        <v>40914.25</v>
      </c>
      <c r="N404">
        <v>1329890400</v>
      </c>
      <c r="O404" s="7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55.99336650082919</v>
      </c>
      <c r="G405" s="4">
        <f t="shared" si="41"/>
        <v>86.220633299284984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7">
        <f t="shared" si="37"/>
        <v>40310.208333333336</v>
      </c>
      <c r="N405">
        <v>1276750800</v>
      </c>
      <c r="O405" s="7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1">
        <f t="shared" si="36"/>
        <v>68.985695127402778</v>
      </c>
      <c r="G406" s="4">
        <f t="shared" si="41"/>
        <v>315.58486707566465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7">
        <f t="shared" si="37"/>
        <v>43053.25</v>
      </c>
      <c r="N406">
        <v>1510898400</v>
      </c>
      <c r="O406" s="7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60.981609195402299</v>
      </c>
      <c r="G407" s="4">
        <f t="shared" si="41"/>
        <v>89.618243243243242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7">
        <f t="shared" si="37"/>
        <v>43255.208333333328</v>
      </c>
      <c r="N407">
        <v>1532408400</v>
      </c>
      <c r="O407" s="7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1">
        <f t="shared" si="36"/>
        <v>110.98139534883721</v>
      </c>
      <c r="G408" s="4">
        <f t="shared" si="41"/>
        <v>182.14503816793894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7">
        <f t="shared" si="37"/>
        <v>41304.25</v>
      </c>
      <c r="N408">
        <v>1360562400</v>
      </c>
      <c r="O408" s="7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1">
        <f t="shared" si="36"/>
        <v>25</v>
      </c>
      <c r="G409" s="4">
        <f t="shared" si="41"/>
        <v>355.88235294117646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7">
        <f t="shared" si="37"/>
        <v>43751.208333333328</v>
      </c>
      <c r="N409">
        <v>1571547600</v>
      </c>
      <c r="O409" s="7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1">
        <f t="shared" si="36"/>
        <v>78.759740259740255</v>
      </c>
      <c r="G410" s="4">
        <f t="shared" si="41"/>
        <v>131.83695652173913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7">
        <f t="shared" si="37"/>
        <v>42541.208333333328</v>
      </c>
      <c r="N410">
        <v>1468126800</v>
      </c>
      <c r="O410" s="7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87.960784313725483</v>
      </c>
      <c r="G411" s="4">
        <f t="shared" si="41"/>
        <v>46.315634218289084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7">
        <f t="shared" si="37"/>
        <v>42843.208333333328</v>
      </c>
      <c r="N411">
        <v>1492837200</v>
      </c>
      <c r="O411" s="7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1">
        <f t="shared" si="36"/>
        <v>49.987398739873989</v>
      </c>
      <c r="G412" s="4">
        <f t="shared" si="41"/>
        <v>36.132726089785294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7">
        <f t="shared" si="37"/>
        <v>42122.208333333328</v>
      </c>
      <c r="N412">
        <v>1430197200</v>
      </c>
      <c r="O412" s="7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1">
        <f t="shared" si="36"/>
        <v>99.524390243902445</v>
      </c>
      <c r="G413" s="4">
        <f t="shared" si="41"/>
        <v>104.62820512820512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7">
        <f t="shared" si="37"/>
        <v>42884.208333333328</v>
      </c>
      <c r="N413">
        <v>1496206800</v>
      </c>
      <c r="O413" s="7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1">
        <f t="shared" si="36"/>
        <v>104.82089552238806</v>
      </c>
      <c r="G414" s="4">
        <f t="shared" si="41"/>
        <v>668.85714285714289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7">
        <f t="shared" si="37"/>
        <v>41642.25</v>
      </c>
      <c r="N414">
        <v>1389592800</v>
      </c>
      <c r="O414" s="7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1">
        <f t="shared" si="36"/>
        <v>108.01469237832875</v>
      </c>
      <c r="G415" s="4">
        <f t="shared" si="41"/>
        <v>62.072823218997364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7">
        <f t="shared" si="37"/>
        <v>43431.25</v>
      </c>
      <c r="N415">
        <v>1545631200</v>
      </c>
      <c r="O415" s="7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28.998544660724033</v>
      </c>
      <c r="G416" s="4">
        <f t="shared" si="41"/>
        <v>84.699787460148784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7">
        <f t="shared" si="37"/>
        <v>40288.208333333336</v>
      </c>
      <c r="N416">
        <v>1272430800</v>
      </c>
      <c r="O416" s="7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30.028708133971293</v>
      </c>
      <c r="G417" s="4">
        <f t="shared" si="41"/>
        <v>11.059030837004405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7">
        <f t="shared" si="37"/>
        <v>40921.25</v>
      </c>
      <c r="N417">
        <v>1327903200</v>
      </c>
      <c r="O417" s="7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41.005559416261292</v>
      </c>
      <c r="G418" s="4">
        <f t="shared" si="41"/>
        <v>43.838781575037146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7">
        <f t="shared" si="37"/>
        <v>40560.25</v>
      </c>
      <c r="N418">
        <v>1296021600</v>
      </c>
      <c r="O418" s="7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62.866666666666667</v>
      </c>
      <c r="G419" s="4">
        <f t="shared" si="41"/>
        <v>55.470588235294116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7">
        <f t="shared" si="37"/>
        <v>43407.208333333328</v>
      </c>
      <c r="N419">
        <v>1543298400</v>
      </c>
      <c r="O419" s="7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47.005002501250623</v>
      </c>
      <c r="G420" s="4">
        <f t="shared" si="41"/>
        <v>57.399511301160658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7">
        <f t="shared" si="37"/>
        <v>41035.208333333336</v>
      </c>
      <c r="N420">
        <v>1336366800</v>
      </c>
      <c r="O420" s="7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1">
        <f t="shared" si="36"/>
        <v>26.997693638285604</v>
      </c>
      <c r="G421" s="4">
        <f t="shared" si="41"/>
        <v>123.43497363796135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7">
        <f t="shared" si="37"/>
        <v>40899.25</v>
      </c>
      <c r="N421">
        <v>1325052000</v>
      </c>
      <c r="O421" s="7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1">
        <f t="shared" si="36"/>
        <v>68.329787234042556</v>
      </c>
      <c r="G422" s="4">
        <f t="shared" si="41"/>
        <v>128.46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7">
        <f t="shared" si="37"/>
        <v>42911.208333333328</v>
      </c>
      <c r="N422">
        <v>1499576400</v>
      </c>
      <c r="O422" s="7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50.974576271186443</v>
      </c>
      <c r="G423" s="4">
        <f t="shared" si="41"/>
        <v>63.989361702127653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7">
        <f t="shared" si="37"/>
        <v>42915.208333333328</v>
      </c>
      <c r="N423">
        <v>1501304400</v>
      </c>
      <c r="O423" s="7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1">
        <f t="shared" si="36"/>
        <v>54.024390243902438</v>
      </c>
      <c r="G424" s="4">
        <f t="shared" si="41"/>
        <v>127.29885057471265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7">
        <f t="shared" si="37"/>
        <v>40285.208333333336</v>
      </c>
      <c r="N424">
        <v>1273208400</v>
      </c>
      <c r="O424" s="7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97.055555555555557</v>
      </c>
      <c r="G425" s="4">
        <f t="shared" si="41"/>
        <v>10.638024357239512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7">
        <f t="shared" si="37"/>
        <v>40808.208333333336</v>
      </c>
      <c r="N425">
        <v>1316840400</v>
      </c>
      <c r="O425" s="7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24.867469879518072</v>
      </c>
      <c r="G426" s="4">
        <f t="shared" si="41"/>
        <v>40.470588235294116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7">
        <f t="shared" si="37"/>
        <v>43208.208333333328</v>
      </c>
      <c r="N426">
        <v>1524546000</v>
      </c>
      <c r="O426" s="7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1">
        <f t="shared" si="36"/>
        <v>84.423913043478265</v>
      </c>
      <c r="G427" s="4">
        <f t="shared" si="41"/>
        <v>287.66666666666663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7">
        <f t="shared" si="37"/>
        <v>42213.208333333328</v>
      </c>
      <c r="N427">
        <v>1438578000</v>
      </c>
      <c r="O427" s="7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1">
        <f t="shared" si="36"/>
        <v>47.091324200913242</v>
      </c>
      <c r="G428" s="4">
        <f t="shared" si="41"/>
        <v>572.94444444444446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7">
        <f t="shared" si="37"/>
        <v>41332.25</v>
      </c>
      <c r="N428">
        <v>1362549600</v>
      </c>
      <c r="O428" s="7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1">
        <f t="shared" si="36"/>
        <v>77.996041171813147</v>
      </c>
      <c r="G429" s="4">
        <f t="shared" si="41"/>
        <v>112.90429799426933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7">
        <f t="shared" si="37"/>
        <v>41895.208333333336</v>
      </c>
      <c r="N429">
        <v>1413349200</v>
      </c>
      <c r="O429" s="7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62.967871485943775</v>
      </c>
      <c r="G430" s="4">
        <f t="shared" si="41"/>
        <v>46.387573964497044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7">
        <f t="shared" si="37"/>
        <v>40585.25</v>
      </c>
      <c r="N430">
        <v>1298008800</v>
      </c>
      <c r="O430" s="7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1">
        <f t="shared" si="36"/>
        <v>81.006080449017773</v>
      </c>
      <c r="G431" s="4">
        <f t="shared" si="41"/>
        <v>90.675916230366497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7">
        <f t="shared" si="37"/>
        <v>41680.25</v>
      </c>
      <c r="N431">
        <v>1394427600</v>
      </c>
      <c r="O431" s="7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65.321428571428569</v>
      </c>
      <c r="G432" s="4">
        <f t="shared" si="41"/>
        <v>67.740740740740748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7">
        <f t="shared" si="37"/>
        <v>43737.208333333328</v>
      </c>
      <c r="N432">
        <v>1572670800</v>
      </c>
      <c r="O432" s="7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1">
        <f t="shared" si="36"/>
        <v>104.43617021276596</v>
      </c>
      <c r="G433" s="4">
        <f t="shared" si="41"/>
        <v>192.49019607843135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7">
        <f t="shared" si="37"/>
        <v>43273.208333333328</v>
      </c>
      <c r="N433">
        <v>1531112400</v>
      </c>
      <c r="O433" s="7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69.989010989010993</v>
      </c>
      <c r="G434" s="4">
        <f t="shared" si="41"/>
        <v>82.714285714285722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7">
        <f t="shared" si="37"/>
        <v>41761.208333333336</v>
      </c>
      <c r="N434">
        <v>1400734800</v>
      </c>
      <c r="O434" s="7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83.023989898989896</v>
      </c>
      <c r="G435" s="4">
        <f t="shared" si="41"/>
        <v>54.163920922570021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7">
        <f t="shared" si="37"/>
        <v>41603.25</v>
      </c>
      <c r="N435">
        <v>1386741600</v>
      </c>
      <c r="O435" s="7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1">
        <f t="shared" si="36"/>
        <v>90.3</v>
      </c>
      <c r="G436" s="4">
        <f t="shared" si="41"/>
        <v>16.722222222222221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7">
        <f t="shared" si="37"/>
        <v>42705.25</v>
      </c>
      <c r="N436">
        <v>1481781600</v>
      </c>
      <c r="O436" s="7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1">
        <f t="shared" si="36"/>
        <v>103.98131932282546</v>
      </c>
      <c r="G437" s="4">
        <f t="shared" si="41"/>
        <v>116.87664041994749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7">
        <f t="shared" si="37"/>
        <v>41988.25</v>
      </c>
      <c r="N437">
        <v>1419660000</v>
      </c>
      <c r="O437" s="7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1">
        <f t="shared" si="36"/>
        <v>54.931726907630519</v>
      </c>
      <c r="G438" s="4">
        <f t="shared" si="41"/>
        <v>1052.1538461538462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7">
        <f t="shared" si="37"/>
        <v>43575.208333333328</v>
      </c>
      <c r="N438">
        <v>1555822800</v>
      </c>
      <c r="O438" s="7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1">
        <f t="shared" si="36"/>
        <v>51.921875</v>
      </c>
      <c r="G439" s="4">
        <f t="shared" si="41"/>
        <v>123.07407407407408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7">
        <f t="shared" si="37"/>
        <v>42260.208333333328</v>
      </c>
      <c r="N439">
        <v>1442379600</v>
      </c>
      <c r="O439" s="7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1">
        <f t="shared" si="36"/>
        <v>60.02834008097166</v>
      </c>
      <c r="G440" s="4">
        <f t="shared" si="41"/>
        <v>178.63855421686748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7">
        <f t="shared" si="37"/>
        <v>41337.25</v>
      </c>
      <c r="N440">
        <v>1364965200</v>
      </c>
      <c r="O440" s="7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1">
        <f t="shared" si="36"/>
        <v>44.003488879197555</v>
      </c>
      <c r="G441" s="4">
        <f t="shared" si="41"/>
        <v>355.28169014084506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7">
        <f t="shared" si="37"/>
        <v>42680.208333333328</v>
      </c>
      <c r="N441">
        <v>1479016800</v>
      </c>
      <c r="O441" s="7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1">
        <f t="shared" si="36"/>
        <v>53.003513254551258</v>
      </c>
      <c r="G442" s="4">
        <f t="shared" si="41"/>
        <v>161.90634146341463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7">
        <f t="shared" si="37"/>
        <v>42916.208333333328</v>
      </c>
      <c r="N442">
        <v>1499662800</v>
      </c>
      <c r="O442" s="7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54.5</v>
      </c>
      <c r="G443" s="4">
        <f t="shared" si="41"/>
        <v>24.914285714285715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7">
        <f t="shared" si="37"/>
        <v>41025.208333333336</v>
      </c>
      <c r="N443">
        <v>1337835600</v>
      </c>
      <c r="O443" s="7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1">
        <f t="shared" si="36"/>
        <v>75.04195804195804</v>
      </c>
      <c r="G444" s="4">
        <f t="shared" si="41"/>
        <v>198.72222222222223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7">
        <f t="shared" si="37"/>
        <v>42980.208333333328</v>
      </c>
      <c r="N444">
        <v>1505710800</v>
      </c>
      <c r="O444" s="7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1">
        <f t="shared" si="36"/>
        <v>35.911111111111111</v>
      </c>
      <c r="G445" s="4">
        <f t="shared" si="41"/>
        <v>34.752688172043008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7">
        <f t="shared" si="37"/>
        <v>40451.208333333336</v>
      </c>
      <c r="N445">
        <v>1287464400</v>
      </c>
      <c r="O445" s="7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1">
        <f t="shared" si="36"/>
        <v>36.952702702702702</v>
      </c>
      <c r="G446" s="4">
        <f t="shared" si="41"/>
        <v>176.41935483870967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7">
        <f t="shared" si="37"/>
        <v>40748.208333333336</v>
      </c>
      <c r="N446">
        <v>1311656400</v>
      </c>
      <c r="O446" s="7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1">
        <f t="shared" si="36"/>
        <v>63.170588235294119</v>
      </c>
      <c r="G447" s="4">
        <f t="shared" si="41"/>
        <v>511.38095238095235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7">
        <f t="shared" si="37"/>
        <v>40515.25</v>
      </c>
      <c r="N447">
        <v>1293170400</v>
      </c>
      <c r="O447" s="7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29.99462365591398</v>
      </c>
      <c r="G448" s="4">
        <f t="shared" si="41"/>
        <v>82.044117647058826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7">
        <f t="shared" si="37"/>
        <v>41261.25</v>
      </c>
      <c r="N448">
        <v>1355983200</v>
      </c>
      <c r="O448" s="7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1">
        <f t="shared" si="36"/>
        <v>86</v>
      </c>
      <c r="G449" s="4">
        <f t="shared" si="41"/>
        <v>24.326030927835053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7">
        <f t="shared" si="37"/>
        <v>43088.25</v>
      </c>
      <c r="N449">
        <v>1515045600</v>
      </c>
      <c r="O449" s="7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75.014876033057845</v>
      </c>
      <c r="G450" s="4">
        <f t="shared" si="41"/>
        <v>50.482758620689658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7">
        <f t="shared" si="37"/>
        <v>41378.208333333336</v>
      </c>
      <c r="N450">
        <v>1366088400</v>
      </c>
      <c r="O450" s="7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1">
        <f t="shared" ref="F451:F514" si="42">E451/I451</f>
        <v>101.19767441860465</v>
      </c>
      <c r="G451" s="4">
        <f t="shared" si="41"/>
        <v>967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7">
        <f t="shared" ref="M451:M514" si="43">(((L451/60)/60)/24)+DATE(1970,1,1)</f>
        <v>43530.25</v>
      </c>
      <c r="N451">
        <v>1553317200</v>
      </c>
      <c r="O451" s="7">
        <f t="shared" ref="O451:O514" si="44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LEFT(R451,SEARCH("/",R451)-1)</f>
        <v>games</v>
      </c>
      <c r="T451" t="str">
        <f t="shared" ref="T451:T514" si="46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s="4">
        <f t="shared" si="41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7">
        <f t="shared" si="43"/>
        <v>43394.208333333328</v>
      </c>
      <c r="N452">
        <v>1542088800</v>
      </c>
      <c r="O452" s="7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1">
        <f t="shared" si="42"/>
        <v>29.001272669424118</v>
      </c>
      <c r="G453" s="4">
        <f t="shared" ref="G453:G516" si="47">E453/D453*100</f>
        <v>122.84501347708894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7">
        <f t="shared" si="43"/>
        <v>42935.208333333328</v>
      </c>
      <c r="N453">
        <v>1503118800</v>
      </c>
      <c r="O453" s="7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98.225806451612897</v>
      </c>
      <c r="G454" s="4">
        <f t="shared" si="47"/>
        <v>63.4375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7">
        <f t="shared" si="43"/>
        <v>40365.208333333336</v>
      </c>
      <c r="N454">
        <v>1278478800</v>
      </c>
      <c r="O454" s="7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87.001693480101608</v>
      </c>
      <c r="G455" s="4">
        <f t="shared" si="47"/>
        <v>56.331688596491226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7">
        <f t="shared" si="43"/>
        <v>42705.25</v>
      </c>
      <c r="N455">
        <v>1484114400</v>
      </c>
      <c r="O455" s="7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45.205128205128204</v>
      </c>
      <c r="G456" s="4">
        <f t="shared" si="47"/>
        <v>44.074999999999996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7">
        <f t="shared" si="43"/>
        <v>41568.208333333336</v>
      </c>
      <c r="N456">
        <v>1385445600</v>
      </c>
      <c r="O456" s="7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1">
        <f t="shared" si="42"/>
        <v>37.001341561577675</v>
      </c>
      <c r="G457" s="4">
        <f t="shared" si="47"/>
        <v>118.37253218884121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7">
        <f t="shared" si="43"/>
        <v>40809.208333333336</v>
      </c>
      <c r="N457">
        <v>1318741200</v>
      </c>
      <c r="O457" s="7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1">
        <f t="shared" si="42"/>
        <v>94.976947040498445</v>
      </c>
      <c r="G458" s="4">
        <f t="shared" si="47"/>
        <v>104.1243169398907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7">
        <f t="shared" si="43"/>
        <v>43141.25</v>
      </c>
      <c r="N458">
        <v>1518242400</v>
      </c>
      <c r="O458" s="7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28.956521739130434</v>
      </c>
      <c r="G459" s="4">
        <f t="shared" si="47"/>
        <v>26.640000000000004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7">
        <f t="shared" si="43"/>
        <v>42657.208333333328</v>
      </c>
      <c r="N459">
        <v>1476594000</v>
      </c>
      <c r="O459" s="7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1">
        <f t="shared" si="42"/>
        <v>55.993396226415094</v>
      </c>
      <c r="G460" s="4">
        <f t="shared" si="47"/>
        <v>351.20118343195264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7">
        <f t="shared" si="43"/>
        <v>40265.208333333336</v>
      </c>
      <c r="N460">
        <v>1273554000</v>
      </c>
      <c r="O460" s="7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54.038095238095238</v>
      </c>
      <c r="G461" s="4">
        <f t="shared" si="47"/>
        <v>90.063492063492063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7">
        <f t="shared" si="43"/>
        <v>42001.25</v>
      </c>
      <c r="N461">
        <v>1421906400</v>
      </c>
      <c r="O461" s="7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1">
        <f t="shared" si="42"/>
        <v>82.38</v>
      </c>
      <c r="G462" s="4">
        <f t="shared" si="47"/>
        <v>171.625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7">
        <f t="shared" si="43"/>
        <v>40399.208333333336</v>
      </c>
      <c r="N462">
        <v>1281589200</v>
      </c>
      <c r="O462" s="7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1">
        <f t="shared" si="42"/>
        <v>66.997115384615384</v>
      </c>
      <c r="G463" s="4">
        <f t="shared" si="47"/>
        <v>141.04655870445345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7">
        <f t="shared" si="43"/>
        <v>41757.208333333336</v>
      </c>
      <c r="N463">
        <v>1400389200</v>
      </c>
      <c r="O463" s="7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107.91401869158878</v>
      </c>
      <c r="G464" s="4">
        <f t="shared" si="47"/>
        <v>30.57944915254237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7">
        <f t="shared" si="43"/>
        <v>41304.25</v>
      </c>
      <c r="N464">
        <v>1362808800</v>
      </c>
      <c r="O464" s="7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1">
        <f t="shared" si="42"/>
        <v>69.009501187648453</v>
      </c>
      <c r="G465" s="4">
        <f t="shared" si="47"/>
        <v>108.16455696202532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7">
        <f t="shared" si="43"/>
        <v>41639.25</v>
      </c>
      <c r="N465">
        <v>1388815200</v>
      </c>
      <c r="O465" s="7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1">
        <f t="shared" si="42"/>
        <v>39.006568144499177</v>
      </c>
      <c r="G466" s="4">
        <f t="shared" si="47"/>
        <v>133.45505617977528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7">
        <f t="shared" si="43"/>
        <v>43142.25</v>
      </c>
      <c r="N466">
        <v>1519538400</v>
      </c>
      <c r="O466" s="7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1">
        <f t="shared" si="42"/>
        <v>110.3625</v>
      </c>
      <c r="G467" s="4">
        <f t="shared" si="47"/>
        <v>187.85106382978722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7">
        <f t="shared" si="43"/>
        <v>43127.25</v>
      </c>
      <c r="N467">
        <v>1517810400</v>
      </c>
      <c r="O467" s="7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1">
        <f t="shared" si="42"/>
        <v>94.857142857142861</v>
      </c>
      <c r="G468" s="4">
        <f t="shared" si="47"/>
        <v>332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7">
        <f t="shared" si="43"/>
        <v>41409.208333333336</v>
      </c>
      <c r="N468">
        <v>1370581200</v>
      </c>
      <c r="O468" s="7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1">
        <f t="shared" si="42"/>
        <v>57.935251798561154</v>
      </c>
      <c r="G469" s="4">
        <f t="shared" si="47"/>
        <v>575.21428571428578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7">
        <f t="shared" si="43"/>
        <v>42331.25</v>
      </c>
      <c r="N469">
        <v>1448863200</v>
      </c>
      <c r="O469" s="7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101.25</v>
      </c>
      <c r="G470" s="4">
        <f t="shared" si="47"/>
        <v>40.5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7">
        <f t="shared" si="43"/>
        <v>43569.208333333328</v>
      </c>
      <c r="N470">
        <v>1556600400</v>
      </c>
      <c r="O470" s="7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1">
        <f t="shared" si="42"/>
        <v>64.95597484276729</v>
      </c>
      <c r="G471" s="4">
        <f t="shared" si="47"/>
        <v>184.42857142857144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7">
        <f t="shared" si="43"/>
        <v>42142.208333333328</v>
      </c>
      <c r="N471">
        <v>1432098000</v>
      </c>
      <c r="O471" s="7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1">
        <f t="shared" si="42"/>
        <v>27.00524934383202</v>
      </c>
      <c r="G472" s="4">
        <f t="shared" si="47"/>
        <v>285.80555555555554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7">
        <f t="shared" si="43"/>
        <v>42716.25</v>
      </c>
      <c r="N472">
        <v>1482127200</v>
      </c>
      <c r="O472" s="7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1">
        <f t="shared" si="42"/>
        <v>50.97422680412371</v>
      </c>
      <c r="G473" s="4">
        <f t="shared" si="47"/>
        <v>319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7">
        <f t="shared" si="43"/>
        <v>41031.208333333336</v>
      </c>
      <c r="N473">
        <v>1335934800</v>
      </c>
      <c r="O473" s="7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104.94260869565217</v>
      </c>
      <c r="G474" s="4">
        <f t="shared" si="47"/>
        <v>39.234070221066318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7">
        <f t="shared" si="43"/>
        <v>43535.208333333328</v>
      </c>
      <c r="N474">
        <v>1556946000</v>
      </c>
      <c r="O474" s="7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1">
        <f t="shared" si="42"/>
        <v>84.028301886792448</v>
      </c>
      <c r="G475" s="4">
        <f t="shared" si="47"/>
        <v>178.14000000000001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7">
        <f t="shared" si="43"/>
        <v>43277.208333333328</v>
      </c>
      <c r="N475">
        <v>1530075600</v>
      </c>
      <c r="O475" s="7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1">
        <f t="shared" si="42"/>
        <v>102.85915492957747</v>
      </c>
      <c r="G476" s="4">
        <f t="shared" si="47"/>
        <v>365.15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7">
        <f t="shared" si="43"/>
        <v>41989.25</v>
      </c>
      <c r="N476">
        <v>1418796000</v>
      </c>
      <c r="O476" s="7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1">
        <f t="shared" si="42"/>
        <v>39.962085308056871</v>
      </c>
      <c r="G477" s="4">
        <f t="shared" si="47"/>
        <v>113.94594594594594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7">
        <f t="shared" si="43"/>
        <v>41450.208333333336</v>
      </c>
      <c r="N477">
        <v>1372482000</v>
      </c>
      <c r="O477" s="7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51.001785714285717</v>
      </c>
      <c r="G478" s="4">
        <f t="shared" si="47"/>
        <v>29.828720626631856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7">
        <f t="shared" si="43"/>
        <v>43322.208333333328</v>
      </c>
      <c r="N478">
        <v>1534395600</v>
      </c>
      <c r="O478" s="7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40.823008849557525</v>
      </c>
      <c r="G479" s="4">
        <f t="shared" si="47"/>
        <v>54.270588235294113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7">
        <f t="shared" si="43"/>
        <v>40720.208333333336</v>
      </c>
      <c r="N479">
        <v>1311397200</v>
      </c>
      <c r="O479" s="7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1">
        <f t="shared" si="42"/>
        <v>58.999637155297535</v>
      </c>
      <c r="G480" s="4">
        <f t="shared" si="47"/>
        <v>236.34156976744185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7">
        <f t="shared" si="43"/>
        <v>42072.208333333328</v>
      </c>
      <c r="N480">
        <v>1426914000</v>
      </c>
      <c r="O480" s="7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1">
        <f t="shared" si="42"/>
        <v>71.156069364161851</v>
      </c>
      <c r="G481" s="4">
        <f t="shared" si="47"/>
        <v>512.91666666666663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7">
        <f t="shared" si="43"/>
        <v>42945.208333333328</v>
      </c>
      <c r="N481">
        <v>1501477200</v>
      </c>
      <c r="O481" s="7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1">
        <f t="shared" si="42"/>
        <v>99.494252873563212</v>
      </c>
      <c r="G482" s="4">
        <f t="shared" si="47"/>
        <v>100.65116279069768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7">
        <f t="shared" si="43"/>
        <v>40248.25</v>
      </c>
      <c r="N482">
        <v>1269061200</v>
      </c>
      <c r="O482" s="7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103.98634590377114</v>
      </c>
      <c r="G483" s="4">
        <f t="shared" si="47"/>
        <v>81.348423194303152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7">
        <f t="shared" si="43"/>
        <v>41913.208333333336</v>
      </c>
      <c r="N483">
        <v>1415772000</v>
      </c>
      <c r="O483" s="7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76.555555555555557</v>
      </c>
      <c r="G484" s="4">
        <f t="shared" si="47"/>
        <v>16.404761904761905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7">
        <f t="shared" si="43"/>
        <v>40963.25</v>
      </c>
      <c r="N484">
        <v>1331013600</v>
      </c>
      <c r="O484" s="7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87.068592057761734</v>
      </c>
      <c r="G485" s="4">
        <f t="shared" si="47"/>
        <v>52.774617067833695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7">
        <f t="shared" si="43"/>
        <v>43811.25</v>
      </c>
      <c r="N485">
        <v>1576735200</v>
      </c>
      <c r="O485" s="7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1">
        <f t="shared" si="42"/>
        <v>48.99554707379135</v>
      </c>
      <c r="G486" s="4">
        <f t="shared" si="47"/>
        <v>260.20608108108109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7">
        <f t="shared" si="43"/>
        <v>41855.208333333336</v>
      </c>
      <c r="N486">
        <v>1411362000</v>
      </c>
      <c r="O486" s="7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42.969135802469133</v>
      </c>
      <c r="G487" s="4">
        <f t="shared" si="47"/>
        <v>30.73289183222958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7">
        <f t="shared" si="43"/>
        <v>43626.208333333328</v>
      </c>
      <c r="N487">
        <v>1563685200</v>
      </c>
      <c r="O487" s="7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33.428571428571431</v>
      </c>
      <c r="G488" s="4">
        <f t="shared" si="47"/>
        <v>13.5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7">
        <f t="shared" si="43"/>
        <v>43168.25</v>
      </c>
      <c r="N488">
        <v>1521867600</v>
      </c>
      <c r="O488" s="7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1">
        <f t="shared" si="42"/>
        <v>83.982949701619773</v>
      </c>
      <c r="G489" s="4">
        <f t="shared" si="47"/>
        <v>178.62556663644605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7">
        <f t="shared" si="43"/>
        <v>42845.208333333328</v>
      </c>
      <c r="N489">
        <v>1495515600</v>
      </c>
      <c r="O489" s="7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1">
        <f t="shared" si="42"/>
        <v>101.41739130434783</v>
      </c>
      <c r="G490" s="4">
        <f t="shared" si="47"/>
        <v>220.0566037735849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7">
        <f t="shared" si="43"/>
        <v>42403.25</v>
      </c>
      <c r="N490">
        <v>1455948000</v>
      </c>
      <c r="O490" s="7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1">
        <f t="shared" si="42"/>
        <v>109.87058823529412</v>
      </c>
      <c r="G491" s="4">
        <f t="shared" si="47"/>
        <v>101.5108695652174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7">
        <f t="shared" si="43"/>
        <v>40406.208333333336</v>
      </c>
      <c r="N491">
        <v>1282366800</v>
      </c>
      <c r="O491" s="7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1">
        <f t="shared" si="42"/>
        <v>31.916666666666668</v>
      </c>
      <c r="G492" s="4">
        <f t="shared" si="47"/>
        <v>191.5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7">
        <f t="shared" si="43"/>
        <v>43786.25</v>
      </c>
      <c r="N492">
        <v>1574575200</v>
      </c>
      <c r="O492" s="7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1">
        <f t="shared" si="42"/>
        <v>70.993450675399103</v>
      </c>
      <c r="G493" s="4">
        <f t="shared" si="47"/>
        <v>305.34683098591546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7">
        <f t="shared" si="43"/>
        <v>41456.208333333336</v>
      </c>
      <c r="N493">
        <v>1374901200</v>
      </c>
      <c r="O493" s="7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1">
        <f t="shared" si="42"/>
        <v>77.026890756302521</v>
      </c>
      <c r="G494" s="4">
        <f t="shared" si="47"/>
        <v>23.995287958115181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7">
        <f t="shared" si="43"/>
        <v>40336.208333333336</v>
      </c>
      <c r="N494">
        <v>1278910800</v>
      </c>
      <c r="O494" s="7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1">
        <f t="shared" si="42"/>
        <v>101.78125</v>
      </c>
      <c r="G495" s="4">
        <f t="shared" si="47"/>
        <v>723.77777777777771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7">
        <f t="shared" si="43"/>
        <v>43645.208333333328</v>
      </c>
      <c r="N495">
        <v>1562907600</v>
      </c>
      <c r="O495" s="7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1">
        <f t="shared" si="42"/>
        <v>51.059701492537314</v>
      </c>
      <c r="G496" s="4">
        <f t="shared" si="47"/>
        <v>547.36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7">
        <f t="shared" si="43"/>
        <v>40990.208333333336</v>
      </c>
      <c r="N496">
        <v>1332478800</v>
      </c>
      <c r="O496" s="7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1">
        <f t="shared" si="42"/>
        <v>68.02051282051282</v>
      </c>
      <c r="G497" s="4">
        <f t="shared" si="47"/>
        <v>414.49999999999994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7">
        <f t="shared" si="43"/>
        <v>41800.208333333336</v>
      </c>
      <c r="N497">
        <v>1402722000</v>
      </c>
      <c r="O497" s="7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30.87037037037037</v>
      </c>
      <c r="G498" s="4">
        <f t="shared" si="47"/>
        <v>0.90696409140369971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7">
        <f t="shared" si="43"/>
        <v>42876.208333333328</v>
      </c>
      <c r="N498">
        <v>1496811600</v>
      </c>
      <c r="O498" s="7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27.908333333333335</v>
      </c>
      <c r="G499" s="4">
        <f t="shared" si="47"/>
        <v>34.173469387755098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7">
        <f t="shared" si="43"/>
        <v>42724.25</v>
      </c>
      <c r="N499">
        <v>1482213600</v>
      </c>
      <c r="O499" s="7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79.994818652849744</v>
      </c>
      <c r="G500" s="4">
        <f t="shared" si="47"/>
        <v>23.948810754912099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7">
        <f t="shared" si="43"/>
        <v>42005.25</v>
      </c>
      <c r="N500">
        <v>1420264800</v>
      </c>
      <c r="O500" s="7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38.003378378378379</v>
      </c>
      <c r="G501" s="4">
        <f t="shared" si="47"/>
        <v>48.072649572649574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7">
        <f t="shared" si="43"/>
        <v>42444.208333333328</v>
      </c>
      <c r="N501">
        <v>1458450000</v>
      </c>
      <c r="O501" s="7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 t="e">
        <f t="shared" si="42"/>
        <v>#DIV/0!</v>
      </c>
      <c r="G502" s="4">
        <f t="shared" si="47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7">
        <f t="shared" si="43"/>
        <v>41395.208333333336</v>
      </c>
      <c r="N502">
        <v>1369803600</v>
      </c>
      <c r="O502" s="7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59.990534521158132</v>
      </c>
      <c r="G503" s="4">
        <f t="shared" si="47"/>
        <v>70.145182291666657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7">
        <f t="shared" si="43"/>
        <v>41345.208333333336</v>
      </c>
      <c r="N503">
        <v>1363237200</v>
      </c>
      <c r="O503" s="7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1">
        <f t="shared" si="42"/>
        <v>37.037634408602152</v>
      </c>
      <c r="G504" s="4">
        <f t="shared" si="47"/>
        <v>529.92307692307691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7">
        <f t="shared" si="43"/>
        <v>41117.208333333336</v>
      </c>
      <c r="N504">
        <v>1345870800</v>
      </c>
      <c r="O504" s="7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1">
        <f t="shared" si="42"/>
        <v>99.963043478260872</v>
      </c>
      <c r="G505" s="4">
        <f t="shared" si="47"/>
        <v>180.32549019607845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7">
        <f t="shared" si="43"/>
        <v>42186.208333333328</v>
      </c>
      <c r="N505">
        <v>1437454800</v>
      </c>
      <c r="O505" s="7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111.6774193548387</v>
      </c>
      <c r="G506" s="4">
        <f t="shared" si="47"/>
        <v>92.320000000000007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7">
        <f t="shared" si="43"/>
        <v>42142.208333333328</v>
      </c>
      <c r="N506">
        <v>1432011600</v>
      </c>
      <c r="O506" s="7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36.014409221902014</v>
      </c>
      <c r="G507" s="4">
        <f t="shared" si="47"/>
        <v>13.901001112347053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7">
        <f t="shared" si="43"/>
        <v>41341.25</v>
      </c>
      <c r="N507">
        <v>1366347600</v>
      </c>
      <c r="O507" s="7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1">
        <f t="shared" si="42"/>
        <v>66.010284810126578</v>
      </c>
      <c r="G508" s="4">
        <f t="shared" si="47"/>
        <v>927.07777777777767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7">
        <f t="shared" si="43"/>
        <v>43062.25</v>
      </c>
      <c r="N508">
        <v>1512885600</v>
      </c>
      <c r="O508" s="7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44.05263157894737</v>
      </c>
      <c r="G509" s="4">
        <f t="shared" si="47"/>
        <v>39.857142857142861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7">
        <f t="shared" si="43"/>
        <v>41373.208333333336</v>
      </c>
      <c r="N509">
        <v>1369717200</v>
      </c>
      <c r="O509" s="7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1">
        <f t="shared" si="42"/>
        <v>52.999726551818434</v>
      </c>
      <c r="G510" s="4">
        <f t="shared" si="47"/>
        <v>112.22929936305732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7">
        <f t="shared" si="43"/>
        <v>43310.208333333328</v>
      </c>
      <c r="N510">
        <v>1534654800</v>
      </c>
      <c r="O510" s="7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95</v>
      </c>
      <c r="G511" s="4">
        <f t="shared" si="47"/>
        <v>70.925816023738875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7">
        <f t="shared" si="43"/>
        <v>41034.208333333336</v>
      </c>
      <c r="N511">
        <v>1337058000</v>
      </c>
      <c r="O511" s="7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1">
        <f t="shared" si="42"/>
        <v>70.908396946564892</v>
      </c>
      <c r="G512" s="4">
        <f t="shared" si="47"/>
        <v>119.08974358974358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7">
        <f t="shared" si="43"/>
        <v>43251.208333333328</v>
      </c>
      <c r="N512">
        <v>1529816400</v>
      </c>
      <c r="O512" s="7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98.060773480662988</v>
      </c>
      <c r="G513" s="4">
        <f t="shared" si="47"/>
        <v>24.017591339648174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7">
        <f t="shared" si="43"/>
        <v>43671.208333333328</v>
      </c>
      <c r="N513">
        <v>1564894800</v>
      </c>
      <c r="O513" s="7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1">
        <f t="shared" si="42"/>
        <v>53.046025104602514</v>
      </c>
      <c r="G514" s="4">
        <f t="shared" si="47"/>
        <v>139.31868131868131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7">
        <f t="shared" si="43"/>
        <v>41825.208333333336</v>
      </c>
      <c r="N514">
        <v>1404622800</v>
      </c>
      <c r="O514" s="7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1">
        <f t="shared" ref="F515:F578" si="48">E515/I515</f>
        <v>93.142857142857139</v>
      </c>
      <c r="G515" s="4">
        <f t="shared" si="47"/>
        <v>39.277108433734945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7">
        <f t="shared" ref="M515:M578" si="49">(((L515/60)/60)/24)+DATE(1970,1,1)</f>
        <v>40430.208333333336</v>
      </c>
      <c r="N515">
        <v>1284181200</v>
      </c>
      <c r="O515" s="7">
        <f t="shared" ref="O515:O578" si="50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LEFT(R515,SEARCH("/",R515)-1)</f>
        <v>film &amp; video</v>
      </c>
      <c r="T515" t="str">
        <f t="shared" ref="T515:T578" si="52">RIGHT(R515,LEN(R515)-SEARCH("/",R515))</f>
        <v>television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1">
        <f t="shared" si="48"/>
        <v>58.945075757575758</v>
      </c>
      <c r="G516" s="4">
        <f t="shared" si="47"/>
        <v>22.439077144917089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7">
        <f t="shared" si="49"/>
        <v>41614.25</v>
      </c>
      <c r="N516">
        <v>1386741600</v>
      </c>
      <c r="O516" s="7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36.067669172932334</v>
      </c>
      <c r="G517" s="4">
        <f t="shared" ref="G517:G580" si="53">E517/D517*100</f>
        <v>55.779069767441861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7">
        <f t="shared" si="49"/>
        <v>40900.25</v>
      </c>
      <c r="N517">
        <v>1324792800</v>
      </c>
      <c r="O517" s="7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63.030732860520096</v>
      </c>
      <c r="G518" s="4">
        <f t="shared" si="53"/>
        <v>42.523125996810208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7">
        <f t="shared" si="49"/>
        <v>40396.208333333336</v>
      </c>
      <c r="N518">
        <v>1284354000</v>
      </c>
      <c r="O518" s="7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1">
        <f t="shared" si="48"/>
        <v>84.717948717948715</v>
      </c>
      <c r="G519" s="4">
        <f t="shared" si="53"/>
        <v>112.00000000000001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7">
        <f t="shared" si="49"/>
        <v>42860.208333333328</v>
      </c>
      <c r="N519">
        <v>1494392400</v>
      </c>
      <c r="O519" s="7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62.2</v>
      </c>
      <c r="G520" s="4">
        <f t="shared" si="53"/>
        <v>7.0681818181818183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7">
        <f t="shared" si="49"/>
        <v>43154.25</v>
      </c>
      <c r="N520">
        <v>1519538400</v>
      </c>
      <c r="O520" s="7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1">
        <f t="shared" si="48"/>
        <v>101.97518330513255</v>
      </c>
      <c r="G521" s="4">
        <f t="shared" si="53"/>
        <v>101.74563871693867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7">
        <f t="shared" si="49"/>
        <v>42012.25</v>
      </c>
      <c r="N521">
        <v>1421906400</v>
      </c>
      <c r="O521" s="7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1">
        <f t="shared" si="48"/>
        <v>106.4375</v>
      </c>
      <c r="G522" s="4">
        <f t="shared" si="53"/>
        <v>425.75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7">
        <f t="shared" si="49"/>
        <v>43574.208333333328</v>
      </c>
      <c r="N522">
        <v>1555909200</v>
      </c>
      <c r="O522" s="7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1">
        <f t="shared" si="48"/>
        <v>29.975609756097562</v>
      </c>
      <c r="G523" s="4">
        <f t="shared" si="53"/>
        <v>145.53947368421052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7">
        <f t="shared" si="49"/>
        <v>42605.208333333328</v>
      </c>
      <c r="N523">
        <v>1472446800</v>
      </c>
      <c r="O523" s="7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85.806282722513089</v>
      </c>
      <c r="G524" s="4">
        <f t="shared" si="53"/>
        <v>32.453465346534657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7">
        <f t="shared" si="49"/>
        <v>41093.208333333336</v>
      </c>
      <c r="N524">
        <v>1342328400</v>
      </c>
      <c r="O524" s="7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1">
        <f t="shared" si="48"/>
        <v>70.82022471910112</v>
      </c>
      <c r="G525" s="4">
        <f t="shared" si="53"/>
        <v>700.33333333333326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7">
        <f t="shared" si="49"/>
        <v>40241.25</v>
      </c>
      <c r="N525">
        <v>1268114400</v>
      </c>
      <c r="O525" s="7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40.998484082870135</v>
      </c>
      <c r="G526" s="4">
        <f t="shared" si="53"/>
        <v>83.904860392967933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7">
        <f t="shared" si="49"/>
        <v>40294.208333333336</v>
      </c>
      <c r="N526">
        <v>1273381200</v>
      </c>
      <c r="O526" s="7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28.063492063492063</v>
      </c>
      <c r="G527" s="4">
        <f t="shared" si="53"/>
        <v>84.19047619047619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7">
        <f t="shared" si="49"/>
        <v>40505.25</v>
      </c>
      <c r="N527">
        <v>1290837600</v>
      </c>
      <c r="O527" s="7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1">
        <f t="shared" si="48"/>
        <v>88.054421768707485</v>
      </c>
      <c r="G528" s="4">
        <f t="shared" si="53"/>
        <v>155.95180722891567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7">
        <f t="shared" si="49"/>
        <v>42364.25</v>
      </c>
      <c r="N528">
        <v>1454306400</v>
      </c>
      <c r="O528" s="7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31</v>
      </c>
      <c r="G529" s="4">
        <f t="shared" si="53"/>
        <v>99.619450317124731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7">
        <f t="shared" si="49"/>
        <v>42405.25</v>
      </c>
      <c r="N529">
        <v>1457762400</v>
      </c>
      <c r="O529" s="7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90.337500000000006</v>
      </c>
      <c r="G530" s="4">
        <f t="shared" si="53"/>
        <v>80.300000000000011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7">
        <f t="shared" si="49"/>
        <v>41601.25</v>
      </c>
      <c r="N530">
        <v>1389074400</v>
      </c>
      <c r="O530" s="7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63.777777777777779</v>
      </c>
      <c r="G531" s="4">
        <f t="shared" si="53"/>
        <v>11.254901960784313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7">
        <f t="shared" si="49"/>
        <v>41769.208333333336</v>
      </c>
      <c r="N531">
        <v>1402117200</v>
      </c>
      <c r="O531" s="7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53.995515695067262</v>
      </c>
      <c r="G532" s="4">
        <f t="shared" si="53"/>
        <v>91.740952380952379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7">
        <f t="shared" si="49"/>
        <v>40421.208333333336</v>
      </c>
      <c r="N532">
        <v>1284440400</v>
      </c>
      <c r="O532" s="7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1">
        <f t="shared" si="48"/>
        <v>48.993956043956047</v>
      </c>
      <c r="G533" s="4">
        <f t="shared" si="53"/>
        <v>95.521156936261391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7">
        <f t="shared" si="49"/>
        <v>41589.25</v>
      </c>
      <c r="N533">
        <v>1388988000</v>
      </c>
      <c r="O533" s="7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1">
        <f t="shared" si="48"/>
        <v>63.857142857142854</v>
      </c>
      <c r="G534" s="4">
        <f t="shared" si="53"/>
        <v>502.87499999999994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7">
        <f t="shared" si="49"/>
        <v>43125.25</v>
      </c>
      <c r="N534">
        <v>1516946400</v>
      </c>
      <c r="O534" s="7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1">
        <f t="shared" si="48"/>
        <v>82.996393146979258</v>
      </c>
      <c r="G535" s="4">
        <f t="shared" si="53"/>
        <v>159.24394463667818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7">
        <f t="shared" si="49"/>
        <v>41479.208333333336</v>
      </c>
      <c r="N535">
        <v>1377752400</v>
      </c>
      <c r="O535" s="7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55.08230452674897</v>
      </c>
      <c r="G536" s="4">
        <f t="shared" si="53"/>
        <v>15.022446689113355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7">
        <f t="shared" si="49"/>
        <v>43329.208333333328</v>
      </c>
      <c r="N536">
        <v>1534568400</v>
      </c>
      <c r="O536" s="7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1">
        <f t="shared" si="48"/>
        <v>62.044554455445542</v>
      </c>
      <c r="G537" s="4">
        <f t="shared" si="53"/>
        <v>482.03846153846149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7">
        <f t="shared" si="49"/>
        <v>43259.208333333328</v>
      </c>
      <c r="N537">
        <v>1528606800</v>
      </c>
      <c r="O537" s="7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1">
        <f t="shared" si="48"/>
        <v>104.97857142857143</v>
      </c>
      <c r="G538" s="4">
        <f t="shared" si="53"/>
        <v>149.96938775510205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7">
        <f t="shared" si="49"/>
        <v>40414.208333333336</v>
      </c>
      <c r="N538">
        <v>1284872400</v>
      </c>
      <c r="O538" s="7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1">
        <f t="shared" si="48"/>
        <v>94.044676806083643</v>
      </c>
      <c r="G539" s="4">
        <f t="shared" si="53"/>
        <v>117.22156398104266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7">
        <f t="shared" si="49"/>
        <v>43342.208333333328</v>
      </c>
      <c r="N539">
        <v>1537592400</v>
      </c>
      <c r="O539" s="7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44.007716049382715</v>
      </c>
      <c r="G540" s="4">
        <f t="shared" si="53"/>
        <v>37.695968274950431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7">
        <f t="shared" si="49"/>
        <v>41539.208333333336</v>
      </c>
      <c r="N540">
        <v>1381208400</v>
      </c>
      <c r="O540" s="7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92.467532467532465</v>
      </c>
      <c r="G541" s="4">
        <f t="shared" si="53"/>
        <v>72.653061224489804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7">
        <f t="shared" si="49"/>
        <v>43647.208333333328</v>
      </c>
      <c r="N541">
        <v>1562475600</v>
      </c>
      <c r="O541" s="7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1">
        <f t="shared" si="48"/>
        <v>57.072874493927124</v>
      </c>
      <c r="G542" s="4">
        <f t="shared" si="53"/>
        <v>265.98113207547169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7">
        <f t="shared" si="49"/>
        <v>43225.208333333328</v>
      </c>
      <c r="N542">
        <v>1527397200</v>
      </c>
      <c r="O542" s="7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109.07848101265823</v>
      </c>
      <c r="G543" s="4">
        <f t="shared" si="53"/>
        <v>24.205617977528089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7">
        <f t="shared" si="49"/>
        <v>42165.208333333328</v>
      </c>
      <c r="N543">
        <v>1436158800</v>
      </c>
      <c r="O543" s="7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39.387755102040813</v>
      </c>
      <c r="G544" s="4">
        <f t="shared" si="53"/>
        <v>2.5064935064935066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7">
        <f t="shared" si="49"/>
        <v>42391.25</v>
      </c>
      <c r="N544">
        <v>1456034400</v>
      </c>
      <c r="O544" s="7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77.022222222222226</v>
      </c>
      <c r="G545" s="4">
        <f t="shared" si="53"/>
        <v>16.329799764428738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7">
        <f t="shared" si="49"/>
        <v>41528.208333333336</v>
      </c>
      <c r="N545">
        <v>1380171600</v>
      </c>
      <c r="O545" s="7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1">
        <f t="shared" si="48"/>
        <v>92.166666666666671</v>
      </c>
      <c r="G546" s="4">
        <f t="shared" si="53"/>
        <v>276.5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7">
        <f t="shared" si="49"/>
        <v>42377.25</v>
      </c>
      <c r="N546">
        <v>1453356000</v>
      </c>
      <c r="O546" s="7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61.007063197026021</v>
      </c>
      <c r="G547" s="4">
        <f t="shared" si="53"/>
        <v>88.803571428571431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7">
        <f t="shared" si="49"/>
        <v>43824.25</v>
      </c>
      <c r="N547">
        <v>1578981600</v>
      </c>
      <c r="O547" s="7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1">
        <f t="shared" si="48"/>
        <v>78.068181818181813</v>
      </c>
      <c r="G548" s="4">
        <f t="shared" si="53"/>
        <v>163.57142857142856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7">
        <f t="shared" si="49"/>
        <v>43360.208333333328</v>
      </c>
      <c r="N548">
        <v>1537419600</v>
      </c>
      <c r="O548" s="7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1">
        <f t="shared" si="48"/>
        <v>80.75</v>
      </c>
      <c r="G549" s="4">
        <f t="shared" si="53"/>
        <v>969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7">
        <f t="shared" si="49"/>
        <v>42029.25</v>
      </c>
      <c r="N549">
        <v>1423202400</v>
      </c>
      <c r="O549" s="7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1">
        <f t="shared" si="48"/>
        <v>59.991289782244557</v>
      </c>
      <c r="G550" s="4">
        <f t="shared" si="53"/>
        <v>270.91376701966715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7">
        <f t="shared" si="49"/>
        <v>42461.208333333328</v>
      </c>
      <c r="N550">
        <v>1460610000</v>
      </c>
      <c r="O550" s="7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1">
        <f t="shared" si="48"/>
        <v>110.03018372703411</v>
      </c>
      <c r="G551" s="4">
        <f t="shared" si="53"/>
        <v>284.21355932203392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7">
        <f t="shared" si="49"/>
        <v>41422.208333333336</v>
      </c>
      <c r="N551">
        <v>1370494800</v>
      </c>
      <c r="O551" s="7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1">
        <f t="shared" si="48"/>
        <v>4</v>
      </c>
      <c r="G552" s="4">
        <f t="shared" si="53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7">
        <f t="shared" si="49"/>
        <v>40968.25</v>
      </c>
      <c r="N552">
        <v>1332306000</v>
      </c>
      <c r="O552" s="7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37.99856063332134</v>
      </c>
      <c r="G553" s="4">
        <f t="shared" si="53"/>
        <v>58.6329816768462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7">
        <f t="shared" si="49"/>
        <v>41993.25</v>
      </c>
      <c r="N553">
        <v>1422511200</v>
      </c>
      <c r="O553" s="7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96.369565217391298</v>
      </c>
      <c r="G554" s="4">
        <f t="shared" si="53"/>
        <v>98.51111111111112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7">
        <f t="shared" si="49"/>
        <v>42700.25</v>
      </c>
      <c r="N554">
        <v>1480312800</v>
      </c>
      <c r="O554" s="7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72.978599221789878</v>
      </c>
      <c r="G555" s="4">
        <f t="shared" si="53"/>
        <v>43.975381008206334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7">
        <f t="shared" si="49"/>
        <v>40545.25</v>
      </c>
      <c r="N555">
        <v>1294034400</v>
      </c>
      <c r="O555" s="7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1">
        <f t="shared" si="48"/>
        <v>26.007220216606498</v>
      </c>
      <c r="G556" s="4">
        <f t="shared" si="53"/>
        <v>151.66315789473683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7">
        <f t="shared" si="49"/>
        <v>42723.25</v>
      </c>
      <c r="N556">
        <v>1482645600</v>
      </c>
      <c r="O556" s="7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1">
        <f t="shared" si="48"/>
        <v>104.36296296296297</v>
      </c>
      <c r="G557" s="4">
        <f t="shared" si="53"/>
        <v>223.63492063492063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7">
        <f t="shared" si="49"/>
        <v>41731.208333333336</v>
      </c>
      <c r="N557">
        <v>1399093200</v>
      </c>
      <c r="O557" s="7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1">
        <f t="shared" si="48"/>
        <v>102.18852459016394</v>
      </c>
      <c r="G558" s="4">
        <f t="shared" si="53"/>
        <v>239.75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7">
        <f t="shared" si="49"/>
        <v>40792.208333333336</v>
      </c>
      <c r="N558">
        <v>1315890000</v>
      </c>
      <c r="O558" s="7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1">
        <f t="shared" si="48"/>
        <v>54.117647058823529</v>
      </c>
      <c r="G559" s="4">
        <f t="shared" si="53"/>
        <v>199.33333333333334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7">
        <f t="shared" si="49"/>
        <v>42279.208333333328</v>
      </c>
      <c r="N559">
        <v>1444021200</v>
      </c>
      <c r="O559" s="7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1">
        <f t="shared" si="48"/>
        <v>63.222222222222221</v>
      </c>
      <c r="G560" s="4">
        <f t="shared" si="53"/>
        <v>137.34482758620689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7">
        <f t="shared" si="49"/>
        <v>42424.25</v>
      </c>
      <c r="N560">
        <v>1460005200</v>
      </c>
      <c r="O560" s="7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1">
        <f t="shared" si="48"/>
        <v>104.03228962818004</v>
      </c>
      <c r="G561" s="4">
        <f t="shared" si="53"/>
        <v>100.9696106362773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7">
        <f t="shared" si="49"/>
        <v>42584.208333333328</v>
      </c>
      <c r="N561">
        <v>1470718800</v>
      </c>
      <c r="O561" s="7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1">
        <f t="shared" si="48"/>
        <v>49.994334277620396</v>
      </c>
      <c r="G562" s="4">
        <f t="shared" si="53"/>
        <v>794.16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7">
        <f t="shared" si="49"/>
        <v>40865.25</v>
      </c>
      <c r="N562">
        <v>1325052000</v>
      </c>
      <c r="O562" s="7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1">
        <f t="shared" si="48"/>
        <v>56.015151515151516</v>
      </c>
      <c r="G563" s="4">
        <f t="shared" si="53"/>
        <v>369.7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7">
        <f t="shared" si="49"/>
        <v>40833.208333333336</v>
      </c>
      <c r="N563">
        <v>1319000400</v>
      </c>
      <c r="O563" s="7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48.807692307692307</v>
      </c>
      <c r="G564" s="4">
        <f t="shared" si="53"/>
        <v>12.818181818181817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7">
        <f t="shared" si="49"/>
        <v>43536.208333333328</v>
      </c>
      <c r="N564">
        <v>1552539600</v>
      </c>
      <c r="O564" s="7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1">
        <f t="shared" si="48"/>
        <v>60.082352941176474</v>
      </c>
      <c r="G565" s="4">
        <f t="shared" si="53"/>
        <v>138.02702702702703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7">
        <f t="shared" si="49"/>
        <v>43417.25</v>
      </c>
      <c r="N565">
        <v>1543816800</v>
      </c>
      <c r="O565" s="7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78.990502793296088</v>
      </c>
      <c r="G566" s="4">
        <f t="shared" si="53"/>
        <v>83.813278008298752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7">
        <f t="shared" si="49"/>
        <v>42078.208333333328</v>
      </c>
      <c r="N566">
        <v>1427086800</v>
      </c>
      <c r="O566" s="7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1">
        <f t="shared" si="48"/>
        <v>53.99499443826474</v>
      </c>
      <c r="G567" s="4">
        <f t="shared" si="53"/>
        <v>204.60063224446787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7">
        <f t="shared" si="49"/>
        <v>40862.25</v>
      </c>
      <c r="N567">
        <v>1323064800</v>
      </c>
      <c r="O567" s="7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111.45945945945945</v>
      </c>
      <c r="G568" s="4">
        <f t="shared" si="53"/>
        <v>44.344086021505376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7">
        <f t="shared" si="49"/>
        <v>42424.25</v>
      </c>
      <c r="N568">
        <v>1458277200</v>
      </c>
      <c r="O568" s="7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1">
        <f t="shared" si="48"/>
        <v>60.922131147540981</v>
      </c>
      <c r="G569" s="4">
        <f t="shared" si="53"/>
        <v>218.60294117647058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7">
        <f t="shared" si="49"/>
        <v>41830.208333333336</v>
      </c>
      <c r="N569">
        <v>1405141200</v>
      </c>
      <c r="O569" s="7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1">
        <f t="shared" si="48"/>
        <v>26.0015444015444</v>
      </c>
      <c r="G570" s="4">
        <f t="shared" si="53"/>
        <v>186.03314917127071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7">
        <f t="shared" si="49"/>
        <v>40374.208333333336</v>
      </c>
      <c r="N570">
        <v>1283058000</v>
      </c>
      <c r="O570" s="7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1">
        <f t="shared" si="48"/>
        <v>80.993208828522924</v>
      </c>
      <c r="G571" s="4">
        <f t="shared" si="53"/>
        <v>237.33830845771143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7">
        <f t="shared" si="49"/>
        <v>40554.25</v>
      </c>
      <c r="N571">
        <v>1295762400</v>
      </c>
      <c r="O571" s="7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1">
        <f t="shared" si="48"/>
        <v>34.995963302752294</v>
      </c>
      <c r="G572" s="4">
        <f t="shared" si="53"/>
        <v>305.65384615384613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7">
        <f t="shared" si="49"/>
        <v>41993.25</v>
      </c>
      <c r="N572">
        <v>1419573600</v>
      </c>
      <c r="O572" s="7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s="4">
        <f t="shared" si="53"/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7">
        <f t="shared" si="49"/>
        <v>42174.208333333328</v>
      </c>
      <c r="N573">
        <v>1438750800</v>
      </c>
      <c r="O573" s="7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1">
        <f t="shared" si="48"/>
        <v>52.085106382978722</v>
      </c>
      <c r="G574" s="4">
        <f t="shared" si="53"/>
        <v>54.400000000000006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7">
        <f t="shared" si="49"/>
        <v>42275.208333333328</v>
      </c>
      <c r="N574">
        <v>1444798800</v>
      </c>
      <c r="O574" s="7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1">
        <f t="shared" si="48"/>
        <v>24.986666666666668</v>
      </c>
      <c r="G575" s="4">
        <f t="shared" si="53"/>
        <v>111.88059701492537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7">
        <f t="shared" si="49"/>
        <v>41761.208333333336</v>
      </c>
      <c r="N575">
        <v>1399179600</v>
      </c>
      <c r="O575" s="7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1">
        <f t="shared" si="48"/>
        <v>69.215277777777771</v>
      </c>
      <c r="G576" s="4">
        <f t="shared" si="53"/>
        <v>369.14814814814815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7">
        <f t="shared" si="49"/>
        <v>43806.25</v>
      </c>
      <c r="N576">
        <v>1576562400</v>
      </c>
      <c r="O576" s="7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93.944444444444443</v>
      </c>
      <c r="G577" s="4">
        <f t="shared" si="53"/>
        <v>62.930372148859547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7">
        <f t="shared" si="49"/>
        <v>41779.208333333336</v>
      </c>
      <c r="N577">
        <v>1400821200</v>
      </c>
      <c r="O577" s="7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98.40625</v>
      </c>
      <c r="G578" s="4">
        <f t="shared" si="53"/>
        <v>64.927835051546396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7">
        <f t="shared" si="49"/>
        <v>43040.208333333328</v>
      </c>
      <c r="N578">
        <v>1510984800</v>
      </c>
      <c r="O578" s="7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1">
        <f t="shared" ref="F579:F642" si="54">E579/I579</f>
        <v>41.783783783783782</v>
      </c>
      <c r="G579" s="4">
        <f t="shared" si="53"/>
        <v>18.853658536585368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7">
        <f t="shared" ref="M579:M642" si="55">(((L579/60)/60)/24)+DATE(1970,1,1)</f>
        <v>40613.25</v>
      </c>
      <c r="N579">
        <v>1302066000</v>
      </c>
      <c r="O579" s="7">
        <f t="shared" ref="O579:O642" si="56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LEFT(R579,SEARCH("/",R579)-1)</f>
        <v>music</v>
      </c>
      <c r="T579" t="str">
        <f t="shared" ref="T579:T642" si="58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65.991836734693877</v>
      </c>
      <c r="G580" s="4">
        <f t="shared" si="53"/>
        <v>16.754404145077721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7">
        <f t="shared" si="55"/>
        <v>40878.25</v>
      </c>
      <c r="N580">
        <v>1322978400</v>
      </c>
      <c r="O580" s="7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1">
        <f t="shared" si="54"/>
        <v>72.05747126436782</v>
      </c>
      <c r="G581" s="4">
        <f t="shared" ref="G581:G644" si="59">E581/D581*100</f>
        <v>101.11290322580646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7">
        <f t="shared" si="55"/>
        <v>40762.208333333336</v>
      </c>
      <c r="N581">
        <v>1313730000</v>
      </c>
      <c r="O581" s="7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1">
        <f t="shared" si="54"/>
        <v>48.003209242618745</v>
      </c>
      <c r="G582" s="4">
        <f t="shared" si="59"/>
        <v>341.5022831050228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7">
        <f t="shared" si="55"/>
        <v>41696.25</v>
      </c>
      <c r="N582">
        <v>1394085600</v>
      </c>
      <c r="O582" s="7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54.098591549295776</v>
      </c>
      <c r="G583" s="4">
        <f t="shared" si="59"/>
        <v>64.016666666666666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7">
        <f t="shared" si="55"/>
        <v>40662.208333333336</v>
      </c>
      <c r="N583">
        <v>1305349200</v>
      </c>
      <c r="O583" s="7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107.88095238095238</v>
      </c>
      <c r="G584" s="4">
        <f t="shared" si="59"/>
        <v>52.080459770114942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7">
        <f t="shared" si="55"/>
        <v>42165.208333333328</v>
      </c>
      <c r="N584">
        <v>1434344400</v>
      </c>
      <c r="O584" s="7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1">
        <f t="shared" si="54"/>
        <v>67.034103410341032</v>
      </c>
      <c r="G585" s="4">
        <f t="shared" si="59"/>
        <v>322.40211640211641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7">
        <f t="shared" si="55"/>
        <v>40959.25</v>
      </c>
      <c r="N585">
        <v>1331186400</v>
      </c>
      <c r="O585" s="7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1">
        <f t="shared" si="54"/>
        <v>64.01425914445133</v>
      </c>
      <c r="G586" s="4">
        <f t="shared" si="59"/>
        <v>119.50810185185186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7">
        <f t="shared" si="55"/>
        <v>41024.208333333336</v>
      </c>
      <c r="N586">
        <v>1336539600</v>
      </c>
      <c r="O586" s="7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1">
        <f t="shared" si="54"/>
        <v>96.066176470588232</v>
      </c>
      <c r="G587" s="4">
        <f t="shared" si="59"/>
        <v>146.79775280898878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7">
        <f t="shared" si="55"/>
        <v>40255.208333333336</v>
      </c>
      <c r="N587">
        <v>1269752400</v>
      </c>
      <c r="O587" s="7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1">
        <f t="shared" si="54"/>
        <v>51.184615384615384</v>
      </c>
      <c r="G588" s="4">
        <f t="shared" si="59"/>
        <v>950.57142857142856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7">
        <f t="shared" si="55"/>
        <v>40499.25</v>
      </c>
      <c r="N588">
        <v>1291615200</v>
      </c>
      <c r="O588" s="7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43.92307692307692</v>
      </c>
      <c r="G589" s="4">
        <f t="shared" si="59"/>
        <v>72.893617021276597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7">
        <f t="shared" si="55"/>
        <v>43484.25</v>
      </c>
      <c r="N589">
        <v>1552366800</v>
      </c>
      <c r="O589" s="7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91.021198830409361</v>
      </c>
      <c r="G590" s="4">
        <f t="shared" si="59"/>
        <v>79.008248730964468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7">
        <f t="shared" si="55"/>
        <v>40262.208333333336</v>
      </c>
      <c r="N590">
        <v>1272171600</v>
      </c>
      <c r="O590" s="7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50.127450980392155</v>
      </c>
      <c r="G591" s="4">
        <f t="shared" si="59"/>
        <v>64.721518987341781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7">
        <f t="shared" si="55"/>
        <v>42190.208333333328</v>
      </c>
      <c r="N591">
        <v>1436677200</v>
      </c>
      <c r="O591" s="7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67.720930232558146</v>
      </c>
      <c r="G592" s="4">
        <f t="shared" si="59"/>
        <v>82.028169014084511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7">
        <f t="shared" si="55"/>
        <v>41994.25</v>
      </c>
      <c r="N592">
        <v>1420092000</v>
      </c>
      <c r="O592" s="7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1">
        <f t="shared" si="54"/>
        <v>61.03921568627451</v>
      </c>
      <c r="G593" s="4">
        <f t="shared" si="59"/>
        <v>1037.6666666666667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7">
        <f t="shared" si="55"/>
        <v>40373.208333333336</v>
      </c>
      <c r="N593">
        <v>1279947600</v>
      </c>
      <c r="O593" s="7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80.011857707509876</v>
      </c>
      <c r="G594" s="4">
        <f t="shared" si="59"/>
        <v>12.910076530612244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7">
        <f t="shared" si="55"/>
        <v>41789.208333333336</v>
      </c>
      <c r="N594">
        <v>1402203600</v>
      </c>
      <c r="O594" s="7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1">
        <f t="shared" si="54"/>
        <v>47.001497753369947</v>
      </c>
      <c r="G595" s="4">
        <f t="shared" si="59"/>
        <v>154.84210526315789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7">
        <f t="shared" si="55"/>
        <v>41724.208333333336</v>
      </c>
      <c r="N595">
        <v>1396933200</v>
      </c>
      <c r="O595" s="7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71.127388535031841</v>
      </c>
      <c r="G596" s="4">
        <f t="shared" si="59"/>
        <v>7.0991735537190088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7">
        <f t="shared" si="55"/>
        <v>42548.208333333328</v>
      </c>
      <c r="N596">
        <v>1467262800</v>
      </c>
      <c r="O596" s="7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1">
        <f t="shared" si="54"/>
        <v>89.99079189686924</v>
      </c>
      <c r="G597" s="4">
        <f t="shared" si="59"/>
        <v>208.52773826458036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7">
        <f t="shared" si="55"/>
        <v>40253.208333333336</v>
      </c>
      <c r="N597">
        <v>1270530000</v>
      </c>
      <c r="O597" s="7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43.032786885245905</v>
      </c>
      <c r="G598" s="4">
        <f t="shared" si="59"/>
        <v>99.683544303797461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7">
        <f t="shared" si="55"/>
        <v>42434.25</v>
      </c>
      <c r="N598">
        <v>1457762400</v>
      </c>
      <c r="O598" s="7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1">
        <f t="shared" si="54"/>
        <v>67.997714808043881</v>
      </c>
      <c r="G599" s="4">
        <f t="shared" si="59"/>
        <v>201.59756097560978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7">
        <f t="shared" si="55"/>
        <v>43786.25</v>
      </c>
      <c r="N599">
        <v>1575525600</v>
      </c>
      <c r="O599" s="7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1">
        <f t="shared" si="54"/>
        <v>73.004566210045667</v>
      </c>
      <c r="G600" s="4">
        <f t="shared" si="59"/>
        <v>162.09032258064516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7">
        <f t="shared" si="55"/>
        <v>40344.208333333336</v>
      </c>
      <c r="N600">
        <v>1279083600</v>
      </c>
      <c r="O600" s="7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62.341463414634148</v>
      </c>
      <c r="G601" s="4">
        <f t="shared" si="59"/>
        <v>3.6436208125445471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7">
        <f t="shared" si="55"/>
        <v>42047.25</v>
      </c>
      <c r="N601">
        <v>1424412000</v>
      </c>
      <c r="O601" s="7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s="4">
        <f t="shared" si="59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7">
        <f t="shared" si="55"/>
        <v>41485.208333333336</v>
      </c>
      <c r="N602">
        <v>1376197200</v>
      </c>
      <c r="O602" s="7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1">
        <f t="shared" si="54"/>
        <v>67.103092783505161</v>
      </c>
      <c r="G603" s="4">
        <f t="shared" si="59"/>
        <v>206.63492063492063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7">
        <f t="shared" si="55"/>
        <v>41789.208333333336</v>
      </c>
      <c r="N603">
        <v>1402894800</v>
      </c>
      <c r="O603" s="7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1">
        <f t="shared" si="54"/>
        <v>79.978947368421046</v>
      </c>
      <c r="G604" s="4">
        <f t="shared" si="59"/>
        <v>128.23628691983123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7">
        <f t="shared" si="55"/>
        <v>42160.208333333328</v>
      </c>
      <c r="N604">
        <v>1434430800</v>
      </c>
      <c r="O604" s="7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1">
        <f t="shared" si="54"/>
        <v>62.176470588235297</v>
      </c>
      <c r="G605" s="4">
        <f t="shared" si="59"/>
        <v>119.66037735849055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7">
        <f t="shared" si="55"/>
        <v>43573.208333333328</v>
      </c>
      <c r="N605">
        <v>1557896400</v>
      </c>
      <c r="O605" s="7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1">
        <f t="shared" si="54"/>
        <v>53.005950297514879</v>
      </c>
      <c r="G606" s="4">
        <f t="shared" si="59"/>
        <v>170.73055242390078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7">
        <f t="shared" si="55"/>
        <v>40565.25</v>
      </c>
      <c r="N606">
        <v>1297490400</v>
      </c>
      <c r="O606" s="7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1">
        <f t="shared" si="54"/>
        <v>57.738317757009348</v>
      </c>
      <c r="G607" s="4">
        <f t="shared" si="59"/>
        <v>187.21212121212122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7">
        <f t="shared" si="55"/>
        <v>42280.208333333328</v>
      </c>
      <c r="N607">
        <v>1447394400</v>
      </c>
      <c r="O607" s="7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1">
        <f t="shared" si="54"/>
        <v>40.03125</v>
      </c>
      <c r="G608" s="4">
        <f t="shared" si="59"/>
        <v>188.38235294117646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7">
        <f t="shared" si="55"/>
        <v>42436.25</v>
      </c>
      <c r="N608">
        <v>1458277200</v>
      </c>
      <c r="O608" s="7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1">
        <f t="shared" si="54"/>
        <v>81.016591928251117</v>
      </c>
      <c r="G609" s="4">
        <f t="shared" si="59"/>
        <v>131.29869186046511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7">
        <f t="shared" si="55"/>
        <v>41721.208333333336</v>
      </c>
      <c r="N609">
        <v>1395723600</v>
      </c>
      <c r="O609" s="7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1">
        <f t="shared" si="54"/>
        <v>35.047468354430379</v>
      </c>
      <c r="G610" s="4">
        <f t="shared" si="59"/>
        <v>283.97435897435901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7">
        <f t="shared" si="55"/>
        <v>43530.25</v>
      </c>
      <c r="N610">
        <v>1552197600</v>
      </c>
      <c r="O610" s="7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1">
        <f t="shared" si="54"/>
        <v>102.92307692307692</v>
      </c>
      <c r="G611" s="4">
        <f t="shared" si="59"/>
        <v>120.41999999999999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7">
        <f t="shared" si="55"/>
        <v>43481.25</v>
      </c>
      <c r="N611">
        <v>1549087200</v>
      </c>
      <c r="O611" s="7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1">
        <f t="shared" si="54"/>
        <v>27.998126756166094</v>
      </c>
      <c r="G612" s="4">
        <f t="shared" si="59"/>
        <v>419.0560747663551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7">
        <f t="shared" si="55"/>
        <v>41259.25</v>
      </c>
      <c r="N612">
        <v>1356847200</v>
      </c>
      <c r="O612" s="7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1">
        <f t="shared" si="54"/>
        <v>75.733333333333334</v>
      </c>
      <c r="G613" s="4">
        <f t="shared" si="59"/>
        <v>13.853658536585368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7">
        <f t="shared" si="55"/>
        <v>41480.208333333336</v>
      </c>
      <c r="N613">
        <v>1375765200</v>
      </c>
      <c r="O613" s="7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1">
        <f t="shared" si="54"/>
        <v>45.026041666666664</v>
      </c>
      <c r="G614" s="4">
        <f t="shared" si="59"/>
        <v>139.43548387096774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7">
        <f t="shared" si="55"/>
        <v>40474.208333333336</v>
      </c>
      <c r="N614">
        <v>1289800800</v>
      </c>
      <c r="O614" s="7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1">
        <f t="shared" si="54"/>
        <v>73.615384615384613</v>
      </c>
      <c r="G615" s="4">
        <f t="shared" si="59"/>
        <v>174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7">
        <f t="shared" si="55"/>
        <v>42973.208333333328</v>
      </c>
      <c r="N615">
        <v>1504501200</v>
      </c>
      <c r="O615" s="7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1">
        <f t="shared" si="54"/>
        <v>56.991701244813278</v>
      </c>
      <c r="G616" s="4">
        <f t="shared" si="59"/>
        <v>155.49056603773585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7">
        <f t="shared" si="55"/>
        <v>42746.25</v>
      </c>
      <c r="N616">
        <v>1485669600</v>
      </c>
      <c r="O616" s="7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1">
        <f t="shared" si="54"/>
        <v>85.223529411764702</v>
      </c>
      <c r="G617" s="4">
        <f t="shared" si="59"/>
        <v>170.44705882352943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7">
        <f t="shared" si="55"/>
        <v>42489.208333333328</v>
      </c>
      <c r="N617">
        <v>1462770000</v>
      </c>
      <c r="O617" s="7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1">
        <f t="shared" si="54"/>
        <v>50.962184873949582</v>
      </c>
      <c r="G618" s="4">
        <f t="shared" si="59"/>
        <v>189.515625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7">
        <f t="shared" si="55"/>
        <v>41537.208333333336</v>
      </c>
      <c r="N618">
        <v>1379739600</v>
      </c>
      <c r="O618" s="7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1">
        <f t="shared" si="54"/>
        <v>63.563636363636363</v>
      </c>
      <c r="G619" s="4">
        <f t="shared" si="59"/>
        <v>249.71428571428572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7">
        <f t="shared" si="55"/>
        <v>41794.208333333336</v>
      </c>
      <c r="N619">
        <v>1402722000</v>
      </c>
      <c r="O619" s="7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80.999165275459092</v>
      </c>
      <c r="G620" s="4">
        <f t="shared" si="59"/>
        <v>48.860523665659613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7">
        <f t="shared" si="55"/>
        <v>41396.208333333336</v>
      </c>
      <c r="N620">
        <v>1369285200</v>
      </c>
      <c r="O620" s="7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86.044753086419746</v>
      </c>
      <c r="G621" s="4">
        <f t="shared" si="59"/>
        <v>28.461970393057683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7">
        <f t="shared" si="55"/>
        <v>40669.208333333336</v>
      </c>
      <c r="N621">
        <v>1304744400</v>
      </c>
      <c r="O621" s="7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1">
        <f t="shared" si="54"/>
        <v>90.0390625</v>
      </c>
      <c r="G622" s="4">
        <f t="shared" si="59"/>
        <v>268.02325581395348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7">
        <f t="shared" si="55"/>
        <v>42559.208333333328</v>
      </c>
      <c r="N622">
        <v>1468299600</v>
      </c>
      <c r="O622" s="7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1">
        <f t="shared" si="54"/>
        <v>74.006063432835816</v>
      </c>
      <c r="G623" s="4">
        <f t="shared" si="59"/>
        <v>619.80078125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7">
        <f t="shared" si="55"/>
        <v>42626.208333333328</v>
      </c>
      <c r="N623">
        <v>1474174800</v>
      </c>
      <c r="O623" s="7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92.4375</v>
      </c>
      <c r="G624" s="4">
        <f t="shared" si="59"/>
        <v>3.1301587301587301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7">
        <f t="shared" si="55"/>
        <v>43205.208333333328</v>
      </c>
      <c r="N624">
        <v>1526014800</v>
      </c>
      <c r="O624" s="7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1">
        <f t="shared" si="54"/>
        <v>55.999257333828446</v>
      </c>
      <c r="G625" s="4">
        <f t="shared" si="59"/>
        <v>159.92152704135739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7">
        <f t="shared" si="55"/>
        <v>42201.208333333328</v>
      </c>
      <c r="N625">
        <v>1437454800</v>
      </c>
      <c r="O625" s="7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1">
        <f t="shared" si="54"/>
        <v>32.983796296296298</v>
      </c>
      <c r="G626" s="4">
        <f t="shared" si="59"/>
        <v>279.39215686274508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7">
        <f t="shared" si="55"/>
        <v>42029.25</v>
      </c>
      <c r="N626">
        <v>1422684000</v>
      </c>
      <c r="O626" s="7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93.596774193548384</v>
      </c>
      <c r="G627" s="4">
        <f t="shared" si="59"/>
        <v>77.373333333333335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7">
        <f t="shared" si="55"/>
        <v>43857.25</v>
      </c>
      <c r="N627">
        <v>1581314400</v>
      </c>
      <c r="O627" s="7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1">
        <f t="shared" si="54"/>
        <v>69.867724867724874</v>
      </c>
      <c r="G628" s="4">
        <f t="shared" si="59"/>
        <v>206.32812500000003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7">
        <f t="shared" si="55"/>
        <v>40449.208333333336</v>
      </c>
      <c r="N628">
        <v>1286427600</v>
      </c>
      <c r="O628" s="7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1">
        <f t="shared" si="54"/>
        <v>72.129870129870127</v>
      </c>
      <c r="G629" s="4">
        <f t="shared" si="59"/>
        <v>694.25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7">
        <f t="shared" si="55"/>
        <v>40345.208333333336</v>
      </c>
      <c r="N629">
        <v>1278738000</v>
      </c>
      <c r="O629" s="7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1">
        <f t="shared" si="54"/>
        <v>30.041666666666668</v>
      </c>
      <c r="G630" s="4">
        <f t="shared" si="59"/>
        <v>151.78947368421052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7">
        <f t="shared" si="55"/>
        <v>40455.208333333336</v>
      </c>
      <c r="N630">
        <v>1286427600</v>
      </c>
      <c r="O630" s="7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73.968000000000004</v>
      </c>
      <c r="G631" s="4">
        <f t="shared" si="59"/>
        <v>64.58207217694995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7">
        <f t="shared" si="55"/>
        <v>42557.208333333328</v>
      </c>
      <c r="N631">
        <v>1467954000</v>
      </c>
      <c r="O631" s="7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1">
        <f t="shared" si="54"/>
        <v>68.65517241379311</v>
      </c>
      <c r="G632" s="4">
        <f t="shared" si="59"/>
        <v>62.873684210526314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7">
        <f t="shared" si="55"/>
        <v>43586.208333333328</v>
      </c>
      <c r="N632">
        <v>1557637200</v>
      </c>
      <c r="O632" s="7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1">
        <f t="shared" si="54"/>
        <v>59.992164544564154</v>
      </c>
      <c r="G633" s="4">
        <f t="shared" si="59"/>
        <v>310.39864864864865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7">
        <f t="shared" si="55"/>
        <v>43550.208333333328</v>
      </c>
      <c r="N633">
        <v>1553922000</v>
      </c>
      <c r="O633" s="7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1">
        <f t="shared" si="54"/>
        <v>111.15827338129496</v>
      </c>
      <c r="G634" s="4">
        <f t="shared" si="59"/>
        <v>42.859916782246884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7">
        <f t="shared" si="55"/>
        <v>41945.208333333336</v>
      </c>
      <c r="N634">
        <v>1416463200</v>
      </c>
      <c r="O634" s="7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53.038095238095238</v>
      </c>
      <c r="G635" s="4">
        <f t="shared" si="59"/>
        <v>83.119402985074629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7">
        <f t="shared" si="55"/>
        <v>42315.25</v>
      </c>
      <c r="N635">
        <v>1447221600</v>
      </c>
      <c r="O635" s="7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1">
        <f t="shared" si="54"/>
        <v>55.985524728588658</v>
      </c>
      <c r="G636" s="4">
        <f t="shared" si="59"/>
        <v>78.531302876480552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7">
        <f t="shared" si="55"/>
        <v>42819.208333333328</v>
      </c>
      <c r="N636">
        <v>1491627600</v>
      </c>
      <c r="O636" s="7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1">
        <f t="shared" si="54"/>
        <v>69.986760812003524</v>
      </c>
      <c r="G637" s="4">
        <f t="shared" si="59"/>
        <v>114.09352517985612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7">
        <f t="shared" si="55"/>
        <v>41314.25</v>
      </c>
      <c r="N637">
        <v>1363150800</v>
      </c>
      <c r="O637" s="7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48.998079877112133</v>
      </c>
      <c r="G638" s="4">
        <f t="shared" si="59"/>
        <v>64.537683358624179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7">
        <f t="shared" si="55"/>
        <v>40926.25</v>
      </c>
      <c r="N638">
        <v>1330754400</v>
      </c>
      <c r="O638" s="7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103.84615384615384</v>
      </c>
      <c r="G639" s="4">
        <f t="shared" si="59"/>
        <v>79.411764705882348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7">
        <f t="shared" si="55"/>
        <v>42688.25</v>
      </c>
      <c r="N639">
        <v>1479794400</v>
      </c>
      <c r="O639" s="7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99.127659574468083</v>
      </c>
      <c r="G640" s="4">
        <f t="shared" si="59"/>
        <v>11.419117647058824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7">
        <f t="shared" si="55"/>
        <v>40386.208333333336</v>
      </c>
      <c r="N640">
        <v>1281243600</v>
      </c>
      <c r="O640" s="7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1">
        <f t="shared" si="54"/>
        <v>107.37777777777778</v>
      </c>
      <c r="G641" s="4">
        <f t="shared" si="59"/>
        <v>56.186046511627907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7">
        <f t="shared" si="55"/>
        <v>43309.208333333328</v>
      </c>
      <c r="N641">
        <v>1532754000</v>
      </c>
      <c r="O641" s="7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76.922178988326849</v>
      </c>
      <c r="G642" s="4">
        <f t="shared" si="59"/>
        <v>16.501669449081803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7">
        <f t="shared" si="55"/>
        <v>42387.25</v>
      </c>
      <c r="N642">
        <v>1453356000</v>
      </c>
      <c r="O642" s="7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1">
        <f t="shared" ref="F643:F706" si="60">E643/I643</f>
        <v>58.128865979381445</v>
      </c>
      <c r="G643" s="4">
        <f t="shared" si="59"/>
        <v>119.96808510638297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7">
        <f t="shared" ref="M643:M706" si="61">(((L643/60)/60)/24)+DATE(1970,1,1)</f>
        <v>42786.25</v>
      </c>
      <c r="N643">
        <v>1489986000</v>
      </c>
      <c r="O643" s="7">
        <f t="shared" ref="O643:O706" si="62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LEFT(R643,SEARCH("/",R643)-1)</f>
        <v>theater</v>
      </c>
      <c r="T643" t="str">
        <f t="shared" ref="T643:T706" si="64">RIGHT(R643,LEN(R643)-SEARCH("/",R643))</f>
        <v>plays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1">
        <f t="shared" si="60"/>
        <v>103.73643410852713</v>
      </c>
      <c r="G644" s="4">
        <f t="shared" si="59"/>
        <v>145.45652173913044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7">
        <f t="shared" si="61"/>
        <v>43451.25</v>
      </c>
      <c r="N644">
        <v>1545804000</v>
      </c>
      <c r="O644" s="7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1">
        <f t="shared" si="60"/>
        <v>87.962666666666664</v>
      </c>
      <c r="G645" s="4">
        <f t="shared" ref="G645:G708" si="65">E645/D645*100</f>
        <v>221.38255033557047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7">
        <f t="shared" si="61"/>
        <v>42795.25</v>
      </c>
      <c r="N645">
        <v>1489899600</v>
      </c>
      <c r="O645" s="7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28</v>
      </c>
      <c r="G646" s="4">
        <f t="shared" si="65"/>
        <v>48.396694214876035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7">
        <f t="shared" si="61"/>
        <v>43452.25</v>
      </c>
      <c r="N646">
        <v>1546495200</v>
      </c>
      <c r="O646" s="7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37.999361294443261</v>
      </c>
      <c r="G647" s="4">
        <f t="shared" si="65"/>
        <v>92.911504424778755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7">
        <f t="shared" si="61"/>
        <v>43369.208333333328</v>
      </c>
      <c r="N647">
        <v>1539752400</v>
      </c>
      <c r="O647" s="7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29.999313893653515</v>
      </c>
      <c r="G648" s="4">
        <f t="shared" si="65"/>
        <v>88.599797365754824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7">
        <f t="shared" si="61"/>
        <v>41346.208333333336</v>
      </c>
      <c r="N648">
        <v>1364101200</v>
      </c>
      <c r="O648" s="7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103.5</v>
      </c>
      <c r="G649" s="4">
        <f t="shared" si="65"/>
        <v>41.4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7">
        <f t="shared" si="61"/>
        <v>43199.208333333328</v>
      </c>
      <c r="N649">
        <v>1525323600</v>
      </c>
      <c r="O649" s="7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1">
        <f t="shared" si="60"/>
        <v>85.994467496542185</v>
      </c>
      <c r="G650" s="4">
        <f t="shared" si="65"/>
        <v>63.056795131845846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7">
        <f t="shared" si="61"/>
        <v>42922.208333333328</v>
      </c>
      <c r="N650">
        <v>1500872400</v>
      </c>
      <c r="O650" s="7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98.011627906976742</v>
      </c>
      <c r="G651" s="4">
        <f t="shared" si="65"/>
        <v>48.482333607230892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7">
        <f t="shared" si="61"/>
        <v>40471.208333333336</v>
      </c>
      <c r="N651">
        <v>1288501200</v>
      </c>
      <c r="O651" s="7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s="4">
        <f t="shared" si="65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7">
        <f t="shared" si="61"/>
        <v>41828.208333333336</v>
      </c>
      <c r="N652">
        <v>1407128400</v>
      </c>
      <c r="O652" s="7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44.994570837642193</v>
      </c>
      <c r="G653" s="4">
        <f t="shared" si="65"/>
        <v>88.47941026944585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7">
        <f t="shared" si="61"/>
        <v>41692.25</v>
      </c>
      <c r="N653">
        <v>1394344800</v>
      </c>
      <c r="O653" s="7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1">
        <f t="shared" si="60"/>
        <v>31.012224938875306</v>
      </c>
      <c r="G654" s="4">
        <f t="shared" si="65"/>
        <v>126.84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7">
        <f t="shared" si="61"/>
        <v>42587.208333333328</v>
      </c>
      <c r="N654">
        <v>1474088400</v>
      </c>
      <c r="O654" s="7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1">
        <f t="shared" si="60"/>
        <v>59.970085470085472</v>
      </c>
      <c r="G655" s="4">
        <f t="shared" si="65"/>
        <v>2338.833333333333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7">
        <f t="shared" si="61"/>
        <v>42468.208333333328</v>
      </c>
      <c r="N655">
        <v>1460264400</v>
      </c>
      <c r="O655" s="7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1">
        <f t="shared" si="60"/>
        <v>58.9973474801061</v>
      </c>
      <c r="G656" s="4">
        <f t="shared" si="65"/>
        <v>508.38857142857148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7">
        <f t="shared" si="61"/>
        <v>42240.208333333328</v>
      </c>
      <c r="N656">
        <v>1440824400</v>
      </c>
      <c r="O656" s="7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1">
        <f t="shared" si="60"/>
        <v>50.045454545454547</v>
      </c>
      <c r="G657" s="4">
        <f t="shared" si="65"/>
        <v>191.47826086956522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7">
        <f t="shared" si="61"/>
        <v>42796.25</v>
      </c>
      <c r="N657">
        <v>1489554000</v>
      </c>
      <c r="O657" s="7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98.966269841269835</v>
      </c>
      <c r="G658" s="4">
        <f t="shared" si="65"/>
        <v>42.127533783783782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7">
        <f t="shared" si="61"/>
        <v>43097.25</v>
      </c>
      <c r="N658">
        <v>1514872800</v>
      </c>
      <c r="O658" s="7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58.857142857142854</v>
      </c>
      <c r="G659" s="4">
        <f t="shared" si="65"/>
        <v>8.24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7">
        <f t="shared" si="61"/>
        <v>43096.25</v>
      </c>
      <c r="N659">
        <v>1515736800</v>
      </c>
      <c r="O659" s="7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1">
        <f t="shared" si="60"/>
        <v>81.010256410256417</v>
      </c>
      <c r="G660" s="4">
        <f t="shared" si="65"/>
        <v>60.064638783269963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7">
        <f t="shared" si="61"/>
        <v>42246.208333333328</v>
      </c>
      <c r="N660">
        <v>1442898000</v>
      </c>
      <c r="O660" s="7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76.013333333333335</v>
      </c>
      <c r="G661" s="4">
        <f t="shared" si="65"/>
        <v>47.232808616404313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7">
        <f t="shared" si="61"/>
        <v>40570.25</v>
      </c>
      <c r="N661">
        <v>1296194400</v>
      </c>
      <c r="O661" s="7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96.597402597402592</v>
      </c>
      <c r="G662" s="4">
        <f t="shared" si="65"/>
        <v>81.736263736263737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7">
        <f t="shared" si="61"/>
        <v>42237.208333333328</v>
      </c>
      <c r="N662">
        <v>1440910800</v>
      </c>
      <c r="O662" s="7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76.957446808510639</v>
      </c>
      <c r="G663" s="4">
        <f t="shared" si="65"/>
        <v>54.187265917603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7">
        <f t="shared" si="61"/>
        <v>40996.208333333336</v>
      </c>
      <c r="N663">
        <v>1335502800</v>
      </c>
      <c r="O663" s="7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67.984732824427482</v>
      </c>
      <c r="G664" s="4">
        <f t="shared" si="65"/>
        <v>97.868131868131869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7">
        <f t="shared" si="61"/>
        <v>43443.25</v>
      </c>
      <c r="N664">
        <v>1544680800</v>
      </c>
      <c r="O664" s="7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88.781609195402297</v>
      </c>
      <c r="G665" s="4">
        <f t="shared" si="65"/>
        <v>77.239999999999995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7">
        <f t="shared" si="61"/>
        <v>40458.208333333336</v>
      </c>
      <c r="N665">
        <v>1288414800</v>
      </c>
      <c r="O665" s="7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24.99623706491063</v>
      </c>
      <c r="G666" s="4">
        <f t="shared" si="65"/>
        <v>33.464735516372798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7">
        <f t="shared" si="61"/>
        <v>40959.25</v>
      </c>
      <c r="N666">
        <v>1330581600</v>
      </c>
      <c r="O666" s="7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1">
        <f t="shared" si="60"/>
        <v>44.922794117647058</v>
      </c>
      <c r="G667" s="4">
        <f t="shared" si="65"/>
        <v>239.58823529411765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7">
        <f t="shared" si="61"/>
        <v>40733.208333333336</v>
      </c>
      <c r="N667">
        <v>1311397200</v>
      </c>
      <c r="O667" s="7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1">
        <f t="shared" si="60"/>
        <v>79.400000000000006</v>
      </c>
      <c r="G668" s="4">
        <f t="shared" si="65"/>
        <v>64.032258064516128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7">
        <f t="shared" si="61"/>
        <v>41516.208333333336</v>
      </c>
      <c r="N668">
        <v>1378357200</v>
      </c>
      <c r="O668" s="7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1">
        <f t="shared" si="60"/>
        <v>29.009546539379475</v>
      </c>
      <c r="G669" s="4">
        <f t="shared" si="65"/>
        <v>176.15942028985506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7">
        <f t="shared" si="61"/>
        <v>41892.208333333336</v>
      </c>
      <c r="N669">
        <v>1411102800</v>
      </c>
      <c r="O669" s="7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73.59210526315789</v>
      </c>
      <c r="G670" s="4">
        <f t="shared" si="65"/>
        <v>20.33818181818182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7">
        <f t="shared" si="61"/>
        <v>41122.208333333336</v>
      </c>
      <c r="N670">
        <v>1344834000</v>
      </c>
      <c r="O670" s="7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1">
        <f t="shared" si="60"/>
        <v>107.97038864898211</v>
      </c>
      <c r="G671" s="4">
        <f t="shared" si="65"/>
        <v>358.64754098360658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7">
        <f t="shared" si="61"/>
        <v>42912.208333333328</v>
      </c>
      <c r="N671">
        <v>1499230800</v>
      </c>
      <c r="O671" s="7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1">
        <f t="shared" si="60"/>
        <v>68.987284287011803</v>
      </c>
      <c r="G672" s="4">
        <f t="shared" si="65"/>
        <v>468.85802469135803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7">
        <f t="shared" si="61"/>
        <v>42425.25</v>
      </c>
      <c r="N672">
        <v>1457416800</v>
      </c>
      <c r="O672" s="7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1">
        <f t="shared" si="60"/>
        <v>111.02236719478098</v>
      </c>
      <c r="G673" s="4">
        <f t="shared" si="65"/>
        <v>122.05635245901641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7">
        <f t="shared" si="61"/>
        <v>40390.208333333336</v>
      </c>
      <c r="N673">
        <v>1280898000</v>
      </c>
      <c r="O673" s="7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24.997515808491418</v>
      </c>
      <c r="G674" s="4">
        <f t="shared" si="65"/>
        <v>55.931783729156137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7">
        <f t="shared" si="61"/>
        <v>43180.208333333328</v>
      </c>
      <c r="N674">
        <v>1522472400</v>
      </c>
      <c r="O674" s="7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42.155172413793103</v>
      </c>
      <c r="G675" s="4">
        <f t="shared" si="65"/>
        <v>43.660714285714285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7">
        <f t="shared" si="61"/>
        <v>42475.208333333328</v>
      </c>
      <c r="N675">
        <v>1462510800</v>
      </c>
      <c r="O675" s="7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1">
        <f t="shared" si="60"/>
        <v>47.003284072249592</v>
      </c>
      <c r="G676" s="4">
        <f t="shared" si="65"/>
        <v>33.53837141183363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7">
        <f t="shared" si="61"/>
        <v>40774.208333333336</v>
      </c>
      <c r="N676">
        <v>1317790800</v>
      </c>
      <c r="O676" s="7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1">
        <f t="shared" si="60"/>
        <v>36.0392749244713</v>
      </c>
      <c r="G677" s="4">
        <f t="shared" si="65"/>
        <v>122.97938144329896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7">
        <f t="shared" si="61"/>
        <v>43719.208333333328</v>
      </c>
      <c r="N677">
        <v>1568782800</v>
      </c>
      <c r="O677" s="7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1">
        <f t="shared" si="60"/>
        <v>101.03760683760684</v>
      </c>
      <c r="G678" s="4">
        <f t="shared" si="65"/>
        <v>189.74959871589084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7">
        <f t="shared" si="61"/>
        <v>41178.208333333336</v>
      </c>
      <c r="N678">
        <v>1349413200</v>
      </c>
      <c r="O678" s="7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39.927927927927925</v>
      </c>
      <c r="G679" s="4">
        <f t="shared" si="65"/>
        <v>83.622641509433961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7">
        <f t="shared" si="61"/>
        <v>42561.208333333328</v>
      </c>
      <c r="N679">
        <v>1472446800</v>
      </c>
      <c r="O679" s="7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1">
        <f t="shared" si="60"/>
        <v>83.158139534883716</v>
      </c>
      <c r="G680" s="4">
        <f t="shared" si="65"/>
        <v>17.968844221105527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7">
        <f t="shared" si="61"/>
        <v>43484.25</v>
      </c>
      <c r="N680">
        <v>1548050400</v>
      </c>
      <c r="O680" s="7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1">
        <f t="shared" si="60"/>
        <v>39.97520661157025</v>
      </c>
      <c r="G681" s="4">
        <f t="shared" si="65"/>
        <v>1036.5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7">
        <f t="shared" si="61"/>
        <v>43756.208333333328</v>
      </c>
      <c r="N681">
        <v>1571806800</v>
      </c>
      <c r="O681" s="7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47.993908629441627</v>
      </c>
      <c r="G682" s="4">
        <f t="shared" si="65"/>
        <v>97.405219780219781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7">
        <f t="shared" si="61"/>
        <v>43813.25</v>
      </c>
      <c r="N682">
        <v>1576476000</v>
      </c>
      <c r="O682" s="7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95.978877489438744</v>
      </c>
      <c r="G683" s="4">
        <f t="shared" si="65"/>
        <v>86.386203150461711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7">
        <f t="shared" si="61"/>
        <v>40898.25</v>
      </c>
      <c r="N683">
        <v>1324965600</v>
      </c>
      <c r="O683" s="7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1">
        <f t="shared" si="60"/>
        <v>78.728155339805824</v>
      </c>
      <c r="G684" s="4">
        <f t="shared" si="65"/>
        <v>150.16666666666666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7">
        <f t="shared" si="61"/>
        <v>41619.25</v>
      </c>
      <c r="N684">
        <v>1387519200</v>
      </c>
      <c r="O684" s="7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1">
        <f t="shared" si="60"/>
        <v>56.081632653061227</v>
      </c>
      <c r="G685" s="4">
        <f t="shared" si="65"/>
        <v>358.43478260869563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7">
        <f t="shared" si="61"/>
        <v>43359.208333333328</v>
      </c>
      <c r="N685">
        <v>1537246800</v>
      </c>
      <c r="O685" s="7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1">
        <f t="shared" si="60"/>
        <v>69.090909090909093</v>
      </c>
      <c r="G686" s="4">
        <f t="shared" si="65"/>
        <v>542.85714285714289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7">
        <f t="shared" si="61"/>
        <v>40358.208333333336</v>
      </c>
      <c r="N686">
        <v>1279515600</v>
      </c>
      <c r="O686" s="7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102.05291576673866</v>
      </c>
      <c r="G687" s="4">
        <f t="shared" si="65"/>
        <v>67.500714285714281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7">
        <f t="shared" si="61"/>
        <v>42239.208333333328</v>
      </c>
      <c r="N687">
        <v>1442379600</v>
      </c>
      <c r="O687" s="7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1">
        <f t="shared" si="60"/>
        <v>107.32089552238806</v>
      </c>
      <c r="G688" s="4">
        <f t="shared" si="65"/>
        <v>191.74666666666667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7">
        <f t="shared" si="61"/>
        <v>43186.208333333328</v>
      </c>
      <c r="N688">
        <v>1523077200</v>
      </c>
      <c r="O688" s="7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1">
        <f t="shared" si="60"/>
        <v>51.970260223048328</v>
      </c>
      <c r="G689" s="4">
        <f t="shared" si="65"/>
        <v>932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7">
        <f t="shared" si="61"/>
        <v>42806.25</v>
      </c>
      <c r="N689">
        <v>1489554000</v>
      </c>
      <c r="O689" s="7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1">
        <f t="shared" si="60"/>
        <v>71.137142857142862</v>
      </c>
      <c r="G690" s="4">
        <f t="shared" si="65"/>
        <v>429.27586206896552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7">
        <f t="shared" si="61"/>
        <v>43475.25</v>
      </c>
      <c r="N690">
        <v>1548482400</v>
      </c>
      <c r="O690" s="7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1">
        <f t="shared" si="60"/>
        <v>106.49275362318841</v>
      </c>
      <c r="G691" s="4">
        <f t="shared" si="65"/>
        <v>100.65753424657535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7">
        <f t="shared" si="61"/>
        <v>41576.208333333336</v>
      </c>
      <c r="N691">
        <v>1384063200</v>
      </c>
      <c r="O691" s="7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1">
        <f t="shared" si="60"/>
        <v>42.93684210526316</v>
      </c>
      <c r="G692" s="4">
        <f t="shared" si="65"/>
        <v>226.61111111111109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7">
        <f t="shared" si="61"/>
        <v>40874.25</v>
      </c>
      <c r="N692">
        <v>1322892000</v>
      </c>
      <c r="O692" s="7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1">
        <f t="shared" si="60"/>
        <v>30.037974683544302</v>
      </c>
      <c r="G693" s="4">
        <f t="shared" si="65"/>
        <v>142.38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7">
        <f t="shared" si="61"/>
        <v>41185.208333333336</v>
      </c>
      <c r="N693">
        <v>1350709200</v>
      </c>
      <c r="O693" s="7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70.623376623376629</v>
      </c>
      <c r="G694" s="4">
        <f t="shared" si="65"/>
        <v>90.633333333333326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7">
        <f t="shared" si="61"/>
        <v>43655.208333333328</v>
      </c>
      <c r="N694">
        <v>1564203600</v>
      </c>
      <c r="O694" s="7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66.016018306636155</v>
      </c>
      <c r="G695" s="4">
        <f t="shared" si="65"/>
        <v>63.966740576496676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7">
        <f t="shared" si="61"/>
        <v>43025.208333333328</v>
      </c>
      <c r="N695">
        <v>1509685200</v>
      </c>
      <c r="O695" s="7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96.911392405063296</v>
      </c>
      <c r="G696" s="4">
        <f t="shared" si="65"/>
        <v>84.131868131868131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7">
        <f t="shared" si="61"/>
        <v>43066.25</v>
      </c>
      <c r="N696">
        <v>1514959200</v>
      </c>
      <c r="O696" s="7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1">
        <f t="shared" si="60"/>
        <v>62.867346938775512</v>
      </c>
      <c r="G697" s="4">
        <f t="shared" si="65"/>
        <v>133.93478260869566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7">
        <f t="shared" si="61"/>
        <v>42322.25</v>
      </c>
      <c r="N697">
        <v>1448863200</v>
      </c>
      <c r="O697" s="7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108.98537682789652</v>
      </c>
      <c r="G698" s="4">
        <f t="shared" si="65"/>
        <v>59.042047531992694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7">
        <f t="shared" si="61"/>
        <v>42114.208333333328</v>
      </c>
      <c r="N698">
        <v>1429592400</v>
      </c>
      <c r="O698" s="7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1">
        <f t="shared" si="60"/>
        <v>26.999314599040439</v>
      </c>
      <c r="G699" s="4">
        <f t="shared" si="65"/>
        <v>152.80062063615205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7">
        <f t="shared" si="61"/>
        <v>43190.208333333328</v>
      </c>
      <c r="N699">
        <v>1522645200</v>
      </c>
      <c r="O699" s="7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1">
        <f t="shared" si="60"/>
        <v>65.004147943311438</v>
      </c>
      <c r="G700" s="4">
        <f t="shared" si="65"/>
        <v>446.69121140142522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7">
        <f t="shared" si="61"/>
        <v>40871.25</v>
      </c>
      <c r="N700">
        <v>1323324000</v>
      </c>
      <c r="O700" s="7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111.51785714285714</v>
      </c>
      <c r="G701" s="4">
        <f t="shared" si="65"/>
        <v>84.391891891891888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7">
        <f t="shared" si="61"/>
        <v>43641.208333333328</v>
      </c>
      <c r="N701">
        <v>1561525200</v>
      </c>
      <c r="O701" s="7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s="4">
        <f t="shared" si="65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7">
        <f t="shared" si="61"/>
        <v>40203.25</v>
      </c>
      <c r="N702">
        <v>1265695200</v>
      </c>
      <c r="O702" s="7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1">
        <f t="shared" si="60"/>
        <v>110.99268292682927</v>
      </c>
      <c r="G703" s="4">
        <f t="shared" si="65"/>
        <v>175.02692307692308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7">
        <f t="shared" si="61"/>
        <v>40629.208333333336</v>
      </c>
      <c r="N703">
        <v>1301806800</v>
      </c>
      <c r="O703" s="7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56.746987951807228</v>
      </c>
      <c r="G704" s="4">
        <f t="shared" si="65"/>
        <v>54.137931034482754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7">
        <f t="shared" si="61"/>
        <v>41477.208333333336</v>
      </c>
      <c r="N704">
        <v>1374901200</v>
      </c>
      <c r="O704" s="7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1">
        <f t="shared" si="60"/>
        <v>97.020608439646708</v>
      </c>
      <c r="G705" s="4">
        <f t="shared" si="65"/>
        <v>311.87381703470032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7">
        <f t="shared" si="61"/>
        <v>41020.208333333336</v>
      </c>
      <c r="N705">
        <v>1336453200</v>
      </c>
      <c r="O705" s="7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1">
        <f t="shared" si="60"/>
        <v>92.08620689655173</v>
      </c>
      <c r="G706" s="4">
        <f t="shared" si="65"/>
        <v>122.78160919540231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7">
        <f t="shared" si="61"/>
        <v>42555.208333333328</v>
      </c>
      <c r="N706">
        <v>1468904400</v>
      </c>
      <c r="O706" s="7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E707/I707</f>
        <v>82.986666666666665</v>
      </c>
      <c r="G707" s="4">
        <f t="shared" si="65"/>
        <v>99.026517383618156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7">
        <f t="shared" ref="M707:M770" si="67">(((L707/60)/60)/24)+DATE(1970,1,1)</f>
        <v>41619.25</v>
      </c>
      <c r="N707">
        <v>1387087200</v>
      </c>
      <c r="O707" s="7">
        <f t="shared" ref="O707:O770" si="68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LEFT(R707,SEARCH("/",R707)-1)</f>
        <v>publishing</v>
      </c>
      <c r="T707" t="str">
        <f t="shared" ref="T707:T770" si="70">RIGHT(R707,LEN(R707)-SEARCH("/",R707))</f>
        <v>nonfiction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1">
        <f t="shared" si="66"/>
        <v>103.03791821561339</v>
      </c>
      <c r="G708" s="4">
        <f t="shared" si="65"/>
        <v>127.84686346863469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7">
        <f t="shared" si="67"/>
        <v>43471.25</v>
      </c>
      <c r="N708">
        <v>1547445600</v>
      </c>
      <c r="O708" s="7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1">
        <f t="shared" si="66"/>
        <v>68.922619047619051</v>
      </c>
      <c r="G709" s="4">
        <f t="shared" ref="G709:G772" si="71">E709/D709*100</f>
        <v>158.61643835616439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7">
        <f t="shared" si="67"/>
        <v>43442.25</v>
      </c>
      <c r="N709">
        <v>1547359200</v>
      </c>
      <c r="O709" s="7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1">
        <f t="shared" si="66"/>
        <v>87.737226277372258</v>
      </c>
      <c r="G710" s="4">
        <f t="shared" si="71"/>
        <v>707.05882352941171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7">
        <f t="shared" si="67"/>
        <v>42877.208333333328</v>
      </c>
      <c r="N710">
        <v>1496293200</v>
      </c>
      <c r="O710" s="7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1">
        <f t="shared" si="66"/>
        <v>75.021505376344081</v>
      </c>
      <c r="G711" s="4">
        <f t="shared" si="71"/>
        <v>142.38775510204081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7">
        <f t="shared" si="67"/>
        <v>41018.208333333336</v>
      </c>
      <c r="N711">
        <v>1335416400</v>
      </c>
      <c r="O711" s="7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1">
        <f t="shared" si="66"/>
        <v>50.863999999999997</v>
      </c>
      <c r="G712" s="4">
        <f t="shared" si="71"/>
        <v>147.86046511627907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7">
        <f t="shared" si="67"/>
        <v>43295.208333333328</v>
      </c>
      <c r="N712">
        <v>1532149200</v>
      </c>
      <c r="O712" s="7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90</v>
      </c>
      <c r="G713" s="4">
        <f t="shared" si="71"/>
        <v>20.322580645161288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7">
        <f t="shared" si="67"/>
        <v>42393.25</v>
      </c>
      <c r="N713">
        <v>1453788000</v>
      </c>
      <c r="O713" s="7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1">
        <f t="shared" si="66"/>
        <v>72.896039603960389</v>
      </c>
      <c r="G714" s="4">
        <f t="shared" si="71"/>
        <v>1840.625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7">
        <f t="shared" si="67"/>
        <v>42559.208333333328</v>
      </c>
      <c r="N714">
        <v>1471496400</v>
      </c>
      <c r="O714" s="7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1">
        <f t="shared" si="66"/>
        <v>108.48543689320388</v>
      </c>
      <c r="G715" s="4">
        <f t="shared" si="71"/>
        <v>161.94202898550725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7">
        <f t="shared" si="67"/>
        <v>42604.208333333328</v>
      </c>
      <c r="N715">
        <v>1472878800</v>
      </c>
      <c r="O715" s="7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1">
        <f t="shared" si="66"/>
        <v>101.98095238095237</v>
      </c>
      <c r="G716" s="4">
        <f t="shared" si="71"/>
        <v>472.82077922077923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7">
        <f t="shared" si="67"/>
        <v>41870.208333333336</v>
      </c>
      <c r="N716">
        <v>1408510800</v>
      </c>
      <c r="O716" s="7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44.009146341463413</v>
      </c>
      <c r="G717" s="4">
        <f t="shared" si="71"/>
        <v>24.466101694915253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7">
        <f t="shared" si="67"/>
        <v>40397.208333333336</v>
      </c>
      <c r="N717">
        <v>1281589200</v>
      </c>
      <c r="O717" s="7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1">
        <f t="shared" si="66"/>
        <v>65.942675159235662</v>
      </c>
      <c r="G718" s="4">
        <f t="shared" si="71"/>
        <v>517.65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7">
        <f t="shared" si="67"/>
        <v>41465.208333333336</v>
      </c>
      <c r="N718">
        <v>1375851600</v>
      </c>
      <c r="O718" s="7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1">
        <f t="shared" si="66"/>
        <v>24.987387387387386</v>
      </c>
      <c r="G719" s="4">
        <f t="shared" si="71"/>
        <v>247.64285714285714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7">
        <f t="shared" si="67"/>
        <v>40777.208333333336</v>
      </c>
      <c r="N719">
        <v>1315803600</v>
      </c>
      <c r="O719" s="7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1">
        <f t="shared" si="66"/>
        <v>28.003367003367003</v>
      </c>
      <c r="G720" s="4">
        <f t="shared" si="71"/>
        <v>100.20481927710843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7">
        <f t="shared" si="67"/>
        <v>41442.208333333336</v>
      </c>
      <c r="N720">
        <v>1373691600</v>
      </c>
      <c r="O720" s="7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1">
        <f t="shared" si="66"/>
        <v>85.829268292682926</v>
      </c>
      <c r="G721" s="4">
        <f t="shared" si="71"/>
        <v>153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7">
        <f t="shared" si="67"/>
        <v>41058.208333333336</v>
      </c>
      <c r="N721">
        <v>1339218000</v>
      </c>
      <c r="O721" s="7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1">
        <f t="shared" si="66"/>
        <v>84.921052631578945</v>
      </c>
      <c r="G722" s="4">
        <f t="shared" si="71"/>
        <v>37.091954022988503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7">
        <f t="shared" si="67"/>
        <v>43152.25</v>
      </c>
      <c r="N722">
        <v>1520402400</v>
      </c>
      <c r="O722" s="7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1">
        <f t="shared" si="66"/>
        <v>90.483333333333334</v>
      </c>
      <c r="G723" s="4">
        <f t="shared" si="71"/>
        <v>4.392394822006473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7">
        <f t="shared" si="67"/>
        <v>43194.208333333328</v>
      </c>
      <c r="N723">
        <v>1523336400</v>
      </c>
      <c r="O723" s="7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1">
        <f t="shared" si="66"/>
        <v>25.00197628458498</v>
      </c>
      <c r="G724" s="4">
        <f t="shared" si="71"/>
        <v>156.50721649484535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7">
        <f t="shared" si="67"/>
        <v>43045.25</v>
      </c>
      <c r="N724">
        <v>1512280800</v>
      </c>
      <c r="O724" s="7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1">
        <f t="shared" si="66"/>
        <v>92.013888888888886</v>
      </c>
      <c r="G725" s="4">
        <f t="shared" si="71"/>
        <v>270.40816326530609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7">
        <f t="shared" si="67"/>
        <v>42431.25</v>
      </c>
      <c r="N725">
        <v>1458709200</v>
      </c>
      <c r="O725" s="7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1">
        <f t="shared" si="66"/>
        <v>93.066115702479337</v>
      </c>
      <c r="G726" s="4">
        <f t="shared" si="71"/>
        <v>134.05952380952382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7">
        <f t="shared" si="67"/>
        <v>41934.208333333336</v>
      </c>
      <c r="N726">
        <v>1414126800</v>
      </c>
      <c r="O726" s="7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61.008145363408524</v>
      </c>
      <c r="G727" s="4">
        <f t="shared" si="71"/>
        <v>50.398033126293996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7">
        <f t="shared" si="67"/>
        <v>41958.25</v>
      </c>
      <c r="N727">
        <v>1416204000</v>
      </c>
      <c r="O727" s="7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1">
        <f t="shared" si="66"/>
        <v>92.036259541984734</v>
      </c>
      <c r="G728" s="4">
        <f t="shared" si="71"/>
        <v>88.815837937384899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7">
        <f t="shared" si="67"/>
        <v>40476.208333333336</v>
      </c>
      <c r="N728">
        <v>1288501200</v>
      </c>
      <c r="O728" s="7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1">
        <f t="shared" si="66"/>
        <v>81.132596685082873</v>
      </c>
      <c r="G729" s="4">
        <f t="shared" si="71"/>
        <v>165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7">
        <f t="shared" si="67"/>
        <v>43485.25</v>
      </c>
      <c r="N729">
        <v>1552971600</v>
      </c>
      <c r="O729" s="7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73.5</v>
      </c>
      <c r="G730" s="4">
        <f t="shared" si="71"/>
        <v>17.5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7">
        <f t="shared" si="67"/>
        <v>42515.208333333328</v>
      </c>
      <c r="N730">
        <v>1465102800</v>
      </c>
      <c r="O730" s="7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1">
        <f t="shared" si="66"/>
        <v>85.221311475409834</v>
      </c>
      <c r="G731" s="4">
        <f t="shared" si="71"/>
        <v>185.66071428571428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7">
        <f t="shared" si="67"/>
        <v>41309.25</v>
      </c>
      <c r="N731">
        <v>1360130400</v>
      </c>
      <c r="O731" s="7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1">
        <f t="shared" si="66"/>
        <v>110.96825396825396</v>
      </c>
      <c r="G732" s="4">
        <f t="shared" si="71"/>
        <v>412.6631944444444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7">
        <f t="shared" si="67"/>
        <v>42147.208333333328</v>
      </c>
      <c r="N732">
        <v>1432875600</v>
      </c>
      <c r="O732" s="7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1">
        <f t="shared" si="66"/>
        <v>32.968036529680369</v>
      </c>
      <c r="G733" s="4">
        <f t="shared" si="71"/>
        <v>90.25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7">
        <f t="shared" si="67"/>
        <v>42939.208333333328</v>
      </c>
      <c r="N733">
        <v>1500872400</v>
      </c>
      <c r="O733" s="7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96.005352363960753</v>
      </c>
      <c r="G734" s="4">
        <f t="shared" si="71"/>
        <v>91.984615384615381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7">
        <f t="shared" si="67"/>
        <v>42816.208333333328</v>
      </c>
      <c r="N734">
        <v>1492146000</v>
      </c>
      <c r="O734" s="7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1">
        <f t="shared" si="66"/>
        <v>84.96632653061225</v>
      </c>
      <c r="G735" s="4">
        <f t="shared" si="71"/>
        <v>527.00632911392404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7">
        <f t="shared" si="67"/>
        <v>41844.208333333336</v>
      </c>
      <c r="N735">
        <v>1407301200</v>
      </c>
      <c r="O735" s="7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1">
        <f t="shared" si="66"/>
        <v>25.007462686567163</v>
      </c>
      <c r="G736" s="4">
        <f t="shared" si="71"/>
        <v>319.14285714285711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7">
        <f t="shared" si="67"/>
        <v>42763.25</v>
      </c>
      <c r="N736">
        <v>1486620000</v>
      </c>
      <c r="O736" s="7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1">
        <f t="shared" si="66"/>
        <v>65.998995479658461</v>
      </c>
      <c r="G737" s="4">
        <f t="shared" si="71"/>
        <v>354.18867924528303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7">
        <f t="shared" si="67"/>
        <v>42459.208333333328</v>
      </c>
      <c r="N737">
        <v>1459918800</v>
      </c>
      <c r="O737" s="7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1">
        <f t="shared" si="66"/>
        <v>87.34482758620689</v>
      </c>
      <c r="G738" s="4">
        <f t="shared" si="71"/>
        <v>32.896103896103895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7">
        <f t="shared" si="67"/>
        <v>42055.25</v>
      </c>
      <c r="N738">
        <v>1424757600</v>
      </c>
      <c r="O738" s="7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1">
        <f t="shared" si="66"/>
        <v>27.933333333333334</v>
      </c>
      <c r="G739" s="4">
        <f t="shared" si="71"/>
        <v>135.8918918918919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7">
        <f t="shared" si="67"/>
        <v>42685.25</v>
      </c>
      <c r="N739">
        <v>1479880800</v>
      </c>
      <c r="O739" s="7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103.8</v>
      </c>
      <c r="G740" s="4">
        <f t="shared" si="71"/>
        <v>2.0843373493975905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7">
        <f t="shared" si="67"/>
        <v>41959.25</v>
      </c>
      <c r="N740">
        <v>1418018400</v>
      </c>
      <c r="O740" s="7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31.937172774869111</v>
      </c>
      <c r="G741" s="4">
        <f t="shared" si="71"/>
        <v>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7">
        <f t="shared" si="67"/>
        <v>41089.208333333336</v>
      </c>
      <c r="N741">
        <v>1341032400</v>
      </c>
      <c r="O741" s="7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99.5</v>
      </c>
      <c r="G742" s="4">
        <f t="shared" si="71"/>
        <v>30.037735849056602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7">
        <f t="shared" si="67"/>
        <v>42769.25</v>
      </c>
      <c r="N742">
        <v>1486360800</v>
      </c>
      <c r="O742" s="7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1">
        <f t="shared" si="66"/>
        <v>108.84615384615384</v>
      </c>
      <c r="G743" s="4">
        <f t="shared" si="71"/>
        <v>1179.1666666666665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7">
        <f t="shared" si="67"/>
        <v>40321.208333333336</v>
      </c>
      <c r="N743">
        <v>1274677200</v>
      </c>
      <c r="O743" s="7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1">
        <f t="shared" si="66"/>
        <v>110.76229508196721</v>
      </c>
      <c r="G744" s="4">
        <f t="shared" si="71"/>
        <v>1126.0833333333335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7">
        <f t="shared" si="67"/>
        <v>40197.25</v>
      </c>
      <c r="N744">
        <v>1267509600</v>
      </c>
      <c r="O744" s="7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29.647058823529413</v>
      </c>
      <c r="G745" s="4">
        <f t="shared" si="71"/>
        <v>12.923076923076923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7">
        <f t="shared" si="67"/>
        <v>42298.208333333328</v>
      </c>
      <c r="N745">
        <v>1445922000</v>
      </c>
      <c r="O745" s="7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1">
        <f t="shared" si="66"/>
        <v>101.71428571428571</v>
      </c>
      <c r="G746" s="4">
        <f t="shared" si="71"/>
        <v>712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7">
        <f t="shared" si="67"/>
        <v>43322.208333333328</v>
      </c>
      <c r="N746">
        <v>1534050000</v>
      </c>
      <c r="O746" s="7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61.5</v>
      </c>
      <c r="G747" s="4">
        <f t="shared" si="71"/>
        <v>30.304347826086957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7">
        <f t="shared" si="67"/>
        <v>40328.208333333336</v>
      </c>
      <c r="N747">
        <v>1277528400</v>
      </c>
      <c r="O747" s="7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1">
        <f t="shared" si="66"/>
        <v>35</v>
      </c>
      <c r="G748" s="4">
        <f t="shared" si="71"/>
        <v>212.50896057347671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7">
        <f t="shared" si="67"/>
        <v>40825.208333333336</v>
      </c>
      <c r="N748">
        <v>1318568400</v>
      </c>
      <c r="O748" s="7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1">
        <f t="shared" si="66"/>
        <v>40.049999999999997</v>
      </c>
      <c r="G749" s="4">
        <f t="shared" si="71"/>
        <v>228.85714285714286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7">
        <f t="shared" si="67"/>
        <v>40423.208333333336</v>
      </c>
      <c r="N749">
        <v>1284354000</v>
      </c>
      <c r="O749" s="7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1">
        <f t="shared" si="66"/>
        <v>110.97231270358306</v>
      </c>
      <c r="G750" s="4">
        <f t="shared" si="71"/>
        <v>34.959979476654695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7">
        <f t="shared" si="67"/>
        <v>40238.25</v>
      </c>
      <c r="N750">
        <v>1269579600</v>
      </c>
      <c r="O750" s="7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1">
        <f t="shared" si="66"/>
        <v>36.959016393442624</v>
      </c>
      <c r="G751" s="4">
        <f t="shared" si="71"/>
        <v>157.29069767441862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7">
        <f t="shared" si="67"/>
        <v>41920.208333333336</v>
      </c>
      <c r="N751">
        <v>1413781200</v>
      </c>
      <c r="O751" s="7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s="4">
        <f t="shared" si="71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7">
        <f t="shared" si="67"/>
        <v>40360.208333333336</v>
      </c>
      <c r="N752">
        <v>1280120400</v>
      </c>
      <c r="O752" s="7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1">
        <f t="shared" si="66"/>
        <v>30.974074074074075</v>
      </c>
      <c r="G753" s="4">
        <f t="shared" si="71"/>
        <v>232.30555555555554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7">
        <f t="shared" si="67"/>
        <v>42446.208333333328</v>
      </c>
      <c r="N753">
        <v>1459486800</v>
      </c>
      <c r="O753" s="7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1">
        <f t="shared" si="66"/>
        <v>47.035087719298247</v>
      </c>
      <c r="G754" s="4">
        <f t="shared" si="71"/>
        <v>92.448275862068968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7">
        <f t="shared" si="67"/>
        <v>40395.208333333336</v>
      </c>
      <c r="N754">
        <v>1282539600</v>
      </c>
      <c r="O754" s="7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1">
        <f t="shared" si="66"/>
        <v>88.065693430656935</v>
      </c>
      <c r="G755" s="4">
        <f t="shared" si="71"/>
        <v>256.70212765957444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7">
        <f t="shared" si="67"/>
        <v>40321.208333333336</v>
      </c>
      <c r="N755">
        <v>1275886800</v>
      </c>
      <c r="O755" s="7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1">
        <f t="shared" si="66"/>
        <v>37.005616224648989</v>
      </c>
      <c r="G756" s="4">
        <f t="shared" si="71"/>
        <v>168.47017045454547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7">
        <f t="shared" si="67"/>
        <v>41210.208333333336</v>
      </c>
      <c r="N756">
        <v>1355983200</v>
      </c>
      <c r="O756" s="7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1">
        <f t="shared" si="66"/>
        <v>26.027777777777779</v>
      </c>
      <c r="G757" s="4">
        <f t="shared" si="71"/>
        <v>166.57777777777778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7">
        <f t="shared" si="67"/>
        <v>43096.25</v>
      </c>
      <c r="N757">
        <v>1515391200</v>
      </c>
      <c r="O757" s="7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1">
        <f t="shared" si="66"/>
        <v>67.817567567567565</v>
      </c>
      <c r="G758" s="4">
        <f t="shared" si="71"/>
        <v>772.07692307692309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7">
        <f t="shared" si="67"/>
        <v>42024.25</v>
      </c>
      <c r="N758">
        <v>1422252000</v>
      </c>
      <c r="O758" s="7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1">
        <f t="shared" si="66"/>
        <v>49.964912280701753</v>
      </c>
      <c r="G759" s="4">
        <f t="shared" si="71"/>
        <v>406.85714285714283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7">
        <f t="shared" si="67"/>
        <v>40675.208333333336</v>
      </c>
      <c r="N759">
        <v>1305522000</v>
      </c>
      <c r="O759" s="7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1">
        <f t="shared" si="66"/>
        <v>110.01646903820817</v>
      </c>
      <c r="G760" s="4">
        <f t="shared" si="71"/>
        <v>564.20608108108115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7">
        <f t="shared" si="67"/>
        <v>41936.208333333336</v>
      </c>
      <c r="N760">
        <v>1414904400</v>
      </c>
      <c r="O760" s="7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89.964678178963894</v>
      </c>
      <c r="G761" s="4">
        <f t="shared" si="71"/>
        <v>68.426865671641792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7">
        <f t="shared" si="67"/>
        <v>43136.25</v>
      </c>
      <c r="N761">
        <v>1520402400</v>
      </c>
      <c r="O761" s="7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79.009523809523813</v>
      </c>
      <c r="G762" s="4">
        <f t="shared" si="71"/>
        <v>34.351966873706004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7">
        <f t="shared" si="67"/>
        <v>43678.208333333328</v>
      </c>
      <c r="N762">
        <v>1567141200</v>
      </c>
      <c r="O762" s="7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1">
        <f t="shared" si="66"/>
        <v>86.867469879518069</v>
      </c>
      <c r="G763" s="4">
        <f t="shared" si="71"/>
        <v>655.4545454545455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7">
        <f t="shared" si="67"/>
        <v>42938.208333333328</v>
      </c>
      <c r="N763">
        <v>1501131600</v>
      </c>
      <c r="O763" s="7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1">
        <f t="shared" si="66"/>
        <v>62.04</v>
      </c>
      <c r="G764" s="4">
        <f t="shared" si="71"/>
        <v>177.25714285714284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7">
        <f t="shared" si="67"/>
        <v>41241.25</v>
      </c>
      <c r="N764">
        <v>1355032800</v>
      </c>
      <c r="O764" s="7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1">
        <f t="shared" si="66"/>
        <v>26.970212765957445</v>
      </c>
      <c r="G765" s="4">
        <f t="shared" si="71"/>
        <v>113.17857142857144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7">
        <f t="shared" si="67"/>
        <v>41037.208333333336</v>
      </c>
      <c r="N765">
        <v>1339477200</v>
      </c>
      <c r="O765" s="7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1">
        <f t="shared" si="66"/>
        <v>54.121621621621621</v>
      </c>
      <c r="G766" s="4">
        <f t="shared" si="71"/>
        <v>728.18181818181824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7">
        <f t="shared" si="67"/>
        <v>40676.208333333336</v>
      </c>
      <c r="N766">
        <v>1305954000</v>
      </c>
      <c r="O766" s="7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1">
        <f t="shared" si="66"/>
        <v>41.035353535353536</v>
      </c>
      <c r="G767" s="4">
        <f t="shared" si="71"/>
        <v>208.33333333333334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7">
        <f t="shared" si="67"/>
        <v>42840.208333333328</v>
      </c>
      <c r="N767">
        <v>1494392400</v>
      </c>
      <c r="O767" s="7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55.052419354838712</v>
      </c>
      <c r="G768" s="4">
        <f t="shared" si="71"/>
        <v>31.171232876712331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7">
        <f t="shared" si="67"/>
        <v>43362.208333333328</v>
      </c>
      <c r="N768">
        <v>1537419600</v>
      </c>
      <c r="O768" s="7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107.93762183235867</v>
      </c>
      <c r="G769" s="4">
        <f t="shared" si="71"/>
        <v>56.967078189300416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7">
        <f t="shared" si="67"/>
        <v>42283.208333333328</v>
      </c>
      <c r="N769">
        <v>1447999200</v>
      </c>
      <c r="O769" s="7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1">
        <f t="shared" si="66"/>
        <v>73.92</v>
      </c>
      <c r="G770" s="4">
        <f t="shared" si="71"/>
        <v>231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7">
        <f t="shared" si="67"/>
        <v>41619.25</v>
      </c>
      <c r="N770">
        <v>1388037600</v>
      </c>
      <c r="O770" s="7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E771/I771</f>
        <v>31.995894428152493</v>
      </c>
      <c r="G771" s="4">
        <f t="shared" si="71"/>
        <v>86.867834394904463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7">
        <f t="shared" ref="M771:M834" si="73">(((L771/60)/60)/24)+DATE(1970,1,1)</f>
        <v>41501.208333333336</v>
      </c>
      <c r="N771">
        <v>1378789200</v>
      </c>
      <c r="O771" s="7">
        <f t="shared" ref="O771:O834" si="74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LEFT(R771,SEARCH("/",R771)-1)</f>
        <v>games</v>
      </c>
      <c r="T771" t="str">
        <f t="shared" ref="T771:T834" si="76">RIGHT(R771,LEN(R771)-SEARCH("/",R771))</f>
        <v>video games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1">
        <f t="shared" si="72"/>
        <v>53.898148148148145</v>
      </c>
      <c r="G772" s="4">
        <f t="shared" si="71"/>
        <v>270.74418604651163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7">
        <f t="shared" si="73"/>
        <v>41743.208333333336</v>
      </c>
      <c r="N772">
        <v>1398056400</v>
      </c>
      <c r="O772" s="7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1">
        <f t="shared" si="72"/>
        <v>106.5</v>
      </c>
      <c r="G773" s="4">
        <f t="shared" ref="G773:G836" si="77">E773/D773*100</f>
        <v>49.446428571428569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7">
        <f t="shared" si="73"/>
        <v>43491.25</v>
      </c>
      <c r="N773">
        <v>1550815200</v>
      </c>
      <c r="O773" s="7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1">
        <f t="shared" si="72"/>
        <v>32.999805409612762</v>
      </c>
      <c r="G774" s="4">
        <f t="shared" si="77"/>
        <v>113.3596256684492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7">
        <f t="shared" si="73"/>
        <v>43505.25</v>
      </c>
      <c r="N774">
        <v>1550037600</v>
      </c>
      <c r="O774" s="7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1">
        <f t="shared" si="72"/>
        <v>43.00254993625159</v>
      </c>
      <c r="G775" s="4">
        <f t="shared" si="77"/>
        <v>190.55555555555554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7">
        <f t="shared" si="73"/>
        <v>42838.208333333328</v>
      </c>
      <c r="N775">
        <v>1492923600</v>
      </c>
      <c r="O775" s="7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1">
        <f t="shared" si="72"/>
        <v>86.858974358974365</v>
      </c>
      <c r="G776" s="4">
        <f t="shared" si="77"/>
        <v>135.5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7">
        <f t="shared" si="73"/>
        <v>42513.208333333328</v>
      </c>
      <c r="N776">
        <v>1467522000</v>
      </c>
      <c r="O776" s="7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96.8</v>
      </c>
      <c r="G777" s="4">
        <f t="shared" si="77"/>
        <v>10.297872340425531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7">
        <f t="shared" si="73"/>
        <v>41949.25</v>
      </c>
      <c r="N777">
        <v>1416117600</v>
      </c>
      <c r="O777" s="7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32.995456610631528</v>
      </c>
      <c r="G778" s="4">
        <f t="shared" si="77"/>
        <v>65.544223826714799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7">
        <f t="shared" si="73"/>
        <v>43650.208333333328</v>
      </c>
      <c r="N778">
        <v>1563771600</v>
      </c>
      <c r="O778" s="7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68.028106508875737</v>
      </c>
      <c r="G779" s="4">
        <f t="shared" si="77"/>
        <v>49.026652452025587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7">
        <f t="shared" si="73"/>
        <v>40809.208333333336</v>
      </c>
      <c r="N779">
        <v>1319259600</v>
      </c>
      <c r="O779" s="7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1">
        <f t="shared" si="72"/>
        <v>58.867816091954026</v>
      </c>
      <c r="G780" s="4">
        <f t="shared" si="77"/>
        <v>787.92307692307691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7">
        <f t="shared" si="73"/>
        <v>40768.208333333336</v>
      </c>
      <c r="N780">
        <v>1313643600</v>
      </c>
      <c r="O780" s="7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105.04572803850782</v>
      </c>
      <c r="G781" s="4">
        <f t="shared" si="77"/>
        <v>80.306347746090154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7">
        <f t="shared" si="73"/>
        <v>42230.208333333328</v>
      </c>
      <c r="N781">
        <v>1440306000</v>
      </c>
      <c r="O781" s="7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1">
        <f t="shared" si="72"/>
        <v>33.054878048780488</v>
      </c>
      <c r="G782" s="4">
        <f t="shared" si="77"/>
        <v>106.29411764705883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7">
        <f t="shared" si="73"/>
        <v>42573.208333333328</v>
      </c>
      <c r="N782">
        <v>1470805200</v>
      </c>
      <c r="O782" s="7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1">
        <f t="shared" si="72"/>
        <v>78.821428571428569</v>
      </c>
      <c r="G783" s="4">
        <f t="shared" si="77"/>
        <v>50.735632183908038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7">
        <f t="shared" si="73"/>
        <v>40482.208333333336</v>
      </c>
      <c r="N783">
        <v>1292911200</v>
      </c>
      <c r="O783" s="7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1">
        <f t="shared" si="72"/>
        <v>68.204968944099377</v>
      </c>
      <c r="G784" s="4">
        <f t="shared" si="77"/>
        <v>215.31372549019611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7">
        <f t="shared" si="73"/>
        <v>40603.25</v>
      </c>
      <c r="N784">
        <v>1301374800</v>
      </c>
      <c r="O784" s="7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1">
        <f t="shared" si="72"/>
        <v>75.731884057971016</v>
      </c>
      <c r="G785" s="4">
        <f t="shared" si="77"/>
        <v>141.22972972972974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7">
        <f t="shared" si="73"/>
        <v>41625.25</v>
      </c>
      <c r="N785">
        <v>1387864800</v>
      </c>
      <c r="O785" s="7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1">
        <f t="shared" si="72"/>
        <v>30.996070133010882</v>
      </c>
      <c r="G786" s="4">
        <f t="shared" si="77"/>
        <v>115.33745781777279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7">
        <f t="shared" si="73"/>
        <v>42435.25</v>
      </c>
      <c r="N786">
        <v>1458190800</v>
      </c>
      <c r="O786" s="7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1">
        <f t="shared" si="72"/>
        <v>101.88188976377953</v>
      </c>
      <c r="G787" s="4">
        <f t="shared" si="77"/>
        <v>193.11940298507463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7">
        <f t="shared" si="73"/>
        <v>43582.208333333328</v>
      </c>
      <c r="N787">
        <v>1559278800</v>
      </c>
      <c r="O787" s="7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1">
        <f t="shared" si="72"/>
        <v>52.879227053140099</v>
      </c>
      <c r="G788" s="4">
        <f t="shared" si="77"/>
        <v>729.73333333333335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7">
        <f t="shared" si="73"/>
        <v>43186.208333333328</v>
      </c>
      <c r="N788">
        <v>1522731600</v>
      </c>
      <c r="O788" s="7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71.005820721769496</v>
      </c>
      <c r="G789" s="4">
        <f t="shared" si="77"/>
        <v>99.66339869281046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7">
        <f t="shared" si="73"/>
        <v>40684.208333333336</v>
      </c>
      <c r="N789">
        <v>1306731600</v>
      </c>
      <c r="O789" s="7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1">
        <f t="shared" si="72"/>
        <v>102.38709677419355</v>
      </c>
      <c r="G790" s="4">
        <f t="shared" si="77"/>
        <v>88.166666666666671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7">
        <f t="shared" si="73"/>
        <v>41202.208333333336</v>
      </c>
      <c r="N790">
        <v>1352527200</v>
      </c>
      <c r="O790" s="7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74.466666666666669</v>
      </c>
      <c r="G791" s="4">
        <f t="shared" si="77"/>
        <v>37.233333333333334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7">
        <f t="shared" si="73"/>
        <v>41786.208333333336</v>
      </c>
      <c r="N791">
        <v>1404363600</v>
      </c>
      <c r="O791" s="7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1">
        <f t="shared" si="72"/>
        <v>51.009883198562441</v>
      </c>
      <c r="G792" s="4">
        <f t="shared" si="77"/>
        <v>30.540075309306079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7">
        <f t="shared" si="73"/>
        <v>40223.25</v>
      </c>
      <c r="N792">
        <v>1266645600</v>
      </c>
      <c r="O792" s="7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90</v>
      </c>
      <c r="G793" s="4">
        <f t="shared" si="77"/>
        <v>25.714285714285712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7">
        <f t="shared" si="73"/>
        <v>42715.25</v>
      </c>
      <c r="N793">
        <v>1482818400</v>
      </c>
      <c r="O793" s="7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97.142857142857139</v>
      </c>
      <c r="G794" s="4">
        <f t="shared" si="77"/>
        <v>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7">
        <f t="shared" si="73"/>
        <v>41451.208333333336</v>
      </c>
      <c r="N794">
        <v>1374642000</v>
      </c>
      <c r="O794" s="7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1">
        <f t="shared" si="72"/>
        <v>72.071823204419886</v>
      </c>
      <c r="G795" s="4">
        <f t="shared" si="77"/>
        <v>1185.909090909091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7">
        <f t="shared" si="73"/>
        <v>41450.208333333336</v>
      </c>
      <c r="N795">
        <v>1372482000</v>
      </c>
      <c r="O795" s="7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1">
        <f t="shared" si="72"/>
        <v>75.236363636363635</v>
      </c>
      <c r="G796" s="4">
        <f t="shared" si="77"/>
        <v>125.39393939393939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7">
        <f t="shared" si="73"/>
        <v>43091.25</v>
      </c>
      <c r="N796">
        <v>1514959200</v>
      </c>
      <c r="O796" s="7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32.967741935483872</v>
      </c>
      <c r="G797" s="4">
        <f t="shared" si="77"/>
        <v>14.394366197183098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7">
        <f t="shared" si="73"/>
        <v>42675.208333333328</v>
      </c>
      <c r="N797">
        <v>1478235600</v>
      </c>
      <c r="O797" s="7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54.807692307692307</v>
      </c>
      <c r="G798" s="4">
        <f t="shared" si="77"/>
        <v>54.807692307692314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7">
        <f t="shared" si="73"/>
        <v>41859.208333333336</v>
      </c>
      <c r="N798">
        <v>1408078800</v>
      </c>
      <c r="O798" s="7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1">
        <f t="shared" si="72"/>
        <v>45.037837837837834</v>
      </c>
      <c r="G799" s="4">
        <f t="shared" si="77"/>
        <v>109.63157894736841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7">
        <f t="shared" si="73"/>
        <v>43464.25</v>
      </c>
      <c r="N799">
        <v>1548136800</v>
      </c>
      <c r="O799" s="7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1">
        <f t="shared" si="72"/>
        <v>52.958677685950413</v>
      </c>
      <c r="G800" s="4">
        <f t="shared" si="77"/>
        <v>188.47058823529412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7">
        <f t="shared" si="73"/>
        <v>41060.208333333336</v>
      </c>
      <c r="N800">
        <v>1340859600</v>
      </c>
      <c r="O800" s="7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60.017959183673469</v>
      </c>
      <c r="G801" s="4">
        <f t="shared" si="77"/>
        <v>87.008284023668637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7">
        <f t="shared" si="73"/>
        <v>42399.25</v>
      </c>
      <c r="N801">
        <v>1454479200</v>
      </c>
      <c r="O801" s="7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s="4">
        <f t="shared" si="77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7">
        <f t="shared" si="73"/>
        <v>42167.208333333328</v>
      </c>
      <c r="N802">
        <v>1434430800</v>
      </c>
      <c r="O802" s="7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1">
        <f t="shared" si="72"/>
        <v>44.028301886792455</v>
      </c>
      <c r="G803" s="4">
        <f t="shared" si="77"/>
        <v>202.9130434782609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7">
        <f t="shared" si="73"/>
        <v>43830.25</v>
      </c>
      <c r="N803">
        <v>1579672800</v>
      </c>
      <c r="O803" s="7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1">
        <f t="shared" si="72"/>
        <v>86.028169014084511</v>
      </c>
      <c r="G804" s="4">
        <f t="shared" si="77"/>
        <v>197.03225806451613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7">
        <f t="shared" si="73"/>
        <v>43650.208333333328</v>
      </c>
      <c r="N804">
        <v>1562389200</v>
      </c>
      <c r="O804" s="7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1">
        <f t="shared" si="72"/>
        <v>28.012875536480685</v>
      </c>
      <c r="G805" s="4">
        <f t="shared" si="77"/>
        <v>107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7">
        <f t="shared" si="73"/>
        <v>43492.25</v>
      </c>
      <c r="N805">
        <v>1551506400</v>
      </c>
      <c r="O805" s="7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1">
        <f t="shared" si="72"/>
        <v>32.050458715596328</v>
      </c>
      <c r="G806" s="4">
        <f t="shared" si="77"/>
        <v>268.73076923076923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7">
        <f t="shared" si="73"/>
        <v>43102.25</v>
      </c>
      <c r="N806">
        <v>1516600800</v>
      </c>
      <c r="O806" s="7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73.611940298507463</v>
      </c>
      <c r="G807" s="4">
        <f t="shared" si="77"/>
        <v>50.845360824742272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7">
        <f t="shared" si="73"/>
        <v>41958.25</v>
      </c>
      <c r="N807">
        <v>1420437600</v>
      </c>
      <c r="O807" s="7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1">
        <f t="shared" si="72"/>
        <v>108.71052631578948</v>
      </c>
      <c r="G808" s="4">
        <f t="shared" si="77"/>
        <v>1180.2857142857142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7">
        <f t="shared" si="73"/>
        <v>40973.25</v>
      </c>
      <c r="N808">
        <v>1332997200</v>
      </c>
      <c r="O808" s="7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1">
        <f t="shared" si="72"/>
        <v>42.97674418604651</v>
      </c>
      <c r="G809" s="4">
        <f t="shared" si="77"/>
        <v>264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7">
        <f t="shared" si="73"/>
        <v>43753.208333333328</v>
      </c>
      <c r="N809">
        <v>1574920800</v>
      </c>
      <c r="O809" s="7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83.315789473684205</v>
      </c>
      <c r="G810" s="4">
        <f t="shared" si="77"/>
        <v>30.44230769230769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7">
        <f t="shared" si="73"/>
        <v>42507.208333333328</v>
      </c>
      <c r="N810">
        <v>1464930000</v>
      </c>
      <c r="O810" s="7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42</v>
      </c>
      <c r="G811" s="4">
        <f t="shared" si="77"/>
        <v>62.880681818181813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7">
        <f t="shared" si="73"/>
        <v>41135.208333333336</v>
      </c>
      <c r="N811">
        <v>1345006800</v>
      </c>
      <c r="O811" s="7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1">
        <f t="shared" si="72"/>
        <v>55.927601809954751</v>
      </c>
      <c r="G812" s="4">
        <f t="shared" si="77"/>
        <v>193.125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7">
        <f t="shared" si="73"/>
        <v>43067.25</v>
      </c>
      <c r="N812">
        <v>1512712800</v>
      </c>
      <c r="O812" s="7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105.03681885125184</v>
      </c>
      <c r="G813" s="4">
        <f t="shared" si="77"/>
        <v>77.102702702702715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7">
        <f t="shared" si="73"/>
        <v>42378.25</v>
      </c>
      <c r="N813">
        <v>1452492000</v>
      </c>
      <c r="O813" s="7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1">
        <f t="shared" si="72"/>
        <v>48</v>
      </c>
      <c r="G814" s="4">
        <f t="shared" si="77"/>
        <v>225.52763819095478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7">
        <f t="shared" si="73"/>
        <v>43206.208333333328</v>
      </c>
      <c r="N814">
        <v>1524286800</v>
      </c>
      <c r="O814" s="7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1">
        <f t="shared" si="72"/>
        <v>112.66176470588235</v>
      </c>
      <c r="G815" s="4">
        <f t="shared" si="77"/>
        <v>239.40625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7">
        <f t="shared" si="73"/>
        <v>41148.208333333336</v>
      </c>
      <c r="N815">
        <v>1346907600</v>
      </c>
      <c r="O815" s="7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81.944444444444443</v>
      </c>
      <c r="G816" s="4">
        <f t="shared" si="77"/>
        <v>92.1875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7">
        <f t="shared" si="73"/>
        <v>42517.208333333328</v>
      </c>
      <c r="N816">
        <v>1464498000</v>
      </c>
      <c r="O816" s="7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1">
        <f t="shared" si="72"/>
        <v>64.049180327868854</v>
      </c>
      <c r="G817" s="4">
        <f t="shared" si="77"/>
        <v>130.23333333333335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7">
        <f t="shared" si="73"/>
        <v>43068.25</v>
      </c>
      <c r="N817">
        <v>1514181600</v>
      </c>
      <c r="O817" s="7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1">
        <f t="shared" si="72"/>
        <v>106.39097744360902</v>
      </c>
      <c r="G818" s="4">
        <f t="shared" si="77"/>
        <v>615.21739130434787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7">
        <f t="shared" si="73"/>
        <v>41680.25</v>
      </c>
      <c r="N818">
        <v>1392184800</v>
      </c>
      <c r="O818" s="7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1">
        <f t="shared" si="72"/>
        <v>76.011249497790274</v>
      </c>
      <c r="G819" s="4">
        <f t="shared" si="77"/>
        <v>368.79532163742692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7">
        <f t="shared" si="73"/>
        <v>43589.208333333328</v>
      </c>
      <c r="N819">
        <v>1559365200</v>
      </c>
      <c r="O819" s="7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1">
        <f t="shared" si="72"/>
        <v>111.07246376811594</v>
      </c>
      <c r="G820" s="4">
        <f t="shared" si="77"/>
        <v>1094.8571428571429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7">
        <f t="shared" si="73"/>
        <v>43486.25</v>
      </c>
      <c r="N820">
        <v>1549173600</v>
      </c>
      <c r="O820" s="7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95.936170212765958</v>
      </c>
      <c r="G821" s="4">
        <f t="shared" si="77"/>
        <v>50.662921348314605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7">
        <f t="shared" si="73"/>
        <v>41237.25</v>
      </c>
      <c r="N821">
        <v>1355032800</v>
      </c>
      <c r="O821" s="7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1">
        <f t="shared" si="72"/>
        <v>43.043010752688176</v>
      </c>
      <c r="G822" s="4">
        <f t="shared" si="77"/>
        <v>800.6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7">
        <f t="shared" si="73"/>
        <v>43310.208333333328</v>
      </c>
      <c r="N822">
        <v>1533963600</v>
      </c>
      <c r="O822" s="7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1">
        <f t="shared" si="72"/>
        <v>67.966666666666669</v>
      </c>
      <c r="G823" s="4">
        <f t="shared" si="77"/>
        <v>291.28571428571428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7">
        <f t="shared" si="73"/>
        <v>42794.25</v>
      </c>
      <c r="N823">
        <v>1489381200</v>
      </c>
      <c r="O823" s="7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1">
        <f t="shared" si="72"/>
        <v>89.991428571428571</v>
      </c>
      <c r="G824" s="4">
        <f t="shared" si="77"/>
        <v>349.9666666666667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7">
        <f t="shared" si="73"/>
        <v>41698.25</v>
      </c>
      <c r="N824">
        <v>1395032400</v>
      </c>
      <c r="O824" s="7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1">
        <f t="shared" si="72"/>
        <v>58.095238095238095</v>
      </c>
      <c r="G825" s="4">
        <f t="shared" si="77"/>
        <v>357.07317073170731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7">
        <f t="shared" si="73"/>
        <v>41892.208333333336</v>
      </c>
      <c r="N825">
        <v>1412485200</v>
      </c>
      <c r="O825" s="7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1">
        <f t="shared" si="72"/>
        <v>83.996875000000003</v>
      </c>
      <c r="G826" s="4">
        <f t="shared" si="77"/>
        <v>126.48941176470588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7">
        <f t="shared" si="73"/>
        <v>40348.208333333336</v>
      </c>
      <c r="N826">
        <v>1279688400</v>
      </c>
      <c r="O826" s="7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1">
        <f t="shared" si="72"/>
        <v>88.853503184713375</v>
      </c>
      <c r="G827" s="4">
        <f t="shared" si="77"/>
        <v>387.5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7">
        <f t="shared" si="73"/>
        <v>42941.208333333328</v>
      </c>
      <c r="N827">
        <v>1501995600</v>
      </c>
      <c r="O827" s="7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1">
        <f t="shared" si="72"/>
        <v>65.963917525773198</v>
      </c>
      <c r="G828" s="4">
        <f t="shared" si="77"/>
        <v>457.03571428571428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7">
        <f t="shared" si="73"/>
        <v>40525.25</v>
      </c>
      <c r="N828">
        <v>1294639200</v>
      </c>
      <c r="O828" s="7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1">
        <f t="shared" si="72"/>
        <v>74.804878048780495</v>
      </c>
      <c r="G829" s="4">
        <f t="shared" si="77"/>
        <v>266.69565217391306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7">
        <f t="shared" si="73"/>
        <v>40666.208333333336</v>
      </c>
      <c r="N829">
        <v>1305435600</v>
      </c>
      <c r="O829" s="7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69.98571428571428</v>
      </c>
      <c r="G830" s="4">
        <f t="shared" si="77"/>
        <v>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7">
        <f t="shared" si="73"/>
        <v>43340.208333333328</v>
      </c>
      <c r="N830">
        <v>1537592400</v>
      </c>
      <c r="O830" s="7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32.006493506493506</v>
      </c>
      <c r="G831" s="4">
        <f t="shared" si="77"/>
        <v>51.34375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7">
        <f t="shared" si="73"/>
        <v>42164.208333333328</v>
      </c>
      <c r="N831">
        <v>1435122000</v>
      </c>
      <c r="O831" s="7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64.727272727272734</v>
      </c>
      <c r="G832" s="4">
        <f t="shared" si="77"/>
        <v>1.1710526315789473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7">
        <f t="shared" si="73"/>
        <v>43103.25</v>
      </c>
      <c r="N832">
        <v>1520056800</v>
      </c>
      <c r="O832" s="7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1">
        <f t="shared" si="72"/>
        <v>24.998110087408456</v>
      </c>
      <c r="G833" s="4">
        <f t="shared" si="77"/>
        <v>108.97734294541709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7">
        <f t="shared" si="73"/>
        <v>40994.208333333336</v>
      </c>
      <c r="N833">
        <v>1335675600</v>
      </c>
      <c r="O833" s="7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1">
        <f t="shared" si="72"/>
        <v>104.97764070932922</v>
      </c>
      <c r="G834" s="4">
        <f t="shared" si="77"/>
        <v>315.17592592592592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7">
        <f t="shared" si="73"/>
        <v>42299.208333333328</v>
      </c>
      <c r="N834">
        <v>1448431200</v>
      </c>
      <c r="O834" s="7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1">
        <f t="shared" ref="F835:F898" si="78">E835/I835</f>
        <v>64.987878787878785</v>
      </c>
      <c r="G835" s="4">
        <f t="shared" si="77"/>
        <v>157.69117647058823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7">
        <f t="shared" ref="M835:M898" si="79">(((L835/60)/60)/24)+DATE(1970,1,1)</f>
        <v>40588.25</v>
      </c>
      <c r="N835">
        <v>1298613600</v>
      </c>
      <c r="O835" s="7">
        <f t="shared" ref="O835:O898" si="80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LEFT(R835,SEARCH("/",R835)-1)</f>
        <v>publishing</v>
      </c>
      <c r="T835" t="str">
        <f t="shared" ref="T835:T898" si="82">RIGHT(R835,LEN(R835)-SEARCH("/",R835))</f>
        <v>translations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1">
        <f t="shared" si="78"/>
        <v>94.352941176470594</v>
      </c>
      <c r="G836" s="4">
        <f t="shared" si="77"/>
        <v>153.8082191780822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7">
        <f t="shared" si="79"/>
        <v>41448.208333333336</v>
      </c>
      <c r="N836">
        <v>1372482000</v>
      </c>
      <c r="O836" s="7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44.001706484641637</v>
      </c>
      <c r="G837" s="4">
        <f t="shared" ref="G837:G900" si="83">E837/D837*100</f>
        <v>89.738979118329468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7">
        <f t="shared" si="79"/>
        <v>42063.25</v>
      </c>
      <c r="N837">
        <v>1425621600</v>
      </c>
      <c r="O837" s="7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64.744680851063833</v>
      </c>
      <c r="G838" s="4">
        <f t="shared" si="83"/>
        <v>75.135802469135797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7">
        <f t="shared" si="79"/>
        <v>40214.25</v>
      </c>
      <c r="N838">
        <v>1266300000</v>
      </c>
      <c r="O838" s="7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1">
        <f t="shared" si="78"/>
        <v>84.00667779632721</v>
      </c>
      <c r="G839" s="4">
        <f t="shared" si="83"/>
        <v>852.88135593220341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7">
        <f t="shared" si="79"/>
        <v>40629.208333333336</v>
      </c>
      <c r="N839">
        <v>1305867600</v>
      </c>
      <c r="O839" s="7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1">
        <f t="shared" si="78"/>
        <v>34.061302681992338</v>
      </c>
      <c r="G840" s="4">
        <f t="shared" si="83"/>
        <v>138.90625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7">
        <f t="shared" si="79"/>
        <v>43370.208333333328</v>
      </c>
      <c r="N840">
        <v>1538802000</v>
      </c>
      <c r="O840" s="7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1">
        <f t="shared" si="78"/>
        <v>93.273885350318466</v>
      </c>
      <c r="G841" s="4">
        <f t="shared" si="83"/>
        <v>190.18181818181819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7">
        <f t="shared" si="79"/>
        <v>41715.208333333336</v>
      </c>
      <c r="N841">
        <v>1398920400</v>
      </c>
      <c r="O841" s="7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1">
        <f t="shared" si="78"/>
        <v>32.998301726577978</v>
      </c>
      <c r="G842" s="4">
        <f t="shared" si="83"/>
        <v>100.24333619948409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7">
        <f t="shared" si="79"/>
        <v>41836.208333333336</v>
      </c>
      <c r="N842">
        <v>1405659600</v>
      </c>
      <c r="O842" s="7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1">
        <f t="shared" si="78"/>
        <v>83.812903225806451</v>
      </c>
      <c r="G843" s="4">
        <f t="shared" si="83"/>
        <v>142.75824175824175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7">
        <f t="shared" si="79"/>
        <v>42419.25</v>
      </c>
      <c r="N843">
        <v>1457244000</v>
      </c>
      <c r="O843" s="7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1">
        <f t="shared" si="78"/>
        <v>63.992424242424242</v>
      </c>
      <c r="G844" s="4">
        <f t="shared" si="83"/>
        <v>563.13333333333333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7">
        <f t="shared" si="79"/>
        <v>43266.208333333328</v>
      </c>
      <c r="N844">
        <v>1529298000</v>
      </c>
      <c r="O844" s="7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81.909090909090907</v>
      </c>
      <c r="G845" s="4">
        <f t="shared" si="83"/>
        <v>30.715909090909086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7">
        <f t="shared" si="79"/>
        <v>43338.208333333328</v>
      </c>
      <c r="N845">
        <v>1535778000</v>
      </c>
      <c r="O845" s="7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1">
        <f t="shared" si="78"/>
        <v>93.053191489361708</v>
      </c>
      <c r="G846" s="4">
        <f t="shared" si="83"/>
        <v>99.39772727272728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7">
        <f t="shared" si="79"/>
        <v>40930.25</v>
      </c>
      <c r="N846">
        <v>1327471200</v>
      </c>
      <c r="O846" s="7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1">
        <f t="shared" si="78"/>
        <v>101.98449039881831</v>
      </c>
      <c r="G847" s="4">
        <f t="shared" si="83"/>
        <v>197.54935622317598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7">
        <f t="shared" si="79"/>
        <v>43235.208333333328</v>
      </c>
      <c r="N847">
        <v>1529557200</v>
      </c>
      <c r="O847" s="7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1">
        <f t="shared" si="78"/>
        <v>105.9375</v>
      </c>
      <c r="G848" s="4">
        <f t="shared" si="83"/>
        <v>508.5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7">
        <f t="shared" si="79"/>
        <v>43302.208333333328</v>
      </c>
      <c r="N848">
        <v>1535259600</v>
      </c>
      <c r="O848" s="7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1">
        <f t="shared" si="78"/>
        <v>101.58181818181818</v>
      </c>
      <c r="G849" s="4">
        <f t="shared" si="83"/>
        <v>237.74468085106383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7">
        <f t="shared" si="79"/>
        <v>43107.25</v>
      </c>
      <c r="N849">
        <v>1515564000</v>
      </c>
      <c r="O849" s="7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1">
        <f t="shared" si="78"/>
        <v>62.970930232558139</v>
      </c>
      <c r="G850" s="4">
        <f t="shared" si="83"/>
        <v>338.46875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7">
        <f t="shared" si="79"/>
        <v>40341.208333333336</v>
      </c>
      <c r="N850">
        <v>1277096400</v>
      </c>
      <c r="O850" s="7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1">
        <f t="shared" si="78"/>
        <v>29.045602605863191</v>
      </c>
      <c r="G851" s="4">
        <f t="shared" si="83"/>
        <v>133.08955223880596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7">
        <f t="shared" si="79"/>
        <v>40948.25</v>
      </c>
      <c r="N851">
        <v>1329026400</v>
      </c>
      <c r="O851" s="7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s="4">
        <f t="shared" si="83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7">
        <f t="shared" si="79"/>
        <v>40866.25</v>
      </c>
      <c r="N852">
        <v>1322978400</v>
      </c>
      <c r="O852" s="7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1">
        <f t="shared" si="78"/>
        <v>77.924999999999997</v>
      </c>
      <c r="G853" s="4">
        <f t="shared" si="83"/>
        <v>207.79999999999998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7">
        <f t="shared" si="79"/>
        <v>41031.208333333336</v>
      </c>
      <c r="N853">
        <v>1338786000</v>
      </c>
      <c r="O853" s="7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80.806451612903231</v>
      </c>
      <c r="G854" s="4">
        <f t="shared" si="83"/>
        <v>51.122448979591837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7">
        <f t="shared" si="79"/>
        <v>40740.208333333336</v>
      </c>
      <c r="N854">
        <v>1311656400</v>
      </c>
      <c r="O854" s="7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1">
        <f t="shared" si="78"/>
        <v>76.006816632583508</v>
      </c>
      <c r="G855" s="4">
        <f t="shared" si="83"/>
        <v>652.05847953216369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7">
        <f t="shared" si="79"/>
        <v>40714.208333333336</v>
      </c>
      <c r="N855">
        <v>1308978000</v>
      </c>
      <c r="O855" s="7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1">
        <f t="shared" si="78"/>
        <v>72.993613824192337</v>
      </c>
      <c r="G856" s="4">
        <f t="shared" si="83"/>
        <v>113.63099415204678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7">
        <f t="shared" si="79"/>
        <v>43787.25</v>
      </c>
      <c r="N856">
        <v>1576389600</v>
      </c>
      <c r="O856" s="7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1">
        <f t="shared" si="78"/>
        <v>53</v>
      </c>
      <c r="G857" s="4">
        <f t="shared" si="83"/>
        <v>102.37606837606839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7">
        <f t="shared" si="79"/>
        <v>40712.208333333336</v>
      </c>
      <c r="N857">
        <v>1311051600</v>
      </c>
      <c r="O857" s="7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1">
        <f t="shared" si="78"/>
        <v>54.164556962025316</v>
      </c>
      <c r="G858" s="4">
        <f t="shared" si="83"/>
        <v>356.58333333333331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7">
        <f t="shared" si="79"/>
        <v>41023.208333333336</v>
      </c>
      <c r="N858">
        <v>1336712400</v>
      </c>
      <c r="O858" s="7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1">
        <f t="shared" si="78"/>
        <v>32.946666666666665</v>
      </c>
      <c r="G859" s="4">
        <f t="shared" si="83"/>
        <v>139.86792452830187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7">
        <f t="shared" si="79"/>
        <v>40944.25</v>
      </c>
      <c r="N859">
        <v>1330408800</v>
      </c>
      <c r="O859" s="7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79.371428571428567</v>
      </c>
      <c r="G860" s="4">
        <f t="shared" si="83"/>
        <v>69.45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7">
        <f t="shared" si="79"/>
        <v>43211.208333333328</v>
      </c>
      <c r="N860">
        <v>1524891600</v>
      </c>
      <c r="O860" s="7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41.174603174603178</v>
      </c>
      <c r="G861" s="4">
        <f t="shared" si="83"/>
        <v>35.534246575342465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7">
        <f t="shared" si="79"/>
        <v>41334.25</v>
      </c>
      <c r="N861">
        <v>1363669200</v>
      </c>
      <c r="O861" s="7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1">
        <f t="shared" si="78"/>
        <v>77.430769230769229</v>
      </c>
      <c r="G862" s="4">
        <f t="shared" si="83"/>
        <v>251.65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7">
        <f t="shared" si="79"/>
        <v>43515.25</v>
      </c>
      <c r="N862">
        <v>1551420000</v>
      </c>
      <c r="O862" s="7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1">
        <f t="shared" si="78"/>
        <v>57.159509202453989</v>
      </c>
      <c r="G863" s="4">
        <f t="shared" si="83"/>
        <v>105.87500000000001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7">
        <f t="shared" si="79"/>
        <v>40258.208333333336</v>
      </c>
      <c r="N863">
        <v>1269838800</v>
      </c>
      <c r="O863" s="7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1">
        <f t="shared" si="78"/>
        <v>77.17647058823529</v>
      </c>
      <c r="G864" s="4">
        <f t="shared" si="83"/>
        <v>187.42857142857144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7">
        <f t="shared" si="79"/>
        <v>40756.208333333336</v>
      </c>
      <c r="N864">
        <v>1312520400</v>
      </c>
      <c r="O864" s="7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1">
        <f t="shared" si="78"/>
        <v>24.953917050691246</v>
      </c>
      <c r="G865" s="4">
        <f t="shared" si="83"/>
        <v>386.78571428571428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7">
        <f t="shared" si="79"/>
        <v>42172.208333333328</v>
      </c>
      <c r="N865">
        <v>1436504400</v>
      </c>
      <c r="O865" s="7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1">
        <f t="shared" si="78"/>
        <v>97.18</v>
      </c>
      <c r="G866" s="4">
        <f t="shared" si="83"/>
        <v>347.07142857142856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7">
        <f t="shared" si="79"/>
        <v>42601.208333333328</v>
      </c>
      <c r="N866">
        <v>1472014800</v>
      </c>
      <c r="O866" s="7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1">
        <f t="shared" si="78"/>
        <v>46.000916870415651</v>
      </c>
      <c r="G867" s="4">
        <f t="shared" si="83"/>
        <v>185.82098765432099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7">
        <f t="shared" si="79"/>
        <v>41897.208333333336</v>
      </c>
      <c r="N867">
        <v>1411534800</v>
      </c>
      <c r="O867" s="7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1">
        <f t="shared" si="78"/>
        <v>88.023385300668153</v>
      </c>
      <c r="G868" s="4">
        <f t="shared" si="83"/>
        <v>43.241247264770237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7">
        <f t="shared" si="79"/>
        <v>40671.208333333336</v>
      </c>
      <c r="N868">
        <v>1304917200</v>
      </c>
      <c r="O868" s="7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1">
        <f t="shared" si="78"/>
        <v>25.99</v>
      </c>
      <c r="G869" s="4">
        <f t="shared" si="83"/>
        <v>162.4375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7">
        <f t="shared" si="79"/>
        <v>43382.208333333328</v>
      </c>
      <c r="N869">
        <v>1539579600</v>
      </c>
      <c r="O869" s="7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1">
        <f t="shared" si="78"/>
        <v>102.69047619047619</v>
      </c>
      <c r="G870" s="4">
        <f t="shared" si="83"/>
        <v>184.84285714285716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7">
        <f t="shared" si="79"/>
        <v>41559.208333333336</v>
      </c>
      <c r="N870">
        <v>1382504400</v>
      </c>
      <c r="O870" s="7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72.958174904942965</v>
      </c>
      <c r="G871" s="4">
        <f t="shared" si="83"/>
        <v>23.703520691785052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7">
        <f t="shared" si="79"/>
        <v>40350.208333333336</v>
      </c>
      <c r="N871">
        <v>1278306000</v>
      </c>
      <c r="O871" s="7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57.190082644628099</v>
      </c>
      <c r="G872" s="4">
        <f t="shared" si="83"/>
        <v>89.870129870129873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7">
        <f t="shared" si="79"/>
        <v>42240.208333333328</v>
      </c>
      <c r="N872">
        <v>1442552400</v>
      </c>
      <c r="O872" s="7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1">
        <f t="shared" si="78"/>
        <v>84.013793103448279</v>
      </c>
      <c r="G873" s="4">
        <f t="shared" si="83"/>
        <v>272.6041958041958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7">
        <f t="shared" si="79"/>
        <v>43040.208333333328</v>
      </c>
      <c r="N873">
        <v>1511071200</v>
      </c>
      <c r="O873" s="7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1">
        <f t="shared" si="78"/>
        <v>98.666666666666671</v>
      </c>
      <c r="G874" s="4">
        <f t="shared" si="83"/>
        <v>170.04255319148936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7">
        <f t="shared" si="79"/>
        <v>43346.208333333328</v>
      </c>
      <c r="N874">
        <v>1536382800</v>
      </c>
      <c r="O874" s="7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1">
        <f t="shared" si="78"/>
        <v>42.007419183889773</v>
      </c>
      <c r="G875" s="4">
        <f t="shared" si="83"/>
        <v>188.28503562945369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7">
        <f t="shared" si="79"/>
        <v>41647.25</v>
      </c>
      <c r="N875">
        <v>1389592800</v>
      </c>
      <c r="O875" s="7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1">
        <f t="shared" si="78"/>
        <v>32.002753556677376</v>
      </c>
      <c r="G876" s="4">
        <f t="shared" si="83"/>
        <v>346.93532338308455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7">
        <f t="shared" si="79"/>
        <v>40291.208333333336</v>
      </c>
      <c r="N876">
        <v>1275282000</v>
      </c>
      <c r="O876" s="7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81.567164179104481</v>
      </c>
      <c r="G877" s="4">
        <f t="shared" si="83"/>
        <v>69.177215189873422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7">
        <f t="shared" si="79"/>
        <v>40556.25</v>
      </c>
      <c r="N877">
        <v>1294984800</v>
      </c>
      <c r="O877" s="7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37.035087719298247</v>
      </c>
      <c r="G878" s="4">
        <f t="shared" si="83"/>
        <v>25.433734939759034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7">
        <f t="shared" si="79"/>
        <v>43624.208333333328</v>
      </c>
      <c r="N878">
        <v>1562043600</v>
      </c>
      <c r="O878" s="7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103.033360455655</v>
      </c>
      <c r="G879" s="4">
        <f t="shared" si="83"/>
        <v>77.400977995110026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7">
        <f t="shared" si="79"/>
        <v>42577.208333333328</v>
      </c>
      <c r="N879">
        <v>1469595600</v>
      </c>
      <c r="O879" s="7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84.333333333333329</v>
      </c>
      <c r="G880" s="4">
        <f t="shared" si="83"/>
        <v>37.481481481481481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7">
        <f t="shared" si="79"/>
        <v>43845.25</v>
      </c>
      <c r="N880">
        <v>1581141600</v>
      </c>
      <c r="O880" s="7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1">
        <f t="shared" si="78"/>
        <v>102.60377358490567</v>
      </c>
      <c r="G881" s="4">
        <f t="shared" si="83"/>
        <v>543.79999999999995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7">
        <f t="shared" si="79"/>
        <v>42788.25</v>
      </c>
      <c r="N881">
        <v>1488520800</v>
      </c>
      <c r="O881" s="7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1">
        <f t="shared" si="78"/>
        <v>79.992129246064621</v>
      </c>
      <c r="G882" s="4">
        <f t="shared" si="83"/>
        <v>228.52189349112427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7">
        <f t="shared" si="79"/>
        <v>43667.208333333328</v>
      </c>
      <c r="N882">
        <v>1563858000</v>
      </c>
      <c r="O882" s="7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70.055309734513273</v>
      </c>
      <c r="G883" s="4">
        <f t="shared" si="83"/>
        <v>38.948339483394832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7">
        <f t="shared" si="79"/>
        <v>42194.208333333328</v>
      </c>
      <c r="N883">
        <v>1438923600</v>
      </c>
      <c r="O883" s="7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1">
        <f t="shared" si="78"/>
        <v>37</v>
      </c>
      <c r="G884" s="4">
        <f t="shared" si="83"/>
        <v>370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7">
        <f t="shared" si="79"/>
        <v>42025.25</v>
      </c>
      <c r="N884">
        <v>1422165600</v>
      </c>
      <c r="O884" s="7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1">
        <f t="shared" si="78"/>
        <v>41.911917098445599</v>
      </c>
      <c r="G885" s="4">
        <f t="shared" si="83"/>
        <v>237.91176470588232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7">
        <f t="shared" si="79"/>
        <v>40323.208333333336</v>
      </c>
      <c r="N885">
        <v>1277874000</v>
      </c>
      <c r="O885" s="7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57.992576882290564</v>
      </c>
      <c r="G886" s="4">
        <f t="shared" si="83"/>
        <v>64.036299765807954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7">
        <f t="shared" si="79"/>
        <v>41763.208333333336</v>
      </c>
      <c r="N886">
        <v>1399352400</v>
      </c>
      <c r="O886" s="7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1">
        <f t="shared" si="78"/>
        <v>40.942307692307693</v>
      </c>
      <c r="G887" s="4">
        <f t="shared" si="83"/>
        <v>118.27777777777777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7">
        <f t="shared" si="79"/>
        <v>40335.208333333336</v>
      </c>
      <c r="N887">
        <v>1279083600</v>
      </c>
      <c r="O887" s="7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69.9972602739726</v>
      </c>
      <c r="G888" s="4">
        <f t="shared" si="83"/>
        <v>84.824037184594957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7">
        <f t="shared" si="79"/>
        <v>40416.208333333336</v>
      </c>
      <c r="N888">
        <v>1284354000</v>
      </c>
      <c r="O888" s="7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73.838709677419359</v>
      </c>
      <c r="G889" s="4">
        <f t="shared" si="83"/>
        <v>29.346153846153843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7">
        <f t="shared" si="79"/>
        <v>42202.208333333328</v>
      </c>
      <c r="N889">
        <v>1441170000</v>
      </c>
      <c r="O889" s="7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1">
        <f t="shared" si="78"/>
        <v>41.979310344827589</v>
      </c>
      <c r="G890" s="4">
        <f t="shared" si="83"/>
        <v>209.89655172413794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7">
        <f t="shared" si="79"/>
        <v>42836.208333333328</v>
      </c>
      <c r="N890">
        <v>1493528400</v>
      </c>
      <c r="O890" s="7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1">
        <f t="shared" si="78"/>
        <v>77.93442622950819</v>
      </c>
      <c r="G891" s="4">
        <f t="shared" si="83"/>
        <v>169.78571428571431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7">
        <f t="shared" si="79"/>
        <v>41710.208333333336</v>
      </c>
      <c r="N891">
        <v>1395205200</v>
      </c>
      <c r="O891" s="7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1">
        <f t="shared" si="78"/>
        <v>106.01972789115646</v>
      </c>
      <c r="G892" s="4">
        <f t="shared" si="83"/>
        <v>115.95907738095239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7">
        <f t="shared" si="79"/>
        <v>43640.208333333328</v>
      </c>
      <c r="N892">
        <v>1561438800</v>
      </c>
      <c r="O892" s="7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1">
        <f t="shared" si="78"/>
        <v>47.018181818181816</v>
      </c>
      <c r="G893" s="4">
        <f t="shared" si="83"/>
        <v>258.59999999999997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7">
        <f t="shared" si="79"/>
        <v>40880.25</v>
      </c>
      <c r="N893">
        <v>1326693600</v>
      </c>
      <c r="O893" s="7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1">
        <f t="shared" si="78"/>
        <v>76.016483516483518</v>
      </c>
      <c r="G894" s="4">
        <f t="shared" si="83"/>
        <v>230.58333333333331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7">
        <f t="shared" si="79"/>
        <v>40319.208333333336</v>
      </c>
      <c r="N894">
        <v>1277960400</v>
      </c>
      <c r="O894" s="7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1">
        <f t="shared" si="78"/>
        <v>54.120603015075375</v>
      </c>
      <c r="G895" s="4">
        <f t="shared" si="83"/>
        <v>128.21428571428572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7">
        <f t="shared" si="79"/>
        <v>42170.208333333328</v>
      </c>
      <c r="N895">
        <v>1434690000</v>
      </c>
      <c r="O895" s="7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1">
        <f t="shared" si="78"/>
        <v>57.285714285714285</v>
      </c>
      <c r="G896" s="4">
        <f t="shared" si="83"/>
        <v>188.70588235294116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7">
        <f t="shared" si="79"/>
        <v>41466.208333333336</v>
      </c>
      <c r="N896">
        <v>1376110800</v>
      </c>
      <c r="O896" s="7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103.81308411214954</v>
      </c>
      <c r="G897" s="4">
        <f t="shared" si="83"/>
        <v>6.9511889862327907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7">
        <f t="shared" si="79"/>
        <v>43134.25</v>
      </c>
      <c r="N897">
        <v>1518415200</v>
      </c>
      <c r="O897" s="7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1">
        <f t="shared" si="78"/>
        <v>105.02602739726028</v>
      </c>
      <c r="G898" s="4">
        <f t="shared" si="83"/>
        <v>774.43434343434342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7">
        <f t="shared" si="79"/>
        <v>40738.208333333336</v>
      </c>
      <c r="N898">
        <v>1310878800</v>
      </c>
      <c r="O898" s="7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E899/I899</f>
        <v>90.259259259259252</v>
      </c>
      <c r="G899" s="4">
        <f t="shared" si="83"/>
        <v>27.693181818181817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7">
        <f t="shared" ref="M899:M962" si="85">(((L899/60)/60)/24)+DATE(1970,1,1)</f>
        <v>43583.208333333328</v>
      </c>
      <c r="N899">
        <v>1556600400</v>
      </c>
      <c r="O899" s="7">
        <f t="shared" ref="O899:O962" si="86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LEFT(R899,SEARCH("/",R899)-1)</f>
        <v>theater</v>
      </c>
      <c r="T899" t="str">
        <f t="shared" ref="T899:T962" si="88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76.978705978705975</v>
      </c>
      <c r="G900" s="4">
        <f t="shared" si="83"/>
        <v>52.479620323841424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7">
        <f t="shared" si="85"/>
        <v>43815.25</v>
      </c>
      <c r="N900">
        <v>1576994400</v>
      </c>
      <c r="O900" s="7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1">
        <f t="shared" si="84"/>
        <v>102.60162601626017</v>
      </c>
      <c r="G901" s="4">
        <f t="shared" ref="G901:G964" si="89">E901/D901*100</f>
        <v>407.09677419354841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7">
        <f t="shared" si="85"/>
        <v>41554.208333333336</v>
      </c>
      <c r="N901">
        <v>1382677200</v>
      </c>
      <c r="O901" s="7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s="4">
        <f t="shared" si="89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7">
        <f t="shared" si="85"/>
        <v>41901.208333333336</v>
      </c>
      <c r="N902">
        <v>1411189200</v>
      </c>
      <c r="O902" s="7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1">
        <f t="shared" si="84"/>
        <v>55.0062893081761</v>
      </c>
      <c r="G903" s="4">
        <f t="shared" si="89"/>
        <v>156.17857142857144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7">
        <f t="shared" si="85"/>
        <v>43298.208333333328</v>
      </c>
      <c r="N903">
        <v>1534654800</v>
      </c>
      <c r="O903" s="7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1">
        <f t="shared" si="84"/>
        <v>32.127272727272725</v>
      </c>
      <c r="G904" s="4">
        <f t="shared" si="89"/>
        <v>252.42857142857144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7">
        <f t="shared" si="85"/>
        <v>42399.25</v>
      </c>
      <c r="N904">
        <v>1457762400</v>
      </c>
      <c r="O904" s="7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1">
        <f t="shared" si="84"/>
        <v>50.642857142857146</v>
      </c>
      <c r="G905" s="4">
        <f t="shared" si="89"/>
        <v>1.729268292682927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7">
        <f t="shared" si="85"/>
        <v>41034.208333333336</v>
      </c>
      <c r="N905">
        <v>1337490000</v>
      </c>
      <c r="O905" s="7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49.6875</v>
      </c>
      <c r="G906" s="4">
        <f t="shared" si="89"/>
        <v>12.230769230769232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7">
        <f t="shared" si="85"/>
        <v>41186.208333333336</v>
      </c>
      <c r="N906">
        <v>1349672400</v>
      </c>
      <c r="O906" s="7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1">
        <f t="shared" si="84"/>
        <v>54.894067796610166</v>
      </c>
      <c r="G907" s="4">
        <f t="shared" si="89"/>
        <v>163.98734177215189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7">
        <f t="shared" si="85"/>
        <v>41536.208333333336</v>
      </c>
      <c r="N907">
        <v>1379826000</v>
      </c>
      <c r="O907" s="7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1">
        <f t="shared" si="84"/>
        <v>46.931937172774866</v>
      </c>
      <c r="G908" s="4">
        <f t="shared" si="89"/>
        <v>162.98181818181817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7">
        <f t="shared" si="85"/>
        <v>42868.208333333328</v>
      </c>
      <c r="N908">
        <v>1497762000</v>
      </c>
      <c r="O908" s="7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44.951219512195124</v>
      </c>
      <c r="G909" s="4">
        <f t="shared" si="89"/>
        <v>20.252747252747252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7">
        <f t="shared" si="85"/>
        <v>40660.208333333336</v>
      </c>
      <c r="N909">
        <v>1304485200</v>
      </c>
      <c r="O909" s="7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1">
        <f t="shared" si="84"/>
        <v>30.99898322318251</v>
      </c>
      <c r="G910" s="4">
        <f t="shared" si="89"/>
        <v>319.24083769633506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7">
        <f t="shared" si="85"/>
        <v>41031.208333333336</v>
      </c>
      <c r="N910">
        <v>1336885200</v>
      </c>
      <c r="O910" s="7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1">
        <f t="shared" si="84"/>
        <v>107.7625</v>
      </c>
      <c r="G911" s="4">
        <f t="shared" si="89"/>
        <v>478.94444444444446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7">
        <f t="shared" si="85"/>
        <v>43255.208333333328</v>
      </c>
      <c r="N911">
        <v>1530421200</v>
      </c>
      <c r="O911" s="7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1">
        <f t="shared" si="84"/>
        <v>102.07770270270271</v>
      </c>
      <c r="G912" s="4">
        <f t="shared" si="89"/>
        <v>19.556634304207122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7">
        <f t="shared" si="85"/>
        <v>42026.25</v>
      </c>
      <c r="N912">
        <v>1421992800</v>
      </c>
      <c r="O912" s="7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1">
        <f t="shared" si="84"/>
        <v>24.976190476190474</v>
      </c>
      <c r="G913" s="4">
        <f t="shared" si="89"/>
        <v>198.94827586206895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7">
        <f t="shared" si="85"/>
        <v>43717.208333333328</v>
      </c>
      <c r="N913">
        <v>1568178000</v>
      </c>
      <c r="O913" s="7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1">
        <f t="shared" si="84"/>
        <v>79.944134078212286</v>
      </c>
      <c r="G914" s="4">
        <f t="shared" si="89"/>
        <v>795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7">
        <f t="shared" si="85"/>
        <v>41157.208333333336</v>
      </c>
      <c r="N914">
        <v>1347944400</v>
      </c>
      <c r="O914" s="7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67.946462715105156</v>
      </c>
      <c r="G915" s="4">
        <f t="shared" si="89"/>
        <v>50.621082621082621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7">
        <f t="shared" si="85"/>
        <v>43597.208333333328</v>
      </c>
      <c r="N915">
        <v>1558760400</v>
      </c>
      <c r="O915" s="7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26.070921985815602</v>
      </c>
      <c r="G916" s="4">
        <f t="shared" si="89"/>
        <v>57.4375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7">
        <f t="shared" si="85"/>
        <v>41490.208333333336</v>
      </c>
      <c r="N916">
        <v>1376629200</v>
      </c>
      <c r="O916" s="7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1">
        <f t="shared" si="84"/>
        <v>105.0032154340836</v>
      </c>
      <c r="G917" s="4">
        <f t="shared" si="89"/>
        <v>155.62827640984909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7">
        <f t="shared" si="85"/>
        <v>42976.208333333328</v>
      </c>
      <c r="N917">
        <v>1504760400</v>
      </c>
      <c r="O917" s="7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25.826923076923077</v>
      </c>
      <c r="G918" s="4">
        <f t="shared" si="89"/>
        <v>36.297297297297298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7">
        <f t="shared" si="85"/>
        <v>41991.25</v>
      </c>
      <c r="N918">
        <v>1419660000</v>
      </c>
      <c r="O918" s="7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1">
        <f t="shared" si="84"/>
        <v>77.666666666666671</v>
      </c>
      <c r="G919" s="4">
        <f t="shared" si="89"/>
        <v>58.25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7">
        <f t="shared" si="85"/>
        <v>40722.208333333336</v>
      </c>
      <c r="N919">
        <v>1311310800</v>
      </c>
      <c r="O919" s="7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1">
        <f t="shared" si="84"/>
        <v>57.82692307692308</v>
      </c>
      <c r="G920" s="4">
        <f t="shared" si="89"/>
        <v>237.39473684210526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7">
        <f t="shared" si="85"/>
        <v>41117.208333333336</v>
      </c>
      <c r="N920">
        <v>1344315600</v>
      </c>
      <c r="O920" s="7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92.955555555555549</v>
      </c>
      <c r="G921" s="4">
        <f t="shared" si="89"/>
        <v>58.75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7">
        <f t="shared" si="85"/>
        <v>43022.208333333328</v>
      </c>
      <c r="N921">
        <v>1510725600</v>
      </c>
      <c r="O921" s="7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1">
        <f t="shared" si="84"/>
        <v>37.945098039215686</v>
      </c>
      <c r="G922" s="4">
        <f t="shared" si="89"/>
        <v>182.56603773584905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7">
        <f t="shared" si="85"/>
        <v>43503.25</v>
      </c>
      <c r="N922">
        <v>1551247200</v>
      </c>
      <c r="O922" s="7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31.842105263157894</v>
      </c>
      <c r="G923" s="4">
        <f t="shared" si="89"/>
        <v>0.75436408977556113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7">
        <f t="shared" si="85"/>
        <v>40951.25</v>
      </c>
      <c r="N923">
        <v>1330236000</v>
      </c>
      <c r="O923" s="7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1">
        <f t="shared" si="84"/>
        <v>40</v>
      </c>
      <c r="G924" s="4">
        <f t="shared" si="89"/>
        <v>175.95330739299609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7">
        <f t="shared" si="85"/>
        <v>43443.25</v>
      </c>
      <c r="N924">
        <v>1545112800</v>
      </c>
      <c r="O924" s="7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1">
        <f t="shared" si="84"/>
        <v>101.1</v>
      </c>
      <c r="G925" s="4">
        <f t="shared" si="89"/>
        <v>237.88235294117646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7">
        <f t="shared" si="85"/>
        <v>40373.208333333336</v>
      </c>
      <c r="N925">
        <v>1279170000</v>
      </c>
      <c r="O925" s="7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1">
        <f t="shared" si="84"/>
        <v>84.006989951944078</v>
      </c>
      <c r="G926" s="4">
        <f t="shared" si="89"/>
        <v>488.05076142131981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7">
        <f t="shared" si="85"/>
        <v>43769.208333333328</v>
      </c>
      <c r="N926">
        <v>1573452000</v>
      </c>
      <c r="O926" s="7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1">
        <f t="shared" si="84"/>
        <v>103.41538461538461</v>
      </c>
      <c r="G927" s="4">
        <f t="shared" si="89"/>
        <v>224.06666666666669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7">
        <f t="shared" si="85"/>
        <v>43000.208333333328</v>
      </c>
      <c r="N927">
        <v>1507093200</v>
      </c>
      <c r="O927" s="7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105.13333333333334</v>
      </c>
      <c r="G928" s="4">
        <f t="shared" si="89"/>
        <v>18.126436781609197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7">
        <f t="shared" si="85"/>
        <v>42502.208333333328</v>
      </c>
      <c r="N928">
        <v>1463374800</v>
      </c>
      <c r="O928" s="7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89.21621621621621</v>
      </c>
      <c r="G929" s="4">
        <f t="shared" si="89"/>
        <v>45.847222222222221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7">
        <f t="shared" si="85"/>
        <v>41102.208333333336</v>
      </c>
      <c r="N929">
        <v>1344574800</v>
      </c>
      <c r="O929" s="7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1">
        <f t="shared" si="84"/>
        <v>51.995234312946785</v>
      </c>
      <c r="G930" s="4">
        <f t="shared" si="89"/>
        <v>117.31541218637993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7">
        <f t="shared" si="85"/>
        <v>41637.25</v>
      </c>
      <c r="N930">
        <v>1389074400</v>
      </c>
      <c r="O930" s="7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1">
        <f t="shared" si="84"/>
        <v>64.956521739130437</v>
      </c>
      <c r="G931" s="4">
        <f t="shared" si="89"/>
        <v>217.30909090909088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7">
        <f t="shared" si="85"/>
        <v>42858.208333333328</v>
      </c>
      <c r="N931">
        <v>1494997200</v>
      </c>
      <c r="O931" s="7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1">
        <f t="shared" si="84"/>
        <v>46.235294117647058</v>
      </c>
      <c r="G932" s="4">
        <f t="shared" si="89"/>
        <v>112.28571428571428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7">
        <f t="shared" si="85"/>
        <v>42060.25</v>
      </c>
      <c r="N932">
        <v>1425448800</v>
      </c>
      <c r="O932" s="7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51.151785714285715</v>
      </c>
      <c r="G933" s="4">
        <f t="shared" si="89"/>
        <v>72.51898734177216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7">
        <f t="shared" si="85"/>
        <v>41818.208333333336</v>
      </c>
      <c r="N933">
        <v>1404104400</v>
      </c>
      <c r="O933" s="7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1">
        <f t="shared" si="84"/>
        <v>33.909722222222221</v>
      </c>
      <c r="G934" s="4">
        <f t="shared" si="89"/>
        <v>212.30434782608697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7">
        <f t="shared" si="85"/>
        <v>41709.208333333336</v>
      </c>
      <c r="N934">
        <v>1394773200</v>
      </c>
      <c r="O934" s="7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1">
        <f t="shared" si="84"/>
        <v>92.016298633017882</v>
      </c>
      <c r="G935" s="4">
        <f t="shared" si="89"/>
        <v>239.74657534246577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7">
        <f t="shared" si="85"/>
        <v>41372.208333333336</v>
      </c>
      <c r="N935">
        <v>1366520400</v>
      </c>
      <c r="O935" s="7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1">
        <f t="shared" si="84"/>
        <v>107.42857142857143</v>
      </c>
      <c r="G936" s="4">
        <f t="shared" si="89"/>
        <v>181.93548387096774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7">
        <f t="shared" si="85"/>
        <v>42422.25</v>
      </c>
      <c r="N936">
        <v>1456639200</v>
      </c>
      <c r="O936" s="7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1">
        <f t="shared" si="84"/>
        <v>75.848484848484844</v>
      </c>
      <c r="G937" s="4">
        <f t="shared" si="89"/>
        <v>164.13114754098362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7">
        <f t="shared" si="85"/>
        <v>42209.208333333328</v>
      </c>
      <c r="N937">
        <v>1438318800</v>
      </c>
      <c r="O937" s="7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80.476190476190482</v>
      </c>
      <c r="G938" s="4">
        <f t="shared" si="89"/>
        <v>1.6375968992248062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7">
        <f t="shared" si="85"/>
        <v>43668.208333333328</v>
      </c>
      <c r="N938">
        <v>1564030800</v>
      </c>
      <c r="O938" s="7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1">
        <f t="shared" si="84"/>
        <v>86.978483606557376</v>
      </c>
      <c r="G939" s="4">
        <f t="shared" si="89"/>
        <v>49.64385964912281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7">
        <f t="shared" si="85"/>
        <v>42334.25</v>
      </c>
      <c r="N939">
        <v>1449295200</v>
      </c>
      <c r="O939" s="7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1">
        <f t="shared" si="84"/>
        <v>105.13541666666667</v>
      </c>
      <c r="G940" s="4">
        <f t="shared" si="89"/>
        <v>109.70652173913042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7">
        <f t="shared" si="85"/>
        <v>43263.208333333328</v>
      </c>
      <c r="N940">
        <v>1531890000</v>
      </c>
      <c r="O940" s="7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57.298507462686565</v>
      </c>
      <c r="G941" s="4">
        <f t="shared" si="89"/>
        <v>49.217948717948715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7">
        <f t="shared" si="85"/>
        <v>40670.208333333336</v>
      </c>
      <c r="N941">
        <v>1306213200</v>
      </c>
      <c r="O941" s="7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1">
        <f t="shared" si="84"/>
        <v>93.348484848484844</v>
      </c>
      <c r="G942" s="4">
        <f t="shared" si="89"/>
        <v>62.232323232323225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7">
        <f t="shared" si="85"/>
        <v>41244.25</v>
      </c>
      <c r="N942">
        <v>1356242400</v>
      </c>
      <c r="O942" s="7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71.987179487179489</v>
      </c>
      <c r="G943" s="4">
        <f t="shared" si="89"/>
        <v>13.05813953488372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7">
        <f t="shared" si="85"/>
        <v>40552.25</v>
      </c>
      <c r="N943">
        <v>1297576800</v>
      </c>
      <c r="O943" s="7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92.611940298507463</v>
      </c>
      <c r="G944" s="4">
        <f t="shared" si="89"/>
        <v>64.635416666666671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7">
        <f t="shared" si="85"/>
        <v>40568.25</v>
      </c>
      <c r="N944">
        <v>1296194400</v>
      </c>
      <c r="O944" s="7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1">
        <f t="shared" si="84"/>
        <v>104.99122807017544</v>
      </c>
      <c r="G945" s="4">
        <f t="shared" si="89"/>
        <v>159.58666666666667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7">
        <f t="shared" si="85"/>
        <v>41906.208333333336</v>
      </c>
      <c r="N945">
        <v>1414558800</v>
      </c>
      <c r="O945" s="7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30.958174904942965</v>
      </c>
      <c r="G946" s="4">
        <f t="shared" si="89"/>
        <v>81.42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7">
        <f t="shared" si="85"/>
        <v>42776.25</v>
      </c>
      <c r="N946">
        <v>1488348000</v>
      </c>
      <c r="O946" s="7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33.001182732111175</v>
      </c>
      <c r="G947" s="4">
        <f t="shared" si="89"/>
        <v>32.444767441860463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7">
        <f t="shared" si="85"/>
        <v>41004.208333333336</v>
      </c>
      <c r="N947">
        <v>1334898000</v>
      </c>
      <c r="O947" s="7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84.187845303867405</v>
      </c>
      <c r="G948" s="4">
        <f t="shared" si="89"/>
        <v>9.9141184124918666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7">
        <f t="shared" si="85"/>
        <v>40710.208333333336</v>
      </c>
      <c r="N948">
        <v>1308373200</v>
      </c>
      <c r="O948" s="7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73.92307692307692</v>
      </c>
      <c r="G949" s="4">
        <f t="shared" si="89"/>
        <v>26.694444444444443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7">
        <f t="shared" si="85"/>
        <v>41908.208333333336</v>
      </c>
      <c r="N949">
        <v>1412312400</v>
      </c>
      <c r="O949" s="7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1">
        <f t="shared" si="84"/>
        <v>36.987499999999997</v>
      </c>
      <c r="G950" s="4">
        <f t="shared" si="89"/>
        <v>62.957446808510639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7">
        <f t="shared" si="85"/>
        <v>41985.25</v>
      </c>
      <c r="N950">
        <v>1419228000</v>
      </c>
      <c r="O950" s="7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1">
        <f t="shared" si="84"/>
        <v>46.896551724137929</v>
      </c>
      <c r="G951" s="4">
        <f t="shared" si="89"/>
        <v>161.35593220338984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7">
        <f t="shared" si="85"/>
        <v>42112.208333333328</v>
      </c>
      <c r="N951">
        <v>1430974800</v>
      </c>
      <c r="O951" s="7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s="4">
        <f t="shared" si="89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7">
        <f t="shared" si="85"/>
        <v>43571.208333333328</v>
      </c>
      <c r="N952">
        <v>1555822800</v>
      </c>
      <c r="O952" s="7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1">
        <f t="shared" si="84"/>
        <v>102.02437459910199</v>
      </c>
      <c r="G953" s="4">
        <f t="shared" si="89"/>
        <v>1096.9379310344827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7">
        <f t="shared" si="85"/>
        <v>42730.25</v>
      </c>
      <c r="N953">
        <v>1482818400</v>
      </c>
      <c r="O953" s="7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1">
        <f t="shared" si="84"/>
        <v>45.007502206531335</v>
      </c>
      <c r="G954" s="4">
        <f t="shared" si="89"/>
        <v>70.094158075601371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7">
        <f t="shared" si="85"/>
        <v>42591.208333333328</v>
      </c>
      <c r="N954">
        <v>1471928400</v>
      </c>
      <c r="O954" s="7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94.285714285714292</v>
      </c>
      <c r="G955" s="4">
        <f t="shared" si="89"/>
        <v>60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7">
        <f t="shared" si="85"/>
        <v>42358.25</v>
      </c>
      <c r="N955">
        <v>1453701600</v>
      </c>
      <c r="O955" s="7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1">
        <f t="shared" si="84"/>
        <v>101.02325581395348</v>
      </c>
      <c r="G956" s="4">
        <f t="shared" si="89"/>
        <v>367.0985915492958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7">
        <f t="shared" si="85"/>
        <v>41174.208333333336</v>
      </c>
      <c r="N956">
        <v>1350363600</v>
      </c>
      <c r="O956" s="7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1">
        <f t="shared" si="84"/>
        <v>97.037499999999994</v>
      </c>
      <c r="G957" s="4">
        <f t="shared" si="89"/>
        <v>1109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7">
        <f t="shared" si="85"/>
        <v>41238.25</v>
      </c>
      <c r="N957">
        <v>1353996000</v>
      </c>
      <c r="O957" s="7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43.00963855421687</v>
      </c>
      <c r="G958" s="4">
        <f t="shared" si="89"/>
        <v>19.028784648187631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7">
        <f t="shared" si="85"/>
        <v>42360.25</v>
      </c>
      <c r="N958">
        <v>1451109600</v>
      </c>
      <c r="O958" s="7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1">
        <f t="shared" si="84"/>
        <v>94.916030534351151</v>
      </c>
      <c r="G959" s="4">
        <f t="shared" si="89"/>
        <v>126.87755102040816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7">
        <f t="shared" si="85"/>
        <v>40955.25</v>
      </c>
      <c r="N959">
        <v>1329631200</v>
      </c>
      <c r="O959" s="7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1">
        <f t="shared" si="84"/>
        <v>72.151785714285708</v>
      </c>
      <c r="G960" s="4">
        <f t="shared" si="89"/>
        <v>734.63636363636363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7">
        <f t="shared" si="85"/>
        <v>40350.208333333336</v>
      </c>
      <c r="N960">
        <v>1278997200</v>
      </c>
      <c r="O960" s="7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51.007692307692309</v>
      </c>
      <c r="G961" s="4">
        <f t="shared" si="89"/>
        <v>4.5731034482758623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7">
        <f t="shared" si="85"/>
        <v>40357.208333333336</v>
      </c>
      <c r="N961">
        <v>1280120400</v>
      </c>
      <c r="O961" s="7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s="4">
        <f t="shared" si="89"/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7">
        <f t="shared" si="85"/>
        <v>42408.25</v>
      </c>
      <c r="N962">
        <v>1458104400</v>
      </c>
      <c r="O962" s="7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1">
        <f t="shared" ref="F963:F1001" si="90">E963/I963</f>
        <v>43.87096774193548</v>
      </c>
      <c r="G963" s="4">
        <f t="shared" si="89"/>
        <v>119.29824561403508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7">
        <f t="shared" ref="M963:M1001" si="91">(((L963/60)/60)/24)+DATE(1970,1,1)</f>
        <v>40591.25</v>
      </c>
      <c r="N963">
        <v>1298268000</v>
      </c>
      <c r="O963" s="7">
        <f t="shared" ref="O963:O1001" si="92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LEFT(R963,SEARCH("/",R963)-1)</f>
        <v>publishing</v>
      </c>
      <c r="T963" t="str">
        <f t="shared" ref="T963:T1001" si="94">RIGHT(R963,LEN(R963)-SEARCH("/",R963))</f>
        <v>translations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1">
        <f t="shared" si="90"/>
        <v>40.063909774436091</v>
      </c>
      <c r="G964" s="4">
        <f t="shared" si="89"/>
        <v>296.02777777777777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7">
        <f t="shared" si="91"/>
        <v>41592.25</v>
      </c>
      <c r="N964">
        <v>1386223200</v>
      </c>
      <c r="O964" s="7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43.833333333333336</v>
      </c>
      <c r="G965" s="4">
        <f t="shared" ref="G965:G1001" si="95">E965/D965*100</f>
        <v>84.694915254237287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7">
        <f t="shared" si="91"/>
        <v>40607.25</v>
      </c>
      <c r="N965">
        <v>1299823200</v>
      </c>
      <c r="O965" s="7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1">
        <f t="shared" si="90"/>
        <v>84.92903225806451</v>
      </c>
      <c r="G966" s="4">
        <f t="shared" si="95"/>
        <v>355.7837837837838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7">
        <f t="shared" si="91"/>
        <v>42135.208333333328</v>
      </c>
      <c r="N966">
        <v>1431752400</v>
      </c>
      <c r="O966" s="7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1">
        <f t="shared" si="90"/>
        <v>41.067632850241544</v>
      </c>
      <c r="G967" s="4">
        <f t="shared" si="95"/>
        <v>386.40909090909093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7">
        <f t="shared" si="91"/>
        <v>40203.25</v>
      </c>
      <c r="N967">
        <v>1267855200</v>
      </c>
      <c r="O967" s="7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1">
        <f t="shared" si="90"/>
        <v>54.971428571428568</v>
      </c>
      <c r="G968" s="4">
        <f t="shared" si="95"/>
        <v>792.23529411764707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7">
        <f t="shared" si="91"/>
        <v>42901.208333333328</v>
      </c>
      <c r="N968">
        <v>1497675600</v>
      </c>
      <c r="O968" s="7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1">
        <f t="shared" si="90"/>
        <v>77.010807374443743</v>
      </c>
      <c r="G969" s="4">
        <f t="shared" si="95"/>
        <v>137.03393665158373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7">
        <f t="shared" si="91"/>
        <v>41005.208333333336</v>
      </c>
      <c r="N969">
        <v>1336885200</v>
      </c>
      <c r="O969" s="7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1">
        <f t="shared" si="90"/>
        <v>71.201754385964918</v>
      </c>
      <c r="G970" s="4">
        <f t="shared" si="95"/>
        <v>338.20833333333337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7">
        <f t="shared" si="91"/>
        <v>40544.25</v>
      </c>
      <c r="N970">
        <v>1295157600</v>
      </c>
      <c r="O970" s="7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1">
        <f t="shared" si="90"/>
        <v>91.935483870967744</v>
      </c>
      <c r="G971" s="4">
        <f t="shared" si="95"/>
        <v>108.22784810126582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7">
        <f t="shared" si="91"/>
        <v>43821.25</v>
      </c>
      <c r="N971">
        <v>1577599200</v>
      </c>
      <c r="O971" s="7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97.069023569023571</v>
      </c>
      <c r="G972" s="4">
        <f t="shared" si="95"/>
        <v>60.757639620653315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7">
        <f t="shared" si="91"/>
        <v>40672.208333333336</v>
      </c>
      <c r="N972">
        <v>1305003600</v>
      </c>
      <c r="O972" s="7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58.916666666666664</v>
      </c>
      <c r="G973" s="4">
        <f t="shared" si="95"/>
        <v>27.725490196078432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7">
        <f t="shared" si="91"/>
        <v>41555.208333333336</v>
      </c>
      <c r="N973">
        <v>1381726800</v>
      </c>
      <c r="O973" s="7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1">
        <f t="shared" si="90"/>
        <v>58.015466983938133</v>
      </c>
      <c r="G974" s="4">
        <f t="shared" si="95"/>
        <v>228.3934426229508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7">
        <f t="shared" si="91"/>
        <v>41792.208333333336</v>
      </c>
      <c r="N974">
        <v>1402462800</v>
      </c>
      <c r="O974" s="7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103.87301587301587</v>
      </c>
      <c r="G975" s="4">
        <f t="shared" si="95"/>
        <v>21.615194054500414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7">
        <f t="shared" si="91"/>
        <v>40522.25</v>
      </c>
      <c r="N975">
        <v>1292133600</v>
      </c>
      <c r="O975" s="7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1">
        <f t="shared" si="90"/>
        <v>93.46875</v>
      </c>
      <c r="G976" s="4">
        <f t="shared" si="95"/>
        <v>373.875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7">
        <f t="shared" si="91"/>
        <v>41412.208333333336</v>
      </c>
      <c r="N976">
        <v>1368939600</v>
      </c>
      <c r="O976" s="7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1">
        <f t="shared" si="90"/>
        <v>61.970370370370368</v>
      </c>
      <c r="G977" s="4">
        <f t="shared" si="95"/>
        <v>154.92592592592592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7">
        <f t="shared" si="91"/>
        <v>42337.25</v>
      </c>
      <c r="N977">
        <v>1452146400</v>
      </c>
      <c r="O977" s="7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1">
        <f t="shared" si="90"/>
        <v>92.042857142857144</v>
      </c>
      <c r="G978" s="4">
        <f t="shared" si="95"/>
        <v>322.14999999999998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7">
        <f t="shared" si="91"/>
        <v>40571.25</v>
      </c>
      <c r="N978">
        <v>1296712800</v>
      </c>
      <c r="O978" s="7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77.268656716417908</v>
      </c>
      <c r="G979" s="4">
        <f t="shared" si="95"/>
        <v>73.957142857142856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7">
        <f t="shared" si="91"/>
        <v>43138.25</v>
      </c>
      <c r="N979">
        <v>1520748000</v>
      </c>
      <c r="O979" s="7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1">
        <f t="shared" si="90"/>
        <v>93.923913043478265</v>
      </c>
      <c r="G980" s="4">
        <f t="shared" si="95"/>
        <v>864.1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7">
        <f t="shared" si="91"/>
        <v>42686.25</v>
      </c>
      <c r="N980">
        <v>1480831200</v>
      </c>
      <c r="O980" s="7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1">
        <f t="shared" si="90"/>
        <v>84.969458128078813</v>
      </c>
      <c r="G981" s="4">
        <f t="shared" si="95"/>
        <v>143.26245847176079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7">
        <f t="shared" si="91"/>
        <v>42078.208333333328</v>
      </c>
      <c r="N981">
        <v>1426914000</v>
      </c>
      <c r="O981" s="7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105.97035040431267</v>
      </c>
      <c r="G982" s="4">
        <f t="shared" si="95"/>
        <v>40.281762295081968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7">
        <f t="shared" si="91"/>
        <v>42307.208333333328</v>
      </c>
      <c r="N982">
        <v>1446616800</v>
      </c>
      <c r="O982" s="7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1">
        <f t="shared" si="90"/>
        <v>36.969040247678016</v>
      </c>
      <c r="G983" s="4">
        <f t="shared" si="95"/>
        <v>178.22388059701493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7">
        <f t="shared" si="91"/>
        <v>43094.25</v>
      </c>
      <c r="N983">
        <v>1517032800</v>
      </c>
      <c r="O983" s="7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81.533333333333331</v>
      </c>
      <c r="G984" s="4">
        <f t="shared" si="95"/>
        <v>84.930555555555557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7">
        <f t="shared" si="91"/>
        <v>40743.208333333336</v>
      </c>
      <c r="N984">
        <v>1311224400</v>
      </c>
      <c r="O984" s="7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1">
        <f t="shared" si="90"/>
        <v>80.999140154772135</v>
      </c>
      <c r="G985" s="4">
        <f t="shared" si="95"/>
        <v>145.93648334624322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7">
        <f t="shared" si="91"/>
        <v>43681.208333333328</v>
      </c>
      <c r="N985">
        <v>1566190800</v>
      </c>
      <c r="O985" s="7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1">
        <f t="shared" si="90"/>
        <v>26.010498687664043</v>
      </c>
      <c r="G986" s="4">
        <f t="shared" si="95"/>
        <v>152.46153846153848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7">
        <f t="shared" si="91"/>
        <v>43716.208333333328</v>
      </c>
      <c r="N986">
        <v>1570165200</v>
      </c>
      <c r="O986" s="7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25.998410896708286</v>
      </c>
      <c r="G987" s="4">
        <f t="shared" si="95"/>
        <v>67.129542790152414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7">
        <f t="shared" si="91"/>
        <v>41614.25</v>
      </c>
      <c r="N987">
        <v>1388556000</v>
      </c>
      <c r="O987" s="7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34.173913043478258</v>
      </c>
      <c r="G988" s="4">
        <f t="shared" si="95"/>
        <v>40.307692307692307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7">
        <f t="shared" si="91"/>
        <v>40638.208333333336</v>
      </c>
      <c r="N988">
        <v>1303189200</v>
      </c>
      <c r="O988" s="7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1">
        <f t="shared" si="90"/>
        <v>28.002083333333335</v>
      </c>
      <c r="G989" s="4">
        <f t="shared" si="95"/>
        <v>216.79032258064518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7">
        <f t="shared" si="91"/>
        <v>42852.208333333328</v>
      </c>
      <c r="N989">
        <v>1494478800</v>
      </c>
      <c r="O989" s="7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76.546875</v>
      </c>
      <c r="G990" s="4">
        <f t="shared" si="95"/>
        <v>52.117021276595743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7">
        <f t="shared" si="91"/>
        <v>42686.25</v>
      </c>
      <c r="N990">
        <v>1480744800</v>
      </c>
      <c r="O990" s="7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1">
        <f t="shared" si="90"/>
        <v>53.053097345132741</v>
      </c>
      <c r="G991" s="4">
        <f t="shared" si="95"/>
        <v>499.58333333333337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7">
        <f t="shared" si="91"/>
        <v>43571.208333333328</v>
      </c>
      <c r="N991">
        <v>1555822800</v>
      </c>
      <c r="O991" s="7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106.859375</v>
      </c>
      <c r="G992" s="4">
        <f t="shared" si="95"/>
        <v>87.679487179487182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7">
        <f t="shared" si="91"/>
        <v>42432.25</v>
      </c>
      <c r="N992">
        <v>1458882000</v>
      </c>
      <c r="O992" s="7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1">
        <f t="shared" si="90"/>
        <v>46.020746887966808</v>
      </c>
      <c r="G993" s="4">
        <f t="shared" si="95"/>
        <v>113.17346938775511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7">
        <f t="shared" si="91"/>
        <v>41907.208333333336</v>
      </c>
      <c r="N993">
        <v>1411966800</v>
      </c>
      <c r="O993" s="7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1">
        <f t="shared" si="90"/>
        <v>100.17424242424242</v>
      </c>
      <c r="G994" s="4">
        <f t="shared" si="95"/>
        <v>426.54838709677421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7">
        <f t="shared" si="91"/>
        <v>43227.208333333328</v>
      </c>
      <c r="N994">
        <v>1526878800</v>
      </c>
      <c r="O994" s="7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1">
        <f t="shared" si="90"/>
        <v>101.44</v>
      </c>
      <c r="G995" s="4">
        <f t="shared" si="95"/>
        <v>77.632653061224488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7">
        <f t="shared" si="91"/>
        <v>42362.25</v>
      </c>
      <c r="N995">
        <v>1452405600</v>
      </c>
      <c r="O995" s="7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87.972684085510693</v>
      </c>
      <c r="G996" s="4">
        <f t="shared" si="95"/>
        <v>52.496810772501767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7">
        <f t="shared" si="91"/>
        <v>41929.208333333336</v>
      </c>
      <c r="N996">
        <v>1414040400</v>
      </c>
      <c r="O996" s="7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1">
        <f t="shared" si="90"/>
        <v>74.995594713656388</v>
      </c>
      <c r="G997" s="4">
        <f t="shared" si="95"/>
        <v>157.46762589928059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7">
        <f t="shared" si="91"/>
        <v>43408.208333333328</v>
      </c>
      <c r="N997">
        <v>1543816800</v>
      </c>
      <c r="O997" s="7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42.982142857142854</v>
      </c>
      <c r="G998" s="4">
        <f t="shared" si="95"/>
        <v>72.939393939393938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7">
        <f t="shared" si="91"/>
        <v>41276.25</v>
      </c>
      <c r="N998">
        <v>1359698400</v>
      </c>
      <c r="O998" s="7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1">
        <f t="shared" si="90"/>
        <v>33.115107913669064</v>
      </c>
      <c r="G999" s="4">
        <f t="shared" si="95"/>
        <v>60.565789473684205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7">
        <f t="shared" si="91"/>
        <v>41659.25</v>
      </c>
      <c r="N999">
        <v>1390629600</v>
      </c>
      <c r="O999" s="7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101.13101604278074</v>
      </c>
      <c r="G1000" s="4">
        <f t="shared" si="95"/>
        <v>56.791291291291287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7">
        <f t="shared" si="91"/>
        <v>40220.25</v>
      </c>
      <c r="N1000">
        <v>1267077600</v>
      </c>
      <c r="O1000" s="7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1">
        <f t="shared" si="90"/>
        <v>55.98841354723708</v>
      </c>
      <c r="G1001" s="4">
        <f t="shared" si="95"/>
        <v>56.542754275427541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7">
        <f t="shared" si="91"/>
        <v>42550.208333333328</v>
      </c>
      <c r="N1001">
        <v>1467781200</v>
      </c>
      <c r="O1001" s="7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>
    <filterColumn colId="7">
      <filters>
        <filter val="failed"/>
      </filters>
    </filterColumn>
  </autoFilter>
  <conditionalFormatting sqref="H1:H1048576">
    <cfRule type="containsText" dxfId="20" priority="5" operator="containsText" text="live">
      <formula>NOT(ISERROR(SEARCH("live",H1)))</formula>
    </cfRule>
    <cfRule type="containsText" dxfId="19" priority="6" operator="containsText" text="canceled">
      <formula>NOT(ISERROR(SEARCH("canceled",H1)))</formula>
    </cfRule>
    <cfRule type="containsText" dxfId="18" priority="7" operator="containsText" text="successful">
      <formula>NOT(ISERROR(SEARCH("successful",H1)))</formula>
    </cfRule>
    <cfRule type="containsText" dxfId="17" priority="8" operator="containsText" text="failed">
      <formula>NOT(ISERROR(SEARCH("failed",H1)))</formula>
    </cfRule>
  </conditionalFormatting>
  <conditionalFormatting sqref="G1:G1048576">
    <cfRule type="expression" dxfId="16" priority="4">
      <formula>$E$2/$D$2*100</formula>
    </cfRule>
  </conditionalFormatting>
  <conditionalFormatting sqref="G2:G1001">
    <cfRule type="colorScale" priority="1">
      <colorScale>
        <cfvo type="num" val="0"/>
        <cfvo type="num" val="100"/>
        <cfvo type="formula" val="200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659F-818A-F84C-A78E-E606E14CF3CB}">
  <sheetPr codeName="Sheet2"/>
  <dimension ref="A1:F29"/>
  <sheetViews>
    <sheetView workbookViewId="0">
      <selection activeCell="C50" sqref="C50"/>
    </sheetView>
  </sheetViews>
  <sheetFormatPr baseColWidth="10" defaultRowHeight="16" x14ac:dyDescent="0.2"/>
  <cols>
    <col min="1" max="1" width="16.6640625" bestFit="1" customWidth="1"/>
    <col min="2" max="5" width="10.83203125" bestFit="1" customWidth="1"/>
  </cols>
  <sheetData>
    <row r="1" spans="1:6" x14ac:dyDescent="0.2">
      <c r="A1" s="5" t="s">
        <v>6</v>
      </c>
      <c r="B1" t="s">
        <v>2035</v>
      </c>
    </row>
    <row r="3" spans="1:6" x14ac:dyDescent="0.2">
      <c r="A3" s="5" t="s">
        <v>2033</v>
      </c>
      <c r="B3" s="5" t="s">
        <v>4</v>
      </c>
    </row>
    <row r="4" spans="1:6" x14ac:dyDescent="0.2">
      <c r="A4" s="5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t="s">
        <v>2036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t="s">
        <v>2037</v>
      </c>
      <c r="E6">
        <v>4</v>
      </c>
      <c r="F6">
        <v>4</v>
      </c>
    </row>
    <row r="7" spans="1:6" x14ac:dyDescent="0.2">
      <c r="A7" t="s">
        <v>2038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t="s">
        <v>2039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t="s">
        <v>2040</v>
      </c>
      <c r="C9">
        <v>8</v>
      </c>
      <c r="E9">
        <v>10</v>
      </c>
      <c r="F9">
        <v>18</v>
      </c>
    </row>
    <row r="10" spans="1:6" x14ac:dyDescent="0.2">
      <c r="A10" t="s">
        <v>2041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t="s">
        <v>2042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t="s">
        <v>2043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t="s">
        <v>2044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t="s">
        <v>2045</v>
      </c>
      <c r="C14">
        <v>3</v>
      </c>
      <c r="E14">
        <v>4</v>
      </c>
      <c r="F14">
        <v>7</v>
      </c>
    </row>
    <row r="15" spans="1:6" x14ac:dyDescent="0.2">
      <c r="A15" t="s">
        <v>2046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t="s">
        <v>2047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t="s">
        <v>2048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t="s">
        <v>2049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t="s">
        <v>2050</v>
      </c>
      <c r="C19">
        <v>4</v>
      </c>
      <c r="E19">
        <v>4</v>
      </c>
      <c r="F19">
        <v>8</v>
      </c>
    </row>
    <row r="20" spans="1:6" x14ac:dyDescent="0.2">
      <c r="A20" t="s">
        <v>2051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t="s">
        <v>2052</v>
      </c>
      <c r="C21">
        <v>9</v>
      </c>
      <c r="E21">
        <v>5</v>
      </c>
      <c r="F21">
        <v>14</v>
      </c>
    </row>
    <row r="22" spans="1:6" x14ac:dyDescent="0.2">
      <c r="A22" t="s">
        <v>2053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t="s">
        <v>2054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t="s">
        <v>2055</v>
      </c>
      <c r="C24">
        <v>7</v>
      </c>
      <c r="E24">
        <v>14</v>
      </c>
      <c r="F24">
        <v>21</v>
      </c>
    </row>
    <row r="25" spans="1:6" x14ac:dyDescent="0.2">
      <c r="A25" t="s">
        <v>2056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t="s">
        <v>2057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t="s">
        <v>2058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t="s">
        <v>2059</v>
      </c>
      <c r="E28">
        <v>3</v>
      </c>
      <c r="F28">
        <v>3</v>
      </c>
    </row>
    <row r="29" spans="1:6" x14ac:dyDescent="0.2">
      <c r="A29" t="s">
        <v>2034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9463-EE9D-554C-8E40-B41D65F78C9D}">
  <sheetPr codeName="Sheet3"/>
  <dimension ref="A1:E18"/>
  <sheetViews>
    <sheetView topLeftCell="A117" workbookViewId="0">
      <selection activeCell="O22" sqref="O22"/>
    </sheetView>
  </sheetViews>
  <sheetFormatPr baseColWidth="10" defaultRowHeight="16" x14ac:dyDescent="0.2"/>
  <cols>
    <col min="1" max="1" width="15.6640625" bestFit="1" customWidth="1"/>
    <col min="2" max="2" width="8.3320312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5" t="s">
        <v>2031</v>
      </c>
      <c r="B1" t="s">
        <v>2035</v>
      </c>
    </row>
    <row r="2" spans="1:5" x14ac:dyDescent="0.2">
      <c r="A2" s="5" t="s">
        <v>2074</v>
      </c>
      <c r="B2" t="s">
        <v>2035</v>
      </c>
    </row>
    <row r="4" spans="1:5" x14ac:dyDescent="0.2">
      <c r="A4" s="5" t="s">
        <v>2033</v>
      </c>
    </row>
    <row r="5" spans="1:5" x14ac:dyDescent="0.2"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8" t="s">
        <v>2062</v>
      </c>
      <c r="B6">
        <v>6</v>
      </c>
      <c r="C6">
        <v>36</v>
      </c>
      <c r="D6">
        <v>49</v>
      </c>
      <c r="E6">
        <v>91</v>
      </c>
    </row>
    <row r="7" spans="1:5" x14ac:dyDescent="0.2">
      <c r="A7" s="8" t="s">
        <v>2063</v>
      </c>
      <c r="B7">
        <v>7</v>
      </c>
      <c r="C7">
        <v>28</v>
      </c>
      <c r="D7">
        <v>44</v>
      </c>
      <c r="E7">
        <v>79</v>
      </c>
    </row>
    <row r="8" spans="1:5" x14ac:dyDescent="0.2">
      <c r="A8" s="8" t="s">
        <v>2064</v>
      </c>
      <c r="B8">
        <v>4</v>
      </c>
      <c r="C8">
        <v>33</v>
      </c>
      <c r="D8">
        <v>49</v>
      </c>
      <c r="E8">
        <v>86</v>
      </c>
    </row>
    <row r="9" spans="1:5" x14ac:dyDescent="0.2">
      <c r="A9" s="8" t="s">
        <v>2065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8" t="s">
        <v>2066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8" t="s">
        <v>2067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8" t="s">
        <v>2068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8" t="s">
        <v>2069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8" t="s">
        <v>2070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8" t="s">
        <v>2071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8" t="s">
        <v>2072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8" t="s">
        <v>2073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8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AF02-95C1-FC47-ADAF-0B0B27C38C2F}">
  <sheetPr codeName="Sheet4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2D2D-7B74-5446-9B2E-B3776C3BF86D}">
  <sheetPr codeName="Sheet5"/>
  <dimension ref="A1:H13"/>
  <sheetViews>
    <sheetView zoomScale="98" zoomScaleNormal="98" workbookViewId="0">
      <selection activeCell="J18" sqref="J18"/>
    </sheetView>
  </sheetViews>
  <sheetFormatPr baseColWidth="10" defaultRowHeight="16" x14ac:dyDescent="0.2"/>
  <cols>
    <col min="1" max="1" width="28.33203125" style="10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  <col min="9" max="9" width="11" customWidth="1"/>
  </cols>
  <sheetData>
    <row r="1" spans="1:8" x14ac:dyDescent="0.2">
      <c r="A1" s="9" t="s">
        <v>2075</v>
      </c>
      <c r="B1" s="9" t="s">
        <v>2076</v>
      </c>
      <c r="C1" s="9" t="s">
        <v>2077</v>
      </c>
      <c r="D1" s="9" t="s">
        <v>2078</v>
      </c>
      <c r="E1" s="9" t="s">
        <v>2079</v>
      </c>
      <c r="F1" s="9" t="s">
        <v>2080</v>
      </c>
      <c r="G1" s="9" t="s">
        <v>2081</v>
      </c>
      <c r="H1" s="9" t="s">
        <v>2082</v>
      </c>
    </row>
    <row r="2" spans="1:8" x14ac:dyDescent="0.2">
      <c r="A2" s="6" t="s">
        <v>2083</v>
      </c>
      <c r="B2">
        <f>COUNTIFS(Crowdfunding!D2:D1001,"&lt;1000",Crowdfunding!H2:H1001,"successful")</f>
        <v>30</v>
      </c>
      <c r="C2">
        <f>COUNTIFS(Crowdfunding!D2:D1001,"&lt;1000",Crowdfunding!H2:H1001,"failed")</f>
        <v>20</v>
      </c>
      <c r="D2">
        <f>COUNTIFS(Crowdfunding!D2:D1001,"&lt;1000",Crowdfunding!H2:H1001,"canceled")</f>
        <v>1</v>
      </c>
      <c r="E2">
        <f>SUM(B2:D2)</f>
        <v>51</v>
      </c>
      <c r="F2" s="12">
        <f>(B2/E2)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">
      <c r="A3" s="6" t="s">
        <v>2084</v>
      </c>
      <c r="B3">
        <f>COUNTIFS(Crowdfunding!D2:D1001,"&gt;=1000",Crowdfunding!D2:D1001,"&lt;=4999",Crowdfunding!H2:H1001,"successful")</f>
        <v>191</v>
      </c>
      <c r="C3">
        <f>COUNTIFS(Crowdfunding!D2:D1001,"&gt;=1000",Crowdfunding!D2:D1001,"&lt;=4999",Crowdfunding!H2:H1001,"failed")</f>
        <v>38</v>
      </c>
      <c r="D3">
        <f>COUNTIFS(Crowdfunding!D2:D1001,"&gt;=1000",Crowdfunding!D2:D1001,"&lt;=4999",Crowdfunding!H2:H1001,"canceled")</f>
        <v>2</v>
      </c>
      <c r="E3">
        <f t="shared" ref="E3:E13" si="0">SUM(B3:D3)</f>
        <v>231</v>
      </c>
      <c r="F3" s="12">
        <f t="shared" ref="F3:F13" si="1">(B3/E3)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">
      <c r="A4" s="6" t="s">
        <v>2085</v>
      </c>
      <c r="B4">
        <f>COUNTIFS(Crowdfunding!D2:D1001,"&gt;=5000",Crowdfunding!D2:D1001,"&lt;=9999",Crowdfunding!H2:H1001,"successful")</f>
        <v>164</v>
      </c>
      <c r="C4">
        <f>COUNTIFS(Crowdfunding!D2:D1001,"&gt;=5000",Crowdfunding!D2:D1001,"&lt;=9999",Crowdfunding!H2:H1001,"failed")</f>
        <v>126</v>
      </c>
      <c r="D4">
        <f>COUNTIFS(Crowdfunding!D2:D1001,"&gt;=5000",Crowdfunding!D2:D1001,"&lt;=9999",Crowdfunding!H2:H1001,"canceled")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">
      <c r="A5" s="6" t="s">
        <v>2086</v>
      </c>
      <c r="B5">
        <f>COUNTIFS(Crowdfunding!D2:D1001,"&gt;=10000",Crowdfunding!D2:D1001,"&lt;=14999",Crowdfunding!H2:H1001,"successful")</f>
        <v>4</v>
      </c>
      <c r="C5">
        <f>COUNTIFS(Crowdfunding!D2:D1001,"&gt;=10000",Crowdfunding!D2:D1001,"&lt;=14999",Crowdfunding!H2:H1001,"failed")</f>
        <v>5</v>
      </c>
      <c r="D5">
        <f>COUNTIFS(Crowdfunding!D2:D1001,"&gt;=10000",Crowdfunding!D2:D1001,"&lt;=14999",Crowdfunding!H2:H1001,"canceled")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 s="6" t="s">
        <v>2087</v>
      </c>
      <c r="B6">
        <f>COUNTIFS(Crowdfunding!D2:D1001,"&gt;=15000",Crowdfunding!D2:D1001,"&lt;=19999",Crowdfunding!H2:H1001,"successful")</f>
        <v>10</v>
      </c>
      <c r="C6">
        <f>COUNTIFS(Crowdfunding!D2:D1001,"&gt;=15000",Crowdfunding!D2:D1001,"&lt;=19999",Crowdfunding!H2:H1001,"failed")</f>
        <v>0</v>
      </c>
      <c r="D6">
        <f>COUNTIFS(Crowdfunding!D2:D1001,"&gt;=15000",Crowdfunding!D2:D1001,"&lt;=19999",Crowdfunding!H2:H1001,"canceled")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 s="6" t="s">
        <v>2088</v>
      </c>
      <c r="B7">
        <f>COUNTIFS(Crowdfunding!D2:D1001,"&gt;=20000",Crowdfunding!D2:D1001,"&lt;=24999",Crowdfunding!H2:H1001,"successful")</f>
        <v>7</v>
      </c>
      <c r="C7">
        <f>COUNTIFS(Crowdfunding!D2:D1001,"&gt;=20000",Crowdfunding!D2:D1001,"&lt;=24999",Crowdfunding!H2:H1001,"failed")</f>
        <v>0</v>
      </c>
      <c r="D7">
        <f>COUNTIFS(Crowdfunding!D2:D1001,"&gt;=20000",Crowdfunding!D2:D1001,"&lt;=24999",Crowdfunding!H2:H1001,"canceled")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 s="6" t="s">
        <v>2089</v>
      </c>
      <c r="B8">
        <f>COUNTIFS(Crowdfunding!D2:D1001,"&gt;=25000",Crowdfunding!D2:D1001,"&lt;=29999",Crowdfunding!H2:H1001,"successful")</f>
        <v>11</v>
      </c>
      <c r="C8">
        <f>COUNTIFS(Crowdfunding!D2:D1001,"&gt;=25000",Crowdfunding!D2:D1001,"&lt;=29999",Crowdfunding!H2:H1001,"failed")</f>
        <v>3</v>
      </c>
      <c r="D8">
        <f>COUNTIFS(Crowdfunding!D2:D1001,"&gt;=25000",Crowdfunding!D2:D1001,"&lt;=29999",Crowdfunding!H2:H1001,"canceled")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 s="6" t="s">
        <v>2090</v>
      </c>
      <c r="B9">
        <f>COUNTIFS(Crowdfunding!D2:D1001,"&gt;=30000",Crowdfunding!D2:D1001,"&lt;=34999",Crowdfunding!H2:H1001,"successful")</f>
        <v>7</v>
      </c>
      <c r="C9">
        <f>COUNTIFS(Crowdfunding!D2:D1001,"&gt;=30000",Crowdfunding!D2:D1001,"&lt;=34999",Crowdfunding!H2:H1001,"failed")</f>
        <v>0</v>
      </c>
      <c r="D9">
        <f>COUNTIFS(Crowdfunding!D2:D1001,"&gt;=30000",Crowdfunding!D2:D1001,"&lt;=34999",Crowdfunding!H2:H1001,"canceled")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s="6" t="s">
        <v>2091</v>
      </c>
      <c r="B10">
        <f>COUNTIFS(Crowdfunding!D2:D1001,"&gt;=35000",Crowdfunding!D2:D1001,"&lt;=39999",Crowdfunding!H2:H1001,"successful")</f>
        <v>8</v>
      </c>
      <c r="C10">
        <f>COUNTIFS(Crowdfunding!D2:D1001,"&gt;=35000",Crowdfunding!D2:D1001,"&lt;=39999",Crowdfunding!H2:H1001,"failed")</f>
        <v>3</v>
      </c>
      <c r="D10">
        <f>COUNTIFS(Crowdfunding!D2:D1001,"&gt;=35000",Crowdfunding!D2:D1001,"&lt;=39999",Crowdfunding!H2:H1001,"canceled")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 s="6" t="s">
        <v>2092</v>
      </c>
      <c r="B11">
        <f>COUNTIFS(Crowdfunding!D2:D1001,"&gt;=40000",Crowdfunding!D2:D1001,"&lt;=44999",Crowdfunding!H2:H1001,"successful")</f>
        <v>11</v>
      </c>
      <c r="C11">
        <f>COUNTIFS(Crowdfunding!D2:D1001,"&gt;=40000",Crowdfunding!D2:D1001,"&lt;=44999",Crowdfunding!H2:H1001,"failed")</f>
        <v>3</v>
      </c>
      <c r="D11">
        <f>COUNTIFS(Crowdfunding!D2:D1001,"&gt;=40000",Crowdfunding!D2:D1001,"&lt;=44999",Crowdfunding!H2:H1001,"canceled")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 s="6" t="s">
        <v>2093</v>
      </c>
      <c r="B12">
        <f>COUNTIFS(Crowdfunding!D2:D1001,"&gt;=45000",Crowdfunding!D2:D1001,"&lt;=49999",Crowdfunding!H2:H1001,"successful")</f>
        <v>8</v>
      </c>
      <c r="C12">
        <f>COUNTIFS(Crowdfunding!D2:D1001,"&gt;=45000",Crowdfunding!D2:D1001,"&lt;=49999",Crowdfunding!H2:H1001,"failed")</f>
        <v>3</v>
      </c>
      <c r="D12">
        <f>COUNTIFS(Crowdfunding!D2:D1001,"&gt;=45000",Crowdfunding!D2:D1001,"&lt;=49999",Crowdfunding!H2:H1001,"canceled")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s="6" t="s">
        <v>2094</v>
      </c>
      <c r="B13">
        <f>COUNTIFS(Crowdfunding!D2:D1001,"&gt;=50000",Crowdfunding!H2:H1001,"successful")</f>
        <v>114</v>
      </c>
      <c r="C13">
        <f>COUNTIFS(Crowdfunding!D2:D1001,"&gt;=50000",Crowdfunding!H2:H1001,"failed")</f>
        <v>163</v>
      </c>
      <c r="D13">
        <f>COUNTIFS(Crowdfunding!D2:D1001,"&gt;=50000",Crowdfunding!H2:H1001,"canceled")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D2F3-105A-2D49-B147-D8C195EE764F}">
  <sheetPr codeName="Sheet6"/>
  <dimension ref="A1:E573"/>
  <sheetViews>
    <sheetView topLeftCell="A140" workbookViewId="0">
      <selection activeCell="G581" sqref="G581"/>
    </sheetView>
  </sheetViews>
  <sheetFormatPr baseColWidth="10" defaultRowHeight="16" x14ac:dyDescent="0.2"/>
  <cols>
    <col min="1" max="1" width="26.33203125" bestFit="1" customWidth="1"/>
    <col min="2" max="2" width="13.1640625" bestFit="1" customWidth="1"/>
    <col min="3" max="3" width="11" customWidth="1"/>
    <col min="4" max="4" width="26.33203125" bestFit="1" customWidth="1"/>
    <col min="5" max="5" width="13.1640625" bestFit="1" customWidth="1"/>
  </cols>
  <sheetData>
    <row r="1" spans="1:5" x14ac:dyDescent="0.2">
      <c r="A1" t="s">
        <v>2095</v>
      </c>
      <c r="B1" t="s">
        <v>2096</v>
      </c>
      <c r="D1" t="s">
        <v>2095</v>
      </c>
      <c r="E1" t="s">
        <v>2096</v>
      </c>
    </row>
    <row r="2" spans="1:5" x14ac:dyDescent="0.2">
      <c r="A2" t="s">
        <v>20</v>
      </c>
      <c r="B2">
        <v>158</v>
      </c>
      <c r="D2" t="s">
        <v>14</v>
      </c>
      <c r="E2">
        <v>0</v>
      </c>
    </row>
    <row r="3" spans="1:5" x14ac:dyDescent="0.2">
      <c r="A3" t="s">
        <v>20</v>
      </c>
      <c r="B3">
        <v>1425</v>
      </c>
      <c r="D3" t="s">
        <v>14</v>
      </c>
      <c r="E3">
        <v>24</v>
      </c>
    </row>
    <row r="4" spans="1:5" x14ac:dyDescent="0.2">
      <c r="A4" t="s">
        <v>20</v>
      </c>
      <c r="B4">
        <v>174</v>
      </c>
      <c r="D4" t="s">
        <v>14</v>
      </c>
      <c r="E4">
        <v>53</v>
      </c>
    </row>
    <row r="5" spans="1:5" x14ac:dyDescent="0.2">
      <c r="A5" t="s">
        <v>20</v>
      </c>
      <c r="B5">
        <v>227</v>
      </c>
      <c r="D5" t="s">
        <v>14</v>
      </c>
      <c r="E5">
        <v>18</v>
      </c>
    </row>
    <row r="6" spans="1:5" x14ac:dyDescent="0.2">
      <c r="A6" t="s">
        <v>20</v>
      </c>
      <c r="B6">
        <v>220</v>
      </c>
      <c r="D6" t="s">
        <v>14</v>
      </c>
      <c r="E6">
        <v>44</v>
      </c>
    </row>
    <row r="7" spans="1:5" x14ac:dyDescent="0.2">
      <c r="A7" t="s">
        <v>20</v>
      </c>
      <c r="B7">
        <v>98</v>
      </c>
      <c r="D7" t="s">
        <v>14</v>
      </c>
      <c r="E7">
        <v>27</v>
      </c>
    </row>
    <row r="8" spans="1:5" x14ac:dyDescent="0.2">
      <c r="A8" t="s">
        <v>20</v>
      </c>
      <c r="B8">
        <v>100</v>
      </c>
      <c r="D8" t="s">
        <v>14</v>
      </c>
      <c r="E8">
        <v>55</v>
      </c>
    </row>
    <row r="9" spans="1:5" x14ac:dyDescent="0.2">
      <c r="A9" t="s">
        <v>20</v>
      </c>
      <c r="B9">
        <v>1249</v>
      </c>
      <c r="D9" t="s">
        <v>14</v>
      </c>
      <c r="E9">
        <v>200</v>
      </c>
    </row>
    <row r="10" spans="1:5" x14ac:dyDescent="0.2">
      <c r="A10" t="s">
        <v>20</v>
      </c>
      <c r="B10">
        <v>1396</v>
      </c>
      <c r="D10" t="s">
        <v>14</v>
      </c>
      <c r="E10">
        <v>452</v>
      </c>
    </row>
    <row r="11" spans="1:5" x14ac:dyDescent="0.2">
      <c r="A11" t="s">
        <v>20</v>
      </c>
      <c r="B11">
        <v>890</v>
      </c>
      <c r="D11" t="s">
        <v>14</v>
      </c>
      <c r="E11">
        <v>674</v>
      </c>
    </row>
    <row r="12" spans="1:5" x14ac:dyDescent="0.2">
      <c r="A12" t="s">
        <v>20</v>
      </c>
      <c r="B12">
        <v>142</v>
      </c>
      <c r="D12" t="s">
        <v>14</v>
      </c>
      <c r="E12">
        <v>558</v>
      </c>
    </row>
    <row r="13" spans="1:5" x14ac:dyDescent="0.2">
      <c r="A13" t="s">
        <v>20</v>
      </c>
      <c r="B13">
        <v>2673</v>
      </c>
      <c r="D13" t="s">
        <v>14</v>
      </c>
      <c r="E13">
        <v>15</v>
      </c>
    </row>
    <row r="14" spans="1:5" x14ac:dyDescent="0.2">
      <c r="A14" t="s">
        <v>20</v>
      </c>
      <c r="B14">
        <v>163</v>
      </c>
      <c r="D14" t="s">
        <v>14</v>
      </c>
      <c r="E14">
        <v>2307</v>
      </c>
    </row>
    <row r="15" spans="1:5" x14ac:dyDescent="0.2">
      <c r="A15" t="s">
        <v>20</v>
      </c>
      <c r="B15">
        <v>2220</v>
      </c>
      <c r="D15" t="s">
        <v>14</v>
      </c>
      <c r="E15">
        <v>88</v>
      </c>
    </row>
    <row r="16" spans="1:5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5" x14ac:dyDescent="0.2">
      <c r="A561" t="s">
        <v>20</v>
      </c>
      <c r="B561">
        <v>381</v>
      </c>
    </row>
    <row r="562" spans="1:5" x14ac:dyDescent="0.2">
      <c r="A562" t="s">
        <v>20</v>
      </c>
      <c r="B562">
        <v>480</v>
      </c>
    </row>
    <row r="563" spans="1:5" x14ac:dyDescent="0.2">
      <c r="A563" t="s">
        <v>20</v>
      </c>
      <c r="B563">
        <v>226</v>
      </c>
    </row>
    <row r="564" spans="1:5" x14ac:dyDescent="0.2">
      <c r="A564" t="s">
        <v>20</v>
      </c>
      <c r="B564">
        <v>241</v>
      </c>
    </row>
    <row r="565" spans="1:5" x14ac:dyDescent="0.2">
      <c r="A565" t="s">
        <v>20</v>
      </c>
      <c r="B565">
        <v>132</v>
      </c>
    </row>
    <row r="566" spans="1:5" ht="17" thickBot="1" x14ac:dyDescent="0.25">
      <c r="A566" s="13" t="s">
        <v>20</v>
      </c>
      <c r="B566" s="13">
        <v>2043</v>
      </c>
      <c r="D566" s="13"/>
      <c r="E566" s="13"/>
    </row>
    <row r="567" spans="1:5" ht="17" thickTop="1" x14ac:dyDescent="0.2"/>
    <row r="568" spans="1:5" x14ac:dyDescent="0.2">
      <c r="A568" s="15" t="s">
        <v>2101</v>
      </c>
      <c r="B568" s="14">
        <f>AVERAGE(B2:B566)</f>
        <v>851.14690265486729</v>
      </c>
      <c r="D568" s="15" t="s">
        <v>2101</v>
      </c>
      <c r="E568" s="14">
        <f>AVERAGE(E2:E365)</f>
        <v>585.61538461538464</v>
      </c>
    </row>
    <row r="569" spans="1:5" x14ac:dyDescent="0.2">
      <c r="A569" s="15" t="s">
        <v>2102</v>
      </c>
      <c r="B569" s="16">
        <f>MEDIAN(B2:B566)</f>
        <v>201</v>
      </c>
      <c r="D569" s="15" t="s">
        <v>2102</v>
      </c>
      <c r="E569" s="14">
        <f>MEDIAN(E2:E365)</f>
        <v>114.5</v>
      </c>
    </row>
    <row r="570" spans="1:5" x14ac:dyDescent="0.2">
      <c r="A570" s="15" t="s">
        <v>2097</v>
      </c>
      <c r="B570" s="16">
        <f>MIN(B2:B566)</f>
        <v>16</v>
      </c>
      <c r="D570" s="15" t="s">
        <v>2097</v>
      </c>
      <c r="E570" s="14">
        <f>MIN(E2:E365)</f>
        <v>0</v>
      </c>
    </row>
    <row r="571" spans="1:5" x14ac:dyDescent="0.2">
      <c r="A571" s="15" t="s">
        <v>2098</v>
      </c>
      <c r="B571" s="16">
        <f>MAX(B2:B566)</f>
        <v>7295</v>
      </c>
      <c r="D571" s="15" t="s">
        <v>2098</v>
      </c>
      <c r="E571" s="14">
        <f>MAX(E2:E365)</f>
        <v>6080</v>
      </c>
    </row>
    <row r="572" spans="1:5" x14ac:dyDescent="0.2">
      <c r="A572" s="15" t="s">
        <v>2099</v>
      </c>
      <c r="B572" s="14">
        <f>VAR(B2:B566)</f>
        <v>1606216.5936295739</v>
      </c>
      <c r="D572" s="15" t="s">
        <v>2099</v>
      </c>
      <c r="E572" s="14">
        <f>VAR(E2:E365)</f>
        <v>924113.45496927318</v>
      </c>
    </row>
    <row r="573" spans="1:5" x14ac:dyDescent="0.2">
      <c r="A573" s="15" t="s">
        <v>2100</v>
      </c>
      <c r="B573" s="14">
        <f>STDEV(B2:B566)</f>
        <v>1267.366006183523</v>
      </c>
      <c r="D573" s="15" t="s">
        <v>2100</v>
      </c>
      <c r="E573" s="14">
        <f>STDEV(E2:E365)</f>
        <v>961.30819978260524</v>
      </c>
    </row>
  </sheetData>
  <conditionalFormatting sqref="A2:A566 A568:A573">
    <cfRule type="containsText" dxfId="15" priority="13" operator="containsText" text="live">
      <formula>NOT(ISERROR(SEARCH("live",A2)))</formula>
    </cfRule>
    <cfRule type="containsText" dxfId="14" priority="14" operator="containsText" text="canceled">
      <formula>NOT(ISERROR(SEARCH("canceled",A2)))</formula>
    </cfRule>
    <cfRule type="containsText" dxfId="13" priority="15" operator="containsText" text="successful">
      <formula>NOT(ISERROR(SEARCH("successful",A2)))</formula>
    </cfRule>
    <cfRule type="containsText" dxfId="12" priority="16" operator="containsText" text="failed">
      <formula>NOT(ISERROR(SEARCH("failed",A2)))</formula>
    </cfRule>
  </conditionalFormatting>
  <conditionalFormatting sqref="D2:D365">
    <cfRule type="containsText" dxfId="11" priority="9" operator="containsText" text="live">
      <formula>NOT(ISERROR(SEARCH("live",D2)))</formula>
    </cfRule>
    <cfRule type="containsText" dxfId="10" priority="10" operator="containsText" text="canceled">
      <formula>NOT(ISERROR(SEARCH("canceled",D2)))</formula>
    </cfRule>
    <cfRule type="containsText" dxfId="9" priority="11" operator="containsText" text="successful">
      <formula>NOT(ISERROR(SEARCH("successful",D2)))</formula>
    </cfRule>
    <cfRule type="containsText" dxfId="8" priority="12" operator="containsText" text="failed">
      <formula>NOT(ISERROR(SEARCH("failed",D2)))</formula>
    </cfRule>
  </conditionalFormatting>
  <conditionalFormatting sqref="D568:D571">
    <cfRule type="containsText" dxfId="7" priority="5" operator="containsText" text="live">
      <formula>NOT(ISERROR(SEARCH("live",D568)))</formula>
    </cfRule>
    <cfRule type="containsText" dxfId="6" priority="6" operator="containsText" text="canceled">
      <formula>NOT(ISERROR(SEARCH("canceled",D568)))</formula>
    </cfRule>
    <cfRule type="containsText" dxfId="5" priority="7" operator="containsText" text="successful">
      <formula>NOT(ISERROR(SEARCH("successful",D568)))</formula>
    </cfRule>
    <cfRule type="containsText" dxfId="4" priority="8" operator="containsText" text="failed">
      <formula>NOT(ISERROR(SEARCH("failed",D568)))</formula>
    </cfRule>
  </conditionalFormatting>
  <conditionalFormatting sqref="D572:D573">
    <cfRule type="containsText" dxfId="3" priority="1" operator="containsText" text="live">
      <formula>NOT(ISERROR(SEARCH("live",D572)))</formula>
    </cfRule>
    <cfRule type="containsText" dxfId="2" priority="2" operator="containsText" text="canceled">
      <formula>NOT(ISERROR(SEARCH("canceled",D572)))</formula>
    </cfRule>
    <cfRule type="containsText" dxfId="1" priority="3" operator="containsText" text="successful">
      <formula>NOT(ISERROR(SEARCH("successful",D572)))</formula>
    </cfRule>
    <cfRule type="containsText" dxfId="0" priority="4" operator="containsText" text="failed">
      <formula>NOT(ISERROR(SEARCH("failed",D572)))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PT (Staked-Colum Chart)</vt:lpstr>
      <vt:lpstr>PT (Line Graph Chart)</vt:lpstr>
      <vt:lpstr>Microsoft Report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Raymond Bell</cp:lastModifiedBy>
  <dcterms:created xsi:type="dcterms:W3CDTF">2021-09-29T18:52:28Z</dcterms:created>
  <dcterms:modified xsi:type="dcterms:W3CDTF">2022-09-29T23:10:29Z</dcterms:modified>
</cp:coreProperties>
</file>