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262C305-29F1-4565-A97D-96228BA8F5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Z29" i="1" l="1"/>
  <c r="X29" i="1"/>
  <c r="T28" i="1"/>
  <c r="AB28" i="1"/>
  <c r="Z28" i="1"/>
  <c r="X28" i="1"/>
  <c r="V29" i="1"/>
  <c r="V28" i="1"/>
  <c r="T29" i="1"/>
  <c r="Z30" i="1"/>
  <c r="R5" i="1" l="1"/>
  <c r="R6" i="1"/>
  <c r="R7" i="1"/>
  <c r="R8" i="1"/>
  <c r="R9" i="1"/>
  <c r="R10" i="1"/>
  <c r="R11" i="1"/>
  <c r="R12" i="1"/>
  <c r="R4" i="1"/>
  <c r="M44" i="1"/>
  <c r="M45" i="1"/>
  <c r="M46" i="1"/>
  <c r="M47" i="1"/>
  <c r="M48" i="1"/>
  <c r="M49" i="1"/>
  <c r="M50" i="1"/>
  <c r="M51" i="1"/>
  <c r="M52" i="1"/>
  <c r="M53" i="1"/>
  <c r="M54" i="1"/>
  <c r="M55" i="1"/>
  <c r="M43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J54" i="1" l="1"/>
  <c r="J55" i="1"/>
  <c r="J53" i="1"/>
  <c r="J44" i="1"/>
  <c r="J45" i="1"/>
  <c r="J46" i="1"/>
  <c r="J47" i="1"/>
  <c r="J48" i="1"/>
  <c r="J49" i="1"/>
  <c r="J50" i="1"/>
  <c r="J51" i="1"/>
  <c r="J52" i="1"/>
  <c r="J43" i="1"/>
  <c r="P32" i="1"/>
  <c r="O32" i="1"/>
  <c r="O31" i="1"/>
  <c r="O30" i="1"/>
  <c r="O29" i="1"/>
  <c r="O28" i="1"/>
  <c r="P31" i="1"/>
  <c r="P30" i="1"/>
  <c r="P29" i="1"/>
  <c r="P28" i="1"/>
  <c r="O23" i="1"/>
  <c r="O24" i="1"/>
  <c r="O25" i="1"/>
  <c r="O26" i="1"/>
  <c r="O27" i="1"/>
  <c r="P24" i="1"/>
  <c r="P25" i="1"/>
  <c r="P26" i="1"/>
  <c r="P27" i="1"/>
  <c r="P23" i="1"/>
  <c r="P22" i="1"/>
  <c r="P21" i="1"/>
  <c r="P20" i="1"/>
  <c r="P19" i="1"/>
  <c r="P18" i="1"/>
  <c r="O18" i="1"/>
  <c r="O19" i="1"/>
  <c r="O20" i="1"/>
  <c r="O21" i="1"/>
  <c r="O22" i="1"/>
  <c r="P14" i="1"/>
  <c r="P15" i="1"/>
  <c r="P16" i="1"/>
  <c r="P17" i="1"/>
  <c r="P13" i="1"/>
  <c r="O17" i="1"/>
  <c r="O16" i="1"/>
  <c r="O15" i="1"/>
  <c r="O14" i="1"/>
  <c r="O13" i="1"/>
  <c r="P5" i="1"/>
  <c r="P6" i="1"/>
  <c r="P7" i="1"/>
  <c r="P8" i="1"/>
  <c r="P9" i="1"/>
  <c r="P10" i="1"/>
  <c r="P11" i="1"/>
  <c r="P12" i="1"/>
  <c r="P4" i="1"/>
  <c r="O7" i="1"/>
  <c r="O8" i="1"/>
  <c r="O9" i="1"/>
  <c r="O10" i="1"/>
  <c r="O11" i="1"/>
  <c r="O12" i="1"/>
  <c r="O5" i="1"/>
  <c r="O6" i="1"/>
  <c r="O4" i="1"/>
  <c r="F1" i="1" l="1"/>
  <c r="E7" i="1" l="1"/>
  <c r="E9" i="1"/>
  <c r="E11" i="1"/>
  <c r="E13" i="1"/>
  <c r="D10" i="1"/>
  <c r="F9" i="1"/>
  <c r="F11" i="1"/>
  <c r="F13" i="1"/>
  <c r="D11" i="1"/>
  <c r="G13" i="1"/>
  <c r="F7" i="1"/>
  <c r="E6" i="1"/>
  <c r="E8" i="1"/>
  <c r="E10" i="1"/>
  <c r="E12" i="1"/>
  <c r="D7" i="1"/>
  <c r="D13" i="1"/>
  <c r="F6" i="1"/>
  <c r="F8" i="1"/>
  <c r="F10" i="1"/>
  <c r="F12" i="1"/>
  <c r="D8" i="1"/>
  <c r="D6" i="1"/>
  <c r="G6" i="1"/>
  <c r="G8" i="1"/>
  <c r="G10" i="1"/>
  <c r="G12" i="1"/>
  <c r="D9" i="1"/>
  <c r="G7" i="1"/>
  <c r="G9" i="1"/>
  <c r="G11" i="1"/>
  <c r="D12" i="1"/>
</calcChain>
</file>

<file path=xl/sharedStrings.xml><?xml version="1.0" encoding="utf-8"?>
<sst xmlns="http://schemas.openxmlformats.org/spreadsheetml/2006/main" count="44" uniqueCount="38">
  <si>
    <t>线性屈曲系数</t>
    <phoneticPr fontId="1" type="noConversion"/>
  </si>
  <si>
    <t>alpha</t>
    <phoneticPr fontId="1" type="noConversion"/>
  </si>
  <si>
    <t>r=30mm,r=0.03</t>
    <phoneticPr fontId="1" type="noConversion"/>
  </si>
  <si>
    <t>0.016*r</t>
    <phoneticPr fontId="1" type="noConversion"/>
  </si>
  <si>
    <t>β</t>
    <phoneticPr fontId="1" type="noConversion"/>
  </si>
  <si>
    <t>r</t>
    <phoneticPr fontId="1" type="noConversion"/>
  </si>
  <si>
    <t>b=120</t>
    <phoneticPr fontId="1" type="noConversion"/>
  </si>
  <si>
    <t>b</t>
    <phoneticPr fontId="1" type="noConversion"/>
  </si>
  <si>
    <t>a</t>
    <phoneticPr fontId="1" type="noConversion"/>
  </si>
  <si>
    <t>应力集中度</t>
    <phoneticPr fontId="1" type="noConversion"/>
  </si>
  <si>
    <t>L1=300</t>
    <phoneticPr fontId="1" type="noConversion"/>
  </si>
  <si>
    <t>L1=100</t>
    <phoneticPr fontId="1" type="noConversion"/>
  </si>
  <si>
    <t>L1=500</t>
    <phoneticPr fontId="1" type="noConversion"/>
  </si>
  <si>
    <t>L1=150</t>
    <phoneticPr fontId="1" type="noConversion"/>
  </si>
  <si>
    <t>L2</t>
    <phoneticPr fontId="1" type="noConversion"/>
  </si>
  <si>
    <t>r=15mm</t>
    <phoneticPr fontId="1" type="noConversion"/>
  </si>
  <si>
    <t>d1=30mm</t>
    <phoneticPr fontId="1" type="noConversion"/>
  </si>
  <si>
    <t>δ</t>
    <phoneticPr fontId="1" type="noConversion"/>
  </si>
  <si>
    <t>σx</t>
    <phoneticPr fontId="1" type="noConversion"/>
  </si>
  <si>
    <t>σy</t>
    <phoneticPr fontId="1" type="noConversion"/>
  </si>
  <si>
    <t>ζ</t>
    <phoneticPr fontId="1" type="noConversion"/>
  </si>
  <si>
    <t>β=0.1</t>
    <phoneticPr fontId="1" type="noConversion"/>
  </si>
  <si>
    <t>β=0.3</t>
    <phoneticPr fontId="1" type="noConversion"/>
  </si>
  <si>
    <t>β=0.5</t>
    <phoneticPr fontId="1" type="noConversion"/>
  </si>
  <si>
    <t>β=0.7</t>
    <phoneticPr fontId="1" type="noConversion"/>
  </si>
  <si>
    <t>β=0.9</t>
    <phoneticPr fontId="1" type="noConversion"/>
  </si>
  <si>
    <t>α=1</t>
    <phoneticPr fontId="1" type="noConversion"/>
  </si>
  <si>
    <t>α=0.8</t>
    <phoneticPr fontId="1" type="noConversion"/>
  </si>
  <si>
    <t>α=0.6</t>
    <phoneticPr fontId="1" type="noConversion"/>
  </si>
  <si>
    <t>α=0.4</t>
    <phoneticPr fontId="1" type="noConversion"/>
  </si>
  <si>
    <t>α=0.5</t>
    <phoneticPr fontId="1" type="noConversion"/>
  </si>
  <si>
    <t>α=0.3</t>
    <phoneticPr fontId="1" type="noConversion"/>
  </si>
  <si>
    <t>α=0.2</t>
    <phoneticPr fontId="1" type="noConversion"/>
  </si>
  <si>
    <t>α=0.1</t>
    <phoneticPr fontId="1" type="noConversion"/>
  </si>
  <si>
    <t>受拉最大值</t>
    <phoneticPr fontId="1" type="noConversion"/>
  </si>
  <si>
    <t>受压最大值</t>
    <phoneticPr fontId="1" type="noConversion"/>
  </si>
  <si>
    <t>γ</t>
    <phoneticPr fontId="1" type="noConversion"/>
  </si>
  <si>
    <t>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</si>
</sst>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5644054172836"/>
          <c:y val="7.7008317514646624E-2"/>
          <c:w val="0.79023790565382046"/>
          <c:h val="0.7538112617172837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α=1</c:v>
                </c:pt>
              </c:strCache>
            </c:strRef>
          </c:tx>
          <c:spPr>
            <a:ln w="19050" cap="rnd" cmpd="dbl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Tabelle1!$D$6:$G$6</c:f>
              <c:numCache>
                <c:formatCode>General</c:formatCode>
                <c:ptCount val="4"/>
                <c:pt idx="0">
                  <c:v>3.8527999999999998</c:v>
                </c:pt>
                <c:pt idx="1">
                  <c:v>4.1215999999999999</c:v>
                </c:pt>
                <c:pt idx="2">
                  <c:v>4.2111999999999998</c:v>
                </c:pt>
                <c:pt idx="3">
                  <c:v>4.2751999999999999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79B-4A34-BA95-7C050F1FF6A6}"/>
            </c:ext>
          </c:extLst>
        </c:ser>
        <c:ser>
          <c:idx val="1"/>
          <c:order val="1"/>
          <c:tx>
            <c:strRef>
              <c:f>Tabelle1!$C$7</c:f>
              <c:strCache>
                <c:ptCount val="1"/>
                <c:pt idx="0">
                  <c:v>α=0.8</c:v>
                </c:pt>
              </c:strCache>
            </c:strRef>
          </c:tx>
          <c:spPr>
            <a:ln w="19050" cap="rnd" cmpd="thinThick">
              <a:solidFill>
                <a:schemeClr val="bg2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Tabelle1!$D$7:$G$7</c:f>
              <c:numCache>
                <c:formatCode>General</c:formatCode>
                <c:ptCount val="4"/>
                <c:pt idx="0">
                  <c:v>4.1344000000000003</c:v>
                </c:pt>
                <c:pt idx="1">
                  <c:v>4.5439999999999996</c:v>
                </c:pt>
                <c:pt idx="2">
                  <c:v>4.6592000000000002</c:v>
                </c:pt>
                <c:pt idx="3">
                  <c:v>4.7488000000000001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9B-4A34-BA95-7C050F1FF6A6}"/>
            </c:ext>
          </c:extLst>
        </c:ser>
        <c:ser>
          <c:idx val="2"/>
          <c:order val="2"/>
          <c:tx>
            <c:strRef>
              <c:f>Tabelle1!$C$8</c:f>
              <c:strCache>
                <c:ptCount val="1"/>
                <c:pt idx="0">
                  <c:v>α=0.6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Tabelle1!$D$8:$G$8</c:f>
              <c:numCache>
                <c:formatCode>General</c:formatCode>
                <c:ptCount val="4"/>
                <c:pt idx="0">
                  <c:v>4.4800000000000004</c:v>
                </c:pt>
                <c:pt idx="1">
                  <c:v>5.0431999999999997</c:v>
                </c:pt>
                <c:pt idx="2">
                  <c:v>5.3503999999999996</c:v>
                </c:pt>
                <c:pt idx="3">
                  <c:v>5.5423999999999998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79B-4A34-BA95-7C050F1FF6A6}"/>
            </c:ext>
          </c:extLst>
        </c:ser>
        <c:ser>
          <c:idx val="3"/>
          <c:order val="3"/>
          <c:tx>
            <c:strRef>
              <c:f>Tabelle1!$C$9</c:f>
              <c:strCache>
                <c:ptCount val="1"/>
                <c:pt idx="0">
                  <c:v>α=0.5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Tabelle1!$D$9:$G$9</c:f>
              <c:numCache>
                <c:formatCode>General</c:formatCode>
                <c:ptCount val="4"/>
                <c:pt idx="0">
                  <c:v>4.7103999999999999</c:v>
                </c:pt>
                <c:pt idx="1">
                  <c:v>5.2991999999999999</c:v>
                </c:pt>
                <c:pt idx="2">
                  <c:v>5.9008000000000003</c:v>
                </c:pt>
                <c:pt idx="3">
                  <c:v>6.1824000000000003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9B-4A34-BA95-7C050F1FF6A6}"/>
            </c:ext>
          </c:extLst>
        </c:ser>
        <c:ser>
          <c:idx val="4"/>
          <c:order val="4"/>
          <c:tx>
            <c:strRef>
              <c:f>Tabelle1!$C$10</c:f>
              <c:strCache>
                <c:ptCount val="1"/>
                <c:pt idx="0">
                  <c:v>α=0.4</c:v>
                </c:pt>
              </c:strCache>
            </c:strRef>
          </c:tx>
          <c:spPr>
            <a:ln w="15875" cap="rnd">
              <a:solidFill>
                <a:schemeClr val="bg1">
                  <a:lumMod val="65000"/>
                </a:schemeClr>
              </a:solidFill>
              <a:prstDash val="lgDash"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Tabelle1!$D$10:$G$10</c:f>
              <c:numCache>
                <c:formatCode>General</c:formatCode>
                <c:ptCount val="4"/>
                <c:pt idx="0">
                  <c:v>4.8384</c:v>
                </c:pt>
                <c:pt idx="1">
                  <c:v>5.9135999999999997</c:v>
                </c:pt>
                <c:pt idx="2">
                  <c:v>6.6176000000000004</c:v>
                </c:pt>
                <c:pt idx="3">
                  <c:v>7.1040000000000001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79B-4A34-BA95-7C050F1FF6A6}"/>
            </c:ext>
          </c:extLst>
        </c:ser>
        <c:ser>
          <c:idx val="5"/>
          <c:order val="5"/>
          <c:tx>
            <c:strRef>
              <c:f>Tabelle1!$C$11</c:f>
              <c:strCache>
                <c:ptCount val="1"/>
                <c:pt idx="0">
                  <c:v>α=0.3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Tabelle1!$D$11:$G$11</c:f>
              <c:numCache>
                <c:formatCode>General</c:formatCode>
                <c:ptCount val="4"/>
                <c:pt idx="0">
                  <c:v>5.12</c:v>
                </c:pt>
                <c:pt idx="1">
                  <c:v>6.6048</c:v>
                </c:pt>
                <c:pt idx="2">
                  <c:v>7.6672000000000002</c:v>
                </c:pt>
                <c:pt idx="3">
                  <c:v>8.4863999999999997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79B-4A34-BA95-7C050F1FF6A6}"/>
            </c:ext>
          </c:extLst>
        </c:ser>
        <c:ser>
          <c:idx val="6"/>
          <c:order val="6"/>
          <c:tx>
            <c:strRef>
              <c:f>Tabelle1!$C$12</c:f>
              <c:strCache>
                <c:ptCount val="1"/>
                <c:pt idx="0">
                  <c:v>α=0.2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Tabelle1!$D$12:$G$12</c:f>
              <c:numCache>
                <c:formatCode>General</c:formatCode>
                <c:ptCount val="4"/>
                <c:pt idx="0">
                  <c:v>4.1984000000000004</c:v>
                </c:pt>
                <c:pt idx="1">
                  <c:v>5.8752000000000004</c:v>
                </c:pt>
                <c:pt idx="2">
                  <c:v>8.8064</c:v>
                </c:pt>
                <c:pt idx="3">
                  <c:v>10.7904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79B-4A34-BA95-7C050F1FF6A6}"/>
            </c:ext>
          </c:extLst>
        </c:ser>
        <c:ser>
          <c:idx val="7"/>
          <c:order val="7"/>
          <c:tx>
            <c:strRef>
              <c:f>Tabelle1!$C$13</c:f>
              <c:strCache>
                <c:ptCount val="1"/>
                <c:pt idx="0">
                  <c:v>α=0.1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Tabelle1!$D$2:$G$2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</c:numCache>
            </c:numRef>
          </c:xVal>
          <c:yVal>
            <c:numRef>
              <c:f>Tabelle1!$D$13:$G$13</c:f>
              <c:numCache>
                <c:formatCode>General</c:formatCode>
                <c:ptCount val="4"/>
                <c:pt idx="0">
                  <c:v>3.6480000000000001</c:v>
                </c:pt>
                <c:pt idx="1">
                  <c:v>6.9248000000000003</c:v>
                </c:pt>
                <c:pt idx="2">
                  <c:v>7.9871999999999996</c:v>
                </c:pt>
                <c:pt idx="3">
                  <c:v>13.44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79B-4A34-BA95-7C050F1FF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069663"/>
        <c:axId val="1953448415"/>
      </c:scatterChart>
      <c:valAx>
        <c:axId val="1953069663"/>
        <c:scaling>
          <c:logBase val="10"/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  精细程度</a:t>
                </a:r>
                <a:r>
                  <a:rPr lang="en-US" altLang="zh-CN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/lg(n)</a:t>
                </a:r>
                <a:endParaRPr lang="zh-CN" altLang="en-US" b="1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layout>
            <c:manualLayout>
              <c:xMode val="edge"/>
              <c:yMode val="edge"/>
              <c:x val="0.39995619564211693"/>
              <c:y val="0.770873289860631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3448415"/>
        <c:crosses val="autoZero"/>
        <c:crossBetween val="midCat"/>
      </c:valAx>
      <c:valAx>
        <c:axId val="19534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应力集中程度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306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30024096335251"/>
          <c:y val="0.89359996196686142"/>
          <c:w val="0.71030134432454806"/>
          <c:h val="0.103866246595450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133043447911"/>
          <c:y val="4.9903343647185586E-2"/>
          <c:w val="0.79695631767066211"/>
          <c:h val="0.755221027582352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Tabelle1!$S$1</c:f>
              <c:strCache>
                <c:ptCount val="1"/>
                <c:pt idx="0">
                  <c:v>L1=100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Tabelle1!$O$18:$O$22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Tabelle1!$P$18:$P$22</c:f>
              <c:numCache>
                <c:formatCode>General</c:formatCode>
                <c:ptCount val="5"/>
                <c:pt idx="0">
                  <c:v>2.5855999999999999</c:v>
                </c:pt>
                <c:pt idx="1">
                  <c:v>3.2</c:v>
                </c:pt>
                <c:pt idx="2">
                  <c:v>4.2624000000000004</c:v>
                </c:pt>
                <c:pt idx="3">
                  <c:v>7.0271999999999997</c:v>
                </c:pt>
                <c:pt idx="4">
                  <c:v>19.584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49-4376-ABF3-0E24183C06E0}"/>
            </c:ext>
          </c:extLst>
        </c:ser>
        <c:ser>
          <c:idx val="0"/>
          <c:order val="1"/>
          <c:tx>
            <c:strRef>
              <c:f>Tabelle1!$S$2</c:f>
              <c:strCache>
                <c:ptCount val="1"/>
                <c:pt idx="0">
                  <c:v>L1=300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Tabelle1!$O$4:$O$12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Tabelle1!$P$4:$P$12</c:f>
              <c:numCache>
                <c:formatCode>General</c:formatCode>
                <c:ptCount val="9"/>
                <c:pt idx="0">
                  <c:v>2.5728</c:v>
                </c:pt>
                <c:pt idx="1">
                  <c:v>2.88</c:v>
                </c:pt>
                <c:pt idx="2">
                  <c:v>3.1616</c:v>
                </c:pt>
                <c:pt idx="3">
                  <c:v>3.5840000000000001</c:v>
                </c:pt>
                <c:pt idx="4">
                  <c:v>4.1984000000000004</c:v>
                </c:pt>
                <c:pt idx="5">
                  <c:v>5.1327999999999996</c:v>
                </c:pt>
                <c:pt idx="6">
                  <c:v>6.6943999999999999</c:v>
                </c:pt>
                <c:pt idx="7">
                  <c:v>9.8048000000000002</c:v>
                </c:pt>
                <c:pt idx="8">
                  <c:v>19.071999999999999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49-4376-ABF3-0E24183C06E0}"/>
            </c:ext>
          </c:extLst>
        </c:ser>
        <c:ser>
          <c:idx val="2"/>
          <c:order val="2"/>
          <c:tx>
            <c:strRef>
              <c:f>Tabelle1!$S$3</c:f>
              <c:strCache>
                <c:ptCount val="1"/>
                <c:pt idx="0">
                  <c:v>L1=500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Tabelle1!$O$28:$O$32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xVal>
          <c:yVal>
            <c:numRef>
              <c:f>Tabelle1!$P$28:$P$32</c:f>
              <c:numCache>
                <c:formatCode>General</c:formatCode>
                <c:ptCount val="5"/>
                <c:pt idx="0">
                  <c:v>2.6496</c:v>
                </c:pt>
                <c:pt idx="1">
                  <c:v>3.1871999999999998</c:v>
                </c:pt>
                <c:pt idx="2">
                  <c:v>4.1856</c:v>
                </c:pt>
                <c:pt idx="3">
                  <c:v>6.6688000000000001</c:v>
                </c:pt>
                <c:pt idx="4">
                  <c:v>19.071999999999999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49-4376-ABF3-0E24183C0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413535"/>
        <c:axId val="1945678095"/>
      </c:scatterChart>
      <c:valAx>
        <c:axId val="179841353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b="1">
                    <a:solidFill>
                      <a:sysClr val="windowText" lastClr="000000"/>
                    </a:solidFill>
                  </a:rPr>
                  <a:t>β</a:t>
                </a:r>
              </a:p>
            </c:rich>
          </c:tx>
          <c:layout>
            <c:manualLayout>
              <c:xMode val="edge"/>
              <c:yMode val="edge"/>
              <c:x val="0.54056005394844475"/>
              <c:y val="0.86548705582732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678095"/>
        <c:crosses val="autoZero"/>
        <c:crossBetween val="midCat"/>
      </c:valAx>
      <c:valAx>
        <c:axId val="194567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应力集中程度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8413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05058532890693"/>
          <c:y val="0.92005035925625023"/>
          <c:w val="0.6669718183224288"/>
          <c:h val="7.363621276898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1714204710827"/>
          <c:y val="7.1251165062293884E-2"/>
          <c:w val="0.83189618050731695"/>
          <c:h val="0.689769494321125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Tabelle1!$S$26</c:f>
              <c:strCache>
                <c:ptCount val="1"/>
                <c:pt idx="0">
                  <c:v>β=0.1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Tabelle1!$S$28:$S$34</c:f>
              <c:numCache>
                <c:formatCode>0.00_ </c:formatCode>
                <c:ptCount val="7"/>
                <c:pt idx="0">
                  <c:v>0.2</c:v>
                </c:pt>
                <c:pt idx="1">
                  <c:v>0.16</c:v>
                </c:pt>
                <c:pt idx="2">
                  <c:v>0.12</c:v>
                </c:pt>
                <c:pt idx="3">
                  <c:v>0.06</c:v>
                </c:pt>
                <c:pt idx="4">
                  <c:v>0.04</c:v>
                </c:pt>
                <c:pt idx="5">
                  <c:v>0.03</c:v>
                </c:pt>
                <c:pt idx="6">
                  <c:v>2.4E-2</c:v>
                </c:pt>
              </c:numCache>
            </c:numRef>
          </c:xVal>
          <c:yVal>
            <c:numRef>
              <c:f>Tabelle1!$T$28:$T$34</c:f>
              <c:numCache>
                <c:formatCode>0.00_ </c:formatCode>
                <c:ptCount val="7"/>
                <c:pt idx="0">
                  <c:v>2.6623999999999999</c:v>
                </c:pt>
                <c:pt idx="1">
                  <c:v>2.6496</c:v>
                </c:pt>
                <c:pt idx="2">
                  <c:v>2.5855999999999999</c:v>
                </c:pt>
                <c:pt idx="3">
                  <c:v>2.6623999999999999</c:v>
                </c:pt>
                <c:pt idx="4">
                  <c:v>2.5728</c:v>
                </c:pt>
                <c:pt idx="5">
                  <c:v>2.6623999999999999</c:v>
                </c:pt>
                <c:pt idx="6">
                  <c:v>2.6496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64-4E47-8083-016C5736278B}"/>
            </c:ext>
          </c:extLst>
        </c:ser>
        <c:ser>
          <c:idx val="1"/>
          <c:order val="1"/>
          <c:tx>
            <c:strRef>
              <c:f>Tabelle1!$U$26</c:f>
              <c:strCache>
                <c:ptCount val="1"/>
                <c:pt idx="0">
                  <c:v>β=0.3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Tabelle1!$U$28:$U$34</c:f>
              <c:numCache>
                <c:formatCode>0.00_ </c:formatCode>
                <c:ptCount val="7"/>
                <c:pt idx="0">
                  <c:v>0.6</c:v>
                </c:pt>
                <c:pt idx="1">
                  <c:v>0.45</c:v>
                </c:pt>
                <c:pt idx="2">
                  <c:v>0.36</c:v>
                </c:pt>
                <c:pt idx="3">
                  <c:v>0.18</c:v>
                </c:pt>
                <c:pt idx="4">
                  <c:v>0.12</c:v>
                </c:pt>
                <c:pt idx="5">
                  <c:v>0.09</c:v>
                </c:pt>
                <c:pt idx="6">
                  <c:v>7.1999999999999995E-2</c:v>
                </c:pt>
              </c:numCache>
            </c:numRef>
          </c:xVal>
          <c:yVal>
            <c:numRef>
              <c:f>Tabelle1!$V$28:$V$34</c:f>
              <c:numCache>
                <c:formatCode>0.00_ </c:formatCode>
                <c:ptCount val="7"/>
                <c:pt idx="0">
                  <c:v>3.6352000000000002</c:v>
                </c:pt>
                <c:pt idx="1">
                  <c:v>3.3536000000000001</c:v>
                </c:pt>
                <c:pt idx="2">
                  <c:v>3.2</c:v>
                </c:pt>
                <c:pt idx="3">
                  <c:v>3.1871999999999998</c:v>
                </c:pt>
                <c:pt idx="4">
                  <c:v>3.1616</c:v>
                </c:pt>
                <c:pt idx="5">
                  <c:v>3.1743999999999999</c:v>
                </c:pt>
                <c:pt idx="6">
                  <c:v>3.1871999999999998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64-4E47-8083-016C5736278B}"/>
            </c:ext>
          </c:extLst>
        </c:ser>
        <c:ser>
          <c:idx val="2"/>
          <c:order val="2"/>
          <c:tx>
            <c:strRef>
              <c:f>Tabelle1!$W$26</c:f>
              <c:strCache>
                <c:ptCount val="1"/>
                <c:pt idx="0">
                  <c:v>β=0.5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Tabelle1!$W$28:$W$34</c:f>
              <c:numCache>
                <c:formatCode>0.00_ </c:formatCode>
                <c:ptCount val="7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0.3</c:v>
                </c:pt>
                <c:pt idx="4">
                  <c:v>0.2</c:v>
                </c:pt>
                <c:pt idx="5">
                  <c:v>0.15</c:v>
                </c:pt>
                <c:pt idx="6">
                  <c:v>0.12</c:v>
                </c:pt>
              </c:numCache>
            </c:numRef>
          </c:xVal>
          <c:yVal>
            <c:numRef>
              <c:f>Tabelle1!$X$28:$X$34</c:f>
              <c:numCache>
                <c:formatCode>0.00_ </c:formatCode>
                <c:ptCount val="7"/>
                <c:pt idx="0">
                  <c:v>6.1567999999999996</c:v>
                </c:pt>
                <c:pt idx="1">
                  <c:v>4.9408000000000003</c:v>
                </c:pt>
                <c:pt idx="2">
                  <c:v>4.2624000000000004</c:v>
                </c:pt>
                <c:pt idx="3">
                  <c:v>4.1471999999999998</c:v>
                </c:pt>
                <c:pt idx="4">
                  <c:v>4.1984000000000004</c:v>
                </c:pt>
                <c:pt idx="5">
                  <c:v>4.1727999999999996</c:v>
                </c:pt>
                <c:pt idx="6">
                  <c:v>4.1856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64-4E47-8083-016C5736278B}"/>
            </c:ext>
          </c:extLst>
        </c:ser>
        <c:ser>
          <c:idx val="3"/>
          <c:order val="3"/>
          <c:tx>
            <c:strRef>
              <c:f>Tabelle1!$Y$26</c:f>
              <c:strCache>
                <c:ptCount val="1"/>
                <c:pt idx="0">
                  <c:v>β=0.7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Tabelle1!$Y$28:$Y$35</c:f>
              <c:numCache>
                <c:formatCode>0.00_ </c:formatCode>
                <c:ptCount val="8"/>
                <c:pt idx="0">
                  <c:v>1.4</c:v>
                </c:pt>
                <c:pt idx="1">
                  <c:v>1.2</c:v>
                </c:pt>
                <c:pt idx="2">
                  <c:v>1</c:v>
                </c:pt>
                <c:pt idx="3">
                  <c:v>0.84</c:v>
                </c:pt>
                <c:pt idx="4">
                  <c:v>0.42</c:v>
                </c:pt>
                <c:pt idx="5">
                  <c:v>0.28000000000000003</c:v>
                </c:pt>
                <c:pt idx="6">
                  <c:v>0.21</c:v>
                </c:pt>
                <c:pt idx="7" formatCode="General">
                  <c:v>0.16800000000000001</c:v>
                </c:pt>
              </c:numCache>
            </c:numRef>
          </c:xVal>
          <c:yVal>
            <c:numRef>
              <c:f>Tabelle1!$Z$28:$Z$35</c:f>
              <c:numCache>
                <c:formatCode>0.00_ </c:formatCode>
                <c:ptCount val="8"/>
                <c:pt idx="0">
                  <c:v>15.488</c:v>
                </c:pt>
                <c:pt idx="1">
                  <c:v>10.430719999999999</c:v>
                </c:pt>
                <c:pt idx="2">
                  <c:v>7.7952000000000004</c:v>
                </c:pt>
                <c:pt idx="3">
                  <c:v>7.0271999999999997</c:v>
                </c:pt>
                <c:pt idx="4">
                  <c:v>6.7584</c:v>
                </c:pt>
                <c:pt idx="5">
                  <c:v>6.6943999999999999</c:v>
                </c:pt>
                <c:pt idx="6">
                  <c:v>6.7455999999999996</c:v>
                </c:pt>
                <c:pt idx="7" formatCode="General">
                  <c:v>6.6688000000000001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64-4E47-8083-016C57362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727423"/>
        <c:axId val="195333406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Tabelle1!$AB$27</c15:sqref>
                        </c15:formulaRef>
                      </c:ext>
                    </c:extLst>
                    <c:strCache>
                      <c:ptCount val="1"/>
                      <c:pt idx="0">
                        <c:v>β=0.9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lg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Tabelle1!$AA$28:$AA$33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1.4</c:v>
                      </c:pt>
                      <c:pt idx="1">
                        <c:v>1.08</c:v>
                      </c:pt>
                      <c:pt idx="2">
                        <c:v>0.504</c:v>
                      </c:pt>
                      <c:pt idx="3">
                        <c:v>0.36</c:v>
                      </c:pt>
                      <c:pt idx="4">
                        <c:v>0.27</c:v>
                      </c:pt>
                      <c:pt idx="5">
                        <c:v>0.216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Tabelle1!$AB$28:$AB$33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30.207999999999998</c:v>
                      </c:pt>
                      <c:pt idx="1">
                        <c:v>19.584</c:v>
                      </c:pt>
                      <c:pt idx="2">
                        <c:v>19.071999999999999</c:v>
                      </c:pt>
                      <c:pt idx="3">
                        <c:v>19.071999999999999</c:v>
                      </c:pt>
                      <c:pt idx="4">
                        <c:v>19.071999999999999</c:v>
                      </c:pt>
                      <c:pt idx="5">
                        <c:v>19.071999999999999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E764-4E47-8083-016C5736278B}"/>
                  </c:ext>
                </c:extLst>
              </c15:ser>
            </c15:filteredScatterSeries>
          </c:ext>
        </c:extLst>
      </c:scatterChart>
      <c:valAx>
        <c:axId val="195472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 b="1">
                    <a:solidFill>
                      <a:sysClr val="windowText" lastClr="000000"/>
                    </a:solidFill>
                  </a:rPr>
                  <a:t>γ</a:t>
                </a:r>
                <a:endParaRPr lang="zh-CN" alt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3334063"/>
        <c:crosses val="autoZero"/>
        <c:crossBetween val="midCat"/>
      </c:valAx>
      <c:valAx>
        <c:axId val="19533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Arial" panose="020B0604020202020204" pitchFamily="34" charset="0"/>
                  </a:rPr>
                  <a:t>应立即在程度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472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253091236846335"/>
          <c:y val="0.90933210738664083"/>
          <c:w val="0.78726019239669731"/>
          <c:h val="8.02333691358685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Tabelle1!$L$42</c:f>
              <c:strCache>
                <c:ptCount val="1"/>
                <c:pt idx="0">
                  <c:v>σx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Tabelle1!$J$43:$J$55</c:f>
              <c:numCache>
                <c:formatCode>0.00_ </c:formatCode>
                <c:ptCount val="13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0.33333333333333331</c:v>
                </c:pt>
                <c:pt idx="6">
                  <c:v>0.5</c:v>
                </c:pt>
                <c:pt idx="7">
                  <c:v>0.6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0.88235294117647056</c:v>
                </c:pt>
                <c:pt idx="12">
                  <c:v>0.9375</c:v>
                </c:pt>
              </c:numCache>
            </c:numRef>
          </c:xVal>
          <c:yVal>
            <c:numRef>
              <c:f>Tabelle1!$L$43:$L$55</c:f>
              <c:numCache>
                <c:formatCode>General</c:formatCode>
                <c:ptCount val="13"/>
                <c:pt idx="0">
                  <c:v>236</c:v>
                </c:pt>
                <c:pt idx="1">
                  <c:v>241</c:v>
                </c:pt>
                <c:pt idx="2">
                  <c:v>239</c:v>
                </c:pt>
                <c:pt idx="3">
                  <c:v>239</c:v>
                </c:pt>
                <c:pt idx="4">
                  <c:v>232</c:v>
                </c:pt>
                <c:pt idx="5">
                  <c:v>227</c:v>
                </c:pt>
                <c:pt idx="6">
                  <c:v>217</c:v>
                </c:pt>
                <c:pt idx="7">
                  <c:v>211</c:v>
                </c:pt>
                <c:pt idx="8">
                  <c:v>211</c:v>
                </c:pt>
                <c:pt idx="9">
                  <c:v>211</c:v>
                </c:pt>
                <c:pt idx="10">
                  <c:v>209</c:v>
                </c:pt>
                <c:pt idx="11">
                  <c:v>208</c:v>
                </c:pt>
                <c:pt idx="12">
                  <c:v>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C9-4F1F-B832-3063E1347834}"/>
            </c:ext>
          </c:extLst>
        </c:ser>
        <c:ser>
          <c:idx val="1"/>
          <c:order val="1"/>
          <c:tx>
            <c:strRef>
              <c:f>Tabelle1!$N$42</c:f>
              <c:strCache>
                <c:ptCount val="1"/>
                <c:pt idx="0">
                  <c:v>σy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x"/>
            <c:size val="6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Tabelle1!$J$43:$J$55</c:f>
              <c:numCache>
                <c:formatCode>0.00_ </c:formatCode>
                <c:ptCount val="13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0.33333333333333331</c:v>
                </c:pt>
                <c:pt idx="6">
                  <c:v>0.5</c:v>
                </c:pt>
                <c:pt idx="7">
                  <c:v>0.6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0.88235294117647056</c:v>
                </c:pt>
                <c:pt idx="12">
                  <c:v>0.9375</c:v>
                </c:pt>
              </c:numCache>
            </c:numRef>
          </c:xVal>
          <c:yVal>
            <c:numRef>
              <c:f>Tabelle1!$N$43:$N$55</c:f>
              <c:numCache>
                <c:formatCode>General</c:formatCode>
                <c:ptCount val="13"/>
                <c:pt idx="0">
                  <c:v>79.3</c:v>
                </c:pt>
                <c:pt idx="1">
                  <c:v>81.3</c:v>
                </c:pt>
                <c:pt idx="2">
                  <c:v>81.2</c:v>
                </c:pt>
                <c:pt idx="3">
                  <c:v>80.2</c:v>
                </c:pt>
                <c:pt idx="4">
                  <c:v>73.099999999999994</c:v>
                </c:pt>
                <c:pt idx="5">
                  <c:v>73.099999999999994</c:v>
                </c:pt>
                <c:pt idx="6">
                  <c:v>68</c:v>
                </c:pt>
                <c:pt idx="7">
                  <c:v>66.5</c:v>
                </c:pt>
                <c:pt idx="8">
                  <c:v>67.099999999999994</c:v>
                </c:pt>
                <c:pt idx="9">
                  <c:v>68.3</c:v>
                </c:pt>
                <c:pt idx="10">
                  <c:v>71.099999999999994</c:v>
                </c:pt>
                <c:pt idx="11">
                  <c:v>75.5</c:v>
                </c:pt>
                <c:pt idx="12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C9-4F1F-B832-3063E1347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578511"/>
        <c:axId val="1699138495"/>
      </c:scatterChart>
      <c:valAx>
        <c:axId val="207157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200" b="1">
                    <a:solidFill>
                      <a:sysClr val="windowText" lastClr="000000"/>
                    </a:solidFill>
                  </a:rPr>
                  <a:t>δ</a:t>
                </a:r>
                <a:endParaRPr lang="zh-CN" alt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9138495"/>
        <c:crosses val="autoZero"/>
        <c:crossBetween val="midCat"/>
      </c:valAx>
      <c:valAx>
        <c:axId val="16991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应力集中程度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1578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017327216781915"/>
          <c:y val="0.86794416266837515"/>
          <c:w val="0.23769850875171616"/>
          <c:h val="6.9912144149880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80314960629921"/>
          <c:y val="5.0925925925925923E-2"/>
          <c:w val="0.83508573928258956"/>
          <c:h val="0.697785068533100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Tabelle1!$L$42</c:f>
              <c:strCache>
                <c:ptCount val="1"/>
                <c:pt idx="0">
                  <c:v>σx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Tabelle1!$O$4:$O$12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Tabelle1!$Q$4:$Q$12</c:f>
              <c:numCache>
                <c:formatCode>General</c:formatCode>
                <c:ptCount val="9"/>
                <c:pt idx="0">
                  <c:v>201</c:v>
                </c:pt>
                <c:pt idx="1">
                  <c:v>225</c:v>
                </c:pt>
                <c:pt idx="2">
                  <c:v>247</c:v>
                </c:pt>
                <c:pt idx="3">
                  <c:v>280</c:v>
                </c:pt>
                <c:pt idx="4">
                  <c:v>328</c:v>
                </c:pt>
                <c:pt idx="5">
                  <c:v>401</c:v>
                </c:pt>
                <c:pt idx="6">
                  <c:v>523</c:v>
                </c:pt>
                <c:pt idx="7">
                  <c:v>766</c:v>
                </c:pt>
                <c:pt idx="8">
                  <c:v>1490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372-4EE4-9B44-CE69D6DD9B14}"/>
            </c:ext>
          </c:extLst>
        </c:ser>
        <c:ser>
          <c:idx val="1"/>
          <c:order val="1"/>
          <c:tx>
            <c:strRef>
              <c:f>Tabelle1!$N$42</c:f>
              <c:strCache>
                <c:ptCount val="1"/>
                <c:pt idx="0">
                  <c:v>σy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Tabelle1!$O$4:$O$12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Tabelle1!$R$4:$R$12</c:f>
              <c:numCache>
                <c:formatCode>General</c:formatCode>
                <c:ptCount val="9"/>
                <c:pt idx="0">
                  <c:v>56.9</c:v>
                </c:pt>
                <c:pt idx="1">
                  <c:v>73</c:v>
                </c:pt>
                <c:pt idx="2">
                  <c:v>87.4</c:v>
                </c:pt>
                <c:pt idx="3">
                  <c:v>101</c:v>
                </c:pt>
                <c:pt idx="4">
                  <c:v>118</c:v>
                </c:pt>
                <c:pt idx="5">
                  <c:v>135</c:v>
                </c:pt>
                <c:pt idx="6">
                  <c:v>153</c:v>
                </c:pt>
                <c:pt idx="7">
                  <c:v>171</c:v>
                </c:pt>
                <c:pt idx="8">
                  <c:v>190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372-4EE4-9B44-CE69D6DD9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927983"/>
        <c:axId val="1353041423"/>
      </c:scatterChart>
      <c:valAx>
        <c:axId val="135292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  <a:alpha val="49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b="1">
                    <a:solidFill>
                      <a:sysClr val="windowText" lastClr="000000"/>
                    </a:solidFill>
                  </a:rPr>
                  <a:t>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3041423"/>
        <c:crosses val="autoZero"/>
        <c:crossBetween val="midCat"/>
      </c:valAx>
      <c:valAx>
        <c:axId val="135304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应力</a:t>
                </a:r>
                <a:r>
                  <a:rPr lang="en-US" altLang="zh-CN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/MPa</a:t>
                </a:r>
                <a:endParaRPr lang="zh-CN" altLang="en-US" b="1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292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020275590551181"/>
          <c:y val="0.87557815689705432"/>
          <c:w val="0.2684833770778652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alpha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Tabelle1!$B$4:$B$13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0.8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Tabelle1!$G$4:$G$13</c:f>
              <c:numCache>
                <c:formatCode>General</c:formatCode>
                <c:ptCount val="10"/>
                <c:pt idx="0">
                  <c:v>3.1103999999999998</c:v>
                </c:pt>
                <c:pt idx="1">
                  <c:v>3.456</c:v>
                </c:pt>
                <c:pt idx="2">
                  <c:v>4.2751999999999999</c:v>
                </c:pt>
                <c:pt idx="3">
                  <c:v>4.7488000000000001</c:v>
                </c:pt>
                <c:pt idx="4">
                  <c:v>5.5423999999999998</c:v>
                </c:pt>
                <c:pt idx="5">
                  <c:v>6.1824000000000003</c:v>
                </c:pt>
                <c:pt idx="6">
                  <c:v>7.1040000000000001</c:v>
                </c:pt>
                <c:pt idx="7">
                  <c:v>8.4863999999999997</c:v>
                </c:pt>
                <c:pt idx="8">
                  <c:v>10.7904</c:v>
                </c:pt>
                <c:pt idx="9">
                  <c:v>13.44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2A3-4FB8-9EB1-E691498B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562783"/>
        <c:axId val="1942908671"/>
      </c:scatterChart>
      <c:valAx>
        <c:axId val="194456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α</a:t>
                </a:r>
                <a:endParaRPr lang="zh-CN" alt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2908671"/>
        <c:crosses val="autoZero"/>
        <c:crossBetween val="midCat"/>
      </c:valAx>
      <c:valAx>
        <c:axId val="194290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应力集中程度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456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13144768206162"/>
          <c:y val="5.0925925925925923E-2"/>
          <c:w val="0.81867087125397664"/>
          <c:h val="0.837591863517060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Tabelle1!$H$17</c:f>
              <c:strCache>
                <c:ptCount val="1"/>
                <c:pt idx="0">
                  <c:v>受拉最大值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Tabelle1!$C$18:$C$25</c:f>
              <c:numCache>
                <c:formatCode>General</c:formatCode>
                <c:ptCount val="8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Tabelle1!$H$18:$H$25</c:f>
              <c:numCache>
                <c:formatCode>General</c:formatCode>
                <c:ptCount val="8"/>
                <c:pt idx="0">
                  <c:v>42.2</c:v>
                </c:pt>
                <c:pt idx="1">
                  <c:v>53.9</c:v>
                </c:pt>
                <c:pt idx="2">
                  <c:v>71.099999999999994</c:v>
                </c:pt>
                <c:pt idx="3">
                  <c:v>83.9</c:v>
                </c:pt>
                <c:pt idx="4">
                  <c:v>106</c:v>
                </c:pt>
                <c:pt idx="5">
                  <c:v>131</c:v>
                </c:pt>
                <c:pt idx="6">
                  <c:v>175</c:v>
                </c:pt>
                <c:pt idx="7">
                  <c:v>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1E-4DCA-BE47-661A16A31384}"/>
            </c:ext>
          </c:extLst>
        </c:ser>
        <c:ser>
          <c:idx val="1"/>
          <c:order val="1"/>
          <c:tx>
            <c:strRef>
              <c:f>Tabelle1!$I$17</c:f>
              <c:strCache>
                <c:ptCount val="1"/>
                <c:pt idx="0">
                  <c:v>受压最大值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Tabelle1!$C$18:$C$25</c:f>
              <c:numCache>
                <c:formatCode>General</c:formatCode>
                <c:ptCount val="8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Tabelle1!$I$18:$I$25</c:f>
              <c:numCache>
                <c:formatCode>General</c:formatCode>
                <c:ptCount val="8"/>
                <c:pt idx="0">
                  <c:v>-124</c:v>
                </c:pt>
                <c:pt idx="1">
                  <c:v>-117</c:v>
                </c:pt>
                <c:pt idx="2">
                  <c:v>-110</c:v>
                </c:pt>
                <c:pt idx="3">
                  <c:v>-107</c:v>
                </c:pt>
                <c:pt idx="4">
                  <c:v>-104</c:v>
                </c:pt>
                <c:pt idx="5">
                  <c:v>-101</c:v>
                </c:pt>
                <c:pt idx="6">
                  <c:v>-97.5</c:v>
                </c:pt>
                <c:pt idx="7">
                  <c:v>-94.8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1E-4DCA-BE47-661A16A31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993615"/>
        <c:axId val="1939691519"/>
      </c:scatterChart>
      <c:valAx>
        <c:axId val="1946993615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>
                    <a:solidFill>
                      <a:sysClr val="windowText" lastClr="000000"/>
                    </a:solidFill>
                  </a:rPr>
                  <a:t>α</a:t>
                </a:r>
                <a:endParaRPr lang="zh-CN" alt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3364185829933088"/>
              <c:y val="0.54432815689705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9691519"/>
        <c:crosses val="autoZero"/>
        <c:crossBetween val="midCat"/>
      </c:valAx>
      <c:valAx>
        <c:axId val="19396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应力</a:t>
                </a:r>
                <a:r>
                  <a:rPr lang="en-US" altLang="zh-CN" b="1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/MPa</a:t>
                </a:r>
                <a:endParaRPr lang="zh-CN" altLang="en-US" b="1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headEnd type="stealth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6993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47889868601047"/>
          <c:y val="0.90798556430446198"/>
          <c:w val="0.44166259784851397"/>
          <c:h val="7.778304846804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624992</xdr:colOff>
      <xdr:row>33</xdr:row>
      <xdr:rowOff>151051</xdr:rowOff>
    </xdr:from>
    <xdr:to>
      <xdr:col>8</xdr:col>
      <xdr:colOff>455706</xdr:colOff>
      <xdr:row>56</xdr:row>
      <xdr:rowOff>119529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875808-6108-4E1C-B3F9-C8E0FE57C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148380</xdr:colOff>
      <xdr:row>1</xdr:row>
      <xdr:rowOff>37875</xdr:rowOff>
    </xdr:from>
    <xdr:to>
      <xdr:col>32</xdr:col>
      <xdr:colOff>456897</xdr:colOff>
      <xdr:row>17</xdr:row>
      <xdr:rowOff>134780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26F5A3E-C15D-44A7-B6C8-6529AA14D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513282</xdr:colOff>
      <xdr:row>35</xdr:row>
      <xdr:rowOff>63347</xdr:rowOff>
    </xdr:from>
    <xdr:to>
      <xdr:col>38</xdr:col>
      <xdr:colOff>350246</xdr:colOff>
      <xdr:row>57</xdr:row>
      <xdr:rowOff>132106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CE57EFE-F578-4C1E-984E-2250AE608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388278</xdr:colOff>
      <xdr:row>38</xdr:row>
      <xdr:rowOff>103863</xdr:rowOff>
    </xdr:from>
    <xdr:to>
      <xdr:col>26</xdr:col>
      <xdr:colOff>48535</xdr:colOff>
      <xdr:row>56</xdr:row>
      <xdr:rowOff>24269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566B77F-163A-4823-A257-ECF4B52D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284945</xdr:colOff>
      <xdr:row>4</xdr:row>
      <xdr:rowOff>118630</xdr:rowOff>
    </xdr:from>
    <xdr:to>
      <xdr:col>38</xdr:col>
      <xdr:colOff>576018</xdr:colOff>
      <xdr:row>20</xdr:row>
      <xdr:rowOff>68002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F8AEAFA-DC89-4F0A-99BD-3E4E933D5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562253</xdr:colOff>
      <xdr:row>0</xdr:row>
      <xdr:rowOff>81282</xdr:rowOff>
    </xdr:from>
    <xdr:to>
      <xdr:col>9</xdr:col>
      <xdr:colOff>239154</xdr:colOff>
      <xdr:row>16</xdr:row>
      <xdr:rowOff>27752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7497209-9B61-472A-9934-64AE3B89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309669</xdr:colOff>
      <xdr:row>17</xdr:row>
      <xdr:rowOff>12127</xdr:rowOff>
    </xdr:from>
    <xdr:to>
      <xdr:col>15</xdr:col>
      <xdr:colOff>605950</xdr:colOff>
      <xdr:row>32</xdr:row>
      <xdr:rowOff>173245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0D4BD43-1C69-46AE-993C-4E35EE7A6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5"/>
  <sheetViews>
    <sheetView tabSelected="1" topLeftCell="B1" zoomScale="136" zoomScaleNormal="130" workbookViewId="0">
      <selection activeCell="G5" sqref="G5"/>
    </sheetView>
  </sheetViews>
  <sheetFormatPr defaultRowHeight="13.8" x14ac:dyDescent="0.25"/>
  <cols>
    <col min="2" max="2" width="13.88671875" bestFit="1" customWidth="1"/>
    <col min="8" max="8" width="15.21875" bestFit="1" customWidth="1"/>
    <col min="9" max="9" width="11.6640625" bestFit="1" customWidth="1"/>
    <col min="16" max="16" width="11.6640625" bestFit="1" customWidth="1"/>
  </cols>
  <sheetData>
    <row r="1" spans="2:19" x14ac:dyDescent="0.25">
      <c r="B1" t="s">
        <v>0</v>
      </c>
      <c r="F1">
        <f>150000/(120*16)</f>
        <v>78.125</v>
      </c>
      <c r="S1" t="s">
        <v>11</v>
      </c>
    </row>
    <row r="2" spans="2:19" x14ac:dyDescent="0.25">
      <c r="C2" t="s">
        <v>1</v>
      </c>
      <c r="D2">
        <v>10</v>
      </c>
      <c r="E2">
        <v>20</v>
      </c>
      <c r="F2">
        <v>40</v>
      </c>
      <c r="G2">
        <v>80</v>
      </c>
      <c r="H2" t="s">
        <v>2</v>
      </c>
      <c r="I2" t="s">
        <v>3</v>
      </c>
      <c r="N2" t="s">
        <v>6</v>
      </c>
      <c r="S2" t="s">
        <v>10</v>
      </c>
    </row>
    <row r="3" spans="2:19" x14ac:dyDescent="0.25">
      <c r="K3" t="s">
        <v>8</v>
      </c>
      <c r="L3" t="s">
        <v>7</v>
      </c>
      <c r="N3" t="s">
        <v>5</v>
      </c>
      <c r="O3" t="s">
        <v>4</v>
      </c>
      <c r="P3" t="s">
        <v>9</v>
      </c>
      <c r="S3" t="s">
        <v>12</v>
      </c>
    </row>
    <row r="4" spans="2:19" x14ac:dyDescent="0.25">
      <c r="B4">
        <v>4</v>
      </c>
      <c r="G4">
        <f>243/78.125</f>
        <v>3.1103999999999998</v>
      </c>
      <c r="K4">
        <v>600</v>
      </c>
      <c r="L4">
        <v>120</v>
      </c>
      <c r="M4">
        <v>-56.9</v>
      </c>
      <c r="N4">
        <v>6</v>
      </c>
      <c r="O4">
        <f>2*N4/120</f>
        <v>0.1</v>
      </c>
      <c r="P4">
        <f>Q4/78.125</f>
        <v>2.5728</v>
      </c>
      <c r="Q4">
        <v>201</v>
      </c>
      <c r="R4">
        <f>-M4</f>
        <v>56.9</v>
      </c>
    </row>
    <row r="5" spans="2:19" x14ac:dyDescent="0.25">
      <c r="B5">
        <v>2</v>
      </c>
      <c r="G5">
        <f>270/78.125</f>
        <v>3.456</v>
      </c>
      <c r="K5">
        <v>600</v>
      </c>
      <c r="L5">
        <v>120</v>
      </c>
      <c r="M5">
        <v>-73</v>
      </c>
      <c r="N5">
        <v>12</v>
      </c>
      <c r="O5">
        <f t="shared" ref="O5:O32" si="0">2*N5/120</f>
        <v>0.2</v>
      </c>
      <c r="P5">
        <f t="shared" ref="P5:P32" si="1">Q5/78.125</f>
        <v>2.88</v>
      </c>
      <c r="Q5">
        <v>225</v>
      </c>
      <c r="R5">
        <f t="shared" ref="R5:R12" si="2">-M5</f>
        <v>73</v>
      </c>
    </row>
    <row r="6" spans="2:19" x14ac:dyDescent="0.25">
      <c r="B6">
        <v>1</v>
      </c>
      <c r="C6" t="s">
        <v>26</v>
      </c>
      <c r="D6">
        <f>D18/$F$1</f>
        <v>3.8527999999999998</v>
      </c>
      <c r="E6">
        <f>E18/$F$1</f>
        <v>4.1215999999999999</v>
      </c>
      <c r="F6">
        <f>F18/$F$1</f>
        <v>4.2111999999999998</v>
      </c>
      <c r="G6">
        <f>G18/$F$1</f>
        <v>4.2751999999999999</v>
      </c>
      <c r="K6">
        <v>600</v>
      </c>
      <c r="L6">
        <v>120</v>
      </c>
      <c r="M6">
        <v>-87.4</v>
      </c>
      <c r="N6">
        <v>18</v>
      </c>
      <c r="O6">
        <f t="shared" si="0"/>
        <v>0.3</v>
      </c>
      <c r="P6">
        <f t="shared" si="1"/>
        <v>3.1616</v>
      </c>
      <c r="Q6">
        <v>247</v>
      </c>
      <c r="R6">
        <f t="shared" si="2"/>
        <v>87.4</v>
      </c>
    </row>
    <row r="7" spans="2:19" x14ac:dyDescent="0.25">
      <c r="B7">
        <v>0.8</v>
      </c>
      <c r="C7" t="s">
        <v>27</v>
      </c>
      <c r="D7">
        <f>D19/$F$1</f>
        <v>4.1344000000000003</v>
      </c>
      <c r="E7">
        <f>E19/$F$1</f>
        <v>4.5439999999999996</v>
      </c>
      <c r="F7">
        <f>F19/$F$1</f>
        <v>4.6592000000000002</v>
      </c>
      <c r="G7">
        <f>G19/$F$1</f>
        <v>4.7488000000000001</v>
      </c>
      <c r="K7">
        <v>600</v>
      </c>
      <c r="L7">
        <v>120</v>
      </c>
      <c r="M7">
        <v>-101</v>
      </c>
      <c r="N7">
        <v>24</v>
      </c>
      <c r="O7">
        <f t="shared" si="0"/>
        <v>0.4</v>
      </c>
      <c r="P7">
        <f t="shared" si="1"/>
        <v>3.5840000000000001</v>
      </c>
      <c r="Q7">
        <v>280</v>
      </c>
      <c r="R7">
        <f t="shared" si="2"/>
        <v>101</v>
      </c>
    </row>
    <row r="8" spans="2:19" x14ac:dyDescent="0.25">
      <c r="B8">
        <v>0.6</v>
      </c>
      <c r="C8" t="s">
        <v>28</v>
      </c>
      <c r="D8">
        <f>D20/$F$1</f>
        <v>4.4800000000000004</v>
      </c>
      <c r="E8">
        <f>E20/$F$1</f>
        <v>5.0431999999999997</v>
      </c>
      <c r="F8">
        <f>F20/$F$1</f>
        <v>5.3503999999999996</v>
      </c>
      <c r="G8">
        <f>G20/$F$1</f>
        <v>5.5423999999999998</v>
      </c>
      <c r="K8">
        <v>600</v>
      </c>
      <c r="L8">
        <v>120</v>
      </c>
      <c r="M8">
        <v>-118</v>
      </c>
      <c r="N8">
        <v>30</v>
      </c>
      <c r="O8">
        <f t="shared" si="0"/>
        <v>0.5</v>
      </c>
      <c r="P8">
        <f t="shared" si="1"/>
        <v>4.1984000000000004</v>
      </c>
      <c r="Q8">
        <v>328</v>
      </c>
      <c r="R8">
        <f t="shared" si="2"/>
        <v>118</v>
      </c>
    </row>
    <row r="9" spans="2:19" x14ac:dyDescent="0.25">
      <c r="B9">
        <v>0.5</v>
      </c>
      <c r="C9" t="s">
        <v>30</v>
      </c>
      <c r="D9">
        <f>D21/$F$1</f>
        <v>4.7103999999999999</v>
      </c>
      <c r="E9">
        <f>E21/$F$1</f>
        <v>5.2991999999999999</v>
      </c>
      <c r="F9">
        <f>F21/$F$1</f>
        <v>5.9008000000000003</v>
      </c>
      <c r="G9">
        <f>G21/$F$1</f>
        <v>6.1824000000000003</v>
      </c>
      <c r="I9">
        <v>809</v>
      </c>
      <c r="K9">
        <v>600</v>
      </c>
      <c r="L9">
        <v>120</v>
      </c>
      <c r="M9">
        <v>-135</v>
      </c>
      <c r="N9">
        <v>36</v>
      </c>
      <c r="O9">
        <f t="shared" si="0"/>
        <v>0.6</v>
      </c>
      <c r="P9">
        <f t="shared" si="1"/>
        <v>5.1327999999999996</v>
      </c>
      <c r="Q9">
        <v>401</v>
      </c>
      <c r="R9">
        <f t="shared" si="2"/>
        <v>135</v>
      </c>
    </row>
    <row r="10" spans="2:19" x14ac:dyDescent="0.25">
      <c r="B10">
        <v>0.4</v>
      </c>
      <c r="C10" t="s">
        <v>29</v>
      </c>
      <c r="D10">
        <f>D22/$F$1</f>
        <v>4.8384</v>
      </c>
      <c r="E10">
        <f>E22/$F$1</f>
        <v>5.9135999999999997</v>
      </c>
      <c r="F10">
        <f>F22/$F$1</f>
        <v>6.6176000000000004</v>
      </c>
      <c r="G10">
        <f>G22/$F$1</f>
        <v>7.1040000000000001</v>
      </c>
      <c r="I10">
        <v>870</v>
      </c>
      <c r="K10">
        <v>600</v>
      </c>
      <c r="L10">
        <v>120</v>
      </c>
      <c r="M10">
        <v>-153</v>
      </c>
      <c r="N10">
        <v>42</v>
      </c>
      <c r="O10">
        <f t="shared" si="0"/>
        <v>0.7</v>
      </c>
      <c r="P10">
        <f t="shared" si="1"/>
        <v>6.6943999999999999</v>
      </c>
      <c r="Q10">
        <v>523</v>
      </c>
      <c r="R10">
        <f t="shared" si="2"/>
        <v>153</v>
      </c>
    </row>
    <row r="11" spans="2:19" x14ac:dyDescent="0.25">
      <c r="B11">
        <v>0.3</v>
      </c>
      <c r="C11" t="s">
        <v>31</v>
      </c>
      <c r="D11">
        <f>D23/$F$1</f>
        <v>5.12</v>
      </c>
      <c r="E11">
        <f>E23/$F$1</f>
        <v>6.6048</v>
      </c>
      <c r="F11">
        <f>F23/$F$1</f>
        <v>7.6672000000000002</v>
      </c>
      <c r="G11">
        <f>G23/$F$1</f>
        <v>8.4863999999999997</v>
      </c>
      <c r="K11">
        <v>600</v>
      </c>
      <c r="L11">
        <v>120</v>
      </c>
      <c r="M11">
        <v>-171</v>
      </c>
      <c r="N11">
        <v>48</v>
      </c>
      <c r="O11">
        <f t="shared" si="0"/>
        <v>0.8</v>
      </c>
      <c r="P11">
        <f t="shared" si="1"/>
        <v>9.8048000000000002</v>
      </c>
      <c r="Q11">
        <v>766</v>
      </c>
      <c r="R11">
        <f t="shared" si="2"/>
        <v>171</v>
      </c>
    </row>
    <row r="12" spans="2:19" x14ac:dyDescent="0.25">
      <c r="B12">
        <v>0.2</v>
      </c>
      <c r="C12" t="s">
        <v>32</v>
      </c>
      <c r="D12">
        <f>D24/$F$1</f>
        <v>4.1984000000000004</v>
      </c>
      <c r="E12">
        <f>E24/$F$1</f>
        <v>5.8752000000000004</v>
      </c>
      <c r="F12">
        <f>F24/$F$1</f>
        <v>8.8064</v>
      </c>
      <c r="G12">
        <f>G24/$F$1</f>
        <v>10.7904</v>
      </c>
      <c r="K12">
        <v>600</v>
      </c>
      <c r="L12">
        <v>120</v>
      </c>
      <c r="M12">
        <v>-190</v>
      </c>
      <c r="N12">
        <v>54</v>
      </c>
      <c r="O12">
        <f t="shared" si="0"/>
        <v>0.9</v>
      </c>
      <c r="P12">
        <f t="shared" si="1"/>
        <v>19.071999999999999</v>
      </c>
      <c r="Q12">
        <v>1490</v>
      </c>
      <c r="R12">
        <f t="shared" si="2"/>
        <v>190</v>
      </c>
    </row>
    <row r="13" spans="2:19" x14ac:dyDescent="0.25">
      <c r="B13">
        <v>0.1</v>
      </c>
      <c r="C13" t="s">
        <v>33</v>
      </c>
      <c r="D13">
        <f>D25/$F$1</f>
        <v>3.6480000000000001</v>
      </c>
      <c r="E13">
        <f>E25/$F$1</f>
        <v>6.9248000000000003</v>
      </c>
      <c r="F13">
        <f>F25/$F$1</f>
        <v>7.9871999999999996</v>
      </c>
      <c r="G13">
        <f>G25/$F$1</f>
        <v>13.44</v>
      </c>
      <c r="K13">
        <v>400</v>
      </c>
      <c r="L13">
        <v>120</v>
      </c>
      <c r="N13">
        <v>6</v>
      </c>
      <c r="O13">
        <f t="shared" si="0"/>
        <v>0.1</v>
      </c>
      <c r="P13">
        <f t="shared" si="1"/>
        <v>2.6623999999999999</v>
      </c>
      <c r="Q13">
        <v>208</v>
      </c>
    </row>
    <row r="14" spans="2:19" x14ac:dyDescent="0.25">
      <c r="K14">
        <v>400</v>
      </c>
      <c r="L14">
        <v>120</v>
      </c>
      <c r="N14">
        <v>18</v>
      </c>
      <c r="O14">
        <f t="shared" si="0"/>
        <v>0.3</v>
      </c>
      <c r="P14">
        <f t="shared" si="1"/>
        <v>3.1871999999999998</v>
      </c>
      <c r="Q14">
        <v>249</v>
      </c>
    </row>
    <row r="15" spans="2:19" x14ac:dyDescent="0.25">
      <c r="K15">
        <v>400</v>
      </c>
      <c r="L15">
        <v>120</v>
      </c>
      <c r="N15">
        <v>30</v>
      </c>
      <c r="O15">
        <f t="shared" si="0"/>
        <v>0.5</v>
      </c>
      <c r="P15">
        <f t="shared" si="1"/>
        <v>4.1471999999999998</v>
      </c>
      <c r="Q15">
        <v>324</v>
      </c>
    </row>
    <row r="16" spans="2:19" x14ac:dyDescent="0.25">
      <c r="K16">
        <v>400</v>
      </c>
      <c r="L16">
        <v>120</v>
      </c>
      <c r="N16">
        <v>42</v>
      </c>
      <c r="O16">
        <f t="shared" si="0"/>
        <v>0.7</v>
      </c>
      <c r="P16">
        <f t="shared" si="1"/>
        <v>6.7584</v>
      </c>
      <c r="Q16">
        <v>528</v>
      </c>
    </row>
    <row r="17" spans="3:28" x14ac:dyDescent="0.25">
      <c r="H17" t="s">
        <v>34</v>
      </c>
      <c r="I17" t="s">
        <v>35</v>
      </c>
      <c r="K17">
        <v>400</v>
      </c>
      <c r="L17">
        <v>120</v>
      </c>
      <c r="N17">
        <v>54</v>
      </c>
      <c r="O17">
        <f t="shared" si="0"/>
        <v>0.9</v>
      </c>
      <c r="P17">
        <f t="shared" si="1"/>
        <v>19.071999999999999</v>
      </c>
      <c r="Q17">
        <v>1490</v>
      </c>
    </row>
    <row r="18" spans="3:28" x14ac:dyDescent="0.25">
      <c r="C18">
        <v>1</v>
      </c>
      <c r="D18">
        <v>301</v>
      </c>
      <c r="E18">
        <v>322</v>
      </c>
      <c r="F18">
        <v>329</v>
      </c>
      <c r="G18">
        <v>334</v>
      </c>
      <c r="H18">
        <v>42.2</v>
      </c>
      <c r="I18">
        <v>-124</v>
      </c>
      <c r="K18">
        <v>200</v>
      </c>
      <c r="L18">
        <v>120</v>
      </c>
      <c r="N18">
        <v>6</v>
      </c>
      <c r="O18">
        <f t="shared" si="0"/>
        <v>0.1</v>
      </c>
      <c r="P18">
        <f t="shared" si="1"/>
        <v>2.5855999999999999</v>
      </c>
      <c r="Q18">
        <v>202</v>
      </c>
    </row>
    <row r="19" spans="3:28" x14ac:dyDescent="0.25">
      <c r="C19">
        <v>0.8</v>
      </c>
      <c r="D19">
        <v>323</v>
      </c>
      <c r="E19">
        <v>355</v>
      </c>
      <c r="F19">
        <v>364</v>
      </c>
      <c r="G19">
        <v>371</v>
      </c>
      <c r="H19">
        <v>53.9</v>
      </c>
      <c r="I19">
        <v>-117</v>
      </c>
      <c r="K19">
        <v>200</v>
      </c>
      <c r="L19">
        <v>120</v>
      </c>
      <c r="N19">
        <v>18</v>
      </c>
      <c r="O19">
        <f t="shared" si="0"/>
        <v>0.3</v>
      </c>
      <c r="P19">
        <f t="shared" si="1"/>
        <v>3.2</v>
      </c>
      <c r="Q19">
        <v>250</v>
      </c>
    </row>
    <row r="20" spans="3:28" x14ac:dyDescent="0.25">
      <c r="C20">
        <v>0.6</v>
      </c>
      <c r="D20">
        <v>350</v>
      </c>
      <c r="E20">
        <v>394</v>
      </c>
      <c r="F20">
        <v>418</v>
      </c>
      <c r="G20">
        <v>433</v>
      </c>
      <c r="H20">
        <v>71.099999999999994</v>
      </c>
      <c r="I20">
        <v>-110</v>
      </c>
      <c r="K20">
        <v>200</v>
      </c>
      <c r="L20">
        <v>120</v>
      </c>
      <c r="N20">
        <v>30</v>
      </c>
      <c r="O20">
        <f t="shared" si="0"/>
        <v>0.5</v>
      </c>
      <c r="P20">
        <f t="shared" si="1"/>
        <v>4.2624000000000004</v>
      </c>
      <c r="Q20">
        <v>333</v>
      </c>
    </row>
    <row r="21" spans="3:28" x14ac:dyDescent="0.25">
      <c r="C21">
        <v>0.5</v>
      </c>
      <c r="D21">
        <v>368</v>
      </c>
      <c r="E21">
        <v>414</v>
      </c>
      <c r="F21">
        <v>461</v>
      </c>
      <c r="G21">
        <v>483</v>
      </c>
      <c r="H21">
        <v>83.9</v>
      </c>
      <c r="I21">
        <v>-107</v>
      </c>
      <c r="K21">
        <v>200</v>
      </c>
      <c r="L21">
        <v>120</v>
      </c>
      <c r="N21">
        <v>42</v>
      </c>
      <c r="O21">
        <f t="shared" si="0"/>
        <v>0.7</v>
      </c>
      <c r="P21">
        <f t="shared" si="1"/>
        <v>7.0271999999999997</v>
      </c>
      <c r="Q21">
        <v>549</v>
      </c>
    </row>
    <row r="22" spans="3:28" x14ac:dyDescent="0.25">
      <c r="C22">
        <v>0.4</v>
      </c>
      <c r="D22">
        <v>378</v>
      </c>
      <c r="E22">
        <v>462</v>
      </c>
      <c r="F22">
        <v>517</v>
      </c>
      <c r="G22">
        <v>555</v>
      </c>
      <c r="H22">
        <v>106</v>
      </c>
      <c r="I22">
        <v>-104</v>
      </c>
      <c r="K22">
        <v>200</v>
      </c>
      <c r="L22">
        <v>120</v>
      </c>
      <c r="N22">
        <v>54</v>
      </c>
      <c r="O22">
        <f t="shared" si="0"/>
        <v>0.9</v>
      </c>
      <c r="P22">
        <f t="shared" si="1"/>
        <v>19.584</v>
      </c>
      <c r="Q22">
        <v>1530</v>
      </c>
    </row>
    <row r="23" spans="3:28" x14ac:dyDescent="0.25">
      <c r="C23">
        <v>0.3</v>
      </c>
      <c r="D23">
        <v>400</v>
      </c>
      <c r="E23">
        <v>516</v>
      </c>
      <c r="F23">
        <v>599</v>
      </c>
      <c r="G23">
        <v>663</v>
      </c>
      <c r="H23">
        <v>131</v>
      </c>
      <c r="I23">
        <v>-101</v>
      </c>
      <c r="K23">
        <v>800</v>
      </c>
      <c r="L23">
        <v>120</v>
      </c>
      <c r="N23">
        <v>6</v>
      </c>
      <c r="O23">
        <f t="shared" si="0"/>
        <v>0.1</v>
      </c>
      <c r="P23">
        <f t="shared" si="1"/>
        <v>2.6623999999999999</v>
      </c>
      <c r="Q23">
        <v>208</v>
      </c>
    </row>
    <row r="24" spans="3:28" x14ac:dyDescent="0.25">
      <c r="C24">
        <v>0.2</v>
      </c>
      <c r="D24">
        <v>328</v>
      </c>
      <c r="E24">
        <v>459</v>
      </c>
      <c r="F24">
        <v>688</v>
      </c>
      <c r="G24">
        <v>843</v>
      </c>
      <c r="H24">
        <v>175</v>
      </c>
      <c r="I24">
        <v>-97.5</v>
      </c>
      <c r="K24">
        <v>800</v>
      </c>
      <c r="L24">
        <v>120</v>
      </c>
      <c r="N24">
        <v>18</v>
      </c>
      <c r="O24">
        <f t="shared" si="0"/>
        <v>0.3</v>
      </c>
      <c r="P24">
        <f t="shared" si="1"/>
        <v>3.1743999999999999</v>
      </c>
      <c r="Q24">
        <v>248</v>
      </c>
    </row>
    <row r="25" spans="3:28" ht="14.4" thickBot="1" x14ac:dyDescent="0.3">
      <c r="C25">
        <v>0.1</v>
      </c>
      <c r="D25">
        <v>285</v>
      </c>
      <c r="E25">
        <v>541</v>
      </c>
      <c r="F25">
        <v>624</v>
      </c>
      <c r="G25">
        <v>1050</v>
      </c>
      <c r="H25">
        <v>263</v>
      </c>
      <c r="I25">
        <v>-94.8</v>
      </c>
      <c r="K25">
        <v>800</v>
      </c>
      <c r="L25">
        <v>120</v>
      </c>
      <c r="N25">
        <v>30</v>
      </c>
      <c r="O25">
        <f t="shared" si="0"/>
        <v>0.5</v>
      </c>
      <c r="P25">
        <f t="shared" si="1"/>
        <v>4.1727999999999996</v>
      </c>
      <c r="Q25">
        <v>326</v>
      </c>
    </row>
    <row r="26" spans="3:28" ht="16.2" thickBot="1" x14ac:dyDescent="0.3">
      <c r="G26">
        <v>899</v>
      </c>
      <c r="K26">
        <v>800</v>
      </c>
      <c r="L26">
        <v>120</v>
      </c>
      <c r="N26">
        <v>42</v>
      </c>
      <c r="O26">
        <f t="shared" si="0"/>
        <v>0.7</v>
      </c>
      <c r="P26">
        <f t="shared" si="1"/>
        <v>6.7455999999999996</v>
      </c>
      <c r="Q26">
        <v>527</v>
      </c>
      <c r="S26" s="9" t="s">
        <v>21</v>
      </c>
      <c r="T26" s="10"/>
      <c r="U26" s="9" t="s">
        <v>22</v>
      </c>
      <c r="V26" s="10"/>
      <c r="W26" s="9" t="s">
        <v>23</v>
      </c>
      <c r="X26" s="10"/>
      <c r="Y26" s="11" t="s">
        <v>24</v>
      </c>
      <c r="Z26" s="10"/>
    </row>
    <row r="27" spans="3:28" ht="15.6" x14ac:dyDescent="0.25">
      <c r="K27">
        <v>800</v>
      </c>
      <c r="L27">
        <v>120</v>
      </c>
      <c r="N27">
        <v>54</v>
      </c>
      <c r="O27">
        <f t="shared" si="0"/>
        <v>0.9</v>
      </c>
      <c r="P27">
        <f t="shared" si="1"/>
        <v>19.071999999999999</v>
      </c>
      <c r="Q27">
        <v>1490</v>
      </c>
      <c r="S27" s="3" t="s">
        <v>36</v>
      </c>
      <c r="T27" s="5" t="s">
        <v>37</v>
      </c>
      <c r="U27" s="3" t="s">
        <v>36</v>
      </c>
      <c r="V27" s="5" t="s">
        <v>37</v>
      </c>
      <c r="W27" s="3" t="s">
        <v>36</v>
      </c>
      <c r="X27" s="5" t="s">
        <v>37</v>
      </c>
      <c r="Y27" s="4" t="s">
        <v>36</v>
      </c>
      <c r="Z27" s="5" t="s">
        <v>37</v>
      </c>
      <c r="AB27" t="s">
        <v>25</v>
      </c>
    </row>
    <row r="28" spans="3:28" ht="15.6" x14ac:dyDescent="0.25">
      <c r="K28">
        <v>1000</v>
      </c>
      <c r="L28">
        <v>120</v>
      </c>
      <c r="N28">
        <v>6</v>
      </c>
      <c r="O28">
        <f t="shared" si="0"/>
        <v>0.1</v>
      </c>
      <c r="P28">
        <f t="shared" si="1"/>
        <v>2.6496</v>
      </c>
      <c r="Q28">
        <v>207</v>
      </c>
      <c r="S28" s="3">
        <v>0.2</v>
      </c>
      <c r="T28" s="5">
        <f>208/78.125</f>
        <v>2.6623999999999999</v>
      </c>
      <c r="U28" s="3">
        <v>0.6</v>
      </c>
      <c r="V28" s="5">
        <f>284/78.125</f>
        <v>3.6352000000000002</v>
      </c>
      <c r="W28" s="3">
        <v>1</v>
      </c>
      <c r="X28" s="5">
        <f>481/78.125</f>
        <v>6.1567999999999996</v>
      </c>
      <c r="Y28" s="4">
        <v>1.4</v>
      </c>
      <c r="Z28" s="5">
        <f>1210/78.125</f>
        <v>15.488</v>
      </c>
      <c r="AA28">
        <v>1.4</v>
      </c>
      <c r="AB28">
        <f>2360/78.125</f>
        <v>30.207999999999998</v>
      </c>
    </row>
    <row r="29" spans="3:28" ht="15.6" x14ac:dyDescent="0.25">
      <c r="K29">
        <v>1000</v>
      </c>
      <c r="L29">
        <v>120</v>
      </c>
      <c r="N29">
        <v>18</v>
      </c>
      <c r="O29">
        <f t="shared" si="0"/>
        <v>0.3</v>
      </c>
      <c r="P29">
        <f t="shared" si="1"/>
        <v>3.1871999999999998</v>
      </c>
      <c r="Q29">
        <v>249</v>
      </c>
      <c r="S29" s="3">
        <v>0.16</v>
      </c>
      <c r="T29" s="5">
        <f>207/78.125</f>
        <v>2.6496</v>
      </c>
      <c r="U29" s="3">
        <v>0.45</v>
      </c>
      <c r="V29" s="5">
        <f>262/78.125</f>
        <v>3.3536000000000001</v>
      </c>
      <c r="W29" s="3">
        <v>0.8</v>
      </c>
      <c r="X29" s="5">
        <f>386/78.125</f>
        <v>4.9408000000000003</v>
      </c>
      <c r="Y29" s="4">
        <v>1.2</v>
      </c>
      <c r="Z29" s="5">
        <f>814.9/78.125</f>
        <v>10.430719999999999</v>
      </c>
      <c r="AA29">
        <v>1.08</v>
      </c>
      <c r="AB29">
        <v>19.584</v>
      </c>
    </row>
    <row r="30" spans="3:28" ht="15.6" x14ac:dyDescent="0.25">
      <c r="K30">
        <v>1000</v>
      </c>
      <c r="L30">
        <v>120</v>
      </c>
      <c r="N30">
        <v>30</v>
      </c>
      <c r="O30">
        <f t="shared" si="0"/>
        <v>0.5</v>
      </c>
      <c r="P30">
        <f t="shared" si="1"/>
        <v>4.1856</v>
      </c>
      <c r="Q30">
        <v>327</v>
      </c>
      <c r="S30" s="3">
        <v>0.12</v>
      </c>
      <c r="T30" s="5">
        <v>2.5855999999999999</v>
      </c>
      <c r="U30" s="3">
        <v>0.36</v>
      </c>
      <c r="V30" s="5">
        <v>3.2</v>
      </c>
      <c r="W30" s="3">
        <v>0.6</v>
      </c>
      <c r="X30" s="5">
        <v>4.2624000000000004</v>
      </c>
      <c r="Y30" s="4">
        <v>1</v>
      </c>
      <c r="Z30" s="5">
        <f>609/78.125</f>
        <v>7.7952000000000004</v>
      </c>
      <c r="AA30">
        <v>0.504</v>
      </c>
      <c r="AB30">
        <v>19.071999999999999</v>
      </c>
    </row>
    <row r="31" spans="3:28" ht="15.6" x14ac:dyDescent="0.25">
      <c r="K31">
        <v>1000</v>
      </c>
      <c r="L31">
        <v>120</v>
      </c>
      <c r="N31">
        <v>42</v>
      </c>
      <c r="O31">
        <f t="shared" si="0"/>
        <v>0.7</v>
      </c>
      <c r="P31">
        <f t="shared" si="1"/>
        <v>6.6688000000000001</v>
      </c>
      <c r="Q31">
        <v>521</v>
      </c>
      <c r="S31" s="3">
        <v>0.06</v>
      </c>
      <c r="T31" s="5">
        <v>2.6623999999999999</v>
      </c>
      <c r="U31" s="3">
        <v>0.18</v>
      </c>
      <c r="V31" s="5">
        <v>3.1871999999999998</v>
      </c>
      <c r="W31" s="3">
        <v>0.3</v>
      </c>
      <c r="X31" s="5">
        <v>4.1471999999999998</v>
      </c>
      <c r="Y31" s="4">
        <v>0.84</v>
      </c>
      <c r="Z31" s="5">
        <v>7.0271999999999997</v>
      </c>
      <c r="AA31">
        <v>0.36</v>
      </c>
      <c r="AB31">
        <v>19.071999999999999</v>
      </c>
    </row>
    <row r="32" spans="3:28" ht="15.6" x14ac:dyDescent="0.25">
      <c r="K32">
        <v>1000</v>
      </c>
      <c r="L32">
        <v>120</v>
      </c>
      <c r="N32">
        <v>54</v>
      </c>
      <c r="O32">
        <f t="shared" si="0"/>
        <v>0.9</v>
      </c>
      <c r="P32">
        <f t="shared" si="1"/>
        <v>19.071999999999999</v>
      </c>
      <c r="Q32">
        <v>1490</v>
      </c>
      <c r="S32" s="3">
        <v>0.04</v>
      </c>
      <c r="T32" s="5">
        <v>2.5728</v>
      </c>
      <c r="U32" s="3">
        <v>0.12</v>
      </c>
      <c r="V32" s="5">
        <v>3.1616</v>
      </c>
      <c r="W32" s="3">
        <v>0.2</v>
      </c>
      <c r="X32" s="5">
        <v>4.1984000000000004</v>
      </c>
      <c r="Y32" s="4">
        <v>0.42</v>
      </c>
      <c r="Z32" s="5">
        <v>6.7584</v>
      </c>
      <c r="AA32">
        <v>0.27</v>
      </c>
      <c r="AB32">
        <v>19.071999999999999</v>
      </c>
    </row>
    <row r="33" spans="10:28" ht="15.6" x14ac:dyDescent="0.25">
      <c r="L33">
        <v>120</v>
      </c>
      <c r="S33" s="3">
        <v>0.03</v>
      </c>
      <c r="T33" s="5">
        <v>2.6623999999999999</v>
      </c>
      <c r="U33" s="3">
        <v>0.09</v>
      </c>
      <c r="V33" s="5">
        <v>3.1743999999999999</v>
      </c>
      <c r="W33" s="3">
        <v>0.15</v>
      </c>
      <c r="X33" s="5">
        <v>4.1727999999999996</v>
      </c>
      <c r="Y33" s="4">
        <v>0.28000000000000003</v>
      </c>
      <c r="Z33" s="5">
        <v>6.6943999999999999</v>
      </c>
      <c r="AA33">
        <v>0.216</v>
      </c>
      <c r="AB33">
        <v>19.071999999999999</v>
      </c>
    </row>
    <row r="34" spans="10:28" ht="16.2" thickBot="1" x14ac:dyDescent="0.3">
      <c r="L34">
        <v>120</v>
      </c>
      <c r="S34" s="6">
        <v>2.4E-2</v>
      </c>
      <c r="T34" s="7">
        <v>2.6496</v>
      </c>
      <c r="U34" s="6">
        <v>7.1999999999999995E-2</v>
      </c>
      <c r="V34" s="7">
        <v>3.1871999999999998</v>
      </c>
      <c r="W34" s="6">
        <v>0.12</v>
      </c>
      <c r="X34" s="7">
        <v>4.1856</v>
      </c>
      <c r="Y34" s="8">
        <v>0.21</v>
      </c>
      <c r="Z34" s="7">
        <v>6.7455999999999996</v>
      </c>
    </row>
    <row r="35" spans="10:28" x14ac:dyDescent="0.25">
      <c r="L35">
        <v>120</v>
      </c>
      <c r="Y35">
        <v>0.16800000000000001</v>
      </c>
      <c r="Z35">
        <v>6.6688000000000001</v>
      </c>
    </row>
    <row r="36" spans="10:28" x14ac:dyDescent="0.25">
      <c r="L36">
        <v>120</v>
      </c>
    </row>
    <row r="37" spans="10:28" x14ac:dyDescent="0.25">
      <c r="L37">
        <v>120</v>
      </c>
    </row>
    <row r="40" spans="10:28" x14ac:dyDescent="0.25">
      <c r="K40" t="s">
        <v>15</v>
      </c>
      <c r="L40" t="s">
        <v>16</v>
      </c>
    </row>
    <row r="41" spans="10:28" x14ac:dyDescent="0.25">
      <c r="K41" t="s">
        <v>13</v>
      </c>
    </row>
    <row r="42" spans="10:28" x14ac:dyDescent="0.25">
      <c r="J42" s="1" t="s">
        <v>17</v>
      </c>
      <c r="K42" s="1" t="s">
        <v>14</v>
      </c>
      <c r="L42" s="1" t="s">
        <v>18</v>
      </c>
      <c r="M42" s="1" t="s">
        <v>20</v>
      </c>
      <c r="N42" s="1" t="s">
        <v>19</v>
      </c>
    </row>
    <row r="43" spans="10:28" x14ac:dyDescent="0.25">
      <c r="J43" s="2">
        <f>30/K43</f>
        <v>0.1</v>
      </c>
      <c r="K43" s="1">
        <v>300</v>
      </c>
      <c r="L43" s="1">
        <v>236</v>
      </c>
      <c r="M43" s="1">
        <f>L43/78.125</f>
        <v>3.0207999999999999</v>
      </c>
      <c r="N43" s="1">
        <f>-O43</f>
        <v>79.3</v>
      </c>
      <c r="O43">
        <v>-79.3</v>
      </c>
      <c r="P43">
        <v>236</v>
      </c>
      <c r="Q43">
        <v>79.3</v>
      </c>
    </row>
    <row r="44" spans="10:28" x14ac:dyDescent="0.25">
      <c r="J44" s="2">
        <f t="shared" ref="J44:J54" si="3">30/K44</f>
        <v>0.12</v>
      </c>
      <c r="K44" s="1">
        <v>250</v>
      </c>
      <c r="L44" s="1">
        <v>241</v>
      </c>
      <c r="M44" s="1">
        <f t="shared" ref="M44:M55" si="4">L44/78.125</f>
        <v>3.0848</v>
      </c>
      <c r="N44" s="1">
        <f t="shared" ref="N44:N55" si="5">-O44</f>
        <v>81.3</v>
      </c>
      <c r="O44">
        <v>-81.3</v>
      </c>
      <c r="P44">
        <v>241</v>
      </c>
      <c r="Q44">
        <v>81.3</v>
      </c>
    </row>
    <row r="45" spans="10:28" x14ac:dyDescent="0.25">
      <c r="J45" s="2">
        <f t="shared" si="3"/>
        <v>0.15</v>
      </c>
      <c r="K45" s="1">
        <v>200</v>
      </c>
      <c r="L45" s="1">
        <v>239</v>
      </c>
      <c r="M45" s="1">
        <f t="shared" si="4"/>
        <v>3.0592000000000001</v>
      </c>
      <c r="N45" s="1">
        <f t="shared" si="5"/>
        <v>81.2</v>
      </c>
      <c r="O45">
        <v>-81.2</v>
      </c>
      <c r="P45">
        <v>239</v>
      </c>
      <c r="Q45">
        <v>81.2</v>
      </c>
    </row>
    <row r="46" spans="10:28" x14ac:dyDescent="0.25">
      <c r="J46" s="2">
        <f t="shared" si="3"/>
        <v>0.2</v>
      </c>
      <c r="K46" s="1">
        <v>150</v>
      </c>
      <c r="L46" s="1">
        <v>239</v>
      </c>
      <c r="M46" s="1">
        <f t="shared" si="4"/>
        <v>3.0592000000000001</v>
      </c>
      <c r="N46" s="1">
        <f t="shared" si="5"/>
        <v>80.2</v>
      </c>
      <c r="O46">
        <v>-80.2</v>
      </c>
      <c r="P46">
        <v>239</v>
      </c>
      <c r="Q46">
        <v>80.2</v>
      </c>
    </row>
    <row r="47" spans="10:28" x14ac:dyDescent="0.25">
      <c r="J47" s="2">
        <f t="shared" si="3"/>
        <v>0.3</v>
      </c>
      <c r="K47" s="1">
        <v>100</v>
      </c>
      <c r="L47" s="1">
        <v>232</v>
      </c>
      <c r="M47" s="1">
        <f t="shared" si="4"/>
        <v>2.9695999999999998</v>
      </c>
      <c r="N47" s="1">
        <f t="shared" si="5"/>
        <v>73.099999999999994</v>
      </c>
      <c r="O47">
        <v>-73.099999999999994</v>
      </c>
      <c r="P47">
        <v>232</v>
      </c>
      <c r="Q47">
        <v>73.099999999999994</v>
      </c>
    </row>
    <row r="48" spans="10:28" x14ac:dyDescent="0.25">
      <c r="J48" s="2">
        <f t="shared" si="3"/>
        <v>0.33333333333333331</v>
      </c>
      <c r="K48" s="1">
        <v>90</v>
      </c>
      <c r="L48" s="1">
        <v>227</v>
      </c>
      <c r="M48" s="1">
        <f t="shared" si="4"/>
        <v>2.9056000000000002</v>
      </c>
      <c r="N48" s="1">
        <f t="shared" si="5"/>
        <v>73.099999999999994</v>
      </c>
      <c r="O48">
        <v>-73.099999999999994</v>
      </c>
      <c r="P48">
        <v>227</v>
      </c>
      <c r="Q48">
        <v>73.099999999999994</v>
      </c>
    </row>
    <row r="49" spans="10:17" x14ac:dyDescent="0.25">
      <c r="J49" s="2">
        <f t="shared" si="3"/>
        <v>0.5</v>
      </c>
      <c r="K49" s="1">
        <v>60</v>
      </c>
      <c r="L49" s="1">
        <v>217</v>
      </c>
      <c r="M49" s="1">
        <f t="shared" si="4"/>
        <v>2.7776000000000001</v>
      </c>
      <c r="N49" s="1">
        <f t="shared" si="5"/>
        <v>68</v>
      </c>
      <c r="O49">
        <v>-68</v>
      </c>
      <c r="P49">
        <v>217</v>
      </c>
      <c r="Q49">
        <v>68</v>
      </c>
    </row>
    <row r="50" spans="10:17" x14ac:dyDescent="0.25">
      <c r="J50" s="2">
        <f t="shared" si="3"/>
        <v>0.6</v>
      </c>
      <c r="K50" s="1">
        <v>50</v>
      </c>
      <c r="L50" s="1">
        <v>211</v>
      </c>
      <c r="M50" s="1">
        <f t="shared" si="4"/>
        <v>2.7008000000000001</v>
      </c>
      <c r="N50" s="1">
        <f t="shared" si="5"/>
        <v>66.5</v>
      </c>
      <c r="O50">
        <v>-66.5</v>
      </c>
      <c r="P50">
        <v>211</v>
      </c>
      <c r="Q50">
        <v>66.5</v>
      </c>
    </row>
    <row r="51" spans="10:17" x14ac:dyDescent="0.25">
      <c r="J51" s="2">
        <f t="shared" si="3"/>
        <v>0.66666666666666663</v>
      </c>
      <c r="K51" s="1">
        <v>45</v>
      </c>
      <c r="L51" s="1">
        <v>211</v>
      </c>
      <c r="M51" s="1">
        <f t="shared" si="4"/>
        <v>2.7008000000000001</v>
      </c>
      <c r="N51" s="1">
        <f t="shared" si="5"/>
        <v>67.099999999999994</v>
      </c>
      <c r="O51">
        <v>-67.099999999999994</v>
      </c>
      <c r="P51">
        <v>211</v>
      </c>
      <c r="Q51">
        <v>67.099999999999994</v>
      </c>
    </row>
    <row r="52" spans="10:17" x14ac:dyDescent="0.25">
      <c r="J52" s="2">
        <f t="shared" si="3"/>
        <v>0.75</v>
      </c>
      <c r="K52" s="1">
        <v>40</v>
      </c>
      <c r="L52" s="1">
        <v>211</v>
      </c>
      <c r="M52" s="1">
        <f t="shared" si="4"/>
        <v>2.7008000000000001</v>
      </c>
      <c r="N52" s="1">
        <f t="shared" si="5"/>
        <v>68.3</v>
      </c>
      <c r="O52">
        <v>-68.3</v>
      </c>
      <c r="P52">
        <v>211</v>
      </c>
      <c r="Q52">
        <v>68.3</v>
      </c>
    </row>
    <row r="53" spans="10:17" x14ac:dyDescent="0.25">
      <c r="J53" s="2">
        <f t="shared" si="3"/>
        <v>0.83333333333333337</v>
      </c>
      <c r="K53" s="1">
        <v>36</v>
      </c>
      <c r="L53" s="1">
        <v>209</v>
      </c>
      <c r="M53" s="1">
        <f t="shared" si="4"/>
        <v>2.6751999999999998</v>
      </c>
      <c r="N53" s="1">
        <f t="shared" si="5"/>
        <v>71.099999999999994</v>
      </c>
      <c r="O53">
        <v>-71.099999999999994</v>
      </c>
      <c r="P53">
        <v>209</v>
      </c>
      <c r="Q53">
        <v>71.099999999999994</v>
      </c>
    </row>
    <row r="54" spans="10:17" x14ac:dyDescent="0.25">
      <c r="J54" s="2">
        <f t="shared" si="3"/>
        <v>0.88235294117647056</v>
      </c>
      <c r="K54" s="1">
        <v>34</v>
      </c>
      <c r="L54" s="1">
        <v>208</v>
      </c>
      <c r="M54" s="1">
        <f t="shared" si="4"/>
        <v>2.6623999999999999</v>
      </c>
      <c r="N54" s="1">
        <f t="shared" si="5"/>
        <v>75.5</v>
      </c>
      <c r="O54">
        <v>-75.5</v>
      </c>
      <c r="P54">
        <v>208</v>
      </c>
      <c r="Q54">
        <v>75.5</v>
      </c>
    </row>
    <row r="55" spans="10:17" x14ac:dyDescent="0.25">
      <c r="J55" s="2">
        <f>30/K55</f>
        <v>0.9375</v>
      </c>
      <c r="K55" s="1">
        <v>32</v>
      </c>
      <c r="L55" s="1">
        <v>208</v>
      </c>
      <c r="M55" s="1">
        <f t="shared" si="4"/>
        <v>2.6623999999999999</v>
      </c>
      <c r="N55" s="1">
        <f t="shared" si="5"/>
        <v>100</v>
      </c>
      <c r="O55">
        <v>-100</v>
      </c>
      <c r="P55">
        <v>208</v>
      </c>
      <c r="Q55">
        <v>100</v>
      </c>
    </row>
  </sheetData>
  <mergeCells count="4">
    <mergeCell ref="S26:T26"/>
    <mergeCell ref="U26:V26"/>
    <mergeCell ref="W26:X26"/>
    <mergeCell ref="Y26:Z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2020-12-31T08:50:58Z</dcterms:modified>
</cp:coreProperties>
</file>