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2205" yWindow="555" windowWidth="19815" windowHeight="7365" tabRatio="459" firstSheet="1" activeTab="4"/>
  </bookViews>
  <sheets>
    <sheet name="2018(NOT UPDATED)" sheetId="1" r:id="rId1"/>
    <sheet name="2019" sheetId="2" r:id="rId2"/>
    <sheet name="Pengeluaran" sheetId="4" r:id="rId3"/>
    <sheet name="Pemasukkan" sheetId="6" r:id="rId4"/>
    <sheet name="Inventaris" sheetId="7" r:id="rId5"/>
    <sheet name="Lampiran Polo" sheetId="3" r:id="rId6"/>
  </sheets>
  <calcPr calcId="144525"/>
</workbook>
</file>

<file path=xl/calcChain.xml><?xml version="1.0" encoding="utf-8"?>
<calcChain xmlns="http://schemas.openxmlformats.org/spreadsheetml/2006/main">
  <c r="T66" i="2" l="1"/>
  <c r="X63" i="2" s="1"/>
  <c r="F27" i="7" l="1"/>
  <c r="F30" i="7" s="1"/>
  <c r="Q6" i="2" l="1"/>
  <c r="R6" i="2" s="1"/>
  <c r="Q7" i="2"/>
  <c r="R7" i="2" s="1"/>
  <c r="Q8" i="2"/>
  <c r="Q9" i="2"/>
  <c r="Q10" i="2"/>
  <c r="Q11" i="2"/>
  <c r="R11" i="2" s="1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R26" i="2" s="1"/>
  <c r="Q27" i="2"/>
  <c r="Q28" i="2"/>
  <c r="R28" i="2" s="1"/>
  <c r="Q29" i="2"/>
  <c r="Q30" i="2"/>
  <c r="Q31" i="2"/>
  <c r="Q32" i="2"/>
  <c r="Q33" i="2"/>
  <c r="R33" i="2" s="1"/>
  <c r="Q34" i="2"/>
  <c r="Q35" i="2"/>
  <c r="Q36" i="2"/>
  <c r="R36" i="2" s="1"/>
  <c r="Q37" i="2"/>
  <c r="Q38" i="2"/>
  <c r="Q39" i="2"/>
  <c r="R39" i="2" s="1"/>
  <c r="Q40" i="2"/>
  <c r="R40" i="2" s="1"/>
  <c r="Q41" i="2"/>
  <c r="Q42" i="2"/>
  <c r="Q43" i="2"/>
  <c r="R43" i="2" s="1"/>
  <c r="Q44" i="2"/>
  <c r="Q45" i="2"/>
  <c r="R45" i="2" s="1"/>
  <c r="Q46" i="2"/>
  <c r="Q47" i="2"/>
  <c r="Q48" i="2"/>
  <c r="R48" i="2" s="1"/>
  <c r="Q49" i="2"/>
  <c r="R49" i="2" s="1"/>
  <c r="Q50" i="2"/>
  <c r="R50" i="2" s="1"/>
  <c r="Q51" i="2"/>
  <c r="R51" i="2" s="1"/>
  <c r="Q52" i="2"/>
  <c r="R52" i="2" s="1"/>
  <c r="Q53" i="2"/>
  <c r="R53" i="2" s="1"/>
  <c r="Q54" i="2"/>
  <c r="R54" i="2" s="1"/>
  <c r="Q55" i="2"/>
  <c r="R55" i="2" s="1"/>
  <c r="Q56" i="2"/>
  <c r="R56" i="2" s="1"/>
  <c r="Q57" i="2"/>
  <c r="R57" i="2" s="1"/>
  <c r="Q58" i="2"/>
  <c r="R58" i="2" s="1"/>
  <c r="Q59" i="2"/>
  <c r="R59" i="2" s="1"/>
  <c r="Q60" i="2"/>
  <c r="R60" i="2" s="1"/>
  <c r="P8" i="2"/>
  <c r="P9" i="2"/>
  <c r="P10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7" i="2"/>
  <c r="P29" i="2"/>
  <c r="P30" i="2"/>
  <c r="P31" i="2"/>
  <c r="P32" i="2"/>
  <c r="P34" i="2"/>
  <c r="P35" i="2"/>
  <c r="P37" i="2"/>
  <c r="P38" i="2"/>
  <c r="P41" i="2"/>
  <c r="P42" i="2"/>
  <c r="P44" i="2"/>
  <c r="P46" i="2"/>
  <c r="P47" i="2"/>
  <c r="Q69" i="1"/>
  <c r="Q68" i="1"/>
  <c r="Q67" i="1"/>
  <c r="Q66" i="1"/>
  <c r="Q65" i="1"/>
  <c r="Q64" i="1"/>
  <c r="Q63" i="1"/>
  <c r="Q62" i="1"/>
  <c r="Q61" i="1"/>
  <c r="Q60" i="1"/>
  <c r="Q59" i="1"/>
  <c r="Q58" i="1"/>
  <c r="Q57" i="1"/>
  <c r="Q56" i="1"/>
  <c r="Q55" i="1"/>
  <c r="Q54" i="1"/>
  <c r="Q53" i="1"/>
  <c r="Q52" i="1"/>
  <c r="Q51" i="1"/>
  <c r="R51" i="1" s="1"/>
  <c r="S51" i="1" s="1"/>
  <c r="T51" i="1" s="1"/>
  <c r="Q50" i="1"/>
  <c r="R50" i="1" s="1"/>
  <c r="S50" i="1" s="1"/>
  <c r="T50" i="1" s="1"/>
  <c r="Q49" i="1"/>
  <c r="R49" i="1" s="1"/>
  <c r="S49" i="1" s="1"/>
  <c r="T49" i="1" s="1"/>
  <c r="Q48" i="1"/>
  <c r="R48" i="1" s="1"/>
  <c r="S48" i="1" s="1"/>
  <c r="T48" i="1" s="1"/>
  <c r="Q47" i="1"/>
  <c r="R47" i="1" s="1"/>
  <c r="S47" i="1" s="1"/>
  <c r="T47" i="1" s="1"/>
  <c r="Q46" i="1"/>
  <c r="R46" i="1" s="1"/>
  <c r="S46" i="1" s="1"/>
  <c r="T46" i="1" s="1"/>
  <c r="Q45" i="1"/>
  <c r="R45" i="1" s="1"/>
  <c r="S45" i="1" s="1"/>
  <c r="T45" i="1" s="1"/>
  <c r="Q44" i="1"/>
  <c r="R44" i="1" s="1"/>
  <c r="S44" i="1" s="1"/>
  <c r="T44" i="1" s="1"/>
  <c r="Q43" i="1"/>
  <c r="R43" i="1" s="1"/>
  <c r="S43" i="1" s="1"/>
  <c r="T43" i="1" s="1"/>
  <c r="Q42" i="1"/>
  <c r="R42" i="1" s="1"/>
  <c r="S42" i="1" s="1"/>
  <c r="T42" i="1" s="1"/>
  <c r="Q41" i="1"/>
  <c r="R41" i="1" s="1"/>
  <c r="S41" i="1" s="1"/>
  <c r="T41" i="1" s="1"/>
  <c r="Q40" i="1"/>
  <c r="R40" i="1" s="1"/>
  <c r="S40" i="1" s="1"/>
  <c r="T40" i="1" s="1"/>
  <c r="Q39" i="1"/>
  <c r="R39" i="1" s="1"/>
  <c r="S39" i="1" s="1"/>
  <c r="T39" i="1" s="1"/>
  <c r="Q38" i="1"/>
  <c r="R38" i="1" s="1"/>
  <c r="S38" i="1" s="1"/>
  <c r="T38" i="1" s="1"/>
  <c r="Q37" i="1"/>
  <c r="R37" i="1" s="1"/>
  <c r="S37" i="1" s="1"/>
  <c r="T37" i="1" s="1"/>
  <c r="Q36" i="1"/>
  <c r="R36" i="1" s="1"/>
  <c r="S36" i="1" s="1"/>
  <c r="T36" i="1" s="1"/>
  <c r="Q35" i="1"/>
  <c r="R35" i="1" s="1"/>
  <c r="S35" i="1" s="1"/>
  <c r="T35" i="1" s="1"/>
  <c r="Q34" i="1"/>
  <c r="R34" i="1" s="1"/>
  <c r="S34" i="1" s="1"/>
  <c r="T34" i="1" s="1"/>
  <c r="Q33" i="1"/>
  <c r="R33" i="1" s="1"/>
  <c r="S33" i="1" s="1"/>
  <c r="T33" i="1" s="1"/>
  <c r="Q32" i="1"/>
  <c r="R32" i="1" s="1"/>
  <c r="S32" i="1" s="1"/>
  <c r="T32" i="1" s="1"/>
  <c r="Q31" i="1"/>
  <c r="R31" i="1" s="1"/>
  <c r="S31" i="1" s="1"/>
  <c r="T31" i="1" s="1"/>
  <c r="Q30" i="1"/>
  <c r="R30" i="1" s="1"/>
  <c r="S30" i="1" s="1"/>
  <c r="T30" i="1" s="1"/>
  <c r="Q29" i="1"/>
  <c r="R29" i="1" s="1"/>
  <c r="S29" i="1" s="1"/>
  <c r="T29" i="1" s="1"/>
  <c r="Q28" i="1"/>
  <c r="R28" i="1" s="1"/>
  <c r="S28" i="1" s="1"/>
  <c r="T28" i="1" s="1"/>
  <c r="Q27" i="1"/>
  <c r="R27" i="1" s="1"/>
  <c r="S27" i="1" s="1"/>
  <c r="T27" i="1" s="1"/>
  <c r="Q26" i="1"/>
  <c r="R26" i="1" s="1"/>
  <c r="S26" i="1" s="1"/>
  <c r="T26" i="1" s="1"/>
  <c r="Q25" i="1"/>
  <c r="R25" i="1" s="1"/>
  <c r="S25" i="1" s="1"/>
  <c r="T25" i="1" s="1"/>
  <c r="Q24" i="1"/>
  <c r="R24" i="1" s="1"/>
  <c r="S24" i="1" s="1"/>
  <c r="T24" i="1" s="1"/>
  <c r="Q23" i="1"/>
  <c r="R23" i="1" s="1"/>
  <c r="S23" i="1" s="1"/>
  <c r="T23" i="1" s="1"/>
  <c r="Q22" i="1"/>
  <c r="R22" i="1" s="1"/>
  <c r="S22" i="1" s="1"/>
  <c r="T22" i="1" s="1"/>
  <c r="Q21" i="1"/>
  <c r="R21" i="1" s="1"/>
  <c r="S21" i="1" s="1"/>
  <c r="T21" i="1" s="1"/>
  <c r="Q20" i="1"/>
  <c r="R20" i="1" s="1"/>
  <c r="S20" i="1" s="1"/>
  <c r="T20" i="1" s="1"/>
  <c r="Q19" i="1"/>
  <c r="R19" i="1" s="1"/>
  <c r="S19" i="1" s="1"/>
  <c r="T19" i="1" s="1"/>
  <c r="Q18" i="1"/>
  <c r="R18" i="1" s="1"/>
  <c r="S18" i="1" s="1"/>
  <c r="T18" i="1" s="1"/>
  <c r="Q17" i="1"/>
  <c r="R17" i="1" s="1"/>
  <c r="S17" i="1" s="1"/>
  <c r="T17" i="1" s="1"/>
  <c r="Q16" i="1"/>
  <c r="R16" i="1" s="1"/>
  <c r="S16" i="1" s="1"/>
  <c r="T16" i="1" s="1"/>
  <c r="Q15" i="1"/>
  <c r="R15" i="1" s="1"/>
  <c r="S15" i="1" s="1"/>
  <c r="T15" i="1" s="1"/>
  <c r="Q14" i="1"/>
  <c r="R14" i="1" s="1"/>
  <c r="S14" i="1" s="1"/>
  <c r="T14" i="1" s="1"/>
  <c r="Q13" i="1"/>
  <c r="R13" i="1" s="1"/>
  <c r="S13" i="1" s="1"/>
  <c r="T13" i="1" s="1"/>
  <c r="Q12" i="1"/>
  <c r="R12" i="1" s="1"/>
  <c r="S12" i="1" s="1"/>
  <c r="T12" i="1" s="1"/>
  <c r="Q11" i="1"/>
  <c r="R11" i="1" s="1"/>
  <c r="S11" i="1" s="1"/>
  <c r="T11" i="1" s="1"/>
  <c r="Q10" i="1"/>
  <c r="R10" i="1" s="1"/>
  <c r="S10" i="1" s="1"/>
  <c r="T10" i="1" s="1"/>
  <c r="R47" i="2" l="1"/>
  <c r="R41" i="2"/>
  <c r="R37" i="2"/>
  <c r="R35" i="2"/>
  <c r="R31" i="2"/>
  <c r="R29" i="2"/>
  <c r="R27" i="2"/>
  <c r="R25" i="2"/>
  <c r="R23" i="2"/>
  <c r="R21" i="2"/>
  <c r="R19" i="2"/>
  <c r="R17" i="2"/>
  <c r="R15" i="2"/>
  <c r="R13" i="2"/>
  <c r="R9" i="2"/>
  <c r="R46" i="2"/>
  <c r="R44" i="2"/>
  <c r="R42" i="2"/>
  <c r="R38" i="2"/>
  <c r="R34" i="2"/>
  <c r="R32" i="2"/>
  <c r="R30" i="2"/>
  <c r="R24" i="2"/>
  <c r="R22" i="2"/>
  <c r="R20" i="2"/>
  <c r="R18" i="2"/>
  <c r="R16" i="2"/>
  <c r="R14" i="2"/>
  <c r="R12" i="2"/>
  <c r="R10" i="2"/>
  <c r="R8" i="2"/>
  <c r="P71" i="2" s="1"/>
  <c r="F29" i="6"/>
  <c r="F29" i="4"/>
  <c r="F27" i="6"/>
  <c r="F31" i="4" s="1"/>
  <c r="F31" i="6" l="1"/>
  <c r="X65" i="2" s="1"/>
  <c r="F27" i="4"/>
  <c r="F30" i="4" s="1"/>
  <c r="X64" i="2" l="1"/>
  <c r="X66" i="2" s="1"/>
  <c r="T67" i="2" s="1"/>
  <c r="F30" i="6"/>
  <c r="O60" i="2"/>
  <c r="O59" i="2"/>
  <c r="O58" i="2"/>
  <c r="O57" i="2"/>
  <c r="O56" i="2"/>
  <c r="O55" i="2"/>
  <c r="O54" i="2"/>
  <c r="O53" i="2"/>
  <c r="O52" i="2"/>
  <c r="O51" i="2"/>
  <c r="O50" i="2"/>
  <c r="O49" i="2"/>
  <c r="O48" i="2"/>
  <c r="S48" i="2" s="1"/>
  <c r="O47" i="2"/>
  <c r="O46" i="2"/>
  <c r="O45" i="2"/>
  <c r="O44" i="2"/>
  <c r="O43" i="2"/>
  <c r="O42" i="2"/>
  <c r="O41" i="2"/>
  <c r="O40" i="2"/>
  <c r="O39" i="2"/>
  <c r="O38" i="2"/>
  <c r="O37" i="2"/>
  <c r="O36" i="2"/>
  <c r="O35" i="2"/>
  <c r="O34" i="2"/>
  <c r="O33" i="2"/>
  <c r="O32" i="2"/>
  <c r="O31" i="2"/>
  <c r="O30" i="2"/>
  <c r="O29" i="2"/>
  <c r="O28" i="2"/>
  <c r="O27" i="2"/>
  <c r="O26" i="2"/>
  <c r="O25" i="2"/>
  <c r="O24" i="2"/>
  <c r="O23" i="2"/>
  <c r="O22" i="2"/>
  <c r="O21" i="2"/>
  <c r="O20" i="2"/>
  <c r="O19" i="2"/>
  <c r="O18" i="2"/>
  <c r="O17" i="2"/>
  <c r="O16" i="2"/>
  <c r="O15" i="2"/>
  <c r="O14" i="2"/>
  <c r="O13" i="2"/>
  <c r="O12" i="2"/>
  <c r="O11" i="2"/>
  <c r="O10" i="2"/>
  <c r="O9" i="2"/>
  <c r="O8" i="2"/>
  <c r="O7" i="2"/>
  <c r="O6" i="2"/>
  <c r="S6" i="2" s="1"/>
  <c r="F32" i="6" l="1"/>
  <c r="S7" i="2"/>
  <c r="S8" i="2"/>
  <c r="S9" i="2"/>
  <c r="S10" i="2"/>
  <c r="S11" i="2"/>
  <c r="S12" i="2"/>
  <c r="S13" i="2"/>
  <c r="S14" i="2"/>
  <c r="S15" i="2"/>
  <c r="S16" i="2"/>
  <c r="S18" i="2"/>
  <c r="S19" i="2"/>
  <c r="S20" i="2"/>
  <c r="S21" i="2"/>
  <c r="S22" i="2"/>
  <c r="S23" i="2"/>
  <c r="S24" i="2"/>
  <c r="S25" i="2"/>
  <c r="S27" i="2"/>
  <c r="S28" i="2"/>
  <c r="S29" i="2"/>
  <c r="S30" i="2"/>
  <c r="S31" i="2"/>
  <c r="S32" i="2"/>
  <c r="S33" i="2"/>
  <c r="S34" i="2"/>
  <c r="S35" i="2"/>
  <c r="S36" i="2"/>
  <c r="S37" i="2"/>
  <c r="S38" i="2"/>
  <c r="S39" i="2"/>
  <c r="S40" i="2"/>
  <c r="S41" i="2"/>
  <c r="S42" i="2"/>
  <c r="S43" i="2"/>
  <c r="S44" i="2"/>
  <c r="S45" i="2"/>
  <c r="S46" i="2"/>
  <c r="S47" i="2"/>
  <c r="S50" i="2"/>
  <c r="S51" i="2"/>
  <c r="S53" i="2"/>
  <c r="S54" i="2"/>
  <c r="S55" i="2"/>
  <c r="S56" i="2"/>
  <c r="S57" i="2"/>
  <c r="S58" i="2"/>
  <c r="S59" i="2"/>
  <c r="S60" i="2"/>
  <c r="F32" i="4" l="1"/>
  <c r="AM53" i="2"/>
  <c r="AM52" i="2"/>
  <c r="AM54" i="2" l="1"/>
  <c r="AM55" i="2" s="1"/>
  <c r="AM56" i="2" s="1"/>
  <c r="AM10" i="2" l="1"/>
  <c r="AM11" i="2"/>
  <c r="AM12" i="2"/>
  <c r="AM13" i="2"/>
  <c r="AM14" i="2"/>
  <c r="AM15" i="2"/>
  <c r="AM16" i="2"/>
  <c r="AM17" i="2"/>
  <c r="AM18" i="2"/>
  <c r="AM19" i="2"/>
  <c r="AM20" i="2"/>
  <c r="AM21" i="2"/>
  <c r="AM22" i="2"/>
  <c r="AM23" i="2"/>
  <c r="AM24" i="2"/>
  <c r="AM25" i="2"/>
  <c r="AM26" i="2"/>
  <c r="AM27" i="2"/>
  <c r="AM28" i="2"/>
  <c r="AM29" i="2"/>
  <c r="AM30" i="2"/>
  <c r="AM31" i="2"/>
  <c r="AM32" i="2"/>
  <c r="AM33" i="2"/>
  <c r="AM34" i="2"/>
  <c r="AM35" i="2"/>
  <c r="AM36" i="2"/>
  <c r="AM37" i="2"/>
  <c r="AM38" i="2"/>
  <c r="AM39" i="2"/>
  <c r="AM40" i="2"/>
  <c r="AM41" i="2"/>
  <c r="AN41" i="2" s="1"/>
  <c r="AM42" i="2"/>
  <c r="AM43" i="2"/>
  <c r="AM44" i="2"/>
  <c r="AM45" i="2"/>
  <c r="AM46" i="2"/>
  <c r="AM47" i="2"/>
  <c r="AM48" i="2"/>
  <c r="AM9" i="2"/>
  <c r="AL49" i="2" l="1"/>
  <c r="AC47" i="2" l="1"/>
  <c r="AC48" i="2"/>
  <c r="AN47" i="2"/>
  <c r="AN48" i="2"/>
  <c r="T60" i="2" l="1"/>
  <c r="U60" i="2" s="1"/>
  <c r="T59" i="2"/>
  <c r="U59" i="2" s="1"/>
  <c r="T58" i="2"/>
  <c r="U58" i="2" s="1"/>
  <c r="T57" i="2"/>
  <c r="U57" i="2" s="1"/>
  <c r="T56" i="2"/>
  <c r="U56" i="2" s="1"/>
  <c r="T55" i="2"/>
  <c r="U55" i="2" s="1"/>
  <c r="T54" i="2"/>
  <c r="U54" i="2" s="1"/>
  <c r="T53" i="2"/>
  <c r="U53" i="2" s="1"/>
  <c r="T51" i="2"/>
  <c r="U51" i="2" s="1"/>
  <c r="T50" i="2"/>
  <c r="U50" i="2" s="1"/>
  <c r="T47" i="2"/>
  <c r="U47" i="2" s="1"/>
  <c r="AN46" i="2"/>
  <c r="AC46" i="2"/>
  <c r="T46" i="2"/>
  <c r="U46" i="2" s="1"/>
  <c r="AN45" i="2"/>
  <c r="AC45" i="2"/>
  <c r="T45" i="2"/>
  <c r="U45" i="2" s="1"/>
  <c r="AN44" i="2"/>
  <c r="AC44" i="2"/>
  <c r="T44" i="2"/>
  <c r="U44" i="2" s="1"/>
  <c r="AN43" i="2"/>
  <c r="AC43" i="2"/>
  <c r="T43" i="2"/>
  <c r="U43" i="2" s="1"/>
  <c r="AN42" i="2"/>
  <c r="AC42" i="2"/>
  <c r="T42" i="2"/>
  <c r="U42" i="2" s="1"/>
  <c r="AC41" i="2"/>
  <c r="T41" i="2"/>
  <c r="U41" i="2" s="1"/>
  <c r="AN40" i="2"/>
  <c r="AC40" i="2"/>
  <c r="T40" i="2"/>
  <c r="U40" i="2" s="1"/>
  <c r="AC39" i="2"/>
  <c r="T39" i="2"/>
  <c r="U39" i="2" s="1"/>
  <c r="AN38" i="2"/>
  <c r="AC38" i="2"/>
  <c r="T38" i="2"/>
  <c r="U38" i="2" s="1"/>
  <c r="AN37" i="2"/>
  <c r="AC37" i="2"/>
  <c r="T37" i="2"/>
  <c r="U37" i="2" s="1"/>
  <c r="AN36" i="2"/>
  <c r="AC36" i="2"/>
  <c r="T36" i="2"/>
  <c r="U36" i="2" s="1"/>
  <c r="AN35" i="2"/>
  <c r="AC35" i="2"/>
  <c r="T35" i="2"/>
  <c r="U35" i="2" s="1"/>
  <c r="AN34" i="2"/>
  <c r="AC34" i="2"/>
  <c r="T34" i="2"/>
  <c r="U34" i="2" s="1"/>
  <c r="AN33" i="2"/>
  <c r="AC33" i="2"/>
  <c r="T33" i="2"/>
  <c r="U33" i="2" s="1"/>
  <c r="AN32" i="2"/>
  <c r="AC32" i="2"/>
  <c r="T32" i="2"/>
  <c r="U32" i="2" s="1"/>
  <c r="AN31" i="2"/>
  <c r="AC31" i="2"/>
  <c r="T31" i="2"/>
  <c r="U31" i="2" s="1"/>
  <c r="AN30" i="2"/>
  <c r="AC30" i="2"/>
  <c r="T30" i="2"/>
  <c r="U30" i="2" s="1"/>
  <c r="AN29" i="2"/>
  <c r="AC29" i="2"/>
  <c r="T29" i="2"/>
  <c r="U29" i="2" s="1"/>
  <c r="AN28" i="2"/>
  <c r="AC28" i="2"/>
  <c r="T28" i="2"/>
  <c r="U28" i="2" s="1"/>
  <c r="AN27" i="2"/>
  <c r="AC27" i="2"/>
  <c r="T27" i="2"/>
  <c r="U27" i="2" s="1"/>
  <c r="AN26" i="2"/>
  <c r="AC26" i="2"/>
  <c r="AN25" i="2"/>
  <c r="AC25" i="2"/>
  <c r="T25" i="2"/>
  <c r="U25" i="2" s="1"/>
  <c r="AN24" i="2"/>
  <c r="AC24" i="2"/>
  <c r="T24" i="2"/>
  <c r="U24" i="2" s="1"/>
  <c r="AN23" i="2"/>
  <c r="AC23" i="2"/>
  <c r="T23" i="2"/>
  <c r="U23" i="2" s="1"/>
  <c r="AN22" i="2"/>
  <c r="AC22" i="2"/>
  <c r="T22" i="2"/>
  <c r="U22" i="2" s="1"/>
  <c r="AN21" i="2"/>
  <c r="AC21" i="2"/>
  <c r="T21" i="2"/>
  <c r="U21" i="2" s="1"/>
  <c r="AN20" i="2"/>
  <c r="AC20" i="2"/>
  <c r="T20" i="2"/>
  <c r="U20" i="2" s="1"/>
  <c r="AN19" i="2"/>
  <c r="AC19" i="2"/>
  <c r="T19" i="2"/>
  <c r="U19" i="2" s="1"/>
  <c r="AN18" i="2"/>
  <c r="AC18" i="2"/>
  <c r="T18" i="2"/>
  <c r="U18" i="2" s="1"/>
  <c r="AN17" i="2"/>
  <c r="AC17" i="2"/>
  <c r="AN16" i="2"/>
  <c r="AC16" i="2"/>
  <c r="T16" i="2"/>
  <c r="U16" i="2" s="1"/>
  <c r="AN15" i="2"/>
  <c r="AC15" i="2"/>
  <c r="T15" i="2"/>
  <c r="U15" i="2" s="1"/>
  <c r="AN14" i="2"/>
  <c r="AC14" i="2"/>
  <c r="T14" i="2"/>
  <c r="U14" i="2" s="1"/>
  <c r="AN13" i="2"/>
  <c r="AC13" i="2"/>
  <c r="T13" i="2"/>
  <c r="U13" i="2" s="1"/>
  <c r="AN12" i="2"/>
  <c r="AC12" i="2"/>
  <c r="T12" i="2"/>
  <c r="U12" i="2" s="1"/>
  <c r="AN11" i="2"/>
  <c r="AC11" i="2"/>
  <c r="T11" i="2"/>
  <c r="U11" i="2" s="1"/>
  <c r="AN10" i="2"/>
  <c r="AC10" i="2"/>
  <c r="T10" i="2"/>
  <c r="U10" i="2" s="1"/>
  <c r="AN9" i="2"/>
  <c r="AC9" i="2"/>
  <c r="T9" i="2"/>
  <c r="U9" i="2" s="1"/>
  <c r="T8" i="2"/>
  <c r="U8" i="2" s="1"/>
  <c r="T7" i="2"/>
  <c r="U7" i="2" s="1"/>
  <c r="T6" i="2"/>
  <c r="U6" i="2" s="1"/>
  <c r="S86" i="1"/>
  <c r="M85" i="1"/>
  <c r="M87" i="1" s="1"/>
  <c r="S87" i="1" s="1"/>
  <c r="T48" i="2" l="1"/>
  <c r="U48" i="2" s="1"/>
  <c r="S17" i="2"/>
  <c r="T17" i="2" s="1"/>
  <c r="U17" i="2" s="1"/>
  <c r="S52" i="2"/>
  <c r="T52" i="2" s="1"/>
  <c r="U52" i="2" s="1"/>
  <c r="S26" i="2"/>
  <c r="T26" i="2" s="1"/>
  <c r="U26" i="2" s="1"/>
  <c r="S49" i="2"/>
  <c r="T49" i="2" s="1"/>
  <c r="U49" i="2" s="1"/>
  <c r="AC49" i="2"/>
</calcChain>
</file>

<file path=xl/sharedStrings.xml><?xml version="1.0" encoding="utf-8"?>
<sst xmlns="http://schemas.openxmlformats.org/spreadsheetml/2006/main" count="640" uniqueCount="240">
  <si>
    <t>LAPORAN KEUANGAN KAS GAS</t>
  </si>
  <si>
    <t>No</t>
  </si>
  <si>
    <t>Nama Anggota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</si>
  <si>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</si>
  <si>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</si>
  <si>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</si>
  <si>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</si>
  <si>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</si>
  <si>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</si>
  <si>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</si>
  <si>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</si>
  <si>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</si>
  <si>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 xml:space="preserve">Oktober </t>
  </si>
  <si>
    <t>November</t>
  </si>
  <si>
    <t>Desember</t>
  </si>
  <si>
    <t>Total</t>
  </si>
  <si>
    <t>Kurang</t>
  </si>
  <si>
    <t>Kekurangan Pemutihan</t>
  </si>
  <si>
    <t>Pemutihan</t>
  </si>
  <si>
    <t>Keterangan</t>
  </si>
  <si>
    <t>Irvan</t>
  </si>
  <si>
    <t>NULL</t>
  </si>
  <si>
    <t>PUASA</t>
  </si>
  <si>
    <t>Fadly</t>
  </si>
  <si>
    <t>Fox</t>
  </si>
  <si>
    <t>Josh</t>
  </si>
  <si>
    <t>Aldio</t>
  </si>
  <si>
    <t>Rolag</t>
  </si>
  <si>
    <t>Andy</t>
  </si>
  <si>
    <t>Anggit</t>
  </si>
  <si>
    <t>Henry</t>
  </si>
  <si>
    <t>Fatah</t>
  </si>
  <si>
    <t>Pandu</t>
  </si>
  <si>
    <t>Yahya</t>
  </si>
  <si>
    <t>Alfi</t>
  </si>
  <si>
    <t>Alex</t>
  </si>
  <si>
    <t>Utang 20k pada Agustus</t>
  </si>
  <si>
    <t>Ruman</t>
  </si>
  <si>
    <t>Aan</t>
  </si>
  <si>
    <t>Gesit</t>
  </si>
  <si>
    <t>Bima Linmas</t>
  </si>
  <si>
    <t>Akra Bima</t>
  </si>
  <si>
    <t>Nifo</t>
  </si>
  <si>
    <t>Tommy</t>
  </si>
  <si>
    <t>Rapli</t>
  </si>
  <si>
    <t>Antoni</t>
  </si>
  <si>
    <t>Tandyo</t>
  </si>
  <si>
    <t>Wahyu</t>
  </si>
  <si>
    <t>Oka</t>
  </si>
  <si>
    <t>Anca</t>
  </si>
  <si>
    <t>Revi</t>
  </si>
  <si>
    <t>Ndaru</t>
  </si>
  <si>
    <t>Angga</t>
  </si>
  <si>
    <t>Adit</t>
  </si>
  <si>
    <t>Tebo</t>
  </si>
  <si>
    <t>Nito</t>
  </si>
  <si>
    <t>Dia</t>
  </si>
  <si>
    <t>Farel</t>
  </si>
  <si>
    <t>Ayuha</t>
  </si>
  <si>
    <t>Bram</t>
  </si>
  <si>
    <t>Agung</t>
  </si>
  <si>
    <t>Amir</t>
  </si>
  <si>
    <t>Gombloh</t>
  </si>
  <si>
    <t>Edwin</t>
  </si>
  <si>
    <t>Ace</t>
  </si>
  <si>
    <t>Pengeluaran</t>
  </si>
  <si>
    <t>Jumlah Kas</t>
  </si>
  <si>
    <t>Awal November 2018</t>
  </si>
  <si>
    <t>Mulai Akhir November 2018</t>
  </si>
  <si>
    <t>Dana</t>
  </si>
  <si>
    <t>Iuran Makrab</t>
  </si>
  <si>
    <t>Uang Saat Ini</t>
  </si>
  <si>
    <t>Total Uang KAS</t>
  </si>
  <si>
    <t>Lain-Lain Minus (Ket)</t>
  </si>
  <si>
    <t>Simpanan Ace 30k</t>
  </si>
  <si>
    <t>Jumlah</t>
  </si>
  <si>
    <t>Lain-Lain Plus (Ket)</t>
  </si>
  <si>
    <t>Pengeluaran Untuk Makrab</t>
  </si>
  <si>
    <t>Kas (bersih)</t>
  </si>
  <si>
    <t>Sisa Dana Makrab (Masuk Kas)</t>
  </si>
  <si>
    <t>Kas Total</t>
  </si>
  <si>
    <t>KAS GAS TAHUN 2019</t>
  </si>
  <si>
    <t>Search</t>
  </si>
  <si>
    <t>Syaiza</t>
  </si>
  <si>
    <t>Pemasukkan GAS</t>
  </si>
  <si>
    <t>Nama Pembeli</t>
  </si>
  <si>
    <t>Merchs</t>
  </si>
  <si>
    <t>Stiker</t>
  </si>
  <si>
    <t>Polo</t>
  </si>
  <si>
    <t>Waktu</t>
  </si>
  <si>
    <t>IDR</t>
  </si>
  <si>
    <t>Ket Tambahan</t>
  </si>
  <si>
    <t>Angkatan</t>
  </si>
  <si>
    <t>Jam TRF /Bayar</t>
  </si>
  <si>
    <t>Reff</t>
  </si>
  <si>
    <t>Konfirmasi</t>
  </si>
  <si>
    <t>IDR TRF</t>
  </si>
  <si>
    <t>Biaya Pembuatan</t>
  </si>
  <si>
    <t>Pemasukkan</t>
  </si>
  <si>
    <t>GAS</t>
  </si>
  <si>
    <t>Gogok Barrack</t>
  </si>
  <si>
    <t>NO</t>
  </si>
  <si>
    <t>XXL</t>
  </si>
  <si>
    <t>3 Mei 2019</t>
  </si>
  <si>
    <t>QDTR02</t>
  </si>
  <si>
    <t>YES</t>
  </si>
  <si>
    <t>1 Mei 2019</t>
  </si>
  <si>
    <t xml:space="preserve">  12:45:00</t>
  </si>
  <si>
    <t>XL</t>
  </si>
  <si>
    <t>L</t>
  </si>
  <si>
    <t>Anton</t>
  </si>
  <si>
    <t>QDTR7</t>
  </si>
  <si>
    <t>Dian M</t>
  </si>
  <si>
    <t>M</t>
  </si>
  <si>
    <t>Agung B</t>
  </si>
  <si>
    <t>XXXL</t>
  </si>
  <si>
    <t>56x74</t>
  </si>
  <si>
    <t>Andy M</t>
  </si>
  <si>
    <t>QDTR8</t>
  </si>
  <si>
    <t>Adhika</t>
  </si>
  <si>
    <t>BRM01</t>
  </si>
  <si>
    <t>Akra</t>
  </si>
  <si>
    <t>2 Mei 2019</t>
  </si>
  <si>
    <t>-</t>
  </si>
  <si>
    <t>S</t>
  </si>
  <si>
    <t>Dito</t>
  </si>
  <si>
    <t>QDTR9</t>
  </si>
  <si>
    <t>Farrel</t>
  </si>
  <si>
    <t>3Mei 2019</t>
  </si>
  <si>
    <t>QDTR03</t>
  </si>
  <si>
    <t>Abhi</t>
  </si>
  <si>
    <t>Serio</t>
  </si>
  <si>
    <t>Haris</t>
  </si>
  <si>
    <t>QDTR01</t>
  </si>
  <si>
    <t>Mada</t>
  </si>
  <si>
    <t>QDTR04</t>
  </si>
  <si>
    <t>Once</t>
  </si>
  <si>
    <t>QDTR6</t>
  </si>
  <si>
    <t>Fajar</t>
  </si>
  <si>
    <t>Bima</t>
  </si>
  <si>
    <t>QDTR5</t>
  </si>
  <si>
    <t>Ucup</t>
  </si>
  <si>
    <t>Total Pemasukkan Sticker</t>
  </si>
  <si>
    <t>Oca</t>
  </si>
  <si>
    <t>4 Mei 2019</t>
  </si>
  <si>
    <t>089649978189</t>
  </si>
  <si>
    <t>5 Mei 2019</t>
  </si>
  <si>
    <t>NR5600</t>
  </si>
  <si>
    <t>NR8493</t>
  </si>
  <si>
    <t>201905051567480172</t>
  </si>
  <si>
    <t>20190505202053208127</t>
  </si>
  <si>
    <t>205608058869</t>
  </si>
  <si>
    <t>Mahdy</t>
  </si>
  <si>
    <t>201905011522558052</t>
  </si>
  <si>
    <t>2019050129247210</t>
  </si>
  <si>
    <t>20190503976461208</t>
  </si>
  <si>
    <t>6 Mei 2019</t>
  </si>
  <si>
    <t>201905061361139370</t>
  </si>
  <si>
    <t>121694368</t>
  </si>
  <si>
    <t>NR8875</t>
  </si>
  <si>
    <t>NR2569</t>
  </si>
  <si>
    <t>201905060001@DCB249063</t>
  </si>
  <si>
    <t>20190506898243307</t>
  </si>
  <si>
    <t>100000128298</t>
  </si>
  <si>
    <t>NR4859</t>
  </si>
  <si>
    <t>7 Mei 2019</t>
  </si>
  <si>
    <t>NR2144</t>
  </si>
  <si>
    <t>.</t>
  </si>
  <si>
    <t>Pemasukkan Polo ke Kas</t>
  </si>
  <si>
    <t>Fajar Bayar 100k</t>
  </si>
  <si>
    <t>Uang Aplop + Rekening [ REAL ] - 10k</t>
  </si>
  <si>
    <t>BRM02</t>
  </si>
  <si>
    <t>BRM03</t>
  </si>
  <si>
    <t>Abby P90</t>
  </si>
  <si>
    <t>Total Pengeluaran</t>
  </si>
  <si>
    <t>Total Pembayaran Polo</t>
  </si>
  <si>
    <t>Pengeluaran Polo Kuitansi</t>
  </si>
  <si>
    <t>No Rek GAS (Mandiri) : 137-00-1307107-7 a/n Irvan Nasher Alimi</t>
  </si>
  <si>
    <t>Connected with Github</t>
  </si>
  <si>
    <t>Pengeluaran KAS</t>
  </si>
  <si>
    <t>Nominal</t>
  </si>
  <si>
    <t>Sewa Stand Gelex 2019</t>
  </si>
  <si>
    <t>Tanggal Pengeluaran</t>
  </si>
  <si>
    <t>22 Juli 2019</t>
  </si>
  <si>
    <t>Stand Size A (Dandy urunan 250)</t>
  </si>
  <si>
    <t>Shooting Range Prambanan</t>
  </si>
  <si>
    <t>Pemasukan KAS GAS</t>
  </si>
  <si>
    <t>Tanggal Pemasukkan</t>
  </si>
  <si>
    <t>30 Juli 2019</t>
  </si>
  <si>
    <t>Angga Bayar 200k(122 Prambanan 78 Kas)  uang diterima tgl 30 Juli berupa 2 lembar 100 ribuan</t>
  </si>
  <si>
    <t xml:space="preserve">Total Akhir Uang KAS GAS </t>
  </si>
  <si>
    <t>Total Akhir Uang KAS</t>
  </si>
  <si>
    <t>TOTAL UANG KAS AKHIR</t>
  </si>
  <si>
    <t>Total Uang KAS GAS (*)</t>
  </si>
  <si>
    <t>Pemasukkan &amp; Pengeluaran</t>
  </si>
  <si>
    <t xml:space="preserve">Tanda </t>
  </si>
  <si>
    <t>(*)</t>
  </si>
  <si>
    <t>(**)</t>
  </si>
  <si>
    <t>KAS Pada Tanggal 21 Juli 2019</t>
  </si>
  <si>
    <t>KAS Pada Tanggal 21 Juli 2019 + Kas Angga Tanggal 30 Juli 2019 (78 rb)</t>
  </si>
  <si>
    <t>Kekurangan 2018</t>
  </si>
  <si>
    <t>Pandu Baik</t>
  </si>
  <si>
    <t>Utang Field 2 des</t>
  </si>
  <si>
    <t>Aby</t>
  </si>
  <si>
    <t>Rio</t>
  </si>
  <si>
    <t>Seiza</t>
  </si>
  <si>
    <t>Plus</t>
  </si>
  <si>
    <t>Minus</t>
  </si>
  <si>
    <t>10 kas jan 19</t>
  </si>
  <si>
    <t>Vakum</t>
  </si>
  <si>
    <t>Pandu P</t>
  </si>
  <si>
    <t xml:space="preserve"> </t>
  </si>
  <si>
    <t>Pak Adhika</t>
  </si>
  <si>
    <t>Simpanan 30k masuk Kas</t>
  </si>
  <si>
    <t>Kekurangan Kas Paling Banyak</t>
  </si>
  <si>
    <t>Januari - Juli</t>
  </si>
  <si>
    <t>Simpanan Dandy(Ace) diambil</t>
  </si>
  <si>
    <t>1 Agustus 2019</t>
  </si>
  <si>
    <t>Kekurangan 2018 + 2019-Juli</t>
  </si>
  <si>
    <t>Simpanan 10k</t>
  </si>
  <si>
    <t>Print Tagihan Kas</t>
  </si>
  <si>
    <t>2 Agustus 2019</t>
  </si>
  <si>
    <t>Print List Email Ganci</t>
  </si>
  <si>
    <t>5 Agustus 2019</t>
  </si>
  <si>
    <t>Talangi Grafir Anca</t>
  </si>
  <si>
    <t>3 Agustus 2019</t>
  </si>
  <si>
    <t>Orange Tip Pak Adhika</t>
  </si>
  <si>
    <t>Pak Adhika sumbang OT untuk Inventaris GAS Simpanan dimasukkan KAS</t>
  </si>
  <si>
    <t>5 Agustus  2019</t>
  </si>
  <si>
    <t>Anca Transfer Grafir (Ganti KAS)</t>
  </si>
  <si>
    <t>Anca Transfer 150k, 100k untuk ganti Talangan KAS, 50 Untuk grafir Anca pribadi</t>
  </si>
  <si>
    <t>Inventaris Senilai</t>
  </si>
  <si>
    <t>Pemasukan Inventaris GAS</t>
  </si>
  <si>
    <t>Teks Ungu</t>
  </si>
  <si>
    <t>Kas dibayarkan bedasarkan Inventaris/Sumbangan ke GAS</t>
  </si>
  <si>
    <t>Anggota Yang memiliki tagihan KAS lebih dari 200k</t>
  </si>
  <si>
    <t>(Pada Tabel KAS) Lunas</t>
  </si>
  <si>
    <t>Total Uang KAS di Rekening</t>
  </si>
  <si>
    <t xml:space="preserve"> Total KAS Dibayarkan (**)</t>
  </si>
  <si>
    <t>Rafly KAS tanggal 5 Agustus Juli 2019 (2rb)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</si>
</sst>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43" formatCode="_(* #,##0.00_);_(* \(#,##0.00\);_(* &quot;-&quot;??_);_(@_)"/>
    <numFmt numFmtId="164" formatCode="_(* #,##0_);_(* \(#,##0\);_(* &quot;-&quot;??_);_(@_)"/>
    <numFmt numFmtId="165" formatCode="_-[$Rp-421]* #,##0.00_-;\-[$Rp-421]* #,##0.00_-;_-[$Rp-421]* &quot;-&quot;??_-;_-@"/>
    <numFmt numFmtId="166" formatCode="_-[$Rp-421]* #,##0_-;\-[$Rp-421]* #,##0_-;_-[$Rp-421]* &quot;-&quot;??_-;_-@"/>
    <numFmt numFmtId="167" formatCode="[$IDR]\ #,##0.00;[Red][$IDR]\ #,##0.00"/>
    <numFmt numFmtId="168" formatCode="[$-421]dd\ mmmm\ yyyy"/>
    <numFmt numFmtId="169" formatCode="[$IDR]\ #,##0.0;[Red][$IDR]\ #,##0.0"/>
    <numFmt numFmtId="170" formatCode="[$IDR]\ #,##0.00"/>
    <numFmt numFmtId="171" formatCode="0;[Red]0"/>
    <numFmt numFmtId="172" formatCode="[$IDR]\ #,##0.0"/>
    <numFmt numFmtId="173" formatCode="[$IDR]\ #,##0.00_);\([$IDR]\ #,##0.00\)"/>
    <numFmt numFmtId="174" formatCode="[$-421]dd\ mmmm\ yyyy;@"/>
    <numFmt numFmtId="175" formatCode="0_);\(0\)"/>
  </numFmts>
  <fonts count="13" x14ac:knownFonts="1">
    <font>
      <sz val="11"/>
      <color rgb="FF000000"/>
      <name val="Calibri"/>
    </font>
    <font>
      <sz val="28"/>
      <color rgb="FF000000"/>
      <name val="Calibri"/>
      <family val="2"/>
    </font>
    <font>
      <sz val="11"/>
      <name val="Calibri"/>
      <family val="2"/>
    </font>
    <font>
      <sz val="16"/>
      <color rgb="FF000000"/>
      <name val="Calibri"/>
      <family val="2"/>
    </font>
    <font>
      <sz val="11"/>
      <color rgb="FF000000"/>
      <name val="Calibri"/>
      <family val="2"/>
    </font>
    <font>
      <sz val="22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</font>
    <font>
      <sz val="11"/>
      <color rgb="FF7030A0"/>
      <name val="Calibri"/>
      <family val="2"/>
    </font>
  </fonts>
  <fills count="27">
    <fill>
      <patternFill patternType="none"/>
    </fill>
    <fill>
      <patternFill patternType="gray125"/>
    </fill>
    <fill>
      <patternFill patternType="solid">
        <fgColor rgb="FF00B050"/>
        <bgColor rgb="FF00B050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00B0F0"/>
        <bgColor rgb="FF00B0F0"/>
      </patternFill>
    </fill>
    <fill>
      <patternFill patternType="solid">
        <fgColor rgb="FF95B3D7"/>
        <bgColor rgb="FF95B3D7"/>
      </patternFill>
    </fill>
    <fill>
      <patternFill patternType="solid">
        <fgColor rgb="FFFFFFFF"/>
        <bgColor rgb="FFFFFFFF"/>
      </patternFill>
    </fill>
    <fill>
      <patternFill patternType="solid">
        <fgColor rgb="FFE5B8B7"/>
        <bgColor rgb="FFE5B8B7"/>
      </patternFill>
    </fill>
    <fill>
      <patternFill patternType="solid">
        <fgColor rgb="FFB8CCE4"/>
        <bgColor rgb="FFB8CCE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rgb="FFFFFFFF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6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</borders>
  <cellStyleXfs count="2">
    <xf numFmtId="0" fontId="0" fillId="0" borderId="0"/>
    <xf numFmtId="43" fontId="7" fillId="0" borderId="0" applyFont="0" applyFill="0" applyBorder="0" applyAlignment="0" applyProtection="0"/>
  </cellStyleXfs>
  <cellXfs count="347">
    <xf numFmtId="0" fontId="0" fillId="0" borderId="0" xfId="0" applyFont="1" applyAlignment="1"/>
    <xf numFmtId="0" fontId="0" fillId="0" borderId="4" xfId="0" applyFont="1" applyBorder="1" applyAlignment="1">
      <alignment horizontal="center" vertical="center"/>
    </xf>
    <xf numFmtId="0" fontId="0" fillId="0" borderId="4" xfId="0" applyFont="1" applyBorder="1"/>
    <xf numFmtId="0" fontId="0" fillId="0" borderId="4" xfId="0" applyFont="1" applyBorder="1" applyAlignment="1">
      <alignment horizontal="center"/>
    </xf>
    <xf numFmtId="0" fontId="0" fillId="4" borderId="4" xfId="0" applyFont="1" applyFill="1" applyBorder="1" applyAlignment="1">
      <alignment horizontal="center"/>
    </xf>
    <xf numFmtId="0" fontId="0" fillId="3" borderId="4" xfId="0" applyFont="1" applyFill="1" applyBorder="1"/>
    <xf numFmtId="165" fontId="0" fillId="3" borderId="4" xfId="0" applyNumberFormat="1" applyFont="1" applyFill="1" applyBorder="1"/>
    <xf numFmtId="0" fontId="0" fillId="3" borderId="4" xfId="0" applyFont="1" applyFill="1" applyBorder="1" applyAlignment="1">
      <alignment horizontal="center"/>
    </xf>
    <xf numFmtId="0" fontId="0" fillId="0" borderId="0" xfId="0" applyFont="1"/>
    <xf numFmtId="0" fontId="0" fillId="0" borderId="20" xfId="0" applyFont="1" applyBorder="1"/>
    <xf numFmtId="0" fontId="0" fillId="0" borderId="15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8" borderId="7" xfId="0" applyFont="1" applyFill="1" applyBorder="1" applyAlignment="1">
      <alignment horizontal="center" vertical="center"/>
    </xf>
    <xf numFmtId="0" fontId="0" fillId="8" borderId="4" xfId="0" applyFont="1" applyFill="1" applyBorder="1"/>
    <xf numFmtId="0" fontId="0" fillId="8" borderId="4" xfId="0" applyFont="1" applyFill="1" applyBorder="1" applyAlignment="1">
      <alignment horizontal="center" vertical="center"/>
    </xf>
    <xf numFmtId="164" fontId="0" fillId="8" borderId="4" xfId="0" applyNumberFormat="1" applyFont="1" applyFill="1" applyBorder="1"/>
    <xf numFmtId="0" fontId="0" fillId="8" borderId="4" xfId="0" applyFont="1" applyFill="1" applyBorder="1" applyAlignment="1">
      <alignment horizontal="center"/>
    </xf>
    <xf numFmtId="169" fontId="0" fillId="0" borderId="4" xfId="0" applyNumberFormat="1" applyFont="1" applyBorder="1"/>
    <xf numFmtId="167" fontId="0" fillId="0" borderId="23" xfId="0" applyNumberFormat="1" applyFont="1" applyBorder="1"/>
    <xf numFmtId="0" fontId="0" fillId="8" borderId="24" xfId="0" applyFont="1" applyFill="1" applyBorder="1" applyAlignment="1">
      <alignment horizontal="center" vertical="center"/>
    </xf>
    <xf numFmtId="0" fontId="0" fillId="8" borderId="25" xfId="0" applyFont="1" applyFill="1" applyBorder="1"/>
    <xf numFmtId="0" fontId="0" fillId="8" borderId="25" xfId="0" applyFont="1" applyFill="1" applyBorder="1" applyAlignment="1">
      <alignment horizontal="center"/>
    </xf>
    <xf numFmtId="0" fontId="0" fillId="8" borderId="26" xfId="0" applyFont="1" applyFill="1" applyBorder="1" applyAlignment="1">
      <alignment horizontal="center"/>
    </xf>
    <xf numFmtId="0" fontId="0" fillId="0" borderId="0" xfId="0" applyFont="1" applyAlignment="1"/>
    <xf numFmtId="0" fontId="4" fillId="4" borderId="22" xfId="0" applyFont="1" applyFill="1" applyBorder="1" applyAlignment="1"/>
    <xf numFmtId="0" fontId="0" fillId="0" borderId="25" xfId="0" applyFont="1" applyBorder="1" applyAlignment="1">
      <alignment horizontal="center" vertical="center"/>
    </xf>
    <xf numFmtId="0" fontId="0" fillId="0" borderId="3" xfId="0" applyFont="1" applyBorder="1" applyAlignment="1"/>
    <xf numFmtId="0" fontId="0" fillId="0" borderId="3" xfId="0" applyFont="1" applyBorder="1"/>
    <xf numFmtId="167" fontId="0" fillId="9" borderId="27" xfId="0" applyNumberFormat="1" applyFont="1" applyFill="1" applyBorder="1" applyAlignment="1">
      <alignment horizontal="center"/>
    </xf>
    <xf numFmtId="170" fontId="0" fillId="0" borderId="27" xfId="0" applyNumberFormat="1" applyFont="1" applyBorder="1"/>
    <xf numFmtId="0" fontId="0" fillId="0" borderId="27" xfId="0" applyFont="1" applyBorder="1" applyAlignment="1"/>
    <xf numFmtId="0" fontId="0" fillId="0" borderId="30" xfId="0" applyFont="1" applyBorder="1" applyAlignment="1"/>
    <xf numFmtId="0" fontId="0" fillId="0" borderId="32" xfId="0" applyFont="1" applyBorder="1" applyAlignment="1"/>
    <xf numFmtId="0" fontId="0" fillId="0" borderId="33" xfId="0" applyFont="1" applyBorder="1" applyAlignment="1"/>
    <xf numFmtId="0" fontId="0" fillId="0" borderId="34" xfId="0" applyFont="1" applyBorder="1" applyAlignment="1"/>
    <xf numFmtId="0" fontId="0" fillId="0" borderId="35" xfId="0" applyFont="1" applyBorder="1" applyAlignment="1"/>
    <xf numFmtId="0" fontId="0" fillId="0" borderId="36" xfId="0" applyFont="1" applyBorder="1" applyAlignment="1"/>
    <xf numFmtId="0" fontId="0" fillId="0" borderId="37" xfId="0" applyFont="1" applyBorder="1" applyAlignment="1"/>
    <xf numFmtId="0" fontId="4" fillId="0" borderId="30" xfId="0" applyFont="1" applyBorder="1" applyAlignment="1"/>
    <xf numFmtId="0" fontId="4" fillId="0" borderId="31" xfId="0" applyFont="1" applyBorder="1" applyAlignment="1"/>
    <xf numFmtId="0" fontId="0" fillId="0" borderId="31" xfId="0" applyFont="1" applyBorder="1" applyAlignment="1"/>
    <xf numFmtId="0" fontId="0" fillId="0" borderId="27" xfId="0" applyFont="1" applyBorder="1" applyAlignment="1">
      <alignment horizontal="center"/>
    </xf>
    <xf numFmtId="0" fontId="0" fillId="0" borderId="40" xfId="0" applyFont="1" applyBorder="1" applyAlignment="1"/>
    <xf numFmtId="167" fontId="0" fillId="0" borderId="40" xfId="0" applyNumberFormat="1" applyFont="1" applyBorder="1" applyAlignment="1">
      <alignment horizontal="center"/>
    </xf>
    <xf numFmtId="167" fontId="0" fillId="0" borderId="27" xfId="0" applyNumberFormat="1" applyFont="1" applyBorder="1" applyAlignment="1">
      <alignment horizontal="center"/>
    </xf>
    <xf numFmtId="0" fontId="0" fillId="10" borderId="27" xfId="0" applyFont="1" applyFill="1" applyBorder="1" applyAlignment="1">
      <alignment horizontal="center"/>
    </xf>
    <xf numFmtId="0" fontId="0" fillId="10" borderId="27" xfId="0" applyFont="1" applyFill="1" applyBorder="1"/>
    <xf numFmtId="168" fontId="4" fillId="10" borderId="27" xfId="0" applyNumberFormat="1" applyFont="1" applyFill="1" applyBorder="1" applyAlignment="1">
      <alignment horizontal="center"/>
    </xf>
    <xf numFmtId="21" fontId="0" fillId="10" borderId="27" xfId="0" applyNumberFormat="1" applyFont="1" applyFill="1" applyBorder="1" applyAlignment="1">
      <alignment horizontal="center"/>
    </xf>
    <xf numFmtId="171" fontId="4" fillId="10" borderId="27" xfId="0" quotePrefix="1" applyNumberFormat="1" applyFont="1" applyFill="1" applyBorder="1" applyAlignment="1">
      <alignment horizontal="center" vertical="center" wrapText="1"/>
    </xf>
    <xf numFmtId="167" fontId="0" fillId="10" borderId="27" xfId="0" applyNumberFormat="1" applyFont="1" applyFill="1" applyBorder="1" applyAlignment="1">
      <alignment horizontal="center"/>
    </xf>
    <xf numFmtId="0" fontId="0" fillId="0" borderId="0" xfId="0" applyFont="1" applyAlignment="1"/>
    <xf numFmtId="167" fontId="0" fillId="12" borderId="27" xfId="0" applyNumberFormat="1" applyFont="1" applyFill="1" applyBorder="1" applyAlignment="1"/>
    <xf numFmtId="172" fontId="0" fillId="16" borderId="27" xfId="0" applyNumberFormat="1" applyFont="1" applyFill="1" applyBorder="1"/>
    <xf numFmtId="0" fontId="0" fillId="16" borderId="27" xfId="0" applyFont="1" applyFill="1" applyBorder="1" applyAlignment="1">
      <alignment horizontal="center"/>
    </xf>
    <xf numFmtId="0" fontId="0" fillId="16" borderId="27" xfId="0" applyFont="1" applyFill="1" applyBorder="1" applyAlignment="1">
      <alignment horizontal="center" vertical="center"/>
    </xf>
    <xf numFmtId="173" fontId="0" fillId="16" borderId="27" xfId="0" applyNumberFormat="1" applyFont="1" applyFill="1" applyBorder="1" applyAlignment="1"/>
    <xf numFmtId="0" fontId="4" fillId="16" borderId="41" xfId="0" applyFont="1" applyFill="1" applyBorder="1" applyAlignment="1">
      <alignment horizontal="center"/>
    </xf>
    <xf numFmtId="0" fontId="4" fillId="16" borderId="42" xfId="0" applyFont="1" applyFill="1" applyBorder="1" applyAlignment="1">
      <alignment horizontal="center"/>
    </xf>
    <xf numFmtId="0" fontId="4" fillId="16" borderId="43" xfId="0" applyFont="1" applyFill="1" applyBorder="1" applyAlignment="1">
      <alignment horizontal="center"/>
    </xf>
    <xf numFmtId="172" fontId="0" fillId="16" borderId="27" xfId="0" applyNumberFormat="1" applyFont="1" applyFill="1" applyBorder="1" applyAlignment="1"/>
    <xf numFmtId="0" fontId="0" fillId="0" borderId="3" xfId="0" applyFont="1" applyFill="1" applyBorder="1" applyAlignment="1"/>
    <xf numFmtId="0" fontId="0" fillId="0" borderId="3" xfId="0" applyFont="1" applyFill="1" applyBorder="1"/>
    <xf numFmtId="170" fontId="0" fillId="0" borderId="3" xfId="0" applyNumberFormat="1" applyFont="1" applyFill="1" applyBorder="1"/>
    <xf numFmtId="167" fontId="0" fillId="13" borderId="27" xfId="0" applyNumberFormat="1" applyFont="1" applyFill="1" applyBorder="1" applyAlignment="1"/>
    <xf numFmtId="0" fontId="0" fillId="0" borderId="0" xfId="0" applyFont="1" applyAlignment="1"/>
    <xf numFmtId="0" fontId="0" fillId="0" borderId="3" xfId="0" applyFont="1" applyFill="1" applyBorder="1" applyAlignment="1">
      <alignment vertical="center"/>
    </xf>
    <xf numFmtId="0" fontId="5" fillId="0" borderId="3" xfId="0" applyFont="1" applyFill="1" applyBorder="1" applyAlignment="1">
      <alignment vertical="center"/>
    </xf>
    <xf numFmtId="167" fontId="0" fillId="0" borderId="4" xfId="0" applyNumberFormat="1" applyFont="1" applyBorder="1" applyAlignment="1"/>
    <xf numFmtId="0" fontId="0" fillId="0" borderId="4" xfId="0" applyFont="1" applyBorder="1" applyAlignment="1"/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/>
    <xf numFmtId="174" fontId="4" fillId="0" borderId="4" xfId="0" applyNumberFormat="1" applyFont="1" applyBorder="1" applyAlignment="1">
      <alignment horizontal="center" vertical="center"/>
    </xf>
    <xf numFmtId="167" fontId="0" fillId="0" borderId="25" xfId="0" applyNumberFormat="1" applyFont="1" applyBorder="1" applyAlignment="1"/>
    <xf numFmtId="0" fontId="4" fillId="0" borderId="20" xfId="0" applyFont="1" applyBorder="1" applyAlignment="1"/>
    <xf numFmtId="167" fontId="0" fillId="0" borderId="51" xfId="0" applyNumberFormat="1" applyFont="1" applyBorder="1" applyAlignment="1"/>
    <xf numFmtId="167" fontId="0" fillId="0" borderId="4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4" fillId="0" borderId="4" xfId="0" applyFont="1" applyBorder="1" applyAlignment="1">
      <alignment horizontal="center" vertical="center" wrapText="1"/>
    </xf>
    <xf numFmtId="167" fontId="0" fillId="0" borderId="25" xfId="0" applyNumberFormat="1" applyFont="1" applyBorder="1" applyAlignment="1">
      <alignment horizontal="center" vertical="center"/>
    </xf>
    <xf numFmtId="167" fontId="0" fillId="0" borderId="3" xfId="0" applyNumberFormat="1" applyFont="1" applyFill="1" applyBorder="1" applyAlignment="1"/>
    <xf numFmtId="167" fontId="0" fillId="0" borderId="0" xfId="0" applyNumberFormat="1" applyFont="1" applyFill="1" applyAlignment="1">
      <alignment vertical="center"/>
    </xf>
    <xf numFmtId="167" fontId="0" fillId="0" borderId="54" xfId="0" applyNumberFormat="1" applyFont="1" applyFill="1" applyBorder="1" applyAlignment="1"/>
    <xf numFmtId="0" fontId="4" fillId="3" borderId="21" xfId="0" applyFont="1" applyFill="1" applyBorder="1"/>
    <xf numFmtId="0" fontId="4" fillId="8" borderId="4" xfId="0" applyFont="1" applyFill="1" applyBorder="1" applyAlignment="1">
      <alignment horizontal="center" vertical="center"/>
    </xf>
    <xf numFmtId="0" fontId="4" fillId="8" borderId="4" xfId="0" applyFont="1" applyFill="1" applyBorder="1" applyAlignment="1">
      <alignment horizontal="center"/>
    </xf>
    <xf numFmtId="0" fontId="4" fillId="8" borderId="25" xfId="0" applyFont="1" applyFill="1" applyBorder="1" applyAlignment="1">
      <alignment horizontal="center"/>
    </xf>
    <xf numFmtId="0" fontId="0" fillId="0" borderId="0" xfId="0" applyFont="1" applyAlignment="1"/>
    <xf numFmtId="0" fontId="0" fillId="0" borderId="0" xfId="0" applyFont="1" applyAlignment="1"/>
    <xf numFmtId="0" fontId="4" fillId="0" borderId="4" xfId="0" applyFont="1" applyBorder="1" applyAlignment="1">
      <alignment horizontal="center" vertical="center"/>
    </xf>
    <xf numFmtId="0" fontId="0" fillId="15" borderId="27" xfId="0" applyFill="1" applyBorder="1" applyAlignment="1">
      <alignment vertical="center"/>
    </xf>
    <xf numFmtId="0" fontId="0" fillId="17" borderId="44" xfId="0" applyFill="1" applyBorder="1" applyAlignment="1">
      <alignment vertical="center"/>
    </xf>
    <xf numFmtId="0" fontId="0" fillId="17" borderId="42" xfId="0" applyFill="1" applyBorder="1" applyAlignment="1">
      <alignment vertical="center"/>
    </xf>
    <xf numFmtId="0" fontId="0" fillId="17" borderId="43" xfId="0" applyFill="1" applyBorder="1" applyAlignment="1">
      <alignment vertical="center"/>
    </xf>
    <xf numFmtId="0" fontId="0" fillId="12" borderId="27" xfId="0" applyFill="1" applyBorder="1" applyAlignment="1">
      <alignment vertical="center"/>
    </xf>
    <xf numFmtId="0" fontId="0" fillId="0" borderId="27" xfId="0" applyBorder="1" applyAlignment="1">
      <alignment horizontal="center" vertical="center"/>
    </xf>
    <xf numFmtId="0" fontId="0" fillId="0" borderId="27" xfId="0" applyBorder="1" applyAlignment="1">
      <alignment vertical="center"/>
    </xf>
    <xf numFmtId="0" fontId="0" fillId="15" borderId="27" xfId="0" applyFill="1" applyBorder="1" applyAlignment="1">
      <alignment horizontal="center" vertical="center"/>
    </xf>
    <xf numFmtId="0" fontId="0" fillId="12" borderId="27" xfId="0" applyFill="1" applyBorder="1"/>
    <xf numFmtId="0" fontId="0" fillId="17" borderId="43" xfId="0" applyFill="1" applyBorder="1"/>
    <xf numFmtId="0" fontId="0" fillId="17" borderId="27" xfId="0" applyFill="1" applyBorder="1"/>
    <xf numFmtId="0" fontId="0" fillId="0" borderId="27" xfId="0" applyBorder="1"/>
    <xf numFmtId="0" fontId="0" fillId="11" borderId="27" xfId="0" applyFill="1" applyBorder="1"/>
    <xf numFmtId="0" fontId="0" fillId="15" borderId="27" xfId="0" applyFill="1" applyBorder="1"/>
    <xf numFmtId="0" fontId="0" fillId="17" borderId="42" xfId="0" applyFill="1" applyBorder="1" applyAlignment="1"/>
    <xf numFmtId="0" fontId="0" fillId="17" borderId="43" xfId="0" applyFill="1" applyBorder="1" applyAlignment="1"/>
    <xf numFmtId="0" fontId="0" fillId="19" borderId="27" xfId="0" applyFill="1" applyBorder="1"/>
    <xf numFmtId="0" fontId="0" fillId="20" borderId="27" xfId="0" applyFill="1" applyBorder="1"/>
    <xf numFmtId="0" fontId="0" fillId="0" borderId="27" xfId="0" applyBorder="1" applyAlignment="1">
      <alignment horizontal="center"/>
    </xf>
    <xf numFmtId="0" fontId="0" fillId="0" borderId="4" xfId="0" applyFont="1" applyFill="1" applyBorder="1"/>
    <xf numFmtId="0" fontId="0" fillId="0" borderId="27" xfId="0" applyFill="1" applyBorder="1" applyAlignment="1">
      <alignment horizontal="center" vertical="center"/>
    </xf>
    <xf numFmtId="0" fontId="0" fillId="13" borderId="27" xfId="0" applyFill="1" applyBorder="1"/>
    <xf numFmtId="0" fontId="0" fillId="15" borderId="44" xfId="0" applyFill="1" applyBorder="1" applyAlignment="1">
      <alignment vertical="center"/>
    </xf>
    <xf numFmtId="0" fontId="0" fillId="13" borderId="27" xfId="0" applyFill="1" applyBorder="1" applyAlignment="1">
      <alignment horizontal="center" vertical="center"/>
    </xf>
    <xf numFmtId="0" fontId="0" fillId="11" borderId="27" xfId="0" applyFill="1" applyBorder="1" applyAlignment="1">
      <alignment horizontal="center" vertical="center"/>
    </xf>
    <xf numFmtId="164" fontId="0" fillId="0" borderId="27" xfId="1" applyNumberFormat="1" applyFont="1" applyBorder="1"/>
    <xf numFmtId="0" fontId="0" fillId="0" borderId="27" xfId="0" applyFill="1" applyBorder="1" applyAlignment="1">
      <alignment horizontal="center"/>
    </xf>
    <xf numFmtId="15" fontId="0" fillId="0" borderId="27" xfId="0" applyNumberFormat="1" applyBorder="1" applyAlignment="1">
      <alignment horizontal="center" vertical="center"/>
    </xf>
    <xf numFmtId="0" fontId="0" fillId="0" borderId="27" xfId="0" quotePrefix="1" applyBorder="1" applyAlignment="1">
      <alignment horizontal="center" vertical="center"/>
    </xf>
    <xf numFmtId="0" fontId="0" fillId="21" borderId="27" xfId="0" applyFill="1" applyBorder="1"/>
    <xf numFmtId="0" fontId="0" fillId="21" borderId="27" xfId="0" applyFill="1" applyBorder="1" applyAlignment="1">
      <alignment horizontal="center" vertical="center"/>
    </xf>
    <xf numFmtId="0" fontId="0" fillId="21" borderId="27" xfId="0" applyFill="1" applyBorder="1" applyAlignment="1">
      <alignment horizontal="center"/>
    </xf>
    <xf numFmtId="0" fontId="0" fillId="17" borderId="27" xfId="0" applyFill="1" applyBorder="1" applyAlignment="1">
      <alignment horizontal="center" vertical="center"/>
    </xf>
    <xf numFmtId="0" fontId="0" fillId="22" borderId="27" xfId="0" applyFill="1" applyBorder="1"/>
    <xf numFmtId="0" fontId="8" fillId="22" borderId="27" xfId="0" applyFont="1" applyFill="1" applyBorder="1"/>
    <xf numFmtId="0" fontId="0" fillId="22" borderId="27" xfId="0" applyFill="1" applyBorder="1" applyAlignment="1">
      <alignment horizontal="center" vertical="center"/>
    </xf>
    <xf numFmtId="0" fontId="0" fillId="22" borderId="27" xfId="0" applyFill="1" applyBorder="1" applyAlignment="1">
      <alignment horizontal="center"/>
    </xf>
    <xf numFmtId="0" fontId="0" fillId="19" borderId="27" xfId="0" applyFill="1" applyBorder="1" applyAlignment="1">
      <alignment horizontal="center"/>
    </xf>
    <xf numFmtId="0" fontId="9" fillId="0" borderId="27" xfId="0" applyFont="1" applyBorder="1"/>
    <xf numFmtId="0" fontId="0" fillId="19" borderId="27" xfId="0" applyFill="1" applyBorder="1" applyAlignment="1">
      <alignment horizontal="center" vertical="center"/>
    </xf>
    <xf numFmtId="0" fontId="0" fillId="0" borderId="27" xfId="0" quotePrefix="1" applyFill="1" applyBorder="1" applyAlignment="1">
      <alignment horizontal="center" vertical="center"/>
    </xf>
    <xf numFmtId="0" fontId="8" fillId="0" borderId="27" xfId="0" applyFont="1" applyBorder="1"/>
    <xf numFmtId="164" fontId="0" fillId="21" borderId="27" xfId="1" applyNumberFormat="1" applyFont="1" applyFill="1" applyBorder="1"/>
    <xf numFmtId="0" fontId="0" fillId="0" borderId="27" xfId="0" applyFill="1" applyBorder="1"/>
    <xf numFmtId="0" fontId="8" fillId="0" borderId="27" xfId="0" applyFont="1" applyFill="1" applyBorder="1"/>
    <xf numFmtId="0" fontId="0" fillId="22" borderId="44" xfId="0" applyFill="1" applyBorder="1" applyAlignment="1">
      <alignment horizontal="center" vertical="center"/>
    </xf>
    <xf numFmtId="0" fontId="0" fillId="12" borderId="27" xfId="0" applyFill="1" applyBorder="1" applyAlignment="1">
      <alignment horizontal="center" vertical="center"/>
    </xf>
    <xf numFmtId="0" fontId="0" fillId="12" borderId="27" xfId="0" applyFill="1" applyBorder="1" applyAlignment="1">
      <alignment horizontal="center"/>
    </xf>
    <xf numFmtId="0" fontId="0" fillId="0" borderId="41" xfId="0" applyBorder="1" applyAlignment="1">
      <alignment vertical="center"/>
    </xf>
    <xf numFmtId="0" fontId="0" fillId="0" borderId="41" xfId="0" applyFill="1" applyBorder="1"/>
    <xf numFmtId="0" fontId="0" fillId="17" borderId="27" xfId="0" applyFill="1" applyBorder="1" applyAlignment="1">
      <alignment vertical="center"/>
    </xf>
    <xf numFmtId="0" fontId="10" fillId="13" borderId="27" xfId="0" applyFont="1" applyFill="1" applyBorder="1"/>
    <xf numFmtId="0" fontId="0" fillId="0" borderId="27" xfId="0" applyFill="1" applyBorder="1" applyAlignment="1">
      <alignment vertical="center"/>
    </xf>
    <xf numFmtId="175" fontId="0" fillId="8" borderId="4" xfId="0" applyNumberFormat="1" applyFont="1" applyFill="1" applyBorder="1" applyAlignment="1">
      <alignment horizontal="center" vertical="center"/>
    </xf>
    <xf numFmtId="175" fontId="0" fillId="14" borderId="4" xfId="0" applyNumberFormat="1" applyFont="1" applyFill="1" applyBorder="1" applyAlignment="1">
      <alignment horizontal="center" vertical="center"/>
    </xf>
    <xf numFmtId="175" fontId="0" fillId="0" borderId="4" xfId="0" applyNumberFormat="1" applyFont="1" applyFill="1" applyBorder="1" applyAlignment="1">
      <alignment horizontal="center" vertical="center"/>
    </xf>
    <xf numFmtId="0" fontId="4" fillId="0" borderId="0" xfId="0" applyFont="1" applyAlignment="1"/>
    <xf numFmtId="0" fontId="0" fillId="0" borderId="0" xfId="0" applyFont="1" applyFill="1" applyAlignment="1"/>
    <xf numFmtId="0" fontId="0" fillId="0" borderId="4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/>
    </xf>
    <xf numFmtId="167" fontId="0" fillId="0" borderId="4" xfId="0" applyNumberFormat="1" applyFont="1" applyFill="1" applyBorder="1" applyAlignment="1">
      <alignment horizontal="center"/>
    </xf>
    <xf numFmtId="21" fontId="0" fillId="0" borderId="4" xfId="0" applyNumberFormat="1" applyFont="1" applyFill="1" applyBorder="1" applyAlignment="1">
      <alignment horizontal="center"/>
    </xf>
    <xf numFmtId="171" fontId="0" fillId="0" borderId="4" xfId="0" applyNumberFormat="1" applyFont="1" applyFill="1" applyBorder="1" applyAlignment="1">
      <alignment horizontal="center" vertical="center" wrapText="1"/>
    </xf>
    <xf numFmtId="167" fontId="2" fillId="0" borderId="4" xfId="0" applyNumberFormat="1" applyFont="1" applyFill="1" applyBorder="1" applyAlignment="1">
      <alignment horizontal="center"/>
    </xf>
    <xf numFmtId="169" fontId="0" fillId="0" borderId="4" xfId="0" applyNumberFormat="1" applyFont="1" applyFill="1" applyBorder="1"/>
    <xf numFmtId="170" fontId="0" fillId="0" borderId="4" xfId="0" applyNumberFormat="1" applyFont="1" applyFill="1" applyBorder="1"/>
    <xf numFmtId="168" fontId="0" fillId="0" borderId="4" xfId="0" applyNumberFormat="1" applyFont="1" applyFill="1" applyBorder="1" applyAlignment="1">
      <alignment horizontal="center"/>
    </xf>
    <xf numFmtId="171" fontId="4" fillId="0" borderId="4" xfId="0" quotePrefix="1" applyNumberFormat="1" applyFont="1" applyFill="1" applyBorder="1" applyAlignment="1">
      <alignment horizontal="center" vertical="center" wrapText="1"/>
    </xf>
    <xf numFmtId="168" fontId="4" fillId="0" borderId="4" xfId="0" applyNumberFormat="1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171" fontId="0" fillId="0" borderId="4" xfId="0" quotePrefix="1" applyNumberFormat="1" applyFont="1" applyFill="1" applyBorder="1" applyAlignment="1">
      <alignment horizontal="center" vertical="center" wrapText="1"/>
    </xf>
    <xf numFmtId="0" fontId="0" fillId="0" borderId="25" xfId="0" applyFont="1" applyFill="1" applyBorder="1" applyAlignment="1">
      <alignment horizontal="center" vertical="center"/>
    </xf>
    <xf numFmtId="0" fontId="0" fillId="0" borderId="25" xfId="0" applyFont="1" applyFill="1" applyBorder="1"/>
    <xf numFmtId="0" fontId="0" fillId="0" borderId="25" xfId="0" applyFont="1" applyFill="1" applyBorder="1" applyAlignment="1">
      <alignment horizontal="center"/>
    </xf>
    <xf numFmtId="167" fontId="0" fillId="0" borderId="25" xfId="0" applyNumberFormat="1" applyFont="1" applyFill="1" applyBorder="1" applyAlignment="1">
      <alignment horizontal="center"/>
    </xf>
    <xf numFmtId="168" fontId="4" fillId="0" borderId="25" xfId="0" applyNumberFormat="1" applyFont="1" applyFill="1" applyBorder="1" applyAlignment="1">
      <alignment horizontal="center"/>
    </xf>
    <xf numFmtId="21" fontId="0" fillId="0" borderId="25" xfId="0" applyNumberFormat="1" applyFont="1" applyFill="1" applyBorder="1" applyAlignment="1">
      <alignment horizontal="center"/>
    </xf>
    <xf numFmtId="171" fontId="4" fillId="0" borderId="25" xfId="0" quotePrefix="1" applyNumberFormat="1" applyFont="1" applyFill="1" applyBorder="1" applyAlignment="1">
      <alignment horizontal="center" vertical="center" wrapText="1"/>
    </xf>
    <xf numFmtId="0" fontId="4" fillId="0" borderId="25" xfId="0" applyFont="1" applyFill="1" applyBorder="1" applyAlignment="1">
      <alignment horizontal="center"/>
    </xf>
    <xf numFmtId="167" fontId="2" fillId="0" borderId="25" xfId="0" applyNumberFormat="1" applyFont="1" applyFill="1" applyBorder="1" applyAlignment="1">
      <alignment horizontal="center"/>
    </xf>
    <xf numFmtId="170" fontId="0" fillId="0" borderId="25" xfId="0" applyNumberFormat="1" applyFont="1" applyFill="1" applyBorder="1"/>
    <xf numFmtId="1" fontId="0" fillId="0" borderId="4" xfId="0" applyNumberFormat="1" applyFont="1" applyFill="1" applyBorder="1" applyAlignment="1">
      <alignment horizontal="center" vertical="center" wrapText="1"/>
    </xf>
    <xf numFmtId="175" fontId="11" fillId="0" borderId="27" xfId="0" applyNumberFormat="1" applyFont="1" applyFill="1" applyBorder="1" applyAlignment="1">
      <alignment vertical="center"/>
    </xf>
    <xf numFmtId="0" fontId="5" fillId="0" borderId="27" xfId="0" applyFont="1" applyFill="1" applyBorder="1" applyAlignment="1">
      <alignment vertical="center"/>
    </xf>
    <xf numFmtId="0" fontId="0" fillId="23" borderId="7" xfId="0" applyFont="1" applyFill="1" applyBorder="1" applyAlignment="1">
      <alignment horizontal="center" vertical="center"/>
    </xf>
    <xf numFmtId="0" fontId="0" fillId="23" borderId="4" xfId="0" applyFont="1" applyFill="1" applyBorder="1"/>
    <xf numFmtId="0" fontId="4" fillId="23" borderId="4" xfId="0" applyFont="1" applyFill="1" applyBorder="1" applyAlignment="1">
      <alignment horizontal="center"/>
    </xf>
    <xf numFmtId="0" fontId="4" fillId="23" borderId="4" xfId="0" applyFont="1" applyFill="1" applyBorder="1" applyAlignment="1">
      <alignment horizontal="center" vertical="center"/>
    </xf>
    <xf numFmtId="0" fontId="0" fillId="23" borderId="4" xfId="0" applyFont="1" applyFill="1" applyBorder="1" applyAlignment="1">
      <alignment horizontal="center" vertical="center"/>
    </xf>
    <xf numFmtId="175" fontId="0" fillId="23" borderId="4" xfId="0" applyNumberFormat="1" applyFont="1" applyFill="1" applyBorder="1" applyAlignment="1">
      <alignment horizontal="center" vertical="center"/>
    </xf>
    <xf numFmtId="175" fontId="0" fillId="24" borderId="4" xfId="0" applyNumberFormat="1" applyFont="1" applyFill="1" applyBorder="1" applyAlignment="1">
      <alignment horizontal="center" vertical="center"/>
    </xf>
    <xf numFmtId="164" fontId="0" fillId="23" borderId="4" xfId="0" applyNumberFormat="1" applyFont="1" applyFill="1" applyBorder="1"/>
    <xf numFmtId="0" fontId="0" fillId="23" borderId="4" xfId="0" applyFont="1" applyFill="1" applyBorder="1" applyAlignment="1">
      <alignment horizontal="center"/>
    </xf>
    <xf numFmtId="0" fontId="0" fillId="24" borderId="0" xfId="0" applyFont="1" applyFill="1" applyAlignment="1"/>
    <xf numFmtId="0" fontId="0" fillId="24" borderId="4" xfId="0" applyFont="1" applyFill="1" applyBorder="1" applyAlignment="1">
      <alignment horizontal="center" vertical="center"/>
    </xf>
    <xf numFmtId="0" fontId="0" fillId="24" borderId="4" xfId="0" applyFont="1" applyFill="1" applyBorder="1"/>
    <xf numFmtId="0" fontId="0" fillId="24" borderId="4" xfId="0" applyFont="1" applyFill="1" applyBorder="1" applyAlignment="1">
      <alignment horizontal="center"/>
    </xf>
    <xf numFmtId="167" fontId="0" fillId="24" borderId="4" xfId="0" applyNumberFormat="1" applyFont="1" applyFill="1" applyBorder="1" applyAlignment="1">
      <alignment horizontal="center"/>
    </xf>
    <xf numFmtId="21" fontId="0" fillId="24" borderId="4" xfId="0" applyNumberFormat="1" applyFont="1" applyFill="1" applyBorder="1" applyAlignment="1">
      <alignment horizontal="center"/>
    </xf>
    <xf numFmtId="171" fontId="0" fillId="24" borderId="4" xfId="0" applyNumberFormat="1" applyFont="1" applyFill="1" applyBorder="1" applyAlignment="1">
      <alignment horizontal="center" vertical="center" wrapText="1"/>
    </xf>
    <xf numFmtId="167" fontId="2" fillId="24" borderId="4" xfId="0" applyNumberFormat="1" applyFont="1" applyFill="1" applyBorder="1" applyAlignment="1">
      <alignment horizontal="center"/>
    </xf>
    <xf numFmtId="169" fontId="0" fillId="24" borderId="4" xfId="0" applyNumberFormat="1" applyFont="1" applyFill="1" applyBorder="1"/>
    <xf numFmtId="170" fontId="0" fillId="24" borderId="4" xfId="0" applyNumberFormat="1" applyFont="1" applyFill="1" applyBorder="1"/>
    <xf numFmtId="168" fontId="4" fillId="24" borderId="4" xfId="0" applyNumberFormat="1" applyFont="1" applyFill="1" applyBorder="1" applyAlignment="1">
      <alignment horizontal="center"/>
    </xf>
    <xf numFmtId="171" fontId="4" fillId="24" borderId="4" xfId="0" applyNumberFormat="1" applyFont="1" applyFill="1" applyBorder="1" applyAlignment="1">
      <alignment horizontal="center" vertical="center" wrapText="1"/>
    </xf>
    <xf numFmtId="0" fontId="4" fillId="24" borderId="4" xfId="0" applyFont="1" applyFill="1" applyBorder="1" applyAlignment="1">
      <alignment horizontal="center"/>
    </xf>
    <xf numFmtId="168" fontId="0" fillId="24" borderId="4" xfId="0" applyNumberFormat="1" applyFont="1" applyFill="1" applyBorder="1" applyAlignment="1">
      <alignment horizontal="center"/>
    </xf>
    <xf numFmtId="171" fontId="0" fillId="24" borderId="4" xfId="0" quotePrefix="1" applyNumberFormat="1" applyFont="1" applyFill="1" applyBorder="1" applyAlignment="1">
      <alignment horizontal="center" vertical="center" wrapText="1"/>
    </xf>
    <xf numFmtId="171" fontId="4" fillId="24" borderId="4" xfId="0" quotePrefix="1" applyNumberFormat="1" applyFont="1" applyFill="1" applyBorder="1" applyAlignment="1">
      <alignment horizontal="center" vertical="center" wrapText="1"/>
    </xf>
    <xf numFmtId="0" fontId="0" fillId="24" borderId="27" xfId="0" applyFont="1" applyFill="1" applyBorder="1" applyAlignment="1">
      <alignment horizontal="center" vertical="center"/>
    </xf>
    <xf numFmtId="0" fontId="4" fillId="24" borderId="27" xfId="0" applyFont="1" applyFill="1" applyBorder="1"/>
    <xf numFmtId="0" fontId="0" fillId="24" borderId="27" xfId="0" applyFont="1" applyFill="1" applyBorder="1" applyAlignment="1">
      <alignment horizontal="center"/>
    </xf>
    <xf numFmtId="167" fontId="0" fillId="24" borderId="27" xfId="0" applyNumberFormat="1" applyFont="1" applyFill="1" applyBorder="1" applyAlignment="1">
      <alignment horizontal="center"/>
    </xf>
    <xf numFmtId="0" fontId="4" fillId="24" borderId="25" xfId="0" applyFont="1" applyFill="1" applyBorder="1" applyAlignment="1">
      <alignment horizontal="center"/>
    </xf>
    <xf numFmtId="0" fontId="0" fillId="24" borderId="25" xfId="0" applyFont="1" applyFill="1" applyBorder="1" applyAlignment="1">
      <alignment horizontal="center"/>
    </xf>
    <xf numFmtId="0" fontId="0" fillId="24" borderId="25" xfId="0" applyFont="1" applyFill="1" applyBorder="1"/>
    <xf numFmtId="168" fontId="4" fillId="24" borderId="25" xfId="0" applyNumberFormat="1" applyFont="1" applyFill="1" applyBorder="1" applyAlignment="1">
      <alignment horizontal="center"/>
    </xf>
    <xf numFmtId="21" fontId="0" fillId="24" borderId="25" xfId="0" applyNumberFormat="1" applyFont="1" applyFill="1" applyBorder="1" applyAlignment="1">
      <alignment horizontal="center"/>
    </xf>
    <xf numFmtId="171" fontId="4" fillId="24" borderId="25" xfId="0" quotePrefix="1" applyNumberFormat="1" applyFont="1" applyFill="1" applyBorder="1" applyAlignment="1">
      <alignment horizontal="center" vertical="center" wrapText="1"/>
    </xf>
    <xf numFmtId="0" fontId="0" fillId="24" borderId="44" xfId="0" applyFont="1" applyFill="1" applyBorder="1" applyAlignment="1">
      <alignment horizontal="center"/>
    </xf>
    <xf numFmtId="167" fontId="0" fillId="24" borderId="25" xfId="0" applyNumberFormat="1" applyFont="1" applyFill="1" applyBorder="1" applyAlignment="1">
      <alignment horizontal="center"/>
    </xf>
    <xf numFmtId="170" fontId="0" fillId="24" borderId="44" xfId="0" applyNumberFormat="1" applyFont="1" applyFill="1" applyBorder="1"/>
    <xf numFmtId="0" fontId="0" fillId="24" borderId="27" xfId="0" applyFont="1" applyFill="1" applyBorder="1"/>
    <xf numFmtId="0" fontId="0" fillId="24" borderId="27" xfId="0" applyFont="1" applyFill="1" applyBorder="1" applyAlignment="1"/>
    <xf numFmtId="0" fontId="4" fillId="24" borderId="27" xfId="0" applyFont="1" applyFill="1" applyBorder="1" applyAlignment="1">
      <alignment horizontal="center"/>
    </xf>
    <xf numFmtId="168" fontId="4" fillId="24" borderId="27" xfId="0" applyNumberFormat="1" applyFont="1" applyFill="1" applyBorder="1" applyAlignment="1">
      <alignment horizontal="center"/>
    </xf>
    <xf numFmtId="21" fontId="0" fillId="24" borderId="27" xfId="0" applyNumberFormat="1" applyFont="1" applyFill="1" applyBorder="1" applyAlignment="1">
      <alignment horizontal="center"/>
    </xf>
    <xf numFmtId="171" fontId="4" fillId="24" borderId="27" xfId="0" quotePrefix="1" applyNumberFormat="1" applyFont="1" applyFill="1" applyBorder="1" applyAlignment="1">
      <alignment horizontal="center" vertical="center" wrapText="1"/>
    </xf>
    <xf numFmtId="170" fontId="0" fillId="24" borderId="27" xfId="0" applyNumberFormat="1" applyFont="1" applyFill="1" applyBorder="1"/>
    <xf numFmtId="0" fontId="0" fillId="0" borderId="0" xfId="0" applyFont="1" applyAlignment="1"/>
    <xf numFmtId="0" fontId="4" fillId="0" borderId="4" xfId="0" applyFont="1" applyBorder="1" applyAlignment="1">
      <alignment horizontal="center" vertical="center"/>
    </xf>
    <xf numFmtId="0" fontId="0" fillId="0" borderId="25" xfId="0" applyFont="1" applyBorder="1" applyAlignment="1"/>
    <xf numFmtId="0" fontId="0" fillId="0" borderId="7" xfId="0" applyFont="1" applyBorder="1" applyAlignment="1"/>
    <xf numFmtId="0" fontId="0" fillId="0" borderId="9" xfId="0" applyFont="1" applyBorder="1" applyAlignment="1"/>
    <xf numFmtId="167" fontId="0" fillId="0" borderId="9" xfId="0" applyNumberFormat="1" applyFont="1" applyBorder="1" applyAlignment="1"/>
    <xf numFmtId="0" fontId="0" fillId="0" borderId="27" xfId="0" applyFont="1" applyFill="1" applyBorder="1" applyAlignment="1"/>
    <xf numFmtId="0" fontId="0" fillId="0" borderId="27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 wrapText="1"/>
    </xf>
    <xf numFmtId="0" fontId="0" fillId="0" borderId="25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/>
    </xf>
    <xf numFmtId="167" fontId="0" fillId="0" borderId="8" xfId="0" applyNumberFormat="1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 wrapText="1"/>
    </xf>
    <xf numFmtId="0" fontId="12" fillId="8" borderId="4" xfId="0" applyFont="1" applyFill="1" applyBorder="1" applyAlignment="1">
      <alignment horizontal="center" vertical="center"/>
    </xf>
    <xf numFmtId="0" fontId="12" fillId="8" borderId="25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0" fillId="0" borderId="0" xfId="0" applyFont="1" applyAlignment="1"/>
    <xf numFmtId="0" fontId="0" fillId="3" borderId="5" xfId="0" applyFont="1" applyFill="1" applyBorder="1" applyAlignment="1">
      <alignment horizontal="center"/>
    </xf>
    <xf numFmtId="0" fontId="2" fillId="0" borderId="19" xfId="0" applyFont="1" applyBorder="1"/>
    <xf numFmtId="0" fontId="0" fillId="4" borderId="5" xfId="0" applyFont="1" applyFill="1" applyBorder="1" applyAlignment="1">
      <alignment horizontal="center"/>
    </xf>
    <xf numFmtId="0" fontId="2" fillId="0" borderId="18" xfId="0" applyFont="1" applyBorder="1"/>
    <xf numFmtId="0" fontId="0" fillId="5" borderId="10" xfId="0" applyFont="1" applyFill="1" applyBorder="1" applyAlignment="1">
      <alignment horizontal="center"/>
    </xf>
    <xf numFmtId="0" fontId="2" fillId="0" borderId="11" xfId="0" applyFont="1" applyBorder="1"/>
    <xf numFmtId="0" fontId="2" fillId="0" borderId="12" xfId="0" applyFont="1" applyBorder="1"/>
    <xf numFmtId="0" fontId="0" fillId="0" borderId="13" xfId="0" applyFont="1" applyBorder="1" applyAlignment="1">
      <alignment horizontal="center" vertical="center"/>
    </xf>
    <xf numFmtId="0" fontId="2" fillId="0" borderId="14" xfId="0" applyFont="1" applyBorder="1"/>
    <xf numFmtId="0" fontId="2" fillId="0" borderId="15" xfId="0" applyFont="1" applyBorder="1"/>
    <xf numFmtId="0" fontId="2" fillId="0" borderId="16" xfId="0" applyFont="1" applyBorder="1"/>
    <xf numFmtId="0" fontId="2" fillId="0" borderId="17" xfId="0" applyFont="1" applyBorder="1"/>
    <xf numFmtId="0" fontId="0" fillId="2" borderId="10" xfId="0" applyFont="1" applyFill="1" applyBorder="1" applyAlignment="1">
      <alignment horizontal="center"/>
    </xf>
    <xf numFmtId="0" fontId="0" fillId="6" borderId="5" xfId="0" applyFont="1" applyFill="1" applyBorder="1" applyAlignment="1">
      <alignment horizontal="center"/>
    </xf>
    <xf numFmtId="165" fontId="0" fillId="6" borderId="5" xfId="0" applyNumberFormat="1" applyFont="1" applyFill="1" applyBorder="1" applyAlignment="1">
      <alignment horizontal="center"/>
    </xf>
    <xf numFmtId="166" fontId="0" fillId="6" borderId="5" xfId="0" applyNumberFormat="1" applyFont="1" applyFill="1" applyBorder="1" applyAlignment="1">
      <alignment horizontal="center"/>
    </xf>
    <xf numFmtId="0" fontId="0" fillId="0" borderId="58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56" xfId="0" applyFont="1" applyBorder="1" applyAlignment="1">
      <alignment horizontal="center"/>
    </xf>
    <xf numFmtId="0" fontId="5" fillId="0" borderId="4" xfId="0" applyFont="1" applyFill="1" applyBorder="1" applyAlignment="1">
      <alignment horizontal="center" vertical="center"/>
    </xf>
    <xf numFmtId="0" fontId="5" fillId="0" borderId="56" xfId="0" applyFont="1" applyFill="1" applyBorder="1" applyAlignment="1">
      <alignment horizontal="center" vertical="center"/>
    </xf>
    <xf numFmtId="0" fontId="0" fillId="0" borderId="59" xfId="0" applyFont="1" applyBorder="1" applyAlignment="1">
      <alignment horizontal="center"/>
    </xf>
    <xf numFmtId="0" fontId="0" fillId="0" borderId="55" xfId="0" applyFont="1" applyBorder="1" applyAlignment="1">
      <alignment horizontal="center"/>
    </xf>
    <xf numFmtId="0" fontId="4" fillId="0" borderId="55" xfId="0" applyFont="1" applyBorder="1" applyAlignment="1">
      <alignment horizontal="center"/>
    </xf>
    <xf numFmtId="0" fontId="0" fillId="13" borderId="55" xfId="0" applyFont="1" applyFill="1" applyBorder="1" applyAlignment="1">
      <alignment horizontal="center"/>
    </xf>
    <xf numFmtId="0" fontId="0" fillId="13" borderId="4" xfId="0" applyFont="1" applyFill="1" applyBorder="1" applyAlignment="1">
      <alignment horizontal="center"/>
    </xf>
    <xf numFmtId="0" fontId="4" fillId="0" borderId="52" xfId="0" applyFont="1" applyBorder="1" applyAlignment="1">
      <alignment horizontal="center"/>
    </xf>
    <xf numFmtId="0" fontId="0" fillId="0" borderId="53" xfId="0" applyFont="1" applyBorder="1" applyAlignment="1">
      <alignment horizontal="center"/>
    </xf>
    <xf numFmtId="0" fontId="4" fillId="0" borderId="53" xfId="0" applyFont="1" applyBorder="1" applyAlignment="1">
      <alignment horizontal="center"/>
    </xf>
    <xf numFmtId="0" fontId="0" fillId="0" borderId="54" xfId="0" applyFont="1" applyBorder="1" applyAlignment="1">
      <alignment horizontal="center"/>
    </xf>
    <xf numFmtId="0" fontId="0" fillId="0" borderId="45" xfId="0" applyFont="1" applyBorder="1" applyAlignment="1">
      <alignment horizontal="center" vertical="center" wrapText="1"/>
    </xf>
    <xf numFmtId="0" fontId="0" fillId="0" borderId="46" xfId="0" applyFont="1" applyBorder="1" applyAlignment="1">
      <alignment horizontal="center" vertical="center" wrapText="1"/>
    </xf>
    <xf numFmtId="0" fontId="0" fillId="0" borderId="47" xfId="0" applyFont="1" applyBorder="1" applyAlignment="1">
      <alignment horizontal="center" vertical="center" wrapText="1"/>
    </xf>
    <xf numFmtId="0" fontId="0" fillId="0" borderId="48" xfId="0" applyFont="1" applyBorder="1" applyAlignment="1">
      <alignment horizontal="center" vertical="center" wrapText="1"/>
    </xf>
    <xf numFmtId="0" fontId="0" fillId="0" borderId="49" xfId="0" applyFont="1" applyBorder="1" applyAlignment="1">
      <alignment horizontal="center" vertical="center" wrapText="1"/>
    </xf>
    <xf numFmtId="0" fontId="0" fillId="0" borderId="50" xfId="0" applyFont="1" applyBorder="1" applyAlignment="1">
      <alignment horizontal="center" vertical="center" wrapText="1"/>
    </xf>
    <xf numFmtId="0" fontId="0" fillId="11" borderId="0" xfId="0" applyFont="1" applyFill="1" applyAlignment="1">
      <alignment horizontal="center" vertical="center"/>
    </xf>
    <xf numFmtId="0" fontId="4" fillId="0" borderId="52" xfId="0" applyFont="1" applyBorder="1" applyAlignment="1">
      <alignment horizontal="center" vertical="center"/>
    </xf>
    <xf numFmtId="0" fontId="4" fillId="0" borderId="53" xfId="0" applyFont="1" applyBorder="1" applyAlignment="1">
      <alignment horizontal="center" vertical="center"/>
    </xf>
    <xf numFmtId="0" fontId="4" fillId="0" borderId="55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16" borderId="41" xfId="0" applyFont="1" applyFill="1" applyBorder="1" applyAlignment="1">
      <alignment horizontal="center"/>
    </xf>
    <xf numFmtId="0" fontId="4" fillId="16" borderId="42" xfId="0" applyFont="1" applyFill="1" applyBorder="1" applyAlignment="1">
      <alignment horizontal="center"/>
    </xf>
    <xf numFmtId="0" fontId="4" fillId="16" borderId="43" xfId="0" applyFont="1" applyFill="1" applyBorder="1" applyAlignment="1">
      <alignment horizontal="center"/>
    </xf>
    <xf numFmtId="0" fontId="4" fillId="0" borderId="41" xfId="0" applyFont="1" applyBorder="1" applyAlignment="1">
      <alignment horizontal="center"/>
    </xf>
    <xf numFmtId="0" fontId="4" fillId="0" borderId="42" xfId="0" applyFont="1" applyBorder="1" applyAlignment="1">
      <alignment horizontal="center"/>
    </xf>
    <xf numFmtId="0" fontId="4" fillId="0" borderId="43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3" fillId="7" borderId="1" xfId="0" applyFont="1" applyFill="1" applyBorder="1" applyAlignment="1">
      <alignment horizontal="center" vertical="center"/>
    </xf>
    <xf numFmtId="0" fontId="0" fillId="0" borderId="6" xfId="0" applyFont="1" applyBorder="1" applyAlignment="1">
      <alignment horizontal="center" vertical="center" wrapText="1"/>
    </xf>
    <xf numFmtId="0" fontId="2" fillId="0" borderId="8" xfId="0" applyFont="1" applyBorder="1"/>
    <xf numFmtId="0" fontId="2" fillId="0" borderId="9" xfId="0" applyFont="1" applyBorder="1"/>
    <xf numFmtId="0" fontId="0" fillId="0" borderId="28" xfId="0" applyFont="1" applyBorder="1" applyAlignment="1">
      <alignment horizontal="center"/>
    </xf>
    <xf numFmtId="0" fontId="2" fillId="0" borderId="29" xfId="0" applyFont="1" applyBorder="1"/>
    <xf numFmtId="167" fontId="0" fillId="12" borderId="4" xfId="0" applyNumberFormat="1" applyFont="1" applyFill="1" applyBorder="1" applyAlignment="1">
      <alignment horizontal="center"/>
    </xf>
    <xf numFmtId="0" fontId="0" fillId="12" borderId="4" xfId="0" applyFont="1" applyFill="1" applyBorder="1" applyAlignment="1">
      <alignment horizontal="center"/>
    </xf>
    <xf numFmtId="167" fontId="0" fillId="17" borderId="4" xfId="0" applyNumberFormat="1" applyFont="1" applyFill="1" applyBorder="1" applyAlignment="1">
      <alignment horizontal="center"/>
    </xf>
    <xf numFmtId="167" fontId="0" fillId="18" borderId="4" xfId="0" applyNumberFormat="1" applyFont="1" applyFill="1" applyBorder="1" applyAlignment="1">
      <alignment horizontal="center"/>
    </xf>
    <xf numFmtId="0" fontId="0" fillId="18" borderId="4" xfId="0" applyFont="1" applyFill="1" applyBorder="1" applyAlignment="1">
      <alignment horizontal="center"/>
    </xf>
    <xf numFmtId="167" fontId="0" fillId="13" borderId="4" xfId="0" applyNumberFormat="1" applyFont="1" applyFill="1" applyBorder="1" applyAlignment="1">
      <alignment horizontal="center"/>
    </xf>
    <xf numFmtId="0" fontId="3" fillId="18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167" fontId="0" fillId="17" borderId="53" xfId="0" applyNumberFormat="1" applyFont="1" applyFill="1" applyBorder="1" applyAlignment="1">
      <alignment horizontal="center"/>
    </xf>
    <xf numFmtId="167" fontId="0" fillId="17" borderId="54" xfId="0" applyNumberFormat="1" applyFont="1" applyFill="1" applyBorder="1" applyAlignment="1">
      <alignment horizontal="center"/>
    </xf>
    <xf numFmtId="0" fontId="6" fillId="0" borderId="57" xfId="0" applyFont="1" applyBorder="1" applyAlignment="1">
      <alignment horizontal="center"/>
    </xf>
    <xf numFmtId="0" fontId="6" fillId="0" borderId="58" xfId="0" applyFont="1" applyBorder="1" applyAlignment="1">
      <alignment horizontal="center"/>
    </xf>
    <xf numFmtId="167" fontId="6" fillId="13" borderId="58" xfId="0" applyNumberFormat="1" applyFont="1" applyFill="1" applyBorder="1" applyAlignment="1">
      <alignment horizontal="center"/>
    </xf>
    <xf numFmtId="0" fontId="6" fillId="13" borderId="59" xfId="0" applyFont="1" applyFill="1" applyBorder="1" applyAlignment="1">
      <alignment horizontal="center"/>
    </xf>
    <xf numFmtId="0" fontId="0" fillId="18" borderId="56" xfId="0" applyFont="1" applyFill="1" applyBorder="1" applyAlignment="1">
      <alignment horizontal="center"/>
    </xf>
    <xf numFmtId="0" fontId="0" fillId="13" borderId="56" xfId="0" applyFont="1" applyFill="1" applyBorder="1" applyAlignment="1">
      <alignment horizontal="center"/>
    </xf>
    <xf numFmtId="167" fontId="6" fillId="0" borderId="58" xfId="0" applyNumberFormat="1" applyFont="1" applyBorder="1" applyAlignment="1">
      <alignment horizontal="center"/>
    </xf>
    <xf numFmtId="0" fontId="6" fillId="0" borderId="59" xfId="0" applyFont="1" applyBorder="1" applyAlignment="1">
      <alignment horizontal="center"/>
    </xf>
    <xf numFmtId="0" fontId="3" fillId="13" borderId="0" xfId="0" applyFont="1" applyFill="1" applyAlignment="1">
      <alignment horizontal="center" vertical="center"/>
    </xf>
    <xf numFmtId="0" fontId="0" fillId="13" borderId="0" xfId="0" applyFont="1" applyFill="1" applyAlignment="1">
      <alignment horizontal="center" vertical="center"/>
    </xf>
    <xf numFmtId="167" fontId="0" fillId="17" borderId="53" xfId="0" applyNumberFormat="1" applyFont="1" applyFill="1" applyBorder="1" applyAlignment="1">
      <alignment horizontal="center" vertical="center"/>
    </xf>
    <xf numFmtId="167" fontId="0" fillId="17" borderId="54" xfId="0" applyNumberFormat="1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/>
    </xf>
    <xf numFmtId="167" fontId="6" fillId="0" borderId="3" xfId="0" applyNumberFormat="1" applyFont="1" applyBorder="1" applyAlignment="1">
      <alignment horizontal="center"/>
    </xf>
    <xf numFmtId="0" fontId="3" fillId="26" borderId="0" xfId="0" applyFont="1" applyFill="1" applyAlignment="1">
      <alignment horizontal="center" vertical="center"/>
    </xf>
    <xf numFmtId="0" fontId="0" fillId="26" borderId="0" xfId="0" applyFont="1" applyFill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167" fontId="0" fillId="0" borderId="3" xfId="0" applyNumberFormat="1" applyFont="1" applyFill="1" applyBorder="1" applyAlignment="1">
      <alignment horizontal="center" vertical="center"/>
    </xf>
    <xf numFmtId="0" fontId="0" fillId="0" borderId="60" xfId="0" applyFont="1" applyBorder="1" applyAlignment="1">
      <alignment horizontal="center"/>
    </xf>
    <xf numFmtId="0" fontId="0" fillId="0" borderId="61" xfId="0" applyFont="1" applyBorder="1" applyAlignment="1">
      <alignment horizontal="center"/>
    </xf>
    <xf numFmtId="167" fontId="0" fillId="13" borderId="61" xfId="0" applyNumberFormat="1" applyFont="1" applyFill="1" applyBorder="1" applyAlignment="1">
      <alignment horizontal="center"/>
    </xf>
    <xf numFmtId="0" fontId="0" fillId="13" borderId="62" xfId="0" applyFont="1" applyFill="1" applyBorder="1" applyAlignment="1">
      <alignment horizontal="center"/>
    </xf>
    <xf numFmtId="0" fontId="4" fillId="0" borderId="38" xfId="0" applyFont="1" applyBorder="1" applyAlignment="1">
      <alignment horizontal="center"/>
    </xf>
    <xf numFmtId="0" fontId="0" fillId="0" borderId="39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4" fillId="0" borderId="63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63" xfId="0" applyFont="1" applyBorder="1" applyAlignment="1">
      <alignment horizontal="center"/>
    </xf>
    <xf numFmtId="0" fontId="12" fillId="0" borderId="64" xfId="0" applyFont="1" applyBorder="1" applyAlignment="1">
      <alignment horizontal="center"/>
    </xf>
    <xf numFmtId="0" fontId="12" fillId="0" borderId="26" xfId="0" applyFont="1" applyBorder="1" applyAlignment="1">
      <alignment horizontal="center"/>
    </xf>
    <xf numFmtId="0" fontId="0" fillId="25" borderId="64" xfId="0" applyFont="1" applyFill="1" applyBorder="1" applyAlignment="1">
      <alignment horizontal="center"/>
    </xf>
    <xf numFmtId="0" fontId="0" fillId="25" borderId="26" xfId="0" applyFont="1" applyFill="1" applyBorder="1" applyAlignment="1">
      <alignment horizontal="center"/>
    </xf>
    <xf numFmtId="167" fontId="0" fillId="0" borderId="56" xfId="0" applyNumberFormat="1" applyFont="1" applyFill="1" applyBorder="1" applyAlignment="1"/>
    <xf numFmtId="167" fontId="6" fillId="13" borderId="59" xfId="0" applyNumberFormat="1" applyFont="1" applyFill="1" applyBorder="1" applyAlignment="1"/>
    <xf numFmtId="0" fontId="4" fillId="0" borderId="65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66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15"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6" tint="0.39994506668294322"/>
        </patternFill>
      </fill>
    </dxf>
    <dxf>
      <fill>
        <patternFill patternType="solid">
          <fgColor rgb="FF00B050"/>
          <bgColor rgb="FF00B050"/>
        </patternFill>
      </fill>
    </dxf>
    <dxf>
      <fill>
        <patternFill patternType="solid">
          <fgColor rgb="FFC00000"/>
          <bgColor rgb="FFC0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B050"/>
          <bgColor rgb="FF00B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838199</xdr:colOff>
      <xdr:row>4</xdr:row>
      <xdr:rowOff>126205</xdr:rowOff>
    </xdr:from>
    <xdr:to>
      <xdr:col>4</xdr:col>
      <xdr:colOff>285749</xdr:colOff>
      <xdr:row>13</xdr:row>
      <xdr:rowOff>161924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0224" y="888205"/>
          <a:ext cx="2333625" cy="1750219"/>
        </a:xfrm>
        <a:prstGeom prst="rect">
          <a:avLst/>
        </a:prstGeom>
      </xdr:spPr>
    </xdr:pic>
    <xdr:clientData/>
  </xdr:twoCellAnchor>
  <xdr:twoCellAnchor editAs="oneCell">
    <xdr:from>
      <xdr:col>5</xdr:col>
      <xdr:colOff>76200</xdr:colOff>
      <xdr:row>4</xdr:row>
      <xdr:rowOff>47024</xdr:rowOff>
    </xdr:from>
    <xdr:to>
      <xdr:col>7</xdr:col>
      <xdr:colOff>550050</xdr:colOff>
      <xdr:row>13</xdr:row>
      <xdr:rowOff>130949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6325" y="809024"/>
          <a:ext cx="2397900" cy="1798425"/>
        </a:xfrm>
        <a:prstGeom prst="rect">
          <a:avLst/>
        </a:prstGeom>
      </xdr:spPr>
    </xdr:pic>
    <xdr:clientData/>
  </xdr:twoCellAnchor>
  <xdr:twoCellAnchor editAs="oneCell">
    <xdr:from>
      <xdr:col>8</xdr:col>
      <xdr:colOff>238126</xdr:colOff>
      <xdr:row>4</xdr:row>
      <xdr:rowOff>58316</xdr:rowOff>
    </xdr:from>
    <xdr:to>
      <xdr:col>10</xdr:col>
      <xdr:colOff>565300</xdr:colOff>
      <xdr:row>13</xdr:row>
      <xdr:rowOff>123825</xdr:rowOff>
    </xdr:to>
    <xdr:pic>
      <xdr:nvPicPr>
        <xdr:cNvPr id="4" name="Picture 3"/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944" b="24755"/>
        <a:stretch/>
      </xdr:blipFill>
      <xdr:spPr>
        <a:xfrm>
          <a:off x="7934326" y="820316"/>
          <a:ext cx="2251224" cy="1780009"/>
        </a:xfrm>
        <a:prstGeom prst="rect">
          <a:avLst/>
        </a:prstGeom>
      </xdr:spPr>
    </xdr:pic>
    <xdr:clientData/>
  </xdr:twoCellAnchor>
  <xdr:twoCellAnchor editAs="oneCell">
    <xdr:from>
      <xdr:col>1</xdr:col>
      <xdr:colOff>790574</xdr:colOff>
      <xdr:row>17</xdr:row>
      <xdr:rowOff>74398</xdr:rowOff>
    </xdr:from>
    <xdr:to>
      <xdr:col>4</xdr:col>
      <xdr:colOff>161924</xdr:colOff>
      <xdr:row>26</xdr:row>
      <xdr:rowOff>52967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52599" y="3312898"/>
          <a:ext cx="2257425" cy="1693069"/>
        </a:xfrm>
        <a:prstGeom prst="rect">
          <a:avLst/>
        </a:prstGeom>
      </xdr:spPr>
    </xdr:pic>
    <xdr:clientData/>
  </xdr:twoCellAnchor>
  <xdr:twoCellAnchor editAs="oneCell">
    <xdr:from>
      <xdr:col>5</xdr:col>
      <xdr:colOff>47624</xdr:colOff>
      <xdr:row>17</xdr:row>
      <xdr:rowOff>28555</xdr:rowOff>
    </xdr:from>
    <xdr:to>
      <xdr:col>7</xdr:col>
      <xdr:colOff>361949</xdr:colOff>
      <xdr:row>25</xdr:row>
      <xdr:rowOff>183336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57749" y="3267055"/>
          <a:ext cx="2238375" cy="1678781"/>
        </a:xfrm>
        <a:prstGeom prst="rect">
          <a:avLst/>
        </a:prstGeom>
      </xdr:spPr>
    </xdr:pic>
    <xdr:clientData/>
  </xdr:twoCellAnchor>
  <xdr:twoCellAnchor editAs="oneCell">
    <xdr:from>
      <xdr:col>7</xdr:col>
      <xdr:colOff>946151</xdr:colOff>
      <xdr:row>17</xdr:row>
      <xdr:rowOff>76200</xdr:rowOff>
    </xdr:from>
    <xdr:to>
      <xdr:col>10</xdr:col>
      <xdr:colOff>219074</xdr:colOff>
      <xdr:row>25</xdr:row>
      <xdr:rowOff>171448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80326" y="3314700"/>
          <a:ext cx="2158998" cy="16192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F616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6"/>
  <sheetViews>
    <sheetView topLeftCell="A21" zoomScale="70" zoomScaleNormal="70" workbookViewId="0">
      <selection activeCell="F39" sqref="F39"/>
    </sheetView>
  </sheetViews>
  <sheetFormatPr defaultColWidth="14.42578125" defaultRowHeight="15" customHeight="1" x14ac:dyDescent="0.25"/>
  <cols>
    <col min="1" max="1" width="4.28515625" customWidth="1"/>
    <col min="2" max="2" width="17.85546875" customWidth="1"/>
    <col min="3" max="9" width="8.7109375" customWidth="1"/>
    <col min="10" max="10" width="11" customWidth="1"/>
    <col min="11" max="11" width="14.5703125" customWidth="1"/>
    <col min="12" max="12" width="11.28515625" customWidth="1"/>
    <col min="13" max="13" width="13.85546875" customWidth="1"/>
    <col min="14" max="14" width="14.42578125" customWidth="1"/>
    <col min="15" max="15" width="8.7109375" customWidth="1"/>
    <col min="16" max="16" width="11.5703125" customWidth="1"/>
    <col min="17" max="17" width="23.5703125" customWidth="1"/>
    <col min="18" max="18" width="22.28515625" customWidth="1"/>
    <col min="19" max="19" width="23.85546875" customWidth="1"/>
    <col min="20" max="20" width="24.140625" customWidth="1"/>
    <col min="21" max="21" width="27.5703125" customWidth="1"/>
  </cols>
  <sheetData>
    <row r="1" spans="1:21" x14ac:dyDescent="0.25">
      <c r="A1" s="234" t="s">
        <v>0</v>
      </c>
      <c r="B1" s="235"/>
      <c r="C1" s="235"/>
      <c r="D1" s="235"/>
      <c r="E1" s="235"/>
      <c r="F1" s="235"/>
      <c r="G1" s="235"/>
      <c r="H1" s="235"/>
      <c r="I1" s="235"/>
      <c r="J1" s="235"/>
      <c r="K1" s="235"/>
      <c r="L1" s="235"/>
      <c r="M1" s="235"/>
      <c r="N1" s="235"/>
      <c r="O1" s="235"/>
      <c r="P1" s="235"/>
      <c r="Q1" s="235"/>
      <c r="R1" s="235"/>
    </row>
    <row r="2" spans="1:21" x14ac:dyDescent="0.25">
      <c r="A2" s="236"/>
      <c r="B2" s="237"/>
      <c r="C2" s="237"/>
      <c r="D2" s="237"/>
      <c r="E2" s="237"/>
      <c r="F2" s="237"/>
      <c r="G2" s="237"/>
      <c r="H2" s="237"/>
      <c r="I2" s="237"/>
      <c r="J2" s="237"/>
      <c r="K2" s="237"/>
      <c r="L2" s="237"/>
      <c r="M2" s="237"/>
      <c r="N2" s="237"/>
      <c r="O2" s="237"/>
      <c r="P2" s="237"/>
      <c r="Q2" s="237"/>
      <c r="R2" s="237"/>
    </row>
    <row r="3" spans="1:21" x14ac:dyDescent="0.25">
      <c r="A3" s="236"/>
      <c r="B3" s="237"/>
      <c r="C3" s="237"/>
      <c r="D3" s="237"/>
      <c r="E3" s="237"/>
      <c r="F3" s="237"/>
      <c r="G3" s="237"/>
      <c r="H3" s="237"/>
      <c r="I3" s="237"/>
      <c r="J3" s="237"/>
      <c r="K3" s="237"/>
      <c r="L3" s="237"/>
      <c r="M3" s="237"/>
      <c r="N3" s="237"/>
      <c r="O3" s="237"/>
      <c r="P3" s="237"/>
      <c r="Q3" s="237"/>
      <c r="R3" s="237"/>
    </row>
    <row r="4" spans="1:21" x14ac:dyDescent="0.25">
      <c r="A4" s="236"/>
      <c r="B4" s="237"/>
      <c r="C4" s="237"/>
      <c r="D4" s="237"/>
      <c r="E4" s="237"/>
      <c r="F4" s="237"/>
      <c r="G4" s="237"/>
      <c r="H4" s="237"/>
      <c r="I4" s="237"/>
      <c r="J4" s="237"/>
      <c r="K4" s="237"/>
      <c r="L4" s="237"/>
      <c r="M4" s="237"/>
      <c r="N4" s="237"/>
      <c r="O4" s="237"/>
      <c r="P4" s="237"/>
      <c r="Q4" s="237"/>
      <c r="R4" s="237"/>
    </row>
    <row r="5" spans="1:21" x14ac:dyDescent="0.25">
      <c r="A5" s="236"/>
      <c r="B5" s="237"/>
      <c r="C5" s="237"/>
      <c r="D5" s="237"/>
      <c r="E5" s="237"/>
      <c r="F5" s="237"/>
      <c r="G5" s="237"/>
      <c r="H5" s="237"/>
      <c r="I5" s="237"/>
      <c r="J5" s="237"/>
      <c r="K5" s="237"/>
      <c r="L5" s="237"/>
      <c r="M5" s="237"/>
      <c r="N5" s="237"/>
      <c r="O5" s="237"/>
      <c r="P5" s="237"/>
      <c r="Q5" s="237"/>
      <c r="R5" s="237"/>
    </row>
    <row r="6" spans="1:21" x14ac:dyDescent="0.25">
      <c r="A6" s="236"/>
      <c r="B6" s="237"/>
      <c r="C6" s="237"/>
      <c r="D6" s="237"/>
      <c r="E6" s="237"/>
      <c r="F6" s="237"/>
      <c r="G6" s="237"/>
      <c r="H6" s="237"/>
      <c r="I6" s="237"/>
      <c r="J6" s="237"/>
      <c r="K6" s="237"/>
      <c r="L6" s="237"/>
      <c r="M6" s="237"/>
      <c r="N6" s="237"/>
      <c r="O6" s="237"/>
      <c r="P6" s="237"/>
      <c r="Q6" s="237"/>
      <c r="R6" s="237"/>
    </row>
    <row r="9" spans="1:21" x14ac:dyDescent="0.25">
      <c r="A9" s="95" t="s">
        <v>1</v>
      </c>
      <c r="B9" s="95" t="s">
        <v>2</v>
      </c>
      <c r="C9" s="95" t="s">
        <v>3</v>
      </c>
      <c r="D9" s="95" t="s">
        <v>4</v>
      </c>
      <c r="E9" s="95" t="s">
        <v>5</v>
      </c>
      <c r="F9" s="95" t="s">
        <v>6</v>
      </c>
      <c r="G9" s="95" t="s">
        <v>7</v>
      </c>
      <c r="H9" s="95" t="s">
        <v>8</v>
      </c>
      <c r="I9" s="95" t="s">
        <v>9</v>
      </c>
      <c r="J9" s="95" t="s">
        <v>10</v>
      </c>
      <c r="K9" s="95" t="s">
        <v>11</v>
      </c>
      <c r="L9" s="95" t="s">
        <v>12</v>
      </c>
      <c r="M9" s="95" t="s">
        <v>13</v>
      </c>
      <c r="N9" s="95" t="s">
        <v>14</v>
      </c>
      <c r="O9" s="110" t="s">
        <v>206</v>
      </c>
      <c r="P9" s="110" t="s">
        <v>207</v>
      </c>
      <c r="Q9" s="95" t="s">
        <v>15</v>
      </c>
      <c r="R9" s="95" t="s">
        <v>16</v>
      </c>
      <c r="S9" s="95" t="s">
        <v>17</v>
      </c>
      <c r="T9" s="95" t="s">
        <v>18</v>
      </c>
      <c r="U9" s="110" t="s">
        <v>19</v>
      </c>
    </row>
    <row r="10" spans="1:21" x14ac:dyDescent="0.25">
      <c r="A10" s="101">
        <v>1</v>
      </c>
      <c r="B10" s="111" t="s">
        <v>20</v>
      </c>
      <c r="C10" s="91" t="s">
        <v>21</v>
      </c>
      <c r="D10" s="91" t="s">
        <v>21</v>
      </c>
      <c r="E10" s="95">
        <v>20</v>
      </c>
      <c r="F10" s="95">
        <v>20</v>
      </c>
      <c r="G10" s="95">
        <v>20</v>
      </c>
      <c r="H10" s="112" t="s">
        <v>22</v>
      </c>
      <c r="I10" s="95">
        <v>20</v>
      </c>
      <c r="J10" s="95">
        <v>20</v>
      </c>
      <c r="K10" s="95">
        <v>20</v>
      </c>
      <c r="L10" s="95">
        <v>20</v>
      </c>
      <c r="M10" s="95">
        <v>20</v>
      </c>
      <c r="N10" s="113"/>
      <c r="O10" s="108"/>
      <c r="P10" s="101"/>
      <c r="Q10" s="114">
        <f>SUM(E10:G10,I10,J10,K10,L10,M10,N10,O10)</f>
        <v>160</v>
      </c>
      <c r="R10" s="110">
        <f>(180)-(Q10)+P10</f>
        <v>20</v>
      </c>
      <c r="S10" s="115">
        <f t="shared" ref="S10:S51" si="0">R10-60</f>
        <v>-40</v>
      </c>
      <c r="T10" s="116" t="str">
        <f>IF(S10&lt;=0,"OK","NO")</f>
        <v>OK</v>
      </c>
      <c r="U10" s="117" t="s">
        <v>208</v>
      </c>
    </row>
    <row r="11" spans="1:21" x14ac:dyDescent="0.25">
      <c r="A11" s="101">
        <v>2</v>
      </c>
      <c r="B11" s="111" t="s">
        <v>23</v>
      </c>
      <c r="C11" s="91" t="s">
        <v>21</v>
      </c>
      <c r="D11" s="91" t="s">
        <v>21</v>
      </c>
      <c r="E11" s="95">
        <v>20</v>
      </c>
      <c r="F11" s="95">
        <v>20</v>
      </c>
      <c r="G11" s="95">
        <v>20</v>
      </c>
      <c r="H11" s="112" t="s">
        <v>22</v>
      </c>
      <c r="I11" s="95">
        <v>20</v>
      </c>
      <c r="J11" s="95">
        <v>20</v>
      </c>
      <c r="K11" s="95">
        <v>20</v>
      </c>
      <c r="L11" s="95">
        <v>20</v>
      </c>
      <c r="M11" s="95">
        <v>5</v>
      </c>
      <c r="N11" s="113"/>
      <c r="O11" s="108"/>
      <c r="P11" s="101"/>
      <c r="Q11" s="114">
        <f>SUM(E11:G11,I11,J11,K11,L11,M11,N11,O11)</f>
        <v>145</v>
      </c>
      <c r="R11" s="110">
        <f t="shared" ref="R11:R51" si="1">(180)-(Q11)+P11</f>
        <v>35</v>
      </c>
      <c r="S11" s="115">
        <f t="shared" si="0"/>
        <v>-25</v>
      </c>
      <c r="T11" s="116" t="str">
        <f>IF(S11&lt;=0,"OK","NO")</f>
        <v>OK</v>
      </c>
      <c r="U11" s="95" t="s">
        <v>208</v>
      </c>
    </row>
    <row r="12" spans="1:21" x14ac:dyDescent="0.25">
      <c r="A12" s="101">
        <v>3</v>
      </c>
      <c r="B12" s="101" t="s">
        <v>24</v>
      </c>
      <c r="C12" s="91" t="s">
        <v>21</v>
      </c>
      <c r="D12" s="91" t="s">
        <v>21</v>
      </c>
      <c r="E12" s="118">
        <v>10</v>
      </c>
      <c r="F12" s="118">
        <v>10</v>
      </c>
      <c r="G12" s="118">
        <v>10</v>
      </c>
      <c r="H12" s="112" t="s">
        <v>22</v>
      </c>
      <c r="I12" s="95">
        <v>20</v>
      </c>
      <c r="J12" s="118">
        <v>19</v>
      </c>
      <c r="K12" s="95"/>
      <c r="L12" s="95"/>
      <c r="M12" s="95"/>
      <c r="N12" s="95"/>
      <c r="O12" s="108"/>
      <c r="P12" s="101"/>
      <c r="Q12" s="114">
        <f t="shared" ref="Q12:Q18" si="2">SUM(E12:G12,I12,J12,K12,L12,M12,N12,O12)</f>
        <v>69</v>
      </c>
      <c r="R12" s="110">
        <f t="shared" si="1"/>
        <v>111</v>
      </c>
      <c r="S12" s="115">
        <f t="shared" si="0"/>
        <v>51</v>
      </c>
      <c r="T12" s="116" t="str">
        <f t="shared" ref="T12:T51" si="3">IF(S12&lt;=0,"OK","NO")</f>
        <v>NO</v>
      </c>
      <c r="U12" s="95"/>
    </row>
    <row r="13" spans="1:21" x14ac:dyDescent="0.25">
      <c r="A13" s="101">
        <v>4</v>
      </c>
      <c r="B13" s="111" t="s">
        <v>25</v>
      </c>
      <c r="C13" s="91" t="s">
        <v>21</v>
      </c>
      <c r="D13" s="91" t="s">
        <v>21</v>
      </c>
      <c r="E13" s="95">
        <v>20</v>
      </c>
      <c r="F13" s="95">
        <v>20</v>
      </c>
      <c r="G13" s="95">
        <v>20</v>
      </c>
      <c r="H13" s="112" t="s">
        <v>22</v>
      </c>
      <c r="I13" s="95">
        <v>20</v>
      </c>
      <c r="J13" s="95">
        <v>20</v>
      </c>
      <c r="K13" s="95"/>
      <c r="L13" s="95"/>
      <c r="M13" s="95"/>
      <c r="N13" s="95">
        <v>20</v>
      </c>
      <c r="O13" s="108"/>
      <c r="P13" s="101"/>
      <c r="Q13" s="114">
        <f t="shared" si="2"/>
        <v>120</v>
      </c>
      <c r="R13" s="110">
        <f t="shared" si="1"/>
        <v>60</v>
      </c>
      <c r="S13" s="115">
        <f t="shared" si="0"/>
        <v>0</v>
      </c>
      <c r="T13" s="116" t="str">
        <f t="shared" si="3"/>
        <v>OK</v>
      </c>
      <c r="U13" s="95" t="s">
        <v>208</v>
      </c>
    </row>
    <row r="14" spans="1:21" x14ac:dyDescent="0.25">
      <c r="A14" s="119">
        <v>5</v>
      </c>
      <c r="B14" s="119" t="s">
        <v>26</v>
      </c>
      <c r="C14" s="91" t="s">
        <v>21</v>
      </c>
      <c r="D14" s="91" t="s">
        <v>21</v>
      </c>
      <c r="E14" s="120">
        <v>20</v>
      </c>
      <c r="F14" s="120"/>
      <c r="G14" s="120"/>
      <c r="H14" s="112" t="s">
        <v>22</v>
      </c>
      <c r="I14" s="120"/>
      <c r="J14" s="120"/>
      <c r="K14" s="120"/>
      <c r="L14" s="120"/>
      <c r="M14" s="120"/>
      <c r="N14" s="120"/>
      <c r="O14" s="121"/>
      <c r="P14" s="119"/>
      <c r="Q14" s="120">
        <f t="shared" si="2"/>
        <v>20</v>
      </c>
      <c r="R14" s="110">
        <f t="shared" si="1"/>
        <v>160</v>
      </c>
      <c r="S14" s="115">
        <f t="shared" si="0"/>
        <v>100</v>
      </c>
      <c r="T14" s="116" t="str">
        <f t="shared" si="3"/>
        <v>NO</v>
      </c>
      <c r="U14" s="95" t="s">
        <v>209</v>
      </c>
    </row>
    <row r="15" spans="1:21" x14ac:dyDescent="0.25">
      <c r="A15" s="101">
        <v>6</v>
      </c>
      <c r="B15" s="141" t="s">
        <v>27</v>
      </c>
      <c r="C15" s="91" t="s">
        <v>21</v>
      </c>
      <c r="D15" s="91" t="s">
        <v>21</v>
      </c>
      <c r="E15" s="122">
        <v>20</v>
      </c>
      <c r="F15" s="122">
        <v>20</v>
      </c>
      <c r="G15" s="122">
        <v>20</v>
      </c>
      <c r="H15" s="112" t="s">
        <v>22</v>
      </c>
      <c r="I15" s="122">
        <v>20</v>
      </c>
      <c r="J15" s="122">
        <v>20</v>
      </c>
      <c r="K15" s="122">
        <v>20</v>
      </c>
      <c r="L15" s="122">
        <v>20</v>
      </c>
      <c r="M15" s="122">
        <v>20</v>
      </c>
      <c r="N15" s="113">
        <v>20</v>
      </c>
      <c r="O15" s="108"/>
      <c r="P15" s="101"/>
      <c r="Q15" s="114">
        <f t="shared" si="2"/>
        <v>180</v>
      </c>
      <c r="R15" s="110">
        <f t="shared" si="1"/>
        <v>0</v>
      </c>
      <c r="S15" s="115">
        <f t="shared" si="0"/>
        <v>-60</v>
      </c>
      <c r="T15" s="116" t="str">
        <f t="shared" si="3"/>
        <v>OK</v>
      </c>
      <c r="U15" s="95"/>
    </row>
    <row r="16" spans="1:21" x14ac:dyDescent="0.25">
      <c r="A16" s="101">
        <v>7</v>
      </c>
      <c r="B16" s="101" t="s">
        <v>28</v>
      </c>
      <c r="C16" s="91" t="s">
        <v>21</v>
      </c>
      <c r="D16" s="91" t="s">
        <v>21</v>
      </c>
      <c r="E16" s="95">
        <v>20</v>
      </c>
      <c r="F16" s="118">
        <v>10</v>
      </c>
      <c r="G16" s="95"/>
      <c r="H16" s="112" t="s">
        <v>22</v>
      </c>
      <c r="I16" s="95"/>
      <c r="J16" s="95"/>
      <c r="K16" s="95"/>
      <c r="L16" s="95"/>
      <c r="M16" s="95"/>
      <c r="N16" s="95"/>
      <c r="O16" s="108"/>
      <c r="P16" s="101"/>
      <c r="Q16" s="114">
        <f t="shared" si="2"/>
        <v>30</v>
      </c>
      <c r="R16" s="110">
        <f t="shared" si="1"/>
        <v>150</v>
      </c>
      <c r="S16" s="115">
        <f t="shared" si="0"/>
        <v>90</v>
      </c>
      <c r="T16" s="116" t="str">
        <f t="shared" si="3"/>
        <v>NO</v>
      </c>
      <c r="U16" s="95"/>
    </row>
    <row r="17" spans="1:21" x14ac:dyDescent="0.25">
      <c r="A17" s="101">
        <v>8</v>
      </c>
      <c r="B17" s="101" t="s">
        <v>29</v>
      </c>
      <c r="C17" s="91" t="s">
        <v>21</v>
      </c>
      <c r="D17" s="91" t="s">
        <v>21</v>
      </c>
      <c r="E17" s="95">
        <v>20</v>
      </c>
      <c r="F17" s="118">
        <v>15</v>
      </c>
      <c r="G17" s="95"/>
      <c r="H17" s="112" t="s">
        <v>22</v>
      </c>
      <c r="I17" s="95"/>
      <c r="J17" s="95"/>
      <c r="K17" s="95"/>
      <c r="L17" s="95"/>
      <c r="M17" s="95"/>
      <c r="N17" s="95"/>
      <c r="O17" s="108"/>
      <c r="P17" s="101"/>
      <c r="Q17" s="114">
        <f t="shared" si="2"/>
        <v>35</v>
      </c>
      <c r="R17" s="110">
        <f t="shared" si="1"/>
        <v>145</v>
      </c>
      <c r="S17" s="115">
        <f t="shared" si="0"/>
        <v>85</v>
      </c>
      <c r="T17" s="116" t="str">
        <f t="shared" si="3"/>
        <v>NO</v>
      </c>
      <c r="U17" s="95"/>
    </row>
    <row r="18" spans="1:21" x14ac:dyDescent="0.25">
      <c r="A18" s="123">
        <v>9</v>
      </c>
      <c r="B18" s="124" t="s">
        <v>30</v>
      </c>
      <c r="C18" s="91" t="s">
        <v>21</v>
      </c>
      <c r="D18" s="91" t="s">
        <v>21</v>
      </c>
      <c r="E18" s="125"/>
      <c r="F18" s="125"/>
      <c r="G18" s="125"/>
      <c r="H18" s="112" t="s">
        <v>22</v>
      </c>
      <c r="I18" s="125"/>
      <c r="J18" s="125"/>
      <c r="K18" s="125"/>
      <c r="L18" s="125"/>
      <c r="M18" s="125"/>
      <c r="N18" s="125"/>
      <c r="O18" s="126"/>
      <c r="P18" s="123"/>
      <c r="Q18" s="125">
        <f t="shared" si="2"/>
        <v>0</v>
      </c>
      <c r="R18" s="110">
        <f t="shared" si="1"/>
        <v>180</v>
      </c>
      <c r="S18" s="115">
        <f t="shared" si="0"/>
        <v>120</v>
      </c>
      <c r="T18" s="116" t="str">
        <f t="shared" si="3"/>
        <v>NO</v>
      </c>
      <c r="U18" s="95"/>
    </row>
    <row r="19" spans="1:21" x14ac:dyDescent="0.25">
      <c r="A19" s="101">
        <v>10</v>
      </c>
      <c r="B19" s="101" t="s">
        <v>31</v>
      </c>
      <c r="C19" s="91" t="s">
        <v>21</v>
      </c>
      <c r="D19" s="91" t="s">
        <v>21</v>
      </c>
      <c r="E19" s="95"/>
      <c r="F19" s="95">
        <v>20</v>
      </c>
      <c r="G19" s="95">
        <v>20</v>
      </c>
      <c r="H19" s="112" t="s">
        <v>22</v>
      </c>
      <c r="I19" s="95"/>
      <c r="J19" s="95"/>
      <c r="K19" s="95"/>
      <c r="L19" s="95"/>
      <c r="M19" s="95">
        <v>5</v>
      </c>
      <c r="N19" s="95">
        <v>5</v>
      </c>
      <c r="O19" s="127">
        <v>20</v>
      </c>
      <c r="P19" s="101"/>
      <c r="Q19" s="114">
        <f>SUM(E19:G19,I19,J19,K19,L19,M19,N19,O19)</f>
        <v>70</v>
      </c>
      <c r="R19" s="110">
        <f t="shared" si="1"/>
        <v>110</v>
      </c>
      <c r="S19" s="115">
        <f t="shared" si="0"/>
        <v>50</v>
      </c>
      <c r="T19" s="116" t="str">
        <f t="shared" si="3"/>
        <v>NO</v>
      </c>
      <c r="U19" s="95"/>
    </row>
    <row r="20" spans="1:21" x14ac:dyDescent="0.25">
      <c r="A20" s="101">
        <v>11</v>
      </c>
      <c r="B20" s="101" t="s">
        <v>210</v>
      </c>
      <c r="C20" s="91" t="s">
        <v>21</v>
      </c>
      <c r="D20" s="91" t="s">
        <v>21</v>
      </c>
      <c r="E20" s="95">
        <v>20</v>
      </c>
      <c r="F20" s="95">
        <v>20</v>
      </c>
      <c r="G20" s="95"/>
      <c r="H20" s="112" t="s">
        <v>22</v>
      </c>
      <c r="I20" s="95"/>
      <c r="J20" s="95"/>
      <c r="K20" s="95"/>
      <c r="L20" s="95"/>
      <c r="M20" s="95"/>
      <c r="N20" s="95"/>
      <c r="O20" s="108"/>
      <c r="P20" s="101"/>
      <c r="Q20" s="114">
        <f>SUM(E20:G20,I20,J20,K20,L20,M20,N20,O20)</f>
        <v>40</v>
      </c>
      <c r="R20" s="110">
        <f t="shared" si="1"/>
        <v>140</v>
      </c>
      <c r="S20" s="115">
        <f t="shared" si="0"/>
        <v>80</v>
      </c>
      <c r="T20" s="116" t="str">
        <f t="shared" si="3"/>
        <v>NO</v>
      </c>
      <c r="U20" s="95"/>
    </row>
    <row r="21" spans="1:21" ht="15.75" customHeight="1" x14ac:dyDescent="0.25">
      <c r="A21" s="101">
        <v>12</v>
      </c>
      <c r="B21" s="128" t="s">
        <v>33</v>
      </c>
      <c r="C21" s="91" t="s">
        <v>21</v>
      </c>
      <c r="D21" s="91" t="s">
        <v>21</v>
      </c>
      <c r="E21" s="95">
        <v>20</v>
      </c>
      <c r="F21" s="95">
        <v>20</v>
      </c>
      <c r="G21" s="95">
        <v>20</v>
      </c>
      <c r="H21" s="112" t="s">
        <v>22</v>
      </c>
      <c r="I21" s="95">
        <v>20</v>
      </c>
      <c r="J21" s="95">
        <v>20</v>
      </c>
      <c r="K21" s="95">
        <v>20</v>
      </c>
      <c r="L21" s="95"/>
      <c r="M21" s="95"/>
      <c r="N21" s="95"/>
      <c r="O21" s="108"/>
      <c r="P21" s="101"/>
      <c r="Q21" s="114">
        <f t="shared" ref="Q21:Q27" si="4">SUM(E21:G21,I21,J21,K21,L21,M21,N21,O21)</f>
        <v>120</v>
      </c>
      <c r="R21" s="110">
        <f t="shared" si="1"/>
        <v>60</v>
      </c>
      <c r="S21" s="115">
        <f t="shared" si="0"/>
        <v>0</v>
      </c>
      <c r="T21" s="116" t="str">
        <f t="shared" si="3"/>
        <v>OK</v>
      </c>
      <c r="U21" s="95"/>
    </row>
    <row r="22" spans="1:21" ht="15.75" customHeight="1" x14ac:dyDescent="0.25">
      <c r="A22" s="101">
        <v>13</v>
      </c>
      <c r="B22" s="101" t="s">
        <v>34</v>
      </c>
      <c r="C22" s="91" t="s">
        <v>21</v>
      </c>
      <c r="D22" s="91" t="s">
        <v>21</v>
      </c>
      <c r="E22" s="95">
        <v>20</v>
      </c>
      <c r="F22" s="118">
        <v>15</v>
      </c>
      <c r="G22" s="118">
        <v>15</v>
      </c>
      <c r="H22" s="112" t="s">
        <v>22</v>
      </c>
      <c r="I22" s="118">
        <v>10</v>
      </c>
      <c r="J22" s="95"/>
      <c r="K22" s="95"/>
      <c r="L22" s="95"/>
      <c r="M22" s="95"/>
      <c r="N22" s="129">
        <v>20</v>
      </c>
      <c r="O22" s="108"/>
      <c r="P22" s="101"/>
      <c r="Q22" s="114">
        <f t="shared" si="4"/>
        <v>80</v>
      </c>
      <c r="R22" s="110">
        <f t="shared" si="1"/>
        <v>100</v>
      </c>
      <c r="S22" s="115">
        <f t="shared" si="0"/>
        <v>40</v>
      </c>
      <c r="T22" s="116" t="str">
        <f t="shared" si="3"/>
        <v>NO</v>
      </c>
      <c r="U22" s="95"/>
    </row>
    <row r="23" spans="1:21" ht="15.75" customHeight="1" x14ac:dyDescent="0.25">
      <c r="A23" s="101">
        <v>14</v>
      </c>
      <c r="B23" s="101" t="s">
        <v>35</v>
      </c>
      <c r="C23" s="91" t="s">
        <v>21</v>
      </c>
      <c r="D23" s="91" t="s">
        <v>21</v>
      </c>
      <c r="E23" s="95"/>
      <c r="F23" s="95">
        <v>20</v>
      </c>
      <c r="G23" s="95"/>
      <c r="H23" s="112" t="s">
        <v>22</v>
      </c>
      <c r="I23" s="95"/>
      <c r="J23" s="130"/>
      <c r="K23" s="95"/>
      <c r="L23" s="95"/>
      <c r="M23" s="95"/>
      <c r="N23" s="95"/>
      <c r="O23" s="108"/>
      <c r="P23" s="101">
        <v>20</v>
      </c>
      <c r="Q23" s="114">
        <f t="shared" si="4"/>
        <v>20</v>
      </c>
      <c r="R23" s="110">
        <f t="shared" si="1"/>
        <v>180</v>
      </c>
      <c r="S23" s="115">
        <f t="shared" si="0"/>
        <v>120</v>
      </c>
      <c r="T23" s="116" t="str">
        <f t="shared" si="3"/>
        <v>NO</v>
      </c>
      <c r="U23" s="95" t="s">
        <v>36</v>
      </c>
    </row>
    <row r="24" spans="1:21" ht="15.75" customHeight="1" x14ac:dyDescent="0.25">
      <c r="A24" s="101">
        <v>15</v>
      </c>
      <c r="B24" s="101" t="s">
        <v>37</v>
      </c>
      <c r="C24" s="91" t="s">
        <v>21</v>
      </c>
      <c r="D24" s="91" t="s">
        <v>21</v>
      </c>
      <c r="E24" s="95">
        <v>20</v>
      </c>
      <c r="F24" s="95"/>
      <c r="G24" s="95">
        <v>20</v>
      </c>
      <c r="H24" s="112" t="s">
        <v>22</v>
      </c>
      <c r="I24" s="95"/>
      <c r="J24" s="95"/>
      <c r="K24" s="95"/>
      <c r="L24" s="95"/>
      <c r="M24" s="95"/>
      <c r="N24" s="95"/>
      <c r="O24" s="108"/>
      <c r="P24" s="101"/>
      <c r="Q24" s="114">
        <f t="shared" si="4"/>
        <v>40</v>
      </c>
      <c r="R24" s="110">
        <f t="shared" si="1"/>
        <v>140</v>
      </c>
      <c r="S24" s="115">
        <f t="shared" si="0"/>
        <v>80</v>
      </c>
      <c r="T24" s="116" t="str">
        <f t="shared" si="3"/>
        <v>NO</v>
      </c>
      <c r="U24" s="95"/>
    </row>
    <row r="25" spans="1:21" ht="15.75" customHeight="1" x14ac:dyDescent="0.25">
      <c r="A25" s="123">
        <v>16</v>
      </c>
      <c r="B25" s="124" t="s">
        <v>38</v>
      </c>
      <c r="C25" s="91" t="s">
        <v>21</v>
      </c>
      <c r="D25" s="91" t="s">
        <v>21</v>
      </c>
      <c r="E25" s="125"/>
      <c r="F25" s="125"/>
      <c r="G25" s="125"/>
      <c r="H25" s="112" t="s">
        <v>22</v>
      </c>
      <c r="I25" s="125"/>
      <c r="J25" s="125"/>
      <c r="K25" s="125"/>
      <c r="L25" s="125"/>
      <c r="M25" s="125"/>
      <c r="N25" s="125"/>
      <c r="O25" s="126"/>
      <c r="P25" s="123"/>
      <c r="Q25" s="125">
        <f t="shared" si="4"/>
        <v>0</v>
      </c>
      <c r="R25" s="110">
        <f t="shared" si="1"/>
        <v>180</v>
      </c>
      <c r="S25" s="115">
        <f t="shared" si="0"/>
        <v>120</v>
      </c>
      <c r="T25" s="116" t="str">
        <f t="shared" si="3"/>
        <v>NO</v>
      </c>
      <c r="U25" s="95"/>
    </row>
    <row r="26" spans="1:21" ht="15.75" customHeight="1" x14ac:dyDescent="0.25">
      <c r="A26" s="101">
        <v>17</v>
      </c>
      <c r="B26" s="131" t="s">
        <v>39</v>
      </c>
      <c r="C26" s="91" t="s">
        <v>21</v>
      </c>
      <c r="D26" s="91" t="s">
        <v>21</v>
      </c>
      <c r="E26" s="95">
        <v>20</v>
      </c>
      <c r="F26" s="95">
        <v>20</v>
      </c>
      <c r="G26" s="95">
        <v>20</v>
      </c>
      <c r="H26" s="112" t="s">
        <v>22</v>
      </c>
      <c r="I26" s="95">
        <v>20</v>
      </c>
      <c r="J26" s="95">
        <v>20</v>
      </c>
      <c r="K26" s="95"/>
      <c r="L26" s="95"/>
      <c r="M26" s="95"/>
      <c r="N26" s="95"/>
      <c r="O26" s="108"/>
      <c r="P26" s="101"/>
      <c r="Q26" s="114">
        <f t="shared" si="4"/>
        <v>100</v>
      </c>
      <c r="R26" s="110">
        <f t="shared" si="1"/>
        <v>80</v>
      </c>
      <c r="S26" s="115">
        <f t="shared" si="0"/>
        <v>20</v>
      </c>
      <c r="T26" s="116" t="str">
        <f t="shared" si="3"/>
        <v>NO</v>
      </c>
      <c r="U26" s="95"/>
    </row>
    <row r="27" spans="1:21" ht="15.75" customHeight="1" x14ac:dyDescent="0.25">
      <c r="A27" s="119">
        <v>18</v>
      </c>
      <c r="B27" s="119" t="s">
        <v>40</v>
      </c>
      <c r="C27" s="91" t="s">
        <v>21</v>
      </c>
      <c r="D27" s="91" t="s">
        <v>21</v>
      </c>
      <c r="E27" s="120"/>
      <c r="F27" s="120"/>
      <c r="G27" s="120">
        <v>20</v>
      </c>
      <c r="H27" s="112" t="s">
        <v>22</v>
      </c>
      <c r="I27" s="120"/>
      <c r="J27" s="120"/>
      <c r="K27" s="120"/>
      <c r="L27" s="120"/>
      <c r="M27" s="120"/>
      <c r="N27" s="120"/>
      <c r="O27" s="121"/>
      <c r="P27" s="119"/>
      <c r="Q27" s="120">
        <f t="shared" si="4"/>
        <v>20</v>
      </c>
      <c r="R27" s="110">
        <f t="shared" si="1"/>
        <v>160</v>
      </c>
      <c r="S27" s="115">
        <f t="shared" si="0"/>
        <v>100</v>
      </c>
      <c r="T27" s="116" t="str">
        <f t="shared" si="3"/>
        <v>NO</v>
      </c>
      <c r="U27" s="95" t="s">
        <v>209</v>
      </c>
    </row>
    <row r="28" spans="1:21" ht="15.75" customHeight="1" x14ac:dyDescent="0.25">
      <c r="A28" s="101">
        <v>19</v>
      </c>
      <c r="B28" s="101" t="s">
        <v>41</v>
      </c>
      <c r="C28" s="91" t="s">
        <v>21</v>
      </c>
      <c r="D28" s="91" t="s">
        <v>21</v>
      </c>
      <c r="E28" s="95">
        <v>20</v>
      </c>
      <c r="F28" s="95">
        <v>20</v>
      </c>
      <c r="G28" s="95"/>
      <c r="H28" s="112" t="s">
        <v>22</v>
      </c>
      <c r="I28" s="95"/>
      <c r="J28" s="95"/>
      <c r="K28" s="95"/>
      <c r="L28" s="95"/>
      <c r="M28" s="95"/>
      <c r="N28" s="129">
        <v>20</v>
      </c>
      <c r="O28" s="108"/>
      <c r="P28" s="107">
        <v>20</v>
      </c>
      <c r="Q28" s="114">
        <f>SUM(E28:G28,I28,J28,K28,L28,M28,N28,O28)</f>
        <v>60</v>
      </c>
      <c r="R28" s="110">
        <f t="shared" si="1"/>
        <v>140</v>
      </c>
      <c r="S28" s="115">
        <f t="shared" si="0"/>
        <v>80</v>
      </c>
      <c r="T28" s="116" t="str">
        <f t="shared" si="3"/>
        <v>NO</v>
      </c>
      <c r="U28" s="95" t="s">
        <v>202</v>
      </c>
    </row>
    <row r="29" spans="1:21" ht="15.75" customHeight="1" x14ac:dyDescent="0.25">
      <c r="A29" s="101">
        <v>20</v>
      </c>
      <c r="B29" s="111" t="s">
        <v>42</v>
      </c>
      <c r="C29" s="91" t="s">
        <v>21</v>
      </c>
      <c r="D29" s="91" t="s">
        <v>21</v>
      </c>
      <c r="E29" s="95">
        <v>20</v>
      </c>
      <c r="F29" s="95"/>
      <c r="G29" s="95"/>
      <c r="H29" s="112" t="s">
        <v>22</v>
      </c>
      <c r="I29" s="95"/>
      <c r="J29" s="95"/>
      <c r="K29" s="95"/>
      <c r="L29" s="95"/>
      <c r="M29" s="95"/>
      <c r="N29" s="95"/>
      <c r="O29" s="108">
        <v>100</v>
      </c>
      <c r="P29" s="101"/>
      <c r="Q29" s="114">
        <f>SUM(E29:G29,I29,J29,K29,L29,M29,N29,O29)</f>
        <v>120</v>
      </c>
      <c r="R29" s="110">
        <f t="shared" si="1"/>
        <v>60</v>
      </c>
      <c r="S29" s="115">
        <f t="shared" si="0"/>
        <v>0</v>
      </c>
      <c r="T29" s="116" t="str">
        <f t="shared" si="3"/>
        <v>OK</v>
      </c>
      <c r="U29" s="95"/>
    </row>
    <row r="30" spans="1:21" ht="15.75" customHeight="1" x14ac:dyDescent="0.25">
      <c r="A30" s="101">
        <v>21</v>
      </c>
      <c r="B30" s="111" t="s">
        <v>43</v>
      </c>
      <c r="C30" s="91" t="s">
        <v>21</v>
      </c>
      <c r="D30" s="91" t="s">
        <v>21</v>
      </c>
      <c r="E30" s="95">
        <v>20</v>
      </c>
      <c r="F30" s="95">
        <v>20</v>
      </c>
      <c r="G30" s="95">
        <v>20</v>
      </c>
      <c r="H30" s="112" t="s">
        <v>22</v>
      </c>
      <c r="I30" s="95">
        <v>20</v>
      </c>
      <c r="J30" s="95">
        <v>20</v>
      </c>
      <c r="K30" s="95">
        <v>20</v>
      </c>
      <c r="L30" s="95">
        <v>20</v>
      </c>
      <c r="M30" s="95">
        <v>20</v>
      </c>
      <c r="N30" s="113"/>
      <c r="O30" s="108"/>
      <c r="P30" s="101"/>
      <c r="Q30" s="114">
        <f t="shared" ref="Q30:Q36" si="5">SUM(E30:G30,I30,J30,K30,L30,M30,N30,O30)</f>
        <v>160</v>
      </c>
      <c r="R30" s="110">
        <f t="shared" si="1"/>
        <v>20</v>
      </c>
      <c r="S30" s="115">
        <f t="shared" si="0"/>
        <v>-40</v>
      </c>
      <c r="T30" s="116" t="str">
        <f t="shared" si="3"/>
        <v>OK</v>
      </c>
      <c r="U30" s="95"/>
    </row>
    <row r="31" spans="1:21" ht="15.75" customHeight="1" x14ac:dyDescent="0.25">
      <c r="A31" s="101">
        <v>22</v>
      </c>
      <c r="B31" s="101" t="s">
        <v>44</v>
      </c>
      <c r="C31" s="91" t="s">
        <v>21</v>
      </c>
      <c r="D31" s="91" t="s">
        <v>21</v>
      </c>
      <c r="E31" s="95"/>
      <c r="F31" s="95">
        <v>20</v>
      </c>
      <c r="G31" s="95"/>
      <c r="H31" s="112" t="s">
        <v>22</v>
      </c>
      <c r="I31" s="95">
        <v>20</v>
      </c>
      <c r="J31" s="95"/>
      <c r="K31" s="95"/>
      <c r="L31" s="95"/>
      <c r="M31" s="95">
        <v>20</v>
      </c>
      <c r="N31" s="129">
        <v>20</v>
      </c>
      <c r="O31" s="108"/>
      <c r="P31" s="101"/>
      <c r="Q31" s="114">
        <f t="shared" si="5"/>
        <v>80</v>
      </c>
      <c r="R31" s="110">
        <f t="shared" si="1"/>
        <v>100</v>
      </c>
      <c r="S31" s="115">
        <f t="shared" si="0"/>
        <v>40</v>
      </c>
      <c r="T31" s="116" t="str">
        <f t="shared" si="3"/>
        <v>NO</v>
      </c>
      <c r="U31" s="95"/>
    </row>
    <row r="32" spans="1:21" ht="15.75" customHeight="1" x14ac:dyDescent="0.25">
      <c r="A32" s="101">
        <v>23</v>
      </c>
      <c r="B32" s="111" t="s">
        <v>45</v>
      </c>
      <c r="C32" s="91" t="s">
        <v>21</v>
      </c>
      <c r="D32" s="91" t="s">
        <v>21</v>
      </c>
      <c r="E32" s="95">
        <v>20</v>
      </c>
      <c r="F32" s="95">
        <v>20</v>
      </c>
      <c r="G32" s="95">
        <v>20</v>
      </c>
      <c r="H32" s="112" t="s">
        <v>22</v>
      </c>
      <c r="I32" s="95">
        <v>20</v>
      </c>
      <c r="J32" s="95">
        <v>20</v>
      </c>
      <c r="K32" s="95">
        <v>20</v>
      </c>
      <c r="L32" s="95">
        <v>20</v>
      </c>
      <c r="M32" s="95">
        <v>20</v>
      </c>
      <c r="N32" s="113"/>
      <c r="O32" s="108"/>
      <c r="P32" s="101"/>
      <c r="Q32" s="114">
        <f t="shared" si="5"/>
        <v>160</v>
      </c>
      <c r="R32" s="110">
        <f t="shared" si="1"/>
        <v>20</v>
      </c>
      <c r="S32" s="115">
        <f t="shared" si="0"/>
        <v>-40</v>
      </c>
      <c r="T32" s="116" t="str">
        <f t="shared" si="3"/>
        <v>OK</v>
      </c>
      <c r="U32" s="95"/>
    </row>
    <row r="33" spans="1:21" ht="15.75" customHeight="1" x14ac:dyDescent="0.25">
      <c r="A33" s="101">
        <v>24</v>
      </c>
      <c r="B33" s="101" t="s">
        <v>46</v>
      </c>
      <c r="C33" s="91" t="s">
        <v>21</v>
      </c>
      <c r="D33" s="91" t="s">
        <v>21</v>
      </c>
      <c r="E33" s="95">
        <v>20</v>
      </c>
      <c r="F33" s="118">
        <v>15</v>
      </c>
      <c r="G33" s="95"/>
      <c r="H33" s="112" t="s">
        <v>22</v>
      </c>
      <c r="I33" s="95"/>
      <c r="J33" s="95"/>
      <c r="K33" s="95"/>
      <c r="L33" s="95"/>
      <c r="M33" s="95"/>
      <c r="N33" s="95"/>
      <c r="O33" s="108"/>
      <c r="P33" s="101"/>
      <c r="Q33" s="114">
        <f t="shared" si="5"/>
        <v>35</v>
      </c>
      <c r="R33" s="110">
        <f t="shared" si="1"/>
        <v>145</v>
      </c>
      <c r="S33" s="115">
        <f t="shared" si="0"/>
        <v>85</v>
      </c>
      <c r="T33" s="116" t="str">
        <f t="shared" si="3"/>
        <v>NO</v>
      </c>
      <c r="U33" s="95"/>
    </row>
    <row r="34" spans="1:21" ht="15.75" customHeight="1" x14ac:dyDescent="0.25">
      <c r="A34" s="101">
        <v>25</v>
      </c>
      <c r="B34" s="101" t="s">
        <v>47</v>
      </c>
      <c r="C34" s="91" t="s">
        <v>21</v>
      </c>
      <c r="D34" s="91" t="s">
        <v>21</v>
      </c>
      <c r="E34" s="95">
        <v>20</v>
      </c>
      <c r="F34" s="95"/>
      <c r="G34" s="95"/>
      <c r="H34" s="112" t="s">
        <v>22</v>
      </c>
      <c r="I34" s="95"/>
      <c r="J34" s="95"/>
      <c r="K34" s="95"/>
      <c r="L34" s="95"/>
      <c r="M34" s="95"/>
      <c r="N34" s="95"/>
      <c r="O34" s="108"/>
      <c r="P34" s="101"/>
      <c r="Q34" s="114">
        <f t="shared" si="5"/>
        <v>20</v>
      </c>
      <c r="R34" s="110">
        <f t="shared" si="1"/>
        <v>160</v>
      </c>
      <c r="S34" s="115">
        <f t="shared" si="0"/>
        <v>100</v>
      </c>
      <c r="T34" s="116" t="str">
        <f t="shared" si="3"/>
        <v>NO</v>
      </c>
      <c r="U34" s="95"/>
    </row>
    <row r="35" spans="1:21" ht="15.75" customHeight="1" x14ac:dyDescent="0.25">
      <c r="A35" s="101">
        <v>26</v>
      </c>
      <c r="B35" s="101" t="s">
        <v>48</v>
      </c>
      <c r="C35" s="91" t="s">
        <v>21</v>
      </c>
      <c r="D35" s="91" t="s">
        <v>21</v>
      </c>
      <c r="E35" s="95">
        <v>20</v>
      </c>
      <c r="F35" s="95">
        <v>20</v>
      </c>
      <c r="G35" s="95"/>
      <c r="H35" s="112" t="s">
        <v>22</v>
      </c>
      <c r="I35" s="95"/>
      <c r="J35" s="95"/>
      <c r="K35" s="95"/>
      <c r="L35" s="95"/>
      <c r="M35" s="95"/>
      <c r="N35" s="95"/>
      <c r="O35" s="108"/>
      <c r="P35" s="101"/>
      <c r="Q35" s="114">
        <f t="shared" si="5"/>
        <v>40</v>
      </c>
      <c r="R35" s="110">
        <f t="shared" si="1"/>
        <v>140</v>
      </c>
      <c r="S35" s="115">
        <f t="shared" si="0"/>
        <v>80</v>
      </c>
      <c r="T35" s="116" t="str">
        <f t="shared" si="3"/>
        <v>NO</v>
      </c>
      <c r="U35" s="95"/>
    </row>
    <row r="36" spans="1:21" ht="15.75" customHeight="1" x14ac:dyDescent="0.25">
      <c r="A36" s="101">
        <v>27</v>
      </c>
      <c r="B36" s="101" t="s">
        <v>49</v>
      </c>
      <c r="C36" s="91" t="s">
        <v>21</v>
      </c>
      <c r="D36" s="91" t="s">
        <v>21</v>
      </c>
      <c r="E36" s="95">
        <v>20</v>
      </c>
      <c r="F36" s="95">
        <v>20</v>
      </c>
      <c r="G36" s="95">
        <v>20</v>
      </c>
      <c r="H36" s="112" t="s">
        <v>22</v>
      </c>
      <c r="I36" s="95"/>
      <c r="J36" s="95">
        <v>20</v>
      </c>
      <c r="K36" s="95"/>
      <c r="L36" s="95"/>
      <c r="M36" s="95"/>
      <c r="N36" s="95"/>
      <c r="O36" s="108"/>
      <c r="P36" s="101"/>
      <c r="Q36" s="114">
        <f t="shared" si="5"/>
        <v>80</v>
      </c>
      <c r="R36" s="110">
        <f t="shared" si="1"/>
        <v>100</v>
      </c>
      <c r="S36" s="115">
        <f t="shared" si="0"/>
        <v>40</v>
      </c>
      <c r="T36" s="116" t="str">
        <f t="shared" si="3"/>
        <v>NO</v>
      </c>
      <c r="U36" s="95"/>
    </row>
    <row r="37" spans="1:21" ht="15.75" customHeight="1" x14ac:dyDescent="0.25">
      <c r="A37" s="101">
        <v>28</v>
      </c>
      <c r="B37" s="111" t="s">
        <v>50</v>
      </c>
      <c r="C37" s="91" t="s">
        <v>21</v>
      </c>
      <c r="D37" s="91" t="s">
        <v>21</v>
      </c>
      <c r="E37" s="95">
        <v>20</v>
      </c>
      <c r="F37" s="95">
        <v>20</v>
      </c>
      <c r="G37" s="95">
        <v>20</v>
      </c>
      <c r="H37" s="112" t="s">
        <v>22</v>
      </c>
      <c r="I37" s="95"/>
      <c r="J37" s="95">
        <v>20</v>
      </c>
      <c r="K37" s="95">
        <v>20</v>
      </c>
      <c r="L37" s="95">
        <v>20</v>
      </c>
      <c r="M37" s="95">
        <v>20</v>
      </c>
      <c r="N37" s="113"/>
      <c r="O37" s="108"/>
      <c r="P37" s="101"/>
      <c r="Q37" s="114">
        <f>SUM(E37:G37,I37,J37,K37,L37,M37,N37,O37)</f>
        <v>140</v>
      </c>
      <c r="R37" s="110">
        <f t="shared" si="1"/>
        <v>40</v>
      </c>
      <c r="S37" s="115">
        <f t="shared" si="0"/>
        <v>-20</v>
      </c>
      <c r="T37" s="116" t="str">
        <f t="shared" si="3"/>
        <v>OK</v>
      </c>
      <c r="U37" s="95"/>
    </row>
    <row r="38" spans="1:21" ht="15.75" customHeight="1" x14ac:dyDescent="0.25">
      <c r="A38" s="101">
        <v>29</v>
      </c>
      <c r="B38" s="101" t="s">
        <v>51</v>
      </c>
      <c r="C38" s="91" t="s">
        <v>21</v>
      </c>
      <c r="D38" s="91" t="s">
        <v>21</v>
      </c>
      <c r="E38" s="95">
        <v>20</v>
      </c>
      <c r="F38" s="95">
        <v>20</v>
      </c>
      <c r="G38" s="95">
        <v>20</v>
      </c>
      <c r="H38" s="112" t="s">
        <v>22</v>
      </c>
      <c r="I38" s="95"/>
      <c r="J38" s="95">
        <v>20</v>
      </c>
      <c r="K38" s="95"/>
      <c r="L38" s="95"/>
      <c r="M38" s="95"/>
      <c r="N38" s="95"/>
      <c r="O38" s="108"/>
      <c r="P38" s="101"/>
      <c r="Q38" s="114">
        <f>SUM(E38:G38,I38,J38,K38,L38,M38,N38,O38)</f>
        <v>80</v>
      </c>
      <c r="R38" s="110">
        <f t="shared" si="1"/>
        <v>100</v>
      </c>
      <c r="S38" s="115">
        <f t="shared" si="0"/>
        <v>40</v>
      </c>
      <c r="T38" s="116" t="str">
        <f t="shared" si="3"/>
        <v>NO</v>
      </c>
      <c r="U38" s="95"/>
    </row>
    <row r="39" spans="1:21" ht="15.75" customHeight="1" x14ac:dyDescent="0.25">
      <c r="A39" s="101">
        <v>30</v>
      </c>
      <c r="B39" s="101" t="s">
        <v>52</v>
      </c>
      <c r="C39" s="91" t="s">
        <v>21</v>
      </c>
      <c r="D39" s="91" t="s">
        <v>21</v>
      </c>
      <c r="E39" s="95">
        <v>20</v>
      </c>
      <c r="F39" s="95">
        <v>20</v>
      </c>
      <c r="G39" s="95"/>
      <c r="H39" s="112" t="s">
        <v>22</v>
      </c>
      <c r="I39" s="95"/>
      <c r="J39" s="95"/>
      <c r="K39" s="95"/>
      <c r="L39" s="95"/>
      <c r="M39" s="95"/>
      <c r="N39" s="95">
        <v>20</v>
      </c>
      <c r="O39" s="127">
        <v>50</v>
      </c>
      <c r="P39" s="101"/>
      <c r="Q39" s="114">
        <f t="shared" ref="Q39" si="6">SUM(E39:G39,I39,J39,K39,L39,M39,N39,O39)</f>
        <v>110</v>
      </c>
      <c r="R39" s="110">
        <f t="shared" si="1"/>
        <v>70</v>
      </c>
      <c r="S39" s="115">
        <f t="shared" si="0"/>
        <v>10</v>
      </c>
      <c r="T39" s="116" t="str">
        <f t="shared" si="3"/>
        <v>NO</v>
      </c>
      <c r="U39" s="95"/>
    </row>
    <row r="40" spans="1:21" ht="15.75" customHeight="1" x14ac:dyDescent="0.25">
      <c r="A40" s="101">
        <v>31</v>
      </c>
      <c r="B40" s="111" t="s">
        <v>53</v>
      </c>
      <c r="C40" s="91" t="s">
        <v>21</v>
      </c>
      <c r="D40" s="91" t="s">
        <v>21</v>
      </c>
      <c r="E40" s="95">
        <v>20</v>
      </c>
      <c r="F40" s="95">
        <v>20</v>
      </c>
      <c r="G40" s="95">
        <v>20</v>
      </c>
      <c r="H40" s="112" t="s">
        <v>22</v>
      </c>
      <c r="I40" s="95"/>
      <c r="J40" s="95">
        <v>20</v>
      </c>
      <c r="K40" s="95">
        <v>20</v>
      </c>
      <c r="L40" s="95">
        <v>20</v>
      </c>
      <c r="M40" s="95">
        <v>20</v>
      </c>
      <c r="N40" s="113"/>
      <c r="O40" s="108"/>
      <c r="P40" s="101"/>
      <c r="Q40" s="114">
        <f>SUM(E40:G40,I40,J40,K40,L40,M40,N40,O40)</f>
        <v>140</v>
      </c>
      <c r="R40" s="110">
        <f t="shared" si="1"/>
        <v>40</v>
      </c>
      <c r="S40" s="115">
        <f t="shared" si="0"/>
        <v>-20</v>
      </c>
      <c r="T40" s="116" t="str">
        <f t="shared" si="3"/>
        <v>OK</v>
      </c>
      <c r="U40" s="95" t="s">
        <v>211</v>
      </c>
    </row>
    <row r="41" spans="1:21" ht="15.75" customHeight="1" x14ac:dyDescent="0.25">
      <c r="A41" s="119">
        <v>32</v>
      </c>
      <c r="B41" s="119" t="s">
        <v>54</v>
      </c>
      <c r="C41" s="91" t="s">
        <v>21</v>
      </c>
      <c r="D41" s="91" t="s">
        <v>21</v>
      </c>
      <c r="E41" s="120">
        <v>20</v>
      </c>
      <c r="F41" s="120">
        <v>20</v>
      </c>
      <c r="G41" s="120"/>
      <c r="H41" s="112" t="s">
        <v>22</v>
      </c>
      <c r="I41" s="120"/>
      <c r="J41" s="120"/>
      <c r="K41" s="120"/>
      <c r="L41" s="120"/>
      <c r="M41" s="120"/>
      <c r="N41" s="120"/>
      <c r="O41" s="121"/>
      <c r="P41" s="119"/>
      <c r="Q41" s="120">
        <f>SUM(E41:G41,I41,J41,K41,L41,M41,N41,O41)</f>
        <v>40</v>
      </c>
      <c r="R41" s="110">
        <f t="shared" si="1"/>
        <v>140</v>
      </c>
      <c r="S41" s="132">
        <f t="shared" si="0"/>
        <v>80</v>
      </c>
      <c r="T41" s="121" t="str">
        <f t="shared" si="3"/>
        <v>NO</v>
      </c>
      <c r="U41" s="95" t="s">
        <v>209</v>
      </c>
    </row>
    <row r="42" spans="1:21" ht="15.75" customHeight="1" x14ac:dyDescent="0.25">
      <c r="A42" s="101">
        <v>33</v>
      </c>
      <c r="B42" s="101" t="s">
        <v>55</v>
      </c>
      <c r="C42" s="91" t="s">
        <v>21</v>
      </c>
      <c r="D42" s="91" t="s">
        <v>21</v>
      </c>
      <c r="E42" s="95">
        <v>20</v>
      </c>
      <c r="F42" s="95"/>
      <c r="G42" s="95"/>
      <c r="H42" s="112" t="s">
        <v>22</v>
      </c>
      <c r="I42" s="95"/>
      <c r="J42" s="95"/>
      <c r="K42" s="95"/>
      <c r="L42" s="95"/>
      <c r="M42" s="95"/>
      <c r="N42" s="95"/>
      <c r="O42" s="108"/>
      <c r="P42" s="101"/>
      <c r="Q42" s="114">
        <f t="shared" ref="Q42:Q48" si="7">SUM(E42:G42,I42,J42,K42,L42,M42,N42,O42)</f>
        <v>20</v>
      </c>
      <c r="R42" s="110">
        <f t="shared" si="1"/>
        <v>160</v>
      </c>
      <c r="S42" s="115">
        <f t="shared" si="0"/>
        <v>100</v>
      </c>
      <c r="T42" s="116" t="str">
        <f t="shared" si="3"/>
        <v>NO</v>
      </c>
      <c r="U42" s="95"/>
    </row>
    <row r="43" spans="1:21" ht="15.75" customHeight="1" x14ac:dyDescent="0.25">
      <c r="A43" s="101">
        <v>34</v>
      </c>
      <c r="B43" s="111" t="s">
        <v>56</v>
      </c>
      <c r="C43" s="91" t="s">
        <v>21</v>
      </c>
      <c r="D43" s="91" t="s">
        <v>21</v>
      </c>
      <c r="E43" s="122">
        <v>20</v>
      </c>
      <c r="F43" s="122">
        <v>20</v>
      </c>
      <c r="G43" s="122">
        <v>20</v>
      </c>
      <c r="H43" s="112" t="s">
        <v>22</v>
      </c>
      <c r="I43" s="122">
        <v>20</v>
      </c>
      <c r="J43" s="122">
        <v>20</v>
      </c>
      <c r="K43" s="122">
        <v>20</v>
      </c>
      <c r="L43" s="122">
        <v>20</v>
      </c>
      <c r="M43" s="122">
        <v>20</v>
      </c>
      <c r="N43" s="113">
        <v>20</v>
      </c>
      <c r="O43" s="108"/>
      <c r="P43" s="101"/>
      <c r="Q43" s="114">
        <f t="shared" si="7"/>
        <v>180</v>
      </c>
      <c r="R43" s="110">
        <f t="shared" si="1"/>
        <v>0</v>
      </c>
      <c r="S43" s="115">
        <f t="shared" si="0"/>
        <v>-60</v>
      </c>
      <c r="T43" s="116" t="str">
        <f t="shared" si="3"/>
        <v>OK</v>
      </c>
      <c r="U43" s="95"/>
    </row>
    <row r="44" spans="1:21" ht="15.75" customHeight="1" x14ac:dyDescent="0.25">
      <c r="A44" s="101">
        <v>35</v>
      </c>
      <c r="B44" s="111" t="s">
        <v>57</v>
      </c>
      <c r="C44" s="91" t="s">
        <v>21</v>
      </c>
      <c r="D44" s="91" t="s">
        <v>21</v>
      </c>
      <c r="E44" s="95">
        <v>20</v>
      </c>
      <c r="F44" s="95">
        <v>20</v>
      </c>
      <c r="G44" s="95">
        <v>20</v>
      </c>
      <c r="H44" s="112" t="s">
        <v>22</v>
      </c>
      <c r="I44" s="95">
        <v>20</v>
      </c>
      <c r="J44" s="95">
        <v>20</v>
      </c>
      <c r="K44" s="95">
        <v>20</v>
      </c>
      <c r="L44" s="95">
        <v>20</v>
      </c>
      <c r="M44" s="95"/>
      <c r="N44" s="113"/>
      <c r="O44" s="108"/>
      <c r="P44" s="101"/>
      <c r="Q44" s="114">
        <f t="shared" si="7"/>
        <v>140</v>
      </c>
      <c r="R44" s="110">
        <f t="shared" si="1"/>
        <v>40</v>
      </c>
      <c r="S44" s="115">
        <f t="shared" si="0"/>
        <v>-20</v>
      </c>
      <c r="T44" s="116" t="str">
        <f t="shared" si="3"/>
        <v>OK</v>
      </c>
      <c r="U44" s="95"/>
    </row>
    <row r="45" spans="1:21" ht="15.75" customHeight="1" x14ac:dyDescent="0.25">
      <c r="A45" s="101">
        <v>36</v>
      </c>
      <c r="B45" s="101" t="s">
        <v>58</v>
      </c>
      <c r="C45" s="91" t="s">
        <v>21</v>
      </c>
      <c r="D45" s="91" t="s">
        <v>21</v>
      </c>
      <c r="E45" s="95">
        <v>20</v>
      </c>
      <c r="F45" s="95">
        <v>20</v>
      </c>
      <c r="G45" s="95">
        <v>20</v>
      </c>
      <c r="H45" s="112" t="s">
        <v>22</v>
      </c>
      <c r="I45" s="118">
        <v>15</v>
      </c>
      <c r="J45" s="95"/>
      <c r="K45" s="95"/>
      <c r="L45" s="95"/>
      <c r="M45" s="95"/>
      <c r="N45" s="95"/>
      <c r="O45" s="108"/>
      <c r="P45" s="101"/>
      <c r="Q45" s="114">
        <f t="shared" si="7"/>
        <v>75</v>
      </c>
      <c r="R45" s="110">
        <f t="shared" si="1"/>
        <v>105</v>
      </c>
      <c r="S45" s="115">
        <f t="shared" si="0"/>
        <v>45</v>
      </c>
      <c r="T45" s="116" t="str">
        <f t="shared" si="3"/>
        <v>NO</v>
      </c>
      <c r="U45" s="95"/>
    </row>
    <row r="46" spans="1:21" ht="15.75" customHeight="1" x14ac:dyDescent="0.25">
      <c r="A46" s="101">
        <v>37</v>
      </c>
      <c r="B46" s="101" t="s">
        <v>59</v>
      </c>
      <c r="C46" s="91" t="s">
        <v>21</v>
      </c>
      <c r="D46" s="91" t="s">
        <v>21</v>
      </c>
      <c r="E46" s="95">
        <v>20</v>
      </c>
      <c r="F46" s="95">
        <v>20</v>
      </c>
      <c r="G46" s="95">
        <v>20</v>
      </c>
      <c r="H46" s="112" t="s">
        <v>22</v>
      </c>
      <c r="I46" s="95">
        <v>20</v>
      </c>
      <c r="J46" s="95"/>
      <c r="K46" s="95"/>
      <c r="L46" s="95"/>
      <c r="M46" s="95"/>
      <c r="N46" s="95"/>
      <c r="O46" s="108"/>
      <c r="P46" s="101"/>
      <c r="Q46" s="114">
        <f t="shared" si="7"/>
        <v>80</v>
      </c>
      <c r="R46" s="110">
        <f t="shared" si="1"/>
        <v>100</v>
      </c>
      <c r="S46" s="115">
        <f t="shared" si="0"/>
        <v>40</v>
      </c>
      <c r="T46" s="116" t="str">
        <f t="shared" si="3"/>
        <v>NO</v>
      </c>
      <c r="U46" s="95"/>
    </row>
    <row r="47" spans="1:21" ht="15.75" customHeight="1" x14ac:dyDescent="0.25">
      <c r="A47" s="101">
        <v>38</v>
      </c>
      <c r="B47" s="141" t="s">
        <v>212</v>
      </c>
      <c r="C47" s="91" t="s">
        <v>21</v>
      </c>
      <c r="D47" s="91" t="s">
        <v>21</v>
      </c>
      <c r="E47" s="95">
        <v>20</v>
      </c>
      <c r="F47" s="95">
        <v>20</v>
      </c>
      <c r="G47" s="95">
        <v>20</v>
      </c>
      <c r="H47" s="112" t="s">
        <v>22</v>
      </c>
      <c r="I47" s="95">
        <v>20</v>
      </c>
      <c r="J47" s="95">
        <v>20</v>
      </c>
      <c r="K47" s="95">
        <v>20</v>
      </c>
      <c r="L47" s="95">
        <v>20</v>
      </c>
      <c r="M47" s="95"/>
      <c r="N47" s="113"/>
      <c r="O47" s="108"/>
      <c r="P47" s="101"/>
      <c r="Q47" s="114">
        <f t="shared" si="7"/>
        <v>140</v>
      </c>
      <c r="R47" s="110">
        <f t="shared" si="1"/>
        <v>40</v>
      </c>
      <c r="S47" s="115">
        <f t="shared" si="0"/>
        <v>-20</v>
      </c>
      <c r="T47" s="116" t="str">
        <f t="shared" si="3"/>
        <v>OK</v>
      </c>
      <c r="U47" s="95"/>
    </row>
    <row r="48" spans="1:21" ht="15.75" customHeight="1" x14ac:dyDescent="0.25">
      <c r="A48" s="133">
        <v>39</v>
      </c>
      <c r="B48" s="134" t="s">
        <v>60</v>
      </c>
      <c r="C48" s="91" t="s">
        <v>21</v>
      </c>
      <c r="D48" s="91" t="s">
        <v>21</v>
      </c>
      <c r="E48" s="95">
        <v>20</v>
      </c>
      <c r="F48" s="95">
        <v>20</v>
      </c>
      <c r="G48" s="95"/>
      <c r="H48" s="112" t="s">
        <v>22</v>
      </c>
      <c r="I48" s="95"/>
      <c r="J48" s="95"/>
      <c r="K48" s="95"/>
      <c r="L48" s="95"/>
      <c r="M48" s="95"/>
      <c r="N48" s="95"/>
      <c r="O48" s="108"/>
      <c r="P48" s="101"/>
      <c r="Q48" s="114">
        <f t="shared" si="7"/>
        <v>40</v>
      </c>
      <c r="R48" s="110">
        <f t="shared" si="1"/>
        <v>140</v>
      </c>
      <c r="S48" s="115">
        <f t="shared" si="0"/>
        <v>80</v>
      </c>
      <c r="T48" s="116" t="str">
        <f t="shared" si="3"/>
        <v>NO</v>
      </c>
      <c r="U48" s="95"/>
    </row>
    <row r="49" spans="1:21" ht="15.75" customHeight="1" x14ac:dyDescent="0.25">
      <c r="A49" s="101">
        <v>40</v>
      </c>
      <c r="B49" s="111" t="s">
        <v>61</v>
      </c>
      <c r="C49" s="91" t="s">
        <v>21</v>
      </c>
      <c r="D49" s="91" t="s">
        <v>21</v>
      </c>
      <c r="E49" s="95">
        <v>20</v>
      </c>
      <c r="F49" s="95">
        <v>20</v>
      </c>
      <c r="G49" s="95">
        <v>20</v>
      </c>
      <c r="H49" s="112" t="s">
        <v>22</v>
      </c>
      <c r="I49" s="95">
        <v>20</v>
      </c>
      <c r="J49" s="95">
        <v>20</v>
      </c>
      <c r="K49" s="95"/>
      <c r="L49" s="95"/>
      <c r="M49" s="95"/>
      <c r="N49" s="129">
        <v>20</v>
      </c>
      <c r="O49" s="108"/>
      <c r="P49" s="101"/>
      <c r="Q49" s="114">
        <f>SUM(E49:G49,I49,J49,K49,L49,M49,N49,O49)</f>
        <v>120</v>
      </c>
      <c r="R49" s="110">
        <f t="shared" si="1"/>
        <v>60</v>
      </c>
      <c r="S49" s="115">
        <f t="shared" si="0"/>
        <v>0</v>
      </c>
      <c r="T49" s="116" t="str">
        <f t="shared" si="3"/>
        <v>OK</v>
      </c>
      <c r="U49" s="95"/>
    </row>
    <row r="50" spans="1:21" ht="15.75" customHeight="1" x14ac:dyDescent="0.25">
      <c r="A50" s="123">
        <v>41</v>
      </c>
      <c r="B50" s="123" t="s">
        <v>62</v>
      </c>
      <c r="C50" s="91" t="s">
        <v>21</v>
      </c>
      <c r="D50" s="91" t="s">
        <v>21</v>
      </c>
      <c r="E50" s="125"/>
      <c r="F50" s="125"/>
      <c r="G50" s="125"/>
      <c r="H50" s="112" t="s">
        <v>22</v>
      </c>
      <c r="I50" s="125"/>
      <c r="J50" s="125"/>
      <c r="K50" s="125"/>
      <c r="L50" s="125"/>
      <c r="M50" s="125"/>
      <c r="N50" s="125"/>
      <c r="O50" s="126"/>
      <c r="P50" s="123"/>
      <c r="Q50" s="114">
        <f>SUM(E50:G50,I50,J50,K50,L50,M50,N50,O50)</f>
        <v>0</v>
      </c>
      <c r="R50" s="110">
        <f t="shared" si="1"/>
        <v>180</v>
      </c>
      <c r="S50" s="101">
        <f t="shared" si="0"/>
        <v>120</v>
      </c>
      <c r="T50" s="116" t="str">
        <f t="shared" si="3"/>
        <v>NO</v>
      </c>
      <c r="U50" s="95"/>
    </row>
    <row r="51" spans="1:21" ht="15.75" customHeight="1" x14ac:dyDescent="0.25">
      <c r="A51" s="123">
        <v>42</v>
      </c>
      <c r="B51" s="124" t="s">
        <v>63</v>
      </c>
      <c r="C51" s="91" t="s">
        <v>21</v>
      </c>
      <c r="D51" s="91" t="s">
        <v>21</v>
      </c>
      <c r="E51" s="135"/>
      <c r="F51" s="135"/>
      <c r="G51" s="135"/>
      <c r="H51" s="112" t="s">
        <v>22</v>
      </c>
      <c r="I51" s="125"/>
      <c r="J51" s="125"/>
      <c r="K51" s="125"/>
      <c r="L51" s="125"/>
      <c r="M51" s="125"/>
      <c r="N51" s="125"/>
      <c r="O51" s="126"/>
      <c r="P51" s="123"/>
      <c r="Q51" s="114">
        <f t="shared" ref="Q51" si="8">SUM(E51:G51,I51,J51,K51,L51,M51,N51,O51)</f>
        <v>0</v>
      </c>
      <c r="R51" s="110">
        <f t="shared" si="1"/>
        <v>180</v>
      </c>
      <c r="S51" s="101">
        <f t="shared" si="0"/>
        <v>120</v>
      </c>
      <c r="T51" s="116" t="str">
        <f t="shared" si="3"/>
        <v>NO</v>
      </c>
      <c r="U51" s="95"/>
    </row>
    <row r="52" spans="1:21" ht="15.75" customHeight="1" x14ac:dyDescent="0.25">
      <c r="A52" s="133">
        <v>43</v>
      </c>
      <c r="B52" s="103" t="s">
        <v>64</v>
      </c>
      <c r="C52" s="91" t="s">
        <v>21</v>
      </c>
      <c r="D52" s="91" t="s">
        <v>21</v>
      </c>
      <c r="E52" s="92"/>
      <c r="F52" s="92"/>
      <c r="G52" s="92"/>
      <c r="H52" s="92"/>
      <c r="I52" s="92"/>
      <c r="J52" s="92"/>
      <c r="K52" s="92"/>
      <c r="L52" s="92"/>
      <c r="M52" s="93"/>
      <c r="N52" s="101">
        <v>20</v>
      </c>
      <c r="O52" s="127">
        <v>10</v>
      </c>
      <c r="P52" s="101"/>
      <c r="Q52" s="97">
        <f>N52+O52-P52</f>
        <v>30</v>
      </c>
      <c r="R52" s="136"/>
      <c r="S52" s="98"/>
      <c r="T52" s="137"/>
      <c r="U52" s="108" t="s">
        <v>213</v>
      </c>
    </row>
    <row r="53" spans="1:21" ht="15.75" customHeight="1" x14ac:dyDescent="0.25">
      <c r="A53" s="138">
        <v>44</v>
      </c>
      <c r="B53" s="90" t="s">
        <v>201</v>
      </c>
      <c r="C53" s="91" t="s">
        <v>21</v>
      </c>
      <c r="D53" s="91" t="s">
        <v>21</v>
      </c>
      <c r="E53" s="92"/>
      <c r="F53" s="92"/>
      <c r="G53" s="92"/>
      <c r="H53" s="92"/>
      <c r="I53" s="92"/>
      <c r="J53" s="92"/>
      <c r="K53" s="92"/>
      <c r="L53" s="92"/>
      <c r="M53" s="93"/>
      <c r="N53" s="94">
        <v>20</v>
      </c>
      <c r="O53" s="95"/>
      <c r="P53" s="96"/>
      <c r="Q53" s="97">
        <f>N53+O53-P53</f>
        <v>20</v>
      </c>
      <c r="R53" s="96"/>
      <c r="S53" s="96"/>
      <c r="T53" s="96"/>
      <c r="U53" s="96"/>
    </row>
    <row r="54" spans="1:21" ht="15.75" customHeight="1" x14ac:dyDescent="0.25">
      <c r="A54" s="139">
        <v>45</v>
      </c>
      <c r="B54" s="98" t="s">
        <v>141</v>
      </c>
      <c r="C54" s="91" t="s">
        <v>21</v>
      </c>
      <c r="D54" s="91" t="s">
        <v>21</v>
      </c>
      <c r="E54" s="99">
        <v>20</v>
      </c>
      <c r="F54" s="100">
        <v>20</v>
      </c>
      <c r="G54" s="100">
        <v>20</v>
      </c>
      <c r="H54" s="100">
        <v>20</v>
      </c>
      <c r="I54" s="100">
        <v>20</v>
      </c>
      <c r="J54" s="100">
        <v>20</v>
      </c>
      <c r="K54" s="100">
        <v>20</v>
      </c>
      <c r="L54" s="100">
        <v>20</v>
      </c>
      <c r="M54" s="100">
        <v>20</v>
      </c>
      <c r="N54" s="101"/>
      <c r="O54" s="101"/>
      <c r="P54" s="101"/>
      <c r="Q54" s="102">
        <f>SUM(C54:N54)</f>
        <v>180</v>
      </c>
      <c r="R54" s="101"/>
      <c r="S54" s="101"/>
      <c r="T54" s="101"/>
      <c r="U54" s="101"/>
    </row>
    <row r="55" spans="1:21" ht="15.75" customHeight="1" x14ac:dyDescent="0.25">
      <c r="A55" s="138">
        <v>46</v>
      </c>
      <c r="B55" s="103" t="s">
        <v>138</v>
      </c>
      <c r="C55" s="91" t="s">
        <v>21</v>
      </c>
      <c r="D55" s="91" t="s">
        <v>21</v>
      </c>
      <c r="E55" s="104"/>
      <c r="F55" s="104"/>
      <c r="G55" s="104"/>
      <c r="H55" s="104"/>
      <c r="I55" s="104"/>
      <c r="J55" s="104"/>
      <c r="K55" s="104"/>
      <c r="L55" s="104"/>
      <c r="M55" s="105"/>
      <c r="N55" s="101"/>
      <c r="O55" s="106">
        <v>20</v>
      </c>
      <c r="P55" s="107">
        <v>20</v>
      </c>
      <c r="Q55" s="103">
        <f>(N55+O55)-P55</f>
        <v>0</v>
      </c>
      <c r="R55" s="101"/>
      <c r="S55" s="101"/>
      <c r="T55" s="101"/>
      <c r="U55" s="108" t="s">
        <v>202</v>
      </c>
    </row>
    <row r="56" spans="1:21" ht="15.75" customHeight="1" x14ac:dyDescent="0.25">
      <c r="A56" s="139">
        <v>47</v>
      </c>
      <c r="B56" s="103" t="s">
        <v>130</v>
      </c>
      <c r="C56" s="91" t="s">
        <v>21</v>
      </c>
      <c r="D56" s="91" t="s">
        <v>21</v>
      </c>
      <c r="E56" s="104"/>
      <c r="F56" s="104"/>
      <c r="G56" s="104"/>
      <c r="H56" s="104"/>
      <c r="I56" s="104"/>
      <c r="J56" s="104"/>
      <c r="K56" s="104"/>
      <c r="L56" s="104"/>
      <c r="M56" s="105"/>
      <c r="N56" s="101"/>
      <c r="O56" s="101"/>
      <c r="P56" s="101"/>
      <c r="Q56" s="103">
        <f t="shared" ref="Q56:Q69" si="9">SUM(N56+O56-P56)</f>
        <v>0</v>
      </c>
      <c r="R56" s="101"/>
      <c r="S56" s="101"/>
      <c r="T56" s="101"/>
      <c r="U56" s="101"/>
    </row>
    <row r="57" spans="1:21" ht="15.75" customHeight="1" x14ac:dyDescent="0.25">
      <c r="A57" s="138">
        <v>48</v>
      </c>
      <c r="B57" s="101" t="s">
        <v>203</v>
      </c>
      <c r="C57" s="91" t="s">
        <v>21</v>
      </c>
      <c r="D57" s="91" t="s">
        <v>21</v>
      </c>
      <c r="E57" s="101"/>
      <c r="F57" s="101"/>
      <c r="G57" s="101"/>
      <c r="H57" s="101"/>
      <c r="I57" s="101"/>
      <c r="J57" s="101"/>
      <c r="K57" s="101"/>
      <c r="L57" s="101"/>
      <c r="M57" s="101"/>
      <c r="N57" s="101"/>
      <c r="O57" s="101"/>
      <c r="P57" s="101"/>
      <c r="Q57" s="103">
        <f t="shared" si="9"/>
        <v>0</v>
      </c>
      <c r="R57" s="101"/>
      <c r="S57" s="101"/>
      <c r="T57" s="101"/>
      <c r="U57" s="101"/>
    </row>
    <row r="58" spans="1:21" ht="15.75" customHeight="1" x14ac:dyDescent="0.25">
      <c r="A58" s="139">
        <v>49</v>
      </c>
      <c r="B58" s="101" t="s">
        <v>204</v>
      </c>
      <c r="C58" s="91" t="s">
        <v>21</v>
      </c>
      <c r="D58" s="91" t="s">
        <v>21</v>
      </c>
      <c r="E58" s="101"/>
      <c r="F58" s="101"/>
      <c r="G58" s="101"/>
      <c r="H58" s="101"/>
      <c r="I58" s="101"/>
      <c r="J58" s="101"/>
      <c r="K58" s="101"/>
      <c r="L58" s="101"/>
      <c r="M58" s="101"/>
      <c r="N58" s="101"/>
      <c r="O58" s="101"/>
      <c r="P58" s="101"/>
      <c r="Q58" s="103">
        <f t="shared" si="9"/>
        <v>0</v>
      </c>
      <c r="R58" s="101"/>
      <c r="S58" s="101"/>
      <c r="T58" s="101"/>
      <c r="U58" s="101"/>
    </row>
    <row r="59" spans="1:21" ht="15.75" customHeight="1" x14ac:dyDescent="0.25">
      <c r="A59" s="138">
        <v>50</v>
      </c>
      <c r="B59" s="101" t="s">
        <v>205</v>
      </c>
      <c r="C59" s="91" t="s">
        <v>21</v>
      </c>
      <c r="D59" s="91" t="s">
        <v>21</v>
      </c>
      <c r="E59" s="101"/>
      <c r="F59" s="101"/>
      <c r="G59" s="101"/>
      <c r="H59" s="101"/>
      <c r="I59" s="101"/>
      <c r="J59" s="101"/>
      <c r="K59" s="101"/>
      <c r="L59" s="101"/>
      <c r="M59" s="101"/>
      <c r="N59" s="101"/>
      <c r="O59" s="101"/>
      <c r="P59" s="101"/>
      <c r="Q59" s="103">
        <f t="shared" si="9"/>
        <v>0</v>
      </c>
      <c r="R59" s="101"/>
      <c r="S59" s="101"/>
      <c r="T59" s="101"/>
      <c r="U59" s="101"/>
    </row>
    <row r="60" spans="1:21" ht="15.75" customHeight="1" x14ac:dyDescent="0.25">
      <c r="A60" s="139">
        <v>51</v>
      </c>
      <c r="B60" s="101"/>
      <c r="C60" s="91" t="s">
        <v>21</v>
      </c>
      <c r="D60" s="91" t="s">
        <v>21</v>
      </c>
      <c r="E60" s="101"/>
      <c r="F60" s="101"/>
      <c r="G60" s="101"/>
      <c r="H60" s="101"/>
      <c r="I60" s="101"/>
      <c r="J60" s="101"/>
      <c r="K60" s="101"/>
      <c r="L60" s="101"/>
      <c r="M60" s="101"/>
      <c r="N60" s="101"/>
      <c r="O60" s="101"/>
      <c r="P60" s="101"/>
      <c r="Q60" s="103">
        <f t="shared" si="9"/>
        <v>0</v>
      </c>
      <c r="R60" s="101"/>
      <c r="S60" s="101"/>
      <c r="T60" s="101"/>
      <c r="U60" s="101"/>
    </row>
    <row r="61" spans="1:21" ht="15.75" customHeight="1" x14ac:dyDescent="0.25">
      <c r="A61" s="138">
        <v>52</v>
      </c>
      <c r="B61" s="101"/>
      <c r="C61" s="91" t="s">
        <v>21</v>
      </c>
      <c r="D61" s="91" t="s">
        <v>21</v>
      </c>
      <c r="E61" s="101"/>
      <c r="F61" s="101"/>
      <c r="G61" s="101"/>
      <c r="H61" s="101"/>
      <c r="I61" s="101"/>
      <c r="J61" s="101"/>
      <c r="K61" s="101"/>
      <c r="L61" s="101"/>
      <c r="M61" s="101"/>
      <c r="N61" s="101"/>
      <c r="O61" s="101"/>
      <c r="P61" s="101"/>
      <c r="Q61" s="103">
        <f t="shared" si="9"/>
        <v>0</v>
      </c>
      <c r="R61" s="101"/>
      <c r="S61" s="101"/>
      <c r="T61" s="101"/>
      <c r="U61" s="101"/>
    </row>
    <row r="62" spans="1:21" ht="15.75" customHeight="1" x14ac:dyDescent="0.25">
      <c r="A62" s="139">
        <v>53</v>
      </c>
      <c r="B62" s="101"/>
      <c r="C62" s="91" t="s">
        <v>21</v>
      </c>
      <c r="D62" s="91" t="s">
        <v>21</v>
      </c>
      <c r="E62" s="101"/>
      <c r="F62" s="101"/>
      <c r="G62" s="101"/>
      <c r="H62" s="101"/>
      <c r="I62" s="101"/>
      <c r="J62" s="101"/>
      <c r="K62" s="101"/>
      <c r="L62" s="101"/>
      <c r="M62" s="101"/>
      <c r="N62" s="101"/>
      <c r="O62" s="101"/>
      <c r="P62" s="101"/>
      <c r="Q62" s="103">
        <f t="shared" si="9"/>
        <v>0</v>
      </c>
      <c r="R62" s="101"/>
      <c r="S62" s="101"/>
      <c r="T62" s="101"/>
      <c r="U62" s="101"/>
    </row>
    <row r="63" spans="1:21" ht="15.75" customHeight="1" x14ac:dyDescent="0.25">
      <c r="A63" s="138">
        <v>54</v>
      </c>
      <c r="B63" s="101"/>
      <c r="C63" s="91" t="s">
        <v>21</v>
      </c>
      <c r="D63" s="91" t="s">
        <v>21</v>
      </c>
      <c r="E63" s="101"/>
      <c r="F63" s="101"/>
      <c r="G63" s="101"/>
      <c r="H63" s="101"/>
      <c r="I63" s="101"/>
      <c r="J63" s="101"/>
      <c r="K63" s="101"/>
      <c r="L63" s="101"/>
      <c r="M63" s="101"/>
      <c r="N63" s="101"/>
      <c r="O63" s="101"/>
      <c r="P63" s="101"/>
      <c r="Q63" s="103">
        <f t="shared" si="9"/>
        <v>0</v>
      </c>
      <c r="R63" s="101"/>
      <c r="S63" s="101"/>
      <c r="T63" s="101"/>
      <c r="U63" s="101"/>
    </row>
    <row r="64" spans="1:21" ht="15.75" customHeight="1" x14ac:dyDescent="0.25">
      <c r="A64" s="139">
        <v>55</v>
      </c>
      <c r="B64" s="101"/>
      <c r="C64" s="91" t="s">
        <v>21</v>
      </c>
      <c r="D64" s="91" t="s">
        <v>21</v>
      </c>
      <c r="E64" s="101"/>
      <c r="F64" s="101"/>
      <c r="G64" s="101"/>
      <c r="H64" s="101"/>
      <c r="I64" s="101"/>
      <c r="J64" s="101"/>
      <c r="K64" s="101"/>
      <c r="L64" s="101"/>
      <c r="M64" s="101"/>
      <c r="N64" s="101"/>
      <c r="O64" s="101"/>
      <c r="P64" s="101"/>
      <c r="Q64" s="103">
        <f t="shared" si="9"/>
        <v>0</v>
      </c>
      <c r="R64" s="101"/>
      <c r="S64" s="101"/>
      <c r="T64" s="101"/>
      <c r="U64" s="101"/>
    </row>
    <row r="65" spans="1:21" ht="15.75" customHeight="1" x14ac:dyDescent="0.25">
      <c r="A65" s="138">
        <v>56</v>
      </c>
      <c r="B65" s="101"/>
      <c r="C65" s="91" t="s">
        <v>21</v>
      </c>
      <c r="D65" s="91" t="s">
        <v>21</v>
      </c>
      <c r="E65" s="101"/>
      <c r="F65" s="101"/>
      <c r="G65" s="101"/>
      <c r="H65" s="101"/>
      <c r="I65" s="101"/>
      <c r="J65" s="101"/>
      <c r="K65" s="101"/>
      <c r="L65" s="101"/>
      <c r="M65" s="101"/>
      <c r="N65" s="101"/>
      <c r="O65" s="101"/>
      <c r="P65" s="101"/>
      <c r="Q65" s="103">
        <f t="shared" si="9"/>
        <v>0</v>
      </c>
      <c r="R65" s="101"/>
      <c r="S65" s="101"/>
      <c r="T65" s="101"/>
      <c r="U65" s="101"/>
    </row>
    <row r="66" spans="1:21" ht="15.75" customHeight="1" x14ac:dyDescent="0.25">
      <c r="A66" s="139">
        <v>57</v>
      </c>
      <c r="B66" s="101"/>
      <c r="C66" s="91" t="s">
        <v>21</v>
      </c>
      <c r="D66" s="91" t="s">
        <v>21</v>
      </c>
      <c r="E66" s="101"/>
      <c r="F66" s="101"/>
      <c r="G66" s="101"/>
      <c r="H66" s="101"/>
      <c r="I66" s="101"/>
      <c r="J66" s="101"/>
      <c r="K66" s="101"/>
      <c r="L66" s="101"/>
      <c r="M66" s="101"/>
      <c r="N66" s="101"/>
      <c r="O66" s="101"/>
      <c r="P66" s="101"/>
      <c r="Q66" s="103">
        <f t="shared" si="9"/>
        <v>0</v>
      </c>
      <c r="R66" s="101"/>
      <c r="S66" s="101"/>
      <c r="T66" s="101"/>
      <c r="U66" s="101"/>
    </row>
    <row r="67" spans="1:21" ht="15.75" customHeight="1" x14ac:dyDescent="0.25">
      <c r="A67" s="138">
        <v>58</v>
      </c>
      <c r="B67" s="101"/>
      <c r="C67" s="91" t="s">
        <v>21</v>
      </c>
      <c r="D67" s="91" t="s">
        <v>21</v>
      </c>
      <c r="E67" s="101"/>
      <c r="F67" s="101"/>
      <c r="G67" s="101"/>
      <c r="H67" s="101"/>
      <c r="I67" s="101"/>
      <c r="J67" s="101"/>
      <c r="K67" s="101"/>
      <c r="L67" s="101"/>
      <c r="M67" s="101"/>
      <c r="N67" s="101"/>
      <c r="O67" s="101"/>
      <c r="P67" s="101"/>
      <c r="Q67" s="103">
        <f t="shared" si="9"/>
        <v>0</v>
      </c>
      <c r="R67" s="101"/>
      <c r="S67" s="101"/>
      <c r="T67" s="101"/>
      <c r="U67" s="101"/>
    </row>
    <row r="68" spans="1:21" ht="15.75" customHeight="1" x14ac:dyDescent="0.25">
      <c r="A68" s="139">
        <v>59</v>
      </c>
      <c r="B68" s="101"/>
      <c r="C68" s="91" t="s">
        <v>21</v>
      </c>
      <c r="D68" s="91" t="s">
        <v>21</v>
      </c>
      <c r="E68" s="101"/>
      <c r="F68" s="101"/>
      <c r="G68" s="101"/>
      <c r="H68" s="101"/>
      <c r="I68" s="101"/>
      <c r="J68" s="101"/>
      <c r="K68" s="101"/>
      <c r="L68" s="101"/>
      <c r="M68" s="101"/>
      <c r="N68" s="101"/>
      <c r="O68" s="101"/>
      <c r="P68" s="101"/>
      <c r="Q68" s="103">
        <f t="shared" si="9"/>
        <v>0</v>
      </c>
      <c r="R68" s="101"/>
      <c r="S68" s="101"/>
      <c r="T68" s="101"/>
      <c r="U68" s="101"/>
    </row>
    <row r="69" spans="1:21" ht="15.75" customHeight="1" x14ac:dyDescent="0.25">
      <c r="A69" s="138">
        <v>60</v>
      </c>
      <c r="B69" s="101"/>
      <c r="C69" s="140" t="s">
        <v>21</v>
      </c>
      <c r="D69" s="140" t="s">
        <v>21</v>
      </c>
      <c r="E69" s="101"/>
      <c r="F69" s="101"/>
      <c r="G69" s="101"/>
      <c r="H69" s="101"/>
      <c r="I69" s="101"/>
      <c r="J69" s="101"/>
      <c r="K69" s="101"/>
      <c r="L69" s="101"/>
      <c r="M69" s="101"/>
      <c r="N69" s="101"/>
      <c r="O69" s="101"/>
      <c r="P69" s="101"/>
      <c r="Q69" s="103">
        <f t="shared" si="9"/>
        <v>0</v>
      </c>
      <c r="R69" s="101"/>
      <c r="S69" s="101"/>
      <c r="T69" s="101"/>
      <c r="U69" s="101"/>
    </row>
    <row r="70" spans="1:21" ht="15.75" customHeight="1" x14ac:dyDescent="0.25"/>
    <row r="71" spans="1:21" ht="15.75" customHeight="1" x14ac:dyDescent="0.25"/>
    <row r="72" spans="1:21" ht="15.75" customHeight="1" x14ac:dyDescent="0.25"/>
    <row r="73" spans="1:21" ht="15.75" customHeight="1" x14ac:dyDescent="0.25"/>
    <row r="74" spans="1:21" ht="15.75" customHeight="1" x14ac:dyDescent="0.25"/>
    <row r="75" spans="1:21" ht="15.75" customHeight="1" x14ac:dyDescent="0.25"/>
    <row r="76" spans="1:21" ht="15.75" customHeight="1" x14ac:dyDescent="0.25"/>
    <row r="77" spans="1:21" ht="15.75" customHeight="1" x14ac:dyDescent="0.25"/>
    <row r="78" spans="1:21" ht="15.75" customHeight="1" x14ac:dyDescent="0.25"/>
    <row r="79" spans="1:21" ht="15.75" customHeight="1" x14ac:dyDescent="0.25">
      <c r="J79" s="242" t="s">
        <v>65</v>
      </c>
      <c r="K79" s="243"/>
      <c r="L79" s="243"/>
      <c r="M79" s="243"/>
      <c r="N79" s="244"/>
      <c r="P79" s="250" t="s">
        <v>66</v>
      </c>
      <c r="Q79" s="243"/>
      <c r="R79" s="243"/>
      <c r="S79" s="244"/>
    </row>
    <row r="80" spans="1:21" ht="15.75" customHeight="1" x14ac:dyDescent="0.25">
      <c r="J80" s="245" t="s">
        <v>67</v>
      </c>
      <c r="K80" s="237"/>
      <c r="L80" s="237"/>
      <c r="M80" s="237"/>
      <c r="N80" s="246"/>
      <c r="P80" s="245" t="s">
        <v>68</v>
      </c>
      <c r="Q80" s="237"/>
      <c r="R80" s="237"/>
      <c r="S80" s="246"/>
    </row>
    <row r="81" spans="10:19" ht="15.75" customHeight="1" x14ac:dyDescent="0.25">
      <c r="J81" s="247"/>
      <c r="K81" s="248"/>
      <c r="L81" s="248"/>
      <c r="M81" s="248"/>
      <c r="N81" s="249"/>
      <c r="P81" s="247"/>
      <c r="Q81" s="248"/>
      <c r="R81" s="248"/>
      <c r="S81" s="249"/>
    </row>
    <row r="82" spans="10:19" ht="15.75" customHeight="1" x14ac:dyDescent="0.25">
      <c r="J82" s="240" t="s">
        <v>19</v>
      </c>
      <c r="K82" s="241"/>
      <c r="L82" s="239"/>
      <c r="M82" s="240" t="s">
        <v>69</v>
      </c>
      <c r="N82" s="239"/>
      <c r="P82" s="240"/>
      <c r="Q82" s="239"/>
      <c r="R82" s="4" t="s">
        <v>19</v>
      </c>
      <c r="S82" s="4" t="s">
        <v>69</v>
      </c>
    </row>
    <row r="83" spans="10:19" ht="15.75" customHeight="1" x14ac:dyDescent="0.25">
      <c r="J83" s="251" t="s">
        <v>70</v>
      </c>
      <c r="K83" s="241"/>
      <c r="L83" s="239"/>
      <c r="M83" s="252">
        <v>7350000</v>
      </c>
      <c r="N83" s="239"/>
      <c r="P83" s="238" t="s">
        <v>71</v>
      </c>
      <c r="Q83" s="239"/>
      <c r="R83" s="5"/>
      <c r="S83" s="6">
        <v>40000</v>
      </c>
    </row>
    <row r="84" spans="10:19" ht="15.75" customHeight="1" x14ac:dyDescent="0.25">
      <c r="J84" s="251" t="s">
        <v>72</v>
      </c>
      <c r="K84" s="241"/>
      <c r="L84" s="239"/>
      <c r="M84" s="253">
        <v>1100000</v>
      </c>
      <c r="N84" s="239"/>
      <c r="P84" s="238" t="s">
        <v>73</v>
      </c>
      <c r="Q84" s="239"/>
      <c r="R84" s="7" t="s">
        <v>74</v>
      </c>
      <c r="S84" s="6">
        <v>30000</v>
      </c>
    </row>
    <row r="85" spans="10:19" ht="15.75" customHeight="1" x14ac:dyDescent="0.25">
      <c r="J85" s="251" t="s">
        <v>75</v>
      </c>
      <c r="K85" s="241"/>
      <c r="L85" s="239"/>
      <c r="M85" s="252">
        <f>M83+M84</f>
        <v>8450000</v>
      </c>
      <c r="N85" s="239"/>
      <c r="P85" s="238" t="s">
        <v>76</v>
      </c>
      <c r="Q85" s="239"/>
      <c r="R85" s="5"/>
      <c r="S85" s="6">
        <v>0</v>
      </c>
    </row>
    <row r="86" spans="10:19" ht="15.75" customHeight="1" x14ac:dyDescent="0.25">
      <c r="J86" s="251" t="s">
        <v>77</v>
      </c>
      <c r="K86" s="241"/>
      <c r="L86" s="239"/>
      <c r="M86" s="252">
        <v>8411850</v>
      </c>
      <c r="N86" s="239"/>
      <c r="P86" s="238" t="s">
        <v>78</v>
      </c>
      <c r="Q86" s="239"/>
      <c r="R86" s="5"/>
      <c r="S86" s="6">
        <f>S83-S84+S85</f>
        <v>10000</v>
      </c>
    </row>
    <row r="87" spans="10:19" ht="15.75" customHeight="1" x14ac:dyDescent="0.25">
      <c r="J87" s="251" t="s">
        <v>79</v>
      </c>
      <c r="K87" s="241"/>
      <c r="L87" s="239"/>
      <c r="M87" s="252">
        <f>M85-M86</f>
        <v>38150</v>
      </c>
      <c r="N87" s="239"/>
      <c r="P87" s="238" t="s">
        <v>80</v>
      </c>
      <c r="Q87" s="239"/>
      <c r="R87" s="5"/>
      <c r="S87" s="6">
        <f>M87+S86</f>
        <v>48150</v>
      </c>
    </row>
    <row r="88" spans="10:19" ht="15.75" customHeight="1" x14ac:dyDescent="0.25"/>
    <row r="89" spans="10:19" ht="15.75" customHeight="1" x14ac:dyDescent="0.25"/>
    <row r="90" spans="10:19" ht="15.75" customHeight="1" x14ac:dyDescent="0.25"/>
    <row r="91" spans="10:19" ht="15.75" customHeight="1" x14ac:dyDescent="0.25"/>
    <row r="92" spans="10:19" ht="15.75" customHeight="1" x14ac:dyDescent="0.25"/>
    <row r="93" spans="10:19" ht="15.75" customHeight="1" x14ac:dyDescent="0.25"/>
    <row r="94" spans="10:19" ht="15.75" customHeight="1" x14ac:dyDescent="0.25"/>
    <row r="95" spans="10:19" ht="15.75" customHeight="1" x14ac:dyDescent="0.25"/>
    <row r="96" spans="10:19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</sheetData>
  <sheetProtection password="F879" sheet="1" objects="1" scenarios="1"/>
  <mergeCells count="23">
    <mergeCell ref="J87:L87"/>
    <mergeCell ref="M86:N86"/>
    <mergeCell ref="J86:L86"/>
    <mergeCell ref="M87:N87"/>
    <mergeCell ref="P87:Q87"/>
    <mergeCell ref="P86:Q86"/>
    <mergeCell ref="J85:L85"/>
    <mergeCell ref="M85:N85"/>
    <mergeCell ref="P85:Q85"/>
    <mergeCell ref="J84:L84"/>
    <mergeCell ref="M84:N84"/>
    <mergeCell ref="A1:R6"/>
    <mergeCell ref="P84:Q84"/>
    <mergeCell ref="J82:L82"/>
    <mergeCell ref="J79:N79"/>
    <mergeCell ref="J80:N81"/>
    <mergeCell ref="P79:S79"/>
    <mergeCell ref="J83:L83"/>
    <mergeCell ref="M82:N82"/>
    <mergeCell ref="M83:N83"/>
    <mergeCell ref="P83:Q83"/>
    <mergeCell ref="P82:Q82"/>
    <mergeCell ref="P80:S81"/>
  </mergeCells>
  <conditionalFormatting sqref="T10:T52">
    <cfRule type="cellIs" dxfId="14" priority="4" operator="equal">
      <formula>"NO"</formula>
    </cfRule>
    <cfRule type="cellIs" dxfId="13" priority="5" operator="equal">
      <formula>"OK"</formula>
    </cfRule>
  </conditionalFormatting>
  <conditionalFormatting sqref="S10:S52">
    <cfRule type="cellIs" dxfId="12" priority="2" operator="greaterThanOrEqual">
      <formula>1</formula>
    </cfRule>
  </conditionalFormatting>
  <conditionalFormatting sqref="S10:S51">
    <cfRule type="cellIs" dxfId="11" priority="3" operator="lessThanOrEqual">
      <formula>0</formula>
    </cfRule>
  </conditionalFormatting>
  <conditionalFormatting sqref="B12">
    <cfRule type="cellIs" dxfId="10" priority="1" operator="equal">
      <formula>$S$12=0</formula>
    </cfRule>
  </conditionalFormatting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M260"/>
  <sheetViews>
    <sheetView topLeftCell="A16" zoomScale="70" zoomScaleNormal="70" workbookViewId="0">
      <selection activeCell="H35" sqref="H35"/>
    </sheetView>
  </sheetViews>
  <sheetFormatPr defaultColWidth="14.42578125" defaultRowHeight="15" customHeight="1" x14ac:dyDescent="0.25"/>
  <cols>
    <col min="1" max="1" width="8.7109375" customWidth="1"/>
    <col min="2" max="2" width="15.7109375" customWidth="1"/>
    <col min="3" max="3" width="14" customWidth="1"/>
    <col min="4" max="4" width="12.28515625" customWidth="1"/>
    <col min="5" max="10" width="8.7109375" customWidth="1"/>
    <col min="11" max="11" width="15" customWidth="1"/>
    <col min="12" max="12" width="10.7109375" customWidth="1"/>
    <col min="13" max="13" width="12.140625" customWidth="1"/>
    <col min="14" max="14" width="13.140625" customWidth="1"/>
    <col min="15" max="15" width="11.5703125" customWidth="1"/>
    <col min="16" max="16" width="22.85546875" style="87" customWidth="1"/>
    <col min="17" max="17" width="19.28515625" style="51" customWidth="1"/>
    <col min="18" max="18" width="29" style="88" customWidth="1"/>
    <col min="19" max="19" width="8.28515625" customWidth="1"/>
    <col min="20" max="20" width="23.7109375" customWidth="1"/>
    <col min="21" max="21" width="15" customWidth="1"/>
    <col min="22" max="22" width="14.5703125" customWidth="1"/>
    <col min="23" max="23" width="11.85546875" customWidth="1"/>
    <col min="24" max="24" width="4.5703125" customWidth="1"/>
    <col min="25" max="25" width="30.42578125" customWidth="1"/>
    <col min="26" max="26" width="17.42578125" hidden="1" customWidth="1"/>
    <col min="27" max="27" width="43" customWidth="1"/>
    <col min="28" max="28" width="16.140625" customWidth="1"/>
    <col min="29" max="29" width="19.28515625" customWidth="1"/>
    <col min="31" max="31" width="18.140625" customWidth="1"/>
    <col min="32" max="32" width="13.7109375" customWidth="1"/>
    <col min="33" max="33" width="13.85546875" customWidth="1"/>
    <col min="34" max="34" width="20.28515625" customWidth="1"/>
    <col min="35" max="35" width="27.7109375" customWidth="1"/>
    <col min="36" max="36" width="10.140625" customWidth="1"/>
    <col min="37" max="37" width="19.7109375" customWidth="1"/>
    <col min="38" max="38" width="18.42578125" customWidth="1"/>
    <col min="39" max="39" width="18.140625" customWidth="1"/>
    <col min="40" max="40" width="21.28515625" customWidth="1"/>
  </cols>
  <sheetData>
    <row r="2" spans="1:65" x14ac:dyDescent="0.25">
      <c r="C2" s="289" t="s">
        <v>81</v>
      </c>
      <c r="D2" s="235"/>
      <c r="E2" s="235"/>
      <c r="F2" s="235"/>
      <c r="G2" s="235"/>
      <c r="H2" s="235"/>
      <c r="I2" s="235"/>
      <c r="J2" s="235"/>
      <c r="K2" s="235"/>
      <c r="L2" s="235"/>
      <c r="M2" s="235"/>
      <c r="N2" s="235"/>
      <c r="O2" s="235"/>
      <c r="P2" s="236"/>
      <c r="Q2" s="236"/>
      <c r="R2" s="236"/>
      <c r="S2" s="235"/>
      <c r="T2" s="235"/>
    </row>
    <row r="3" spans="1:65" ht="15.75" thickBot="1" x14ac:dyDescent="0.3">
      <c r="C3" s="236"/>
      <c r="D3" s="237"/>
      <c r="E3" s="237"/>
      <c r="F3" s="237"/>
      <c r="G3" s="237"/>
      <c r="H3" s="237"/>
      <c r="I3" s="237"/>
      <c r="J3" s="237"/>
      <c r="K3" s="237"/>
      <c r="L3" s="237"/>
      <c r="M3" s="237"/>
      <c r="N3" s="237"/>
      <c r="O3" s="237"/>
      <c r="P3" s="237"/>
      <c r="Q3" s="237"/>
      <c r="R3" s="237"/>
      <c r="S3" s="237"/>
      <c r="T3" s="237"/>
      <c r="Y3" s="8"/>
    </row>
    <row r="4" spans="1:65" ht="15.75" thickBot="1" x14ac:dyDescent="0.3">
      <c r="A4" s="9" t="s">
        <v>82</v>
      </c>
      <c r="B4" s="83"/>
      <c r="Q4" s="146"/>
      <c r="R4" s="146"/>
      <c r="Y4" s="9" t="s">
        <v>82</v>
      </c>
      <c r="Z4" s="24"/>
      <c r="AA4" s="146"/>
    </row>
    <row r="5" spans="1:65" x14ac:dyDescent="0.25">
      <c r="A5" s="10" t="s">
        <v>1</v>
      </c>
      <c r="B5" s="1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200</v>
      </c>
      <c r="Q5" s="89" t="s">
        <v>215</v>
      </c>
      <c r="R5" s="89" t="s">
        <v>218</v>
      </c>
      <c r="S5" s="1" t="s">
        <v>16</v>
      </c>
      <c r="T5" s="1" t="s">
        <v>17</v>
      </c>
      <c r="U5" s="1" t="s">
        <v>18</v>
      </c>
      <c r="V5" s="1" t="s">
        <v>19</v>
      </c>
      <c r="X5" s="280" t="s">
        <v>84</v>
      </c>
      <c r="Y5" s="241"/>
      <c r="Z5" s="241"/>
      <c r="AA5" s="241"/>
      <c r="AB5" s="241"/>
      <c r="AC5" s="241"/>
      <c r="AD5" s="241"/>
      <c r="AE5" s="241"/>
      <c r="AF5" s="241"/>
      <c r="AG5" s="241"/>
      <c r="AH5" s="241"/>
      <c r="AI5" s="241"/>
      <c r="AJ5" s="241"/>
      <c r="AK5" s="241"/>
      <c r="AL5" s="241"/>
      <c r="AM5" s="241"/>
      <c r="AN5" s="239"/>
    </row>
    <row r="6" spans="1:65" x14ac:dyDescent="0.25">
      <c r="A6" s="12">
        <v>1</v>
      </c>
      <c r="B6" s="13" t="s">
        <v>20</v>
      </c>
      <c r="C6" s="84">
        <v>20</v>
      </c>
      <c r="D6" s="84">
        <v>20</v>
      </c>
      <c r="E6" s="84">
        <v>20</v>
      </c>
      <c r="F6" s="84">
        <v>20</v>
      </c>
      <c r="G6" s="84">
        <v>20</v>
      </c>
      <c r="H6" s="84">
        <v>20</v>
      </c>
      <c r="I6" s="84">
        <v>20</v>
      </c>
      <c r="J6" s="84">
        <v>10</v>
      </c>
      <c r="K6" s="84"/>
      <c r="L6" s="84"/>
      <c r="M6" s="84"/>
      <c r="N6" s="84"/>
      <c r="O6" s="14">
        <f t="shared" ref="O6:O37" si="0">SUM(C6:N6)</f>
        <v>150</v>
      </c>
      <c r="P6" s="143">
        <v>0</v>
      </c>
      <c r="Q6" s="144">
        <f>(140-SUM(C6:I6))</f>
        <v>0</v>
      </c>
      <c r="R6" s="145">
        <f>Q6+P6</f>
        <v>0</v>
      </c>
      <c r="S6" s="14">
        <f t="shared" ref="S6:S37" si="1">(240)-(O6)</f>
        <v>90</v>
      </c>
      <c r="T6" s="15">
        <f t="shared" ref="T6:T60" si="2">S6-60</f>
        <v>30</v>
      </c>
      <c r="U6" s="16" t="str">
        <f t="shared" ref="U6:U60" si="3">IF(T6&lt;=0,"OK","NO")</f>
        <v>NO</v>
      </c>
      <c r="V6" s="14"/>
      <c r="X6" s="290" t="s">
        <v>1</v>
      </c>
      <c r="Y6" s="290" t="s">
        <v>85</v>
      </c>
      <c r="Z6" s="280" t="s">
        <v>86</v>
      </c>
      <c r="AA6" s="241"/>
      <c r="AB6" s="241"/>
      <c r="AC6" s="241"/>
      <c r="AD6" s="241"/>
      <c r="AE6" s="241"/>
      <c r="AF6" s="241"/>
      <c r="AG6" s="241"/>
      <c r="AH6" s="241"/>
      <c r="AI6" s="241"/>
      <c r="AJ6" s="241"/>
      <c r="AK6" s="241"/>
      <c r="AL6" s="241"/>
      <c r="AM6" s="241"/>
      <c r="AN6" s="239"/>
    </row>
    <row r="7" spans="1:65" x14ac:dyDescent="0.25">
      <c r="A7" s="12">
        <v>2</v>
      </c>
      <c r="B7" s="13" t="s">
        <v>23</v>
      </c>
      <c r="C7" s="85">
        <v>20</v>
      </c>
      <c r="D7" s="85">
        <v>20</v>
      </c>
      <c r="E7" s="85">
        <v>20</v>
      </c>
      <c r="F7" s="85">
        <v>20</v>
      </c>
      <c r="G7" s="85">
        <v>20</v>
      </c>
      <c r="H7" s="85">
        <v>20</v>
      </c>
      <c r="I7" s="85">
        <v>20</v>
      </c>
      <c r="J7" s="84"/>
      <c r="K7" s="84"/>
      <c r="L7" s="84"/>
      <c r="M7" s="84"/>
      <c r="N7" s="84"/>
      <c r="O7" s="14">
        <f t="shared" si="0"/>
        <v>140</v>
      </c>
      <c r="P7" s="143">
        <v>0</v>
      </c>
      <c r="Q7" s="144">
        <f t="shared" ref="Q7:Q60" si="4">140-SUM(C7:I7)</f>
        <v>0</v>
      </c>
      <c r="R7" s="145">
        <f t="shared" ref="R7:R60" si="5">Q7+P7</f>
        <v>0</v>
      </c>
      <c r="S7" s="14">
        <f t="shared" si="1"/>
        <v>100</v>
      </c>
      <c r="T7" s="15">
        <f t="shared" si="2"/>
        <v>40</v>
      </c>
      <c r="U7" s="16" t="str">
        <f t="shared" si="3"/>
        <v>NO</v>
      </c>
      <c r="V7" s="14"/>
      <c r="X7" s="291"/>
      <c r="Y7" s="291"/>
      <c r="Z7" s="280" t="s">
        <v>87</v>
      </c>
      <c r="AA7" s="241"/>
      <c r="AB7" s="241"/>
      <c r="AC7" s="239"/>
      <c r="AD7" s="280" t="s">
        <v>88</v>
      </c>
      <c r="AE7" s="241"/>
      <c r="AF7" s="241"/>
      <c r="AG7" s="241"/>
      <c r="AH7" s="241"/>
      <c r="AI7" s="241"/>
      <c r="AJ7" s="241"/>
      <c r="AK7" s="241"/>
      <c r="AL7" s="241"/>
      <c r="AM7" s="241"/>
      <c r="AN7" s="239"/>
    </row>
    <row r="8" spans="1:65" x14ac:dyDescent="0.25">
      <c r="A8" s="12">
        <v>3</v>
      </c>
      <c r="B8" s="13" t="s">
        <v>24</v>
      </c>
      <c r="C8" s="85"/>
      <c r="D8" s="85"/>
      <c r="E8" s="84"/>
      <c r="F8" s="84"/>
      <c r="G8" s="84"/>
      <c r="H8" s="85"/>
      <c r="I8" s="84"/>
      <c r="J8" s="84"/>
      <c r="K8" s="84"/>
      <c r="L8" s="84"/>
      <c r="M8" s="84"/>
      <c r="N8" s="84"/>
      <c r="O8" s="14">
        <f t="shared" si="0"/>
        <v>0</v>
      </c>
      <c r="P8" s="143">
        <f>'2018(NOT UPDATED)'!S12</f>
        <v>51</v>
      </c>
      <c r="Q8" s="144">
        <f t="shared" si="4"/>
        <v>140</v>
      </c>
      <c r="R8" s="145">
        <f t="shared" si="5"/>
        <v>191</v>
      </c>
      <c r="S8" s="14">
        <f t="shared" si="1"/>
        <v>240</v>
      </c>
      <c r="T8" s="15">
        <f t="shared" si="2"/>
        <v>180</v>
      </c>
      <c r="U8" s="16" t="str">
        <f t="shared" si="3"/>
        <v>NO</v>
      </c>
      <c r="V8" s="14"/>
      <c r="X8" s="292"/>
      <c r="Y8" s="292"/>
      <c r="Z8" s="3" t="s">
        <v>19</v>
      </c>
      <c r="AA8" s="3" t="s">
        <v>89</v>
      </c>
      <c r="AB8" s="3" t="s">
        <v>75</v>
      </c>
      <c r="AC8" s="3" t="s">
        <v>90</v>
      </c>
      <c r="AD8" s="3" t="s">
        <v>19</v>
      </c>
      <c r="AE8" s="3" t="s">
        <v>91</v>
      </c>
      <c r="AF8" s="3" t="s">
        <v>92</v>
      </c>
      <c r="AG8" s="3" t="s">
        <v>89</v>
      </c>
      <c r="AH8" s="3" t="s">
        <v>93</v>
      </c>
      <c r="AI8" s="3" t="s">
        <v>94</v>
      </c>
      <c r="AJ8" s="3" t="s">
        <v>75</v>
      </c>
      <c r="AK8" s="3" t="s">
        <v>95</v>
      </c>
      <c r="AL8" s="3" t="s">
        <v>96</v>
      </c>
      <c r="AM8" s="3" t="s">
        <v>97</v>
      </c>
      <c r="AN8" s="3" t="s">
        <v>98</v>
      </c>
    </row>
    <row r="9" spans="1:65" x14ac:dyDescent="0.25">
      <c r="A9" s="12">
        <v>4</v>
      </c>
      <c r="B9" s="13" t="s">
        <v>25</v>
      </c>
      <c r="C9" s="85"/>
      <c r="D9" s="85">
        <v>5</v>
      </c>
      <c r="E9" s="84"/>
      <c r="F9" s="84">
        <v>5</v>
      </c>
      <c r="G9" s="84"/>
      <c r="H9" s="85"/>
      <c r="I9" s="84"/>
      <c r="J9" s="84"/>
      <c r="K9" s="84"/>
      <c r="L9" s="84"/>
      <c r="M9" s="84"/>
      <c r="N9" s="84"/>
      <c r="O9" s="14">
        <f t="shared" si="0"/>
        <v>10</v>
      </c>
      <c r="P9" s="143">
        <f>'2018(NOT UPDATED)'!S13</f>
        <v>0</v>
      </c>
      <c r="Q9" s="144">
        <f t="shared" si="4"/>
        <v>130</v>
      </c>
      <c r="R9" s="145">
        <f t="shared" si="5"/>
        <v>130</v>
      </c>
      <c r="S9" s="14">
        <f t="shared" si="1"/>
        <v>230</v>
      </c>
      <c r="T9" s="15">
        <f t="shared" si="2"/>
        <v>170</v>
      </c>
      <c r="U9" s="16" t="str">
        <f t="shared" si="3"/>
        <v>NO</v>
      </c>
      <c r="V9" s="14"/>
      <c r="X9" s="1">
        <v>1</v>
      </c>
      <c r="Y9" s="109" t="s">
        <v>32</v>
      </c>
      <c r="Z9" s="149" t="s">
        <v>99</v>
      </c>
      <c r="AA9" s="149" t="s">
        <v>100</v>
      </c>
      <c r="AB9" s="149">
        <v>1</v>
      </c>
      <c r="AC9" s="150">
        <f t="shared" ref="AC9:AC48" si="6">(AB9*10000)</f>
        <v>10000</v>
      </c>
      <c r="AD9" s="149"/>
      <c r="AE9" s="149"/>
      <c r="AF9" s="109"/>
      <c r="AG9" s="156"/>
      <c r="AH9" s="151"/>
      <c r="AI9" s="171"/>
      <c r="AJ9" s="149">
        <v>0</v>
      </c>
      <c r="AK9" s="149" t="s">
        <v>101</v>
      </c>
      <c r="AL9" s="150"/>
      <c r="AM9" s="154">
        <f>IF(AD9="XXL", 82000*AJ9, IF(AD9="XXXL", 89000*AJ9, 75000*AJ9))</f>
        <v>0</v>
      </c>
      <c r="AN9" s="155">
        <f t="shared" ref="AN9:AN48" si="7">IF(AK9="YES",(AL9-AM9),0)</f>
        <v>0</v>
      </c>
      <c r="BM9" s="147"/>
    </row>
    <row r="10" spans="1:65" s="183" customFormat="1" x14ac:dyDescent="0.25">
      <c r="A10" s="174">
        <v>5</v>
      </c>
      <c r="B10" s="175" t="s">
        <v>26</v>
      </c>
      <c r="C10" s="176"/>
      <c r="D10" s="176"/>
      <c r="E10" s="177"/>
      <c r="F10" s="177"/>
      <c r="G10" s="177"/>
      <c r="H10" s="176"/>
      <c r="I10" s="177"/>
      <c r="J10" s="177"/>
      <c r="K10" s="177"/>
      <c r="L10" s="177"/>
      <c r="M10" s="177"/>
      <c r="N10" s="177"/>
      <c r="O10" s="178">
        <f t="shared" si="0"/>
        <v>0</v>
      </c>
      <c r="P10" s="179">
        <f>'2018(NOT UPDATED)'!S14</f>
        <v>100</v>
      </c>
      <c r="Q10" s="179">
        <f t="shared" si="4"/>
        <v>140</v>
      </c>
      <c r="R10" s="180">
        <f t="shared" si="5"/>
        <v>240</v>
      </c>
      <c r="S10" s="178">
        <f t="shared" si="1"/>
        <v>240</v>
      </c>
      <c r="T10" s="181">
        <f t="shared" si="2"/>
        <v>180</v>
      </c>
      <c r="U10" s="182" t="str">
        <f t="shared" si="3"/>
        <v>NO</v>
      </c>
      <c r="V10" s="178"/>
      <c r="X10" s="184">
        <v>2</v>
      </c>
      <c r="Y10" s="185" t="s">
        <v>64</v>
      </c>
      <c r="Z10" s="186" t="s">
        <v>99</v>
      </c>
      <c r="AA10" s="186" t="s">
        <v>100</v>
      </c>
      <c r="AB10" s="186">
        <v>1</v>
      </c>
      <c r="AC10" s="187">
        <f t="shared" si="6"/>
        <v>10000</v>
      </c>
      <c r="AD10" s="186" t="s">
        <v>102</v>
      </c>
      <c r="AE10" s="186"/>
      <c r="AF10" s="185">
        <v>2018</v>
      </c>
      <c r="AG10" s="186" t="s">
        <v>103</v>
      </c>
      <c r="AH10" s="188">
        <v>0.85555555555555551</v>
      </c>
      <c r="AI10" s="189" t="s">
        <v>104</v>
      </c>
      <c r="AJ10" s="186">
        <v>1</v>
      </c>
      <c r="AK10" s="186" t="s">
        <v>105</v>
      </c>
      <c r="AL10" s="190">
        <v>100000</v>
      </c>
      <c r="AM10" s="191">
        <f t="shared" ref="AM10:AM48" si="8">IF(AD10="XXL", 82000*AJ10, IF(AD10="XXXL", 89000*AJ10, 75000*AJ10))</f>
        <v>82000</v>
      </c>
      <c r="AN10" s="192">
        <f t="shared" si="7"/>
        <v>18000</v>
      </c>
    </row>
    <row r="11" spans="1:65" x14ac:dyDescent="0.25">
      <c r="A11" s="12">
        <v>6</v>
      </c>
      <c r="B11" s="13" t="s">
        <v>27</v>
      </c>
      <c r="C11" s="85"/>
      <c r="D11" s="85"/>
      <c r="E11" s="84"/>
      <c r="F11" s="84"/>
      <c r="G11" s="84"/>
      <c r="H11" s="85"/>
      <c r="I11" s="84"/>
      <c r="J11" s="84"/>
      <c r="K11" s="84"/>
      <c r="L11" s="84"/>
      <c r="M11" s="84"/>
      <c r="N11" s="84"/>
      <c r="O11" s="14">
        <f t="shared" si="0"/>
        <v>0</v>
      </c>
      <c r="P11" s="143">
        <v>0</v>
      </c>
      <c r="Q11" s="144">
        <f t="shared" si="4"/>
        <v>140</v>
      </c>
      <c r="R11" s="145">
        <f t="shared" si="5"/>
        <v>140</v>
      </c>
      <c r="S11" s="14">
        <f t="shared" si="1"/>
        <v>240</v>
      </c>
      <c r="T11" s="15">
        <f t="shared" si="2"/>
        <v>180</v>
      </c>
      <c r="U11" s="16" t="str">
        <f t="shared" si="3"/>
        <v>NO</v>
      </c>
      <c r="V11" s="14"/>
      <c r="W11" s="147"/>
      <c r="X11" s="148">
        <v>3</v>
      </c>
      <c r="Y11" s="109" t="s">
        <v>49</v>
      </c>
      <c r="Z11" s="149"/>
      <c r="AA11" s="149"/>
      <c r="AB11" s="149"/>
      <c r="AC11" s="150">
        <f t="shared" si="6"/>
        <v>0</v>
      </c>
      <c r="AD11" s="149" t="s">
        <v>102</v>
      </c>
      <c r="AE11" s="149"/>
      <c r="AF11" s="109">
        <v>2017</v>
      </c>
      <c r="AG11" s="156" t="s">
        <v>106</v>
      </c>
      <c r="AH11" s="151" t="s">
        <v>107</v>
      </c>
      <c r="AI11" s="157" t="s">
        <v>153</v>
      </c>
      <c r="AJ11" s="149">
        <v>1</v>
      </c>
      <c r="AK11" s="149" t="s">
        <v>105</v>
      </c>
      <c r="AL11" s="153">
        <v>100000</v>
      </c>
      <c r="AM11" s="154">
        <f t="shared" si="8"/>
        <v>82000</v>
      </c>
      <c r="AN11" s="155">
        <f t="shared" si="7"/>
        <v>18000</v>
      </c>
      <c r="AO11" s="147"/>
      <c r="AP11" s="147"/>
      <c r="AQ11" s="147"/>
      <c r="AR11" s="147"/>
      <c r="AS11" s="147"/>
      <c r="AT11" s="147"/>
      <c r="AU11" s="147"/>
      <c r="AV11" s="147"/>
      <c r="AW11" s="147"/>
      <c r="AX11" s="147"/>
      <c r="AY11" s="147"/>
      <c r="AZ11" s="147"/>
      <c r="BA11" s="147"/>
      <c r="BB11" s="147"/>
      <c r="BC11" s="147"/>
      <c r="BD11" s="147"/>
      <c r="BE11" s="147"/>
      <c r="BF11" s="147"/>
      <c r="BG11" s="147"/>
      <c r="BH11" s="147"/>
      <c r="BI11" s="147"/>
      <c r="BJ11" s="147"/>
      <c r="BK11" s="147"/>
      <c r="BL11" s="147"/>
      <c r="BM11" s="147"/>
    </row>
    <row r="12" spans="1:65" s="183" customFormat="1" x14ac:dyDescent="0.25">
      <c r="A12" s="174">
        <v>7</v>
      </c>
      <c r="B12" s="175" t="s">
        <v>28</v>
      </c>
      <c r="C12" s="176"/>
      <c r="D12" s="176"/>
      <c r="E12" s="177"/>
      <c r="F12" s="177"/>
      <c r="G12" s="177"/>
      <c r="H12" s="176"/>
      <c r="I12" s="177"/>
      <c r="J12" s="177"/>
      <c r="K12" s="177"/>
      <c r="L12" s="177"/>
      <c r="M12" s="177"/>
      <c r="N12" s="177"/>
      <c r="O12" s="178">
        <f t="shared" si="0"/>
        <v>0</v>
      </c>
      <c r="P12" s="179">
        <f>'2018(NOT UPDATED)'!S16</f>
        <v>90</v>
      </c>
      <c r="Q12" s="179">
        <f t="shared" si="4"/>
        <v>140</v>
      </c>
      <c r="R12" s="180">
        <f t="shared" si="5"/>
        <v>230</v>
      </c>
      <c r="S12" s="178">
        <f t="shared" si="1"/>
        <v>240</v>
      </c>
      <c r="T12" s="181">
        <f t="shared" si="2"/>
        <v>180</v>
      </c>
      <c r="U12" s="182" t="str">
        <f t="shared" si="3"/>
        <v>NO</v>
      </c>
      <c r="V12" s="178"/>
      <c r="X12" s="184">
        <v>4</v>
      </c>
      <c r="Y12" s="185" t="s">
        <v>59</v>
      </c>
      <c r="Z12" s="186"/>
      <c r="AA12" s="186"/>
      <c r="AB12" s="186"/>
      <c r="AC12" s="187">
        <f t="shared" si="6"/>
        <v>0</v>
      </c>
      <c r="AD12" s="186" t="s">
        <v>108</v>
      </c>
      <c r="AE12" s="186"/>
      <c r="AF12" s="185">
        <v>2016</v>
      </c>
      <c r="AG12" s="193" t="s">
        <v>165</v>
      </c>
      <c r="AH12" s="188">
        <v>0.625</v>
      </c>
      <c r="AI12" s="194" t="s">
        <v>171</v>
      </c>
      <c r="AJ12" s="186">
        <v>1</v>
      </c>
      <c r="AK12" s="195" t="s">
        <v>105</v>
      </c>
      <c r="AL12" s="190">
        <v>90000</v>
      </c>
      <c r="AM12" s="191">
        <f t="shared" si="8"/>
        <v>75000</v>
      </c>
      <c r="AN12" s="192">
        <f t="shared" si="7"/>
        <v>15000</v>
      </c>
    </row>
    <row r="13" spans="1:65" s="183" customFormat="1" x14ac:dyDescent="0.25">
      <c r="A13" s="174">
        <v>8</v>
      </c>
      <c r="B13" s="175" t="s">
        <v>29</v>
      </c>
      <c r="C13" s="176"/>
      <c r="D13" s="176"/>
      <c r="E13" s="177"/>
      <c r="F13" s="177"/>
      <c r="G13" s="177"/>
      <c r="H13" s="176"/>
      <c r="I13" s="177"/>
      <c r="J13" s="177"/>
      <c r="K13" s="177"/>
      <c r="L13" s="177"/>
      <c r="M13" s="177"/>
      <c r="N13" s="177"/>
      <c r="O13" s="178">
        <f t="shared" si="0"/>
        <v>0</v>
      </c>
      <c r="P13" s="179">
        <f>'2018(NOT UPDATED)'!S17</f>
        <v>85</v>
      </c>
      <c r="Q13" s="179">
        <f t="shared" si="4"/>
        <v>140</v>
      </c>
      <c r="R13" s="180">
        <f t="shared" si="5"/>
        <v>225</v>
      </c>
      <c r="S13" s="178">
        <f t="shared" si="1"/>
        <v>240</v>
      </c>
      <c r="T13" s="181">
        <f t="shared" si="2"/>
        <v>180</v>
      </c>
      <c r="U13" s="182" t="str">
        <f t="shared" si="3"/>
        <v>NO</v>
      </c>
      <c r="V13" s="178"/>
      <c r="X13" s="184">
        <v>5</v>
      </c>
      <c r="Y13" s="185" t="s">
        <v>44</v>
      </c>
      <c r="Z13" s="186"/>
      <c r="AA13" s="186"/>
      <c r="AB13" s="186"/>
      <c r="AC13" s="187">
        <f t="shared" si="6"/>
        <v>0</v>
      </c>
      <c r="AD13" s="186" t="s">
        <v>109</v>
      </c>
      <c r="AE13" s="186"/>
      <c r="AF13" s="185">
        <v>2017</v>
      </c>
      <c r="AG13" s="193" t="s">
        <v>165</v>
      </c>
      <c r="AH13" s="188">
        <v>0.625</v>
      </c>
      <c r="AI13" s="194" t="s">
        <v>172</v>
      </c>
      <c r="AJ13" s="186">
        <v>1</v>
      </c>
      <c r="AK13" s="195" t="s">
        <v>105</v>
      </c>
      <c r="AL13" s="190">
        <v>90000</v>
      </c>
      <c r="AM13" s="191">
        <f t="shared" si="8"/>
        <v>75000</v>
      </c>
      <c r="AN13" s="192">
        <f t="shared" si="7"/>
        <v>15000</v>
      </c>
    </row>
    <row r="14" spans="1:65" s="183" customFormat="1" x14ac:dyDescent="0.25">
      <c r="A14" s="174">
        <v>9</v>
      </c>
      <c r="B14" s="175" t="s">
        <v>30</v>
      </c>
      <c r="C14" s="176"/>
      <c r="D14" s="176"/>
      <c r="E14" s="177"/>
      <c r="F14" s="177"/>
      <c r="G14" s="177"/>
      <c r="H14" s="176"/>
      <c r="I14" s="177"/>
      <c r="J14" s="177"/>
      <c r="K14" s="177"/>
      <c r="L14" s="177"/>
      <c r="M14" s="177"/>
      <c r="N14" s="177"/>
      <c r="O14" s="178">
        <f t="shared" si="0"/>
        <v>0</v>
      </c>
      <c r="P14" s="179">
        <f>'2018(NOT UPDATED)'!S18</f>
        <v>120</v>
      </c>
      <c r="Q14" s="179">
        <f t="shared" si="4"/>
        <v>140</v>
      </c>
      <c r="R14" s="180">
        <f t="shared" si="5"/>
        <v>260</v>
      </c>
      <c r="S14" s="178">
        <f t="shared" si="1"/>
        <v>240</v>
      </c>
      <c r="T14" s="181">
        <f t="shared" si="2"/>
        <v>180</v>
      </c>
      <c r="U14" s="182" t="str">
        <f t="shared" si="3"/>
        <v>NO</v>
      </c>
      <c r="V14" s="178"/>
      <c r="X14" s="184">
        <v>6</v>
      </c>
      <c r="Y14" s="185" t="s">
        <v>110</v>
      </c>
      <c r="Z14" s="186"/>
      <c r="AA14" s="186"/>
      <c r="AB14" s="186"/>
      <c r="AC14" s="187">
        <f t="shared" si="6"/>
        <v>0</v>
      </c>
      <c r="AD14" s="186" t="s">
        <v>109</v>
      </c>
      <c r="AE14" s="186"/>
      <c r="AF14" s="185">
        <v>2017</v>
      </c>
      <c r="AG14" s="196" t="s">
        <v>156</v>
      </c>
      <c r="AH14" s="188">
        <v>0.76180555555555562</v>
      </c>
      <c r="AI14" s="197" t="s">
        <v>161</v>
      </c>
      <c r="AJ14" s="186">
        <v>1</v>
      </c>
      <c r="AK14" s="186" t="s">
        <v>105</v>
      </c>
      <c r="AL14" s="190">
        <v>90000</v>
      </c>
      <c r="AM14" s="191">
        <f t="shared" si="8"/>
        <v>75000</v>
      </c>
      <c r="AN14" s="192">
        <f t="shared" si="7"/>
        <v>15000</v>
      </c>
    </row>
    <row r="15" spans="1:65" x14ac:dyDescent="0.25">
      <c r="A15" s="12">
        <v>10</v>
      </c>
      <c r="B15" s="13" t="s">
        <v>31</v>
      </c>
      <c r="C15" s="85"/>
      <c r="D15" s="85"/>
      <c r="E15" s="84"/>
      <c r="F15" s="84"/>
      <c r="G15" s="84"/>
      <c r="H15" s="85"/>
      <c r="I15" s="84"/>
      <c r="J15" s="84"/>
      <c r="K15" s="84"/>
      <c r="L15" s="84"/>
      <c r="M15" s="84"/>
      <c r="N15" s="84"/>
      <c r="O15" s="14">
        <f t="shared" si="0"/>
        <v>0</v>
      </c>
      <c r="P15" s="143">
        <f>'2018(NOT UPDATED)'!S19</f>
        <v>50</v>
      </c>
      <c r="Q15" s="144">
        <f t="shared" si="4"/>
        <v>140</v>
      </c>
      <c r="R15" s="145">
        <f t="shared" si="5"/>
        <v>190</v>
      </c>
      <c r="S15" s="14">
        <f t="shared" si="1"/>
        <v>240</v>
      </c>
      <c r="T15" s="15">
        <f t="shared" si="2"/>
        <v>180</v>
      </c>
      <c r="U15" s="16" t="str">
        <f t="shared" si="3"/>
        <v>NO</v>
      </c>
      <c r="V15" s="14"/>
      <c r="W15" s="147"/>
      <c r="X15" s="148">
        <v>7</v>
      </c>
      <c r="Y15" s="109" t="s">
        <v>34</v>
      </c>
      <c r="Z15" s="149"/>
      <c r="AA15" s="149"/>
      <c r="AB15" s="149"/>
      <c r="AC15" s="150">
        <f t="shared" si="6"/>
        <v>0</v>
      </c>
      <c r="AD15" s="149" t="s">
        <v>109</v>
      </c>
      <c r="AE15" s="149"/>
      <c r="AF15" s="109">
        <v>2017</v>
      </c>
      <c r="AG15" s="149" t="s">
        <v>103</v>
      </c>
      <c r="AH15" s="151">
        <v>0.91180555555555554</v>
      </c>
      <c r="AI15" s="152" t="s">
        <v>111</v>
      </c>
      <c r="AJ15" s="149">
        <v>1</v>
      </c>
      <c r="AK15" s="149" t="s">
        <v>105</v>
      </c>
      <c r="AL15" s="153">
        <v>90000</v>
      </c>
      <c r="AM15" s="154">
        <f t="shared" si="8"/>
        <v>75000</v>
      </c>
      <c r="AN15" s="155">
        <f t="shared" si="7"/>
        <v>15000</v>
      </c>
      <c r="AO15" s="147"/>
      <c r="AP15" s="147"/>
      <c r="AQ15" s="147"/>
      <c r="AR15" s="147"/>
      <c r="AS15" s="147"/>
      <c r="AT15" s="147"/>
      <c r="AU15" s="147"/>
      <c r="AV15" s="147"/>
      <c r="AW15" s="147"/>
      <c r="AX15" s="147"/>
      <c r="AY15" s="147"/>
      <c r="AZ15" s="147"/>
      <c r="BA15" s="147"/>
      <c r="BB15" s="147"/>
      <c r="BC15" s="147"/>
      <c r="BD15" s="147"/>
      <c r="BE15" s="147"/>
      <c r="BF15" s="147"/>
      <c r="BG15" s="147"/>
      <c r="BH15" s="147"/>
      <c r="BI15" s="147"/>
      <c r="BJ15" s="147"/>
      <c r="BK15" s="147"/>
      <c r="BL15" s="147"/>
      <c r="BM15" s="147"/>
    </row>
    <row r="16" spans="1:65" s="183" customFormat="1" x14ac:dyDescent="0.25">
      <c r="A16" s="174">
        <v>11</v>
      </c>
      <c r="B16" s="175" t="s">
        <v>32</v>
      </c>
      <c r="C16" s="176"/>
      <c r="D16" s="176"/>
      <c r="E16" s="177"/>
      <c r="F16" s="177"/>
      <c r="G16" s="177"/>
      <c r="H16" s="176"/>
      <c r="I16" s="177"/>
      <c r="J16" s="177"/>
      <c r="K16" s="177"/>
      <c r="L16" s="177"/>
      <c r="M16" s="177"/>
      <c r="N16" s="177"/>
      <c r="O16" s="178">
        <f t="shared" si="0"/>
        <v>0</v>
      </c>
      <c r="P16" s="179">
        <f>'2018(NOT UPDATED)'!S20</f>
        <v>80</v>
      </c>
      <c r="Q16" s="179">
        <f t="shared" si="4"/>
        <v>140</v>
      </c>
      <c r="R16" s="180">
        <f t="shared" si="5"/>
        <v>220</v>
      </c>
      <c r="S16" s="178">
        <f t="shared" si="1"/>
        <v>240</v>
      </c>
      <c r="T16" s="181">
        <f t="shared" si="2"/>
        <v>180</v>
      </c>
      <c r="U16" s="182" t="str">
        <f t="shared" si="3"/>
        <v>NO</v>
      </c>
      <c r="V16" s="178"/>
      <c r="X16" s="184">
        <v>8</v>
      </c>
      <c r="Y16" s="185" t="s">
        <v>31</v>
      </c>
      <c r="Z16" s="186"/>
      <c r="AA16" s="186"/>
      <c r="AB16" s="186"/>
      <c r="AC16" s="187">
        <f t="shared" si="6"/>
        <v>0</v>
      </c>
      <c r="AD16" s="186" t="s">
        <v>108</v>
      </c>
      <c r="AE16" s="186"/>
      <c r="AF16" s="185">
        <v>2016</v>
      </c>
      <c r="AG16" s="196"/>
      <c r="AH16" s="188"/>
      <c r="AI16" s="189"/>
      <c r="AJ16" s="186">
        <v>0</v>
      </c>
      <c r="AK16" s="186" t="s">
        <v>101</v>
      </c>
      <c r="AL16" s="190"/>
      <c r="AM16" s="191">
        <f t="shared" si="8"/>
        <v>0</v>
      </c>
      <c r="AN16" s="192">
        <f t="shared" si="7"/>
        <v>0</v>
      </c>
    </row>
    <row r="17" spans="1:65" x14ac:dyDescent="0.25">
      <c r="A17" s="12">
        <v>12</v>
      </c>
      <c r="B17" s="13" t="s">
        <v>33</v>
      </c>
      <c r="C17" s="85">
        <v>20</v>
      </c>
      <c r="D17" s="85">
        <v>20</v>
      </c>
      <c r="E17" s="85">
        <v>20</v>
      </c>
      <c r="F17" s="85">
        <v>20</v>
      </c>
      <c r="G17" s="85">
        <v>20</v>
      </c>
      <c r="H17" s="85">
        <v>20</v>
      </c>
      <c r="I17" s="84"/>
      <c r="J17" s="84"/>
      <c r="K17" s="84"/>
      <c r="L17" s="84"/>
      <c r="M17" s="84"/>
      <c r="N17" s="84"/>
      <c r="O17" s="14">
        <f t="shared" si="0"/>
        <v>120</v>
      </c>
      <c r="P17" s="143">
        <f>'2018(NOT UPDATED)'!S21</f>
        <v>0</v>
      </c>
      <c r="Q17" s="144">
        <f t="shared" si="4"/>
        <v>20</v>
      </c>
      <c r="R17" s="145">
        <f t="shared" si="5"/>
        <v>20</v>
      </c>
      <c r="S17" s="14">
        <f t="shared" si="1"/>
        <v>120</v>
      </c>
      <c r="T17" s="15">
        <f t="shared" si="2"/>
        <v>60</v>
      </c>
      <c r="U17" s="16" t="str">
        <f t="shared" si="3"/>
        <v>NO</v>
      </c>
      <c r="V17" s="14"/>
      <c r="W17" s="147"/>
      <c r="X17" s="148">
        <v>9</v>
      </c>
      <c r="Y17" s="109" t="s">
        <v>112</v>
      </c>
      <c r="Z17" s="149"/>
      <c r="AA17" s="149"/>
      <c r="AB17" s="149"/>
      <c r="AC17" s="150">
        <f t="shared" si="6"/>
        <v>0</v>
      </c>
      <c r="AD17" s="149" t="s">
        <v>113</v>
      </c>
      <c r="AE17" s="149"/>
      <c r="AF17" s="109">
        <v>2011</v>
      </c>
      <c r="AG17" s="156"/>
      <c r="AH17" s="151"/>
      <c r="AI17" s="152"/>
      <c r="AJ17" s="149">
        <v>0</v>
      </c>
      <c r="AK17" s="149" t="s">
        <v>101</v>
      </c>
      <c r="AL17" s="153"/>
      <c r="AM17" s="154">
        <f t="shared" si="8"/>
        <v>0</v>
      </c>
      <c r="AN17" s="155">
        <f t="shared" si="7"/>
        <v>0</v>
      </c>
      <c r="AO17" s="147"/>
      <c r="AP17" s="147"/>
      <c r="AQ17" s="147"/>
      <c r="AR17" s="147"/>
      <c r="AS17" s="147"/>
      <c r="AT17" s="147"/>
      <c r="AU17" s="147"/>
      <c r="AV17" s="147"/>
      <c r="AW17" s="147"/>
      <c r="AX17" s="147"/>
      <c r="AY17" s="147"/>
      <c r="AZ17" s="147"/>
      <c r="BA17" s="147"/>
      <c r="BB17" s="147"/>
      <c r="BC17" s="147"/>
      <c r="BD17" s="147"/>
      <c r="BE17" s="147"/>
      <c r="BF17" s="147"/>
      <c r="BG17" s="147"/>
      <c r="BH17" s="147"/>
      <c r="BI17" s="147"/>
      <c r="BJ17" s="147"/>
      <c r="BK17" s="147"/>
      <c r="BL17" s="147"/>
      <c r="BM17" s="147"/>
    </row>
    <row r="18" spans="1:65" x14ac:dyDescent="0.25">
      <c r="A18" s="12">
        <v>13</v>
      </c>
      <c r="B18" s="13" t="s">
        <v>34</v>
      </c>
      <c r="C18" s="85"/>
      <c r="D18" s="85"/>
      <c r="E18" s="84"/>
      <c r="F18" s="84">
        <v>5</v>
      </c>
      <c r="G18" s="84"/>
      <c r="H18" s="85"/>
      <c r="I18" s="84"/>
      <c r="J18" s="84"/>
      <c r="K18" s="84"/>
      <c r="L18" s="84"/>
      <c r="M18" s="84"/>
      <c r="N18" s="84"/>
      <c r="O18" s="14">
        <f t="shared" si="0"/>
        <v>5</v>
      </c>
      <c r="P18" s="143">
        <f>'2018(NOT UPDATED)'!S22</f>
        <v>40</v>
      </c>
      <c r="Q18" s="144">
        <f t="shared" si="4"/>
        <v>135</v>
      </c>
      <c r="R18" s="145">
        <f t="shared" si="5"/>
        <v>175</v>
      </c>
      <c r="S18" s="14">
        <f t="shared" si="1"/>
        <v>235</v>
      </c>
      <c r="T18" s="15">
        <f t="shared" si="2"/>
        <v>175</v>
      </c>
      <c r="U18" s="16" t="str">
        <f t="shared" si="3"/>
        <v>NO</v>
      </c>
      <c r="V18" s="14"/>
      <c r="W18" s="147"/>
      <c r="X18" s="148">
        <v>10</v>
      </c>
      <c r="Y18" s="109" t="s">
        <v>114</v>
      </c>
      <c r="Z18" s="149"/>
      <c r="AA18" s="149"/>
      <c r="AB18" s="149"/>
      <c r="AC18" s="150">
        <f t="shared" si="6"/>
        <v>0</v>
      </c>
      <c r="AD18" s="149" t="s">
        <v>115</v>
      </c>
      <c r="AE18" s="149" t="s">
        <v>116</v>
      </c>
      <c r="AF18" s="109">
        <v>2017</v>
      </c>
      <c r="AG18" s="156" t="s">
        <v>106</v>
      </c>
      <c r="AH18" s="151">
        <v>0.61597222222222225</v>
      </c>
      <c r="AI18" s="157" t="s">
        <v>154</v>
      </c>
      <c r="AJ18" s="149">
        <v>1</v>
      </c>
      <c r="AK18" s="149" t="s">
        <v>105</v>
      </c>
      <c r="AL18" s="153">
        <v>100000</v>
      </c>
      <c r="AM18" s="154">
        <f t="shared" si="8"/>
        <v>89000</v>
      </c>
      <c r="AN18" s="155">
        <f t="shared" si="7"/>
        <v>11000</v>
      </c>
      <c r="AO18" s="147"/>
      <c r="AP18" s="147"/>
      <c r="AQ18" s="147"/>
      <c r="AR18" s="147"/>
      <c r="AS18" s="147"/>
      <c r="AT18" s="147"/>
      <c r="AU18" s="147"/>
      <c r="AV18" s="147"/>
      <c r="AW18" s="147"/>
      <c r="AX18" s="147"/>
      <c r="AY18" s="147"/>
      <c r="AZ18" s="147"/>
      <c r="BA18" s="147"/>
      <c r="BB18" s="147"/>
      <c r="BC18" s="147"/>
      <c r="BD18" s="147"/>
      <c r="BE18" s="147"/>
      <c r="BF18" s="147"/>
      <c r="BG18" s="147"/>
      <c r="BH18" s="147"/>
      <c r="BI18" s="147"/>
      <c r="BJ18" s="147"/>
      <c r="BK18" s="147"/>
      <c r="BL18" s="147"/>
      <c r="BM18" s="147"/>
    </row>
    <row r="19" spans="1:65" s="183" customFormat="1" x14ac:dyDescent="0.25">
      <c r="A19" s="174">
        <v>14</v>
      </c>
      <c r="B19" s="175" t="s">
        <v>35</v>
      </c>
      <c r="C19" s="176"/>
      <c r="D19" s="176"/>
      <c r="E19" s="177"/>
      <c r="F19" s="177"/>
      <c r="G19" s="177"/>
      <c r="H19" s="176"/>
      <c r="I19" s="177"/>
      <c r="J19" s="177"/>
      <c r="K19" s="177"/>
      <c r="L19" s="177"/>
      <c r="M19" s="177"/>
      <c r="N19" s="177"/>
      <c r="O19" s="178">
        <f t="shared" si="0"/>
        <v>0</v>
      </c>
      <c r="P19" s="179">
        <f>'2018(NOT UPDATED)'!S23</f>
        <v>120</v>
      </c>
      <c r="Q19" s="179">
        <f t="shared" si="4"/>
        <v>140</v>
      </c>
      <c r="R19" s="180">
        <f t="shared" si="5"/>
        <v>260</v>
      </c>
      <c r="S19" s="178">
        <f t="shared" si="1"/>
        <v>240</v>
      </c>
      <c r="T19" s="181">
        <f t="shared" si="2"/>
        <v>180</v>
      </c>
      <c r="U19" s="182" t="str">
        <f t="shared" si="3"/>
        <v>NO</v>
      </c>
      <c r="V19" s="178"/>
      <c r="X19" s="184">
        <v>11</v>
      </c>
      <c r="Y19" s="185" t="s">
        <v>43</v>
      </c>
      <c r="Z19" s="186"/>
      <c r="AA19" s="186"/>
      <c r="AB19" s="186"/>
      <c r="AC19" s="187">
        <f t="shared" si="6"/>
        <v>0</v>
      </c>
      <c r="AD19" s="186" t="s">
        <v>115</v>
      </c>
      <c r="AE19" s="186"/>
      <c r="AF19" s="185">
        <v>2017</v>
      </c>
      <c r="AG19" s="196" t="s">
        <v>146</v>
      </c>
      <c r="AH19" s="188">
        <v>0.84166666666666667</v>
      </c>
      <c r="AI19" s="198" t="s">
        <v>149</v>
      </c>
      <c r="AJ19" s="186">
        <v>1</v>
      </c>
      <c r="AK19" s="195" t="s">
        <v>105</v>
      </c>
      <c r="AL19" s="190">
        <v>100000</v>
      </c>
      <c r="AM19" s="191">
        <f t="shared" si="8"/>
        <v>89000</v>
      </c>
      <c r="AN19" s="192">
        <f t="shared" si="7"/>
        <v>11000</v>
      </c>
    </row>
    <row r="20" spans="1:65" s="183" customFormat="1" x14ac:dyDescent="0.25">
      <c r="A20" s="174">
        <v>15</v>
      </c>
      <c r="B20" s="175" t="s">
        <v>37</v>
      </c>
      <c r="C20" s="176">
        <v>5</v>
      </c>
      <c r="D20" s="176">
        <v>5</v>
      </c>
      <c r="E20" s="177"/>
      <c r="F20" s="177"/>
      <c r="G20" s="177"/>
      <c r="H20" s="176"/>
      <c r="I20" s="177"/>
      <c r="J20" s="177"/>
      <c r="K20" s="177"/>
      <c r="L20" s="177"/>
      <c r="M20" s="177"/>
      <c r="N20" s="177"/>
      <c r="O20" s="178">
        <f t="shared" si="0"/>
        <v>10</v>
      </c>
      <c r="P20" s="179">
        <f>'2018(NOT UPDATED)'!S24</f>
        <v>80</v>
      </c>
      <c r="Q20" s="179">
        <f t="shared" si="4"/>
        <v>130</v>
      </c>
      <c r="R20" s="180">
        <f t="shared" si="5"/>
        <v>210</v>
      </c>
      <c r="S20" s="178">
        <f t="shared" si="1"/>
        <v>230</v>
      </c>
      <c r="T20" s="181">
        <f t="shared" si="2"/>
        <v>170</v>
      </c>
      <c r="U20" s="182" t="str">
        <f t="shared" si="3"/>
        <v>NO</v>
      </c>
      <c r="V20" s="178"/>
      <c r="X20" s="184">
        <v>12</v>
      </c>
      <c r="Y20" s="185" t="s">
        <v>117</v>
      </c>
      <c r="Z20" s="186"/>
      <c r="AA20" s="186"/>
      <c r="AB20" s="186"/>
      <c r="AC20" s="187">
        <f t="shared" si="6"/>
        <v>0</v>
      </c>
      <c r="AD20" s="186" t="s">
        <v>113</v>
      </c>
      <c r="AE20" s="186"/>
      <c r="AF20" s="185">
        <v>2016</v>
      </c>
      <c r="AG20" s="196"/>
      <c r="AH20" s="188"/>
      <c r="AI20" s="189"/>
      <c r="AJ20" s="186">
        <v>0</v>
      </c>
      <c r="AK20" s="186" t="s">
        <v>101</v>
      </c>
      <c r="AL20" s="190"/>
      <c r="AM20" s="191">
        <f t="shared" si="8"/>
        <v>0</v>
      </c>
      <c r="AN20" s="192">
        <f t="shared" si="7"/>
        <v>0</v>
      </c>
    </row>
    <row r="21" spans="1:65" s="183" customFormat="1" ht="15.75" customHeight="1" x14ac:dyDescent="0.25">
      <c r="A21" s="174">
        <v>16</v>
      </c>
      <c r="B21" s="175" t="s">
        <v>38</v>
      </c>
      <c r="C21" s="176"/>
      <c r="D21" s="176">
        <v>5</v>
      </c>
      <c r="E21" s="177"/>
      <c r="F21" s="177"/>
      <c r="G21" s="177"/>
      <c r="H21" s="176"/>
      <c r="I21" s="177"/>
      <c r="J21" s="177"/>
      <c r="K21" s="177"/>
      <c r="L21" s="177"/>
      <c r="M21" s="177"/>
      <c r="N21" s="177"/>
      <c r="O21" s="178">
        <f t="shared" si="0"/>
        <v>5</v>
      </c>
      <c r="P21" s="179">
        <f>'2018(NOT UPDATED)'!S25</f>
        <v>120</v>
      </c>
      <c r="Q21" s="179">
        <f t="shared" si="4"/>
        <v>135</v>
      </c>
      <c r="R21" s="180">
        <f t="shared" si="5"/>
        <v>255</v>
      </c>
      <c r="S21" s="178">
        <f t="shared" si="1"/>
        <v>235</v>
      </c>
      <c r="T21" s="181">
        <f t="shared" si="2"/>
        <v>175</v>
      </c>
      <c r="U21" s="182" t="str">
        <f t="shared" si="3"/>
        <v>NO</v>
      </c>
      <c r="V21" s="178"/>
      <c r="X21" s="184">
        <v>13</v>
      </c>
      <c r="Y21" s="185" t="s">
        <v>23</v>
      </c>
      <c r="Z21" s="186"/>
      <c r="AA21" s="186"/>
      <c r="AB21" s="186"/>
      <c r="AC21" s="187">
        <f t="shared" si="6"/>
        <v>0</v>
      </c>
      <c r="AD21" s="186" t="s">
        <v>109</v>
      </c>
      <c r="AE21" s="186"/>
      <c r="AF21" s="185">
        <v>2011</v>
      </c>
      <c r="AG21" s="186" t="s">
        <v>103</v>
      </c>
      <c r="AH21" s="188">
        <v>0.95625000000000004</v>
      </c>
      <c r="AI21" s="189" t="s">
        <v>118</v>
      </c>
      <c r="AJ21" s="186">
        <v>1</v>
      </c>
      <c r="AK21" s="186" t="s">
        <v>105</v>
      </c>
      <c r="AL21" s="190">
        <v>90000</v>
      </c>
      <c r="AM21" s="191">
        <f t="shared" si="8"/>
        <v>75000</v>
      </c>
      <c r="AN21" s="192">
        <f t="shared" si="7"/>
        <v>15000</v>
      </c>
    </row>
    <row r="22" spans="1:65" ht="15.75" customHeight="1" x14ac:dyDescent="0.25">
      <c r="A22" s="12">
        <v>17</v>
      </c>
      <c r="B22" s="13" t="s">
        <v>39</v>
      </c>
      <c r="C22" s="85"/>
      <c r="D22" s="85"/>
      <c r="E22" s="84"/>
      <c r="F22" s="84"/>
      <c r="G22" s="84"/>
      <c r="H22" s="85"/>
      <c r="I22" s="84"/>
      <c r="J22" s="84"/>
      <c r="K22" s="84"/>
      <c r="L22" s="84"/>
      <c r="M22" s="84"/>
      <c r="N22" s="84"/>
      <c r="O22" s="14">
        <f t="shared" si="0"/>
        <v>0</v>
      </c>
      <c r="P22" s="143">
        <f>'2018(NOT UPDATED)'!S26</f>
        <v>20</v>
      </c>
      <c r="Q22" s="144">
        <f t="shared" si="4"/>
        <v>140</v>
      </c>
      <c r="R22" s="145">
        <f t="shared" si="5"/>
        <v>160</v>
      </c>
      <c r="S22" s="14">
        <f t="shared" si="1"/>
        <v>240</v>
      </c>
      <c r="T22" s="15">
        <f t="shared" si="2"/>
        <v>180</v>
      </c>
      <c r="U22" s="16" t="str">
        <f t="shared" si="3"/>
        <v>NO</v>
      </c>
      <c r="V22" s="14"/>
      <c r="W22" s="147"/>
      <c r="X22" s="148">
        <v>14</v>
      </c>
      <c r="Y22" s="109" t="s">
        <v>53</v>
      </c>
      <c r="Z22" s="149"/>
      <c r="AA22" s="149"/>
      <c r="AB22" s="149"/>
      <c r="AC22" s="150">
        <f t="shared" si="6"/>
        <v>0</v>
      </c>
      <c r="AD22" s="149" t="s">
        <v>115</v>
      </c>
      <c r="AE22" s="149"/>
      <c r="AF22" s="109">
        <v>2017</v>
      </c>
      <c r="AG22" s="156" t="s">
        <v>156</v>
      </c>
      <c r="AH22" s="151">
        <v>0.45555555555555555</v>
      </c>
      <c r="AI22" s="152" t="s">
        <v>159</v>
      </c>
      <c r="AJ22" s="149">
        <v>1</v>
      </c>
      <c r="AK22" s="149" t="s">
        <v>105</v>
      </c>
      <c r="AL22" s="153">
        <v>100000</v>
      </c>
      <c r="AM22" s="154">
        <f t="shared" si="8"/>
        <v>89000</v>
      </c>
      <c r="AN22" s="155">
        <f t="shared" si="7"/>
        <v>11000</v>
      </c>
      <c r="AO22" s="147"/>
      <c r="AP22" s="147"/>
      <c r="AQ22" s="147"/>
      <c r="AR22" s="147"/>
      <c r="AS22" s="147"/>
      <c r="AT22" s="147"/>
      <c r="AU22" s="147"/>
      <c r="AV22" s="147"/>
      <c r="AW22" s="147"/>
      <c r="AX22" s="147"/>
      <c r="AY22" s="147"/>
      <c r="AZ22" s="147"/>
      <c r="BA22" s="147"/>
      <c r="BB22" s="147"/>
      <c r="BC22" s="147"/>
      <c r="BD22" s="147"/>
      <c r="BE22" s="147"/>
      <c r="BF22" s="147"/>
      <c r="BG22" s="147"/>
      <c r="BH22" s="147"/>
      <c r="BI22" s="147"/>
      <c r="BJ22" s="147"/>
      <c r="BK22" s="147"/>
      <c r="BL22" s="147"/>
      <c r="BM22" s="147"/>
    </row>
    <row r="23" spans="1:65" s="183" customFormat="1" ht="15.75" customHeight="1" x14ac:dyDescent="0.25">
      <c r="A23" s="174">
        <v>18</v>
      </c>
      <c r="B23" s="175" t="s">
        <v>40</v>
      </c>
      <c r="C23" s="176"/>
      <c r="D23" s="176"/>
      <c r="E23" s="177"/>
      <c r="F23" s="177"/>
      <c r="G23" s="177"/>
      <c r="H23" s="176"/>
      <c r="I23" s="177"/>
      <c r="J23" s="177"/>
      <c r="K23" s="177"/>
      <c r="L23" s="177"/>
      <c r="M23" s="177"/>
      <c r="N23" s="177"/>
      <c r="O23" s="178">
        <f t="shared" si="0"/>
        <v>0</v>
      </c>
      <c r="P23" s="179">
        <f>'2018(NOT UPDATED)'!S27</f>
        <v>100</v>
      </c>
      <c r="Q23" s="179">
        <f t="shared" si="4"/>
        <v>140</v>
      </c>
      <c r="R23" s="180">
        <f t="shared" si="5"/>
        <v>240</v>
      </c>
      <c r="S23" s="178">
        <f t="shared" si="1"/>
        <v>240</v>
      </c>
      <c r="T23" s="181">
        <f t="shared" si="2"/>
        <v>180</v>
      </c>
      <c r="U23" s="182" t="str">
        <f t="shared" si="3"/>
        <v>NO</v>
      </c>
      <c r="V23" s="178"/>
      <c r="X23" s="184">
        <v>15</v>
      </c>
      <c r="Y23" s="185" t="s">
        <v>119</v>
      </c>
      <c r="Z23" s="186"/>
      <c r="AA23" s="186"/>
      <c r="AB23" s="186"/>
      <c r="AC23" s="187">
        <f t="shared" si="6"/>
        <v>0</v>
      </c>
      <c r="AD23" s="186" t="s">
        <v>115</v>
      </c>
      <c r="AE23" s="186"/>
      <c r="AF23" s="185">
        <v>2017</v>
      </c>
      <c r="AG23" s="196" t="s">
        <v>156</v>
      </c>
      <c r="AH23" s="188">
        <v>0.38194444444444442</v>
      </c>
      <c r="AI23" s="197" t="s">
        <v>158</v>
      </c>
      <c r="AJ23" s="186">
        <v>1</v>
      </c>
      <c r="AK23" s="186" t="s">
        <v>105</v>
      </c>
      <c r="AL23" s="190">
        <v>100000</v>
      </c>
      <c r="AM23" s="191">
        <f t="shared" si="8"/>
        <v>89000</v>
      </c>
      <c r="AN23" s="192">
        <f t="shared" si="7"/>
        <v>11000</v>
      </c>
    </row>
    <row r="24" spans="1:65" s="183" customFormat="1" ht="15.75" customHeight="1" x14ac:dyDescent="0.25">
      <c r="A24" s="174">
        <v>19</v>
      </c>
      <c r="B24" s="175" t="s">
        <v>41</v>
      </c>
      <c r="C24" s="176"/>
      <c r="D24" s="176"/>
      <c r="E24" s="177"/>
      <c r="F24" s="177"/>
      <c r="G24" s="177"/>
      <c r="H24" s="176"/>
      <c r="I24" s="177"/>
      <c r="J24" s="177"/>
      <c r="K24" s="177"/>
      <c r="L24" s="177"/>
      <c r="M24" s="177"/>
      <c r="N24" s="177"/>
      <c r="O24" s="178">
        <f t="shared" si="0"/>
        <v>0</v>
      </c>
      <c r="P24" s="179">
        <f>'2018(NOT UPDATED)'!S28</f>
        <v>80</v>
      </c>
      <c r="Q24" s="179">
        <f t="shared" si="4"/>
        <v>140</v>
      </c>
      <c r="R24" s="180">
        <f t="shared" si="5"/>
        <v>220</v>
      </c>
      <c r="S24" s="178">
        <f t="shared" si="1"/>
        <v>240</v>
      </c>
      <c r="T24" s="181">
        <f t="shared" si="2"/>
        <v>180</v>
      </c>
      <c r="U24" s="182" t="str">
        <f t="shared" si="3"/>
        <v>NO</v>
      </c>
      <c r="V24" s="178"/>
      <c r="X24" s="184">
        <v>16</v>
      </c>
      <c r="Y24" s="185" t="s">
        <v>56</v>
      </c>
      <c r="Z24" s="186"/>
      <c r="AA24" s="186"/>
      <c r="AB24" s="186"/>
      <c r="AC24" s="187">
        <f t="shared" si="6"/>
        <v>0</v>
      </c>
      <c r="AD24" s="186" t="s">
        <v>108</v>
      </c>
      <c r="AE24" s="186"/>
      <c r="AF24" s="185">
        <v>2016</v>
      </c>
      <c r="AG24" s="196" t="s">
        <v>106</v>
      </c>
      <c r="AH24" s="188">
        <v>0.70833333333333337</v>
      </c>
      <c r="AI24" s="189" t="s">
        <v>120</v>
      </c>
      <c r="AJ24" s="186">
        <v>1</v>
      </c>
      <c r="AK24" s="195" t="s">
        <v>105</v>
      </c>
      <c r="AL24" s="190">
        <v>90000</v>
      </c>
      <c r="AM24" s="191">
        <f t="shared" si="8"/>
        <v>75000</v>
      </c>
      <c r="AN24" s="192">
        <f t="shared" si="7"/>
        <v>15000</v>
      </c>
    </row>
    <row r="25" spans="1:65" ht="15.75" customHeight="1" x14ac:dyDescent="0.25">
      <c r="A25" s="12">
        <v>20</v>
      </c>
      <c r="B25" s="13" t="s">
        <v>42</v>
      </c>
      <c r="C25" s="85"/>
      <c r="D25" s="85"/>
      <c r="E25" s="84"/>
      <c r="F25" s="84"/>
      <c r="G25" s="84"/>
      <c r="H25" s="85"/>
      <c r="I25" s="84"/>
      <c r="J25" s="84"/>
      <c r="K25" s="84"/>
      <c r="L25" s="84"/>
      <c r="M25" s="84"/>
      <c r="N25" s="84"/>
      <c r="O25" s="14">
        <f t="shared" si="0"/>
        <v>0</v>
      </c>
      <c r="P25" s="143">
        <f>'2018(NOT UPDATED)'!S29</f>
        <v>0</v>
      </c>
      <c r="Q25" s="144">
        <f t="shared" si="4"/>
        <v>140</v>
      </c>
      <c r="R25" s="145">
        <f t="shared" si="5"/>
        <v>140</v>
      </c>
      <c r="S25" s="14">
        <f t="shared" si="1"/>
        <v>240</v>
      </c>
      <c r="T25" s="15">
        <f t="shared" si="2"/>
        <v>180</v>
      </c>
      <c r="U25" s="16" t="str">
        <f t="shared" si="3"/>
        <v>NO</v>
      </c>
      <c r="V25" s="14"/>
      <c r="W25" s="147"/>
      <c r="X25" s="148">
        <v>17</v>
      </c>
      <c r="Y25" s="109" t="s">
        <v>30</v>
      </c>
      <c r="Z25" s="149"/>
      <c r="AA25" s="149"/>
      <c r="AB25" s="149"/>
      <c r="AC25" s="150">
        <f t="shared" si="6"/>
        <v>0</v>
      </c>
      <c r="AD25" s="149" t="s">
        <v>109</v>
      </c>
      <c r="AE25" s="149"/>
      <c r="AF25" s="109">
        <v>2016</v>
      </c>
      <c r="AG25" s="156" t="s">
        <v>144</v>
      </c>
      <c r="AH25" s="151">
        <v>0.62777777777777777</v>
      </c>
      <c r="AI25" s="152" t="s">
        <v>148</v>
      </c>
      <c r="AJ25" s="149">
        <v>1</v>
      </c>
      <c r="AK25" s="149" t="s">
        <v>105</v>
      </c>
      <c r="AL25" s="153">
        <v>90000</v>
      </c>
      <c r="AM25" s="154">
        <f t="shared" si="8"/>
        <v>75000</v>
      </c>
      <c r="AN25" s="155">
        <f t="shared" si="7"/>
        <v>15000</v>
      </c>
      <c r="AO25" s="147"/>
      <c r="AP25" s="147"/>
      <c r="AQ25" s="147"/>
      <c r="AR25" s="147"/>
      <c r="AS25" s="147"/>
      <c r="AT25" s="147"/>
      <c r="AU25" s="147"/>
      <c r="AV25" s="147"/>
      <c r="AW25" s="147"/>
      <c r="AX25" s="147"/>
      <c r="AY25" s="147"/>
      <c r="AZ25" s="147"/>
      <c r="BA25" s="147"/>
      <c r="BB25" s="147"/>
      <c r="BC25" s="147"/>
      <c r="BD25" s="147"/>
      <c r="BE25" s="147"/>
      <c r="BF25" s="147"/>
      <c r="BG25" s="147"/>
      <c r="BH25" s="147"/>
      <c r="BI25" s="147"/>
      <c r="BJ25" s="147"/>
      <c r="BK25" s="147"/>
      <c r="BL25" s="147"/>
      <c r="BM25" s="147"/>
    </row>
    <row r="26" spans="1:65" ht="15.75" customHeight="1" x14ac:dyDescent="0.25">
      <c r="A26" s="12">
        <v>21</v>
      </c>
      <c r="B26" s="13" t="s">
        <v>43</v>
      </c>
      <c r="C26" s="85">
        <v>20</v>
      </c>
      <c r="D26" s="85">
        <v>20</v>
      </c>
      <c r="E26" s="85">
        <v>20</v>
      </c>
      <c r="F26" s="85">
        <v>20</v>
      </c>
      <c r="G26" s="85">
        <v>20</v>
      </c>
      <c r="H26" s="85">
        <v>20</v>
      </c>
      <c r="I26" s="85">
        <v>20</v>
      </c>
      <c r="J26" s="84"/>
      <c r="K26" s="84"/>
      <c r="L26" s="84"/>
      <c r="M26" s="84"/>
      <c r="N26" s="84"/>
      <c r="O26" s="14">
        <f t="shared" si="0"/>
        <v>140</v>
      </c>
      <c r="P26" s="143">
        <v>0</v>
      </c>
      <c r="Q26" s="144">
        <f t="shared" si="4"/>
        <v>0</v>
      </c>
      <c r="R26" s="145">
        <f t="shared" si="5"/>
        <v>0</v>
      </c>
      <c r="S26" s="14">
        <f t="shared" si="1"/>
        <v>100</v>
      </c>
      <c r="T26" s="15">
        <f t="shared" si="2"/>
        <v>40</v>
      </c>
      <c r="U26" s="16" t="str">
        <f t="shared" si="3"/>
        <v>NO</v>
      </c>
      <c r="V26" s="14"/>
      <c r="W26" s="147"/>
      <c r="X26" s="148">
        <v>18</v>
      </c>
      <c r="Y26" s="109" t="s">
        <v>121</v>
      </c>
      <c r="Z26" s="149"/>
      <c r="AA26" s="149"/>
      <c r="AB26" s="149"/>
      <c r="AC26" s="150">
        <f t="shared" si="6"/>
        <v>0</v>
      </c>
      <c r="AD26" s="149" t="s">
        <v>108</v>
      </c>
      <c r="AE26" s="149"/>
      <c r="AF26" s="109">
        <v>2017</v>
      </c>
      <c r="AG26" s="156" t="s">
        <v>122</v>
      </c>
      <c r="AH26" s="151">
        <v>0.71944444444444444</v>
      </c>
      <c r="AI26" s="152" t="s">
        <v>123</v>
      </c>
      <c r="AJ26" s="149">
        <v>1</v>
      </c>
      <c r="AK26" s="149" t="s">
        <v>105</v>
      </c>
      <c r="AL26" s="153">
        <v>90000</v>
      </c>
      <c r="AM26" s="154">
        <f t="shared" si="8"/>
        <v>75000</v>
      </c>
      <c r="AN26" s="155">
        <f t="shared" si="7"/>
        <v>15000</v>
      </c>
      <c r="AO26" s="147"/>
      <c r="AP26" s="147"/>
      <c r="AQ26" s="147"/>
      <c r="AR26" s="147"/>
      <c r="AS26" s="147"/>
      <c r="AT26" s="147"/>
      <c r="AU26" s="147"/>
      <c r="AV26" s="147"/>
      <c r="AW26" s="147"/>
      <c r="AX26" s="147"/>
      <c r="AY26" s="147"/>
      <c r="AZ26" s="147"/>
      <c r="BA26" s="147"/>
      <c r="BB26" s="147"/>
      <c r="BC26" s="147"/>
      <c r="BD26" s="147"/>
      <c r="BE26" s="147"/>
      <c r="BF26" s="147"/>
      <c r="BG26" s="147"/>
      <c r="BH26" s="147"/>
      <c r="BI26" s="147"/>
      <c r="BJ26" s="147"/>
      <c r="BK26" s="147"/>
      <c r="BL26" s="147"/>
      <c r="BM26" s="147"/>
    </row>
    <row r="27" spans="1:65" ht="15.75" customHeight="1" x14ac:dyDescent="0.25">
      <c r="A27" s="12">
        <v>22</v>
      </c>
      <c r="B27" s="13" t="s">
        <v>44</v>
      </c>
      <c r="C27" s="85">
        <v>5</v>
      </c>
      <c r="D27" s="85">
        <v>5</v>
      </c>
      <c r="E27" s="84"/>
      <c r="F27" s="84">
        <v>5</v>
      </c>
      <c r="G27" s="84">
        <v>2</v>
      </c>
      <c r="H27" s="85"/>
      <c r="I27" s="84"/>
      <c r="J27" s="84"/>
      <c r="K27" s="84"/>
      <c r="L27" s="84"/>
      <c r="M27" s="84"/>
      <c r="N27" s="84"/>
      <c r="O27" s="14">
        <f t="shared" si="0"/>
        <v>17</v>
      </c>
      <c r="P27" s="143">
        <f>'2018(NOT UPDATED)'!S31</f>
        <v>40</v>
      </c>
      <c r="Q27" s="144">
        <f t="shared" si="4"/>
        <v>123</v>
      </c>
      <c r="R27" s="145">
        <f t="shared" si="5"/>
        <v>163</v>
      </c>
      <c r="S27" s="14">
        <f t="shared" si="1"/>
        <v>223</v>
      </c>
      <c r="T27" s="15">
        <f t="shared" si="2"/>
        <v>163</v>
      </c>
      <c r="U27" s="16" t="str">
        <f t="shared" si="3"/>
        <v>NO</v>
      </c>
      <c r="V27" s="14"/>
      <c r="W27" s="147"/>
      <c r="X27" s="148">
        <v>19</v>
      </c>
      <c r="Y27" s="109" t="s">
        <v>83</v>
      </c>
      <c r="Z27" s="149"/>
      <c r="AA27" s="149"/>
      <c r="AB27" s="149"/>
      <c r="AC27" s="150">
        <f t="shared" si="6"/>
        <v>0</v>
      </c>
      <c r="AD27" s="149" t="s">
        <v>124</v>
      </c>
      <c r="AE27" s="149"/>
      <c r="AF27" s="109">
        <v>2018</v>
      </c>
      <c r="AG27" s="149" t="s">
        <v>103</v>
      </c>
      <c r="AH27" s="151">
        <v>0.87291666666666667</v>
      </c>
      <c r="AI27" s="157" t="s">
        <v>155</v>
      </c>
      <c r="AJ27" s="149">
        <v>1</v>
      </c>
      <c r="AK27" s="149" t="s">
        <v>105</v>
      </c>
      <c r="AL27" s="153">
        <v>90000</v>
      </c>
      <c r="AM27" s="154">
        <f t="shared" si="8"/>
        <v>75000</v>
      </c>
      <c r="AN27" s="155">
        <f t="shared" si="7"/>
        <v>15000</v>
      </c>
      <c r="AO27" s="147"/>
      <c r="AP27" s="147"/>
      <c r="AQ27" s="147"/>
      <c r="AR27" s="147"/>
      <c r="AS27" s="147"/>
      <c r="AT27" s="147"/>
      <c r="AU27" s="147"/>
      <c r="AV27" s="147"/>
      <c r="AW27" s="147"/>
      <c r="AX27" s="147"/>
      <c r="AY27" s="147"/>
      <c r="AZ27" s="147"/>
      <c r="BA27" s="147"/>
      <c r="BB27" s="147"/>
      <c r="BC27" s="147"/>
      <c r="BD27" s="147"/>
      <c r="BE27" s="147"/>
      <c r="BF27" s="147"/>
      <c r="BG27" s="147"/>
      <c r="BH27" s="147"/>
      <c r="BI27" s="147"/>
      <c r="BJ27" s="147"/>
      <c r="BK27" s="147"/>
      <c r="BL27" s="147"/>
      <c r="BM27" s="147"/>
    </row>
    <row r="28" spans="1:65" ht="15.75" customHeight="1" x14ac:dyDescent="0.25">
      <c r="A28" s="12">
        <v>23</v>
      </c>
      <c r="B28" s="13" t="s">
        <v>45</v>
      </c>
      <c r="C28" s="85">
        <v>20</v>
      </c>
      <c r="D28" s="85">
        <v>20</v>
      </c>
      <c r="E28" s="84">
        <v>12.8</v>
      </c>
      <c r="F28" s="84"/>
      <c r="G28" s="84"/>
      <c r="H28" s="85"/>
      <c r="I28" s="84"/>
      <c r="J28" s="84"/>
      <c r="K28" s="84"/>
      <c r="L28" s="84"/>
      <c r="M28" s="84"/>
      <c r="N28" s="84"/>
      <c r="O28" s="14">
        <f t="shared" si="0"/>
        <v>52.8</v>
      </c>
      <c r="P28" s="143">
        <v>0</v>
      </c>
      <c r="Q28" s="144">
        <f t="shared" si="4"/>
        <v>87.2</v>
      </c>
      <c r="R28" s="145">
        <f t="shared" si="5"/>
        <v>87.2</v>
      </c>
      <c r="S28" s="14">
        <f t="shared" si="1"/>
        <v>187.2</v>
      </c>
      <c r="T28" s="15">
        <f t="shared" si="2"/>
        <v>127.19999999999999</v>
      </c>
      <c r="U28" s="16" t="str">
        <f t="shared" si="3"/>
        <v>NO</v>
      </c>
      <c r="V28" s="14"/>
      <c r="W28" s="147"/>
      <c r="X28" s="148">
        <v>20</v>
      </c>
      <c r="Y28" s="109" t="s">
        <v>63</v>
      </c>
      <c r="Z28" s="149"/>
      <c r="AA28" s="149"/>
      <c r="AB28" s="149"/>
      <c r="AC28" s="150">
        <f t="shared" si="6"/>
        <v>0</v>
      </c>
      <c r="AD28" s="149" t="s">
        <v>108</v>
      </c>
      <c r="AE28" s="149"/>
      <c r="AF28" s="109">
        <v>2015</v>
      </c>
      <c r="AG28" s="156" t="s">
        <v>156</v>
      </c>
      <c r="AH28" s="151">
        <v>0.87777777777777777</v>
      </c>
      <c r="AI28" s="160" t="s">
        <v>162</v>
      </c>
      <c r="AJ28" s="149">
        <v>1</v>
      </c>
      <c r="AK28" s="149" t="s">
        <v>105</v>
      </c>
      <c r="AL28" s="153">
        <v>90000</v>
      </c>
      <c r="AM28" s="154">
        <f t="shared" si="8"/>
        <v>75000</v>
      </c>
      <c r="AN28" s="155">
        <f t="shared" si="7"/>
        <v>15000</v>
      </c>
      <c r="AO28" s="147"/>
      <c r="AP28" s="147"/>
      <c r="AQ28" s="147"/>
      <c r="AR28" s="147"/>
      <c r="AS28" s="147"/>
      <c r="AT28" s="147"/>
      <c r="AU28" s="147"/>
      <c r="AV28" s="147"/>
      <c r="AW28" s="147"/>
      <c r="AX28" s="147"/>
      <c r="AY28" s="147"/>
      <c r="AZ28" s="147"/>
      <c r="BA28" s="147"/>
      <c r="BB28" s="147"/>
      <c r="BC28" s="147"/>
      <c r="BD28" s="147"/>
      <c r="BE28" s="147"/>
      <c r="BF28" s="147"/>
      <c r="BG28" s="147"/>
      <c r="BH28" s="147"/>
      <c r="BI28" s="147"/>
      <c r="BJ28" s="147"/>
      <c r="BK28" s="147"/>
      <c r="BL28" s="147"/>
      <c r="BM28" s="147"/>
    </row>
    <row r="29" spans="1:65" s="183" customFormat="1" ht="15.75" customHeight="1" x14ac:dyDescent="0.25">
      <c r="A29" s="174">
        <v>24</v>
      </c>
      <c r="B29" s="175" t="s">
        <v>46</v>
      </c>
      <c r="C29" s="176"/>
      <c r="D29" s="176"/>
      <c r="E29" s="177"/>
      <c r="F29" s="177"/>
      <c r="G29" s="177"/>
      <c r="H29" s="176"/>
      <c r="I29" s="177"/>
      <c r="J29" s="177"/>
      <c r="K29" s="177"/>
      <c r="L29" s="177"/>
      <c r="M29" s="177"/>
      <c r="N29" s="177"/>
      <c r="O29" s="178">
        <f t="shared" si="0"/>
        <v>0</v>
      </c>
      <c r="P29" s="179">
        <f>'2018(NOT UPDATED)'!S33</f>
        <v>85</v>
      </c>
      <c r="Q29" s="179">
        <f t="shared" si="4"/>
        <v>140</v>
      </c>
      <c r="R29" s="180">
        <f t="shared" si="5"/>
        <v>225</v>
      </c>
      <c r="S29" s="178">
        <f t="shared" si="1"/>
        <v>240</v>
      </c>
      <c r="T29" s="181">
        <f t="shared" si="2"/>
        <v>180</v>
      </c>
      <c r="U29" s="182" t="str">
        <f t="shared" si="3"/>
        <v>NO</v>
      </c>
      <c r="V29" s="178"/>
      <c r="X29" s="184">
        <v>21</v>
      </c>
      <c r="Y29" s="185" t="s">
        <v>25</v>
      </c>
      <c r="Z29" s="186"/>
      <c r="AA29" s="186"/>
      <c r="AB29" s="186"/>
      <c r="AC29" s="187">
        <f t="shared" si="6"/>
        <v>0</v>
      </c>
      <c r="AD29" s="186" t="s">
        <v>113</v>
      </c>
      <c r="AE29" s="186"/>
      <c r="AF29" s="185">
        <v>2014</v>
      </c>
      <c r="AG29" s="196" t="s">
        <v>156</v>
      </c>
      <c r="AH29" s="188">
        <v>0.35486111111111113</v>
      </c>
      <c r="AI29" s="197" t="s">
        <v>157</v>
      </c>
      <c r="AJ29" s="186">
        <v>1</v>
      </c>
      <c r="AK29" s="186" t="s">
        <v>105</v>
      </c>
      <c r="AL29" s="190">
        <v>90000</v>
      </c>
      <c r="AM29" s="191">
        <f t="shared" si="8"/>
        <v>75000</v>
      </c>
      <c r="AN29" s="192">
        <f t="shared" si="7"/>
        <v>15000</v>
      </c>
    </row>
    <row r="30" spans="1:65" s="183" customFormat="1" ht="15.75" customHeight="1" x14ac:dyDescent="0.25">
      <c r="A30" s="174">
        <v>25</v>
      </c>
      <c r="B30" s="175" t="s">
        <v>47</v>
      </c>
      <c r="C30" s="176"/>
      <c r="D30" s="176"/>
      <c r="E30" s="177"/>
      <c r="F30" s="177"/>
      <c r="G30" s="177"/>
      <c r="H30" s="176"/>
      <c r="I30" s="177"/>
      <c r="J30" s="177"/>
      <c r="K30" s="177"/>
      <c r="L30" s="177"/>
      <c r="M30" s="177"/>
      <c r="N30" s="177"/>
      <c r="O30" s="178">
        <f t="shared" si="0"/>
        <v>0</v>
      </c>
      <c r="P30" s="179">
        <f>'2018(NOT UPDATED)'!S34</f>
        <v>100</v>
      </c>
      <c r="Q30" s="179">
        <f t="shared" si="4"/>
        <v>140</v>
      </c>
      <c r="R30" s="180">
        <f t="shared" si="5"/>
        <v>240</v>
      </c>
      <c r="S30" s="178">
        <f t="shared" si="1"/>
        <v>240</v>
      </c>
      <c r="T30" s="181">
        <f t="shared" si="2"/>
        <v>180</v>
      </c>
      <c r="U30" s="182" t="str">
        <f t="shared" si="3"/>
        <v>NO</v>
      </c>
      <c r="V30" s="178"/>
      <c r="X30" s="184">
        <v>22</v>
      </c>
      <c r="Y30" s="185" t="s">
        <v>125</v>
      </c>
      <c r="Z30" s="186"/>
      <c r="AA30" s="186"/>
      <c r="AB30" s="186"/>
      <c r="AC30" s="187">
        <f t="shared" si="6"/>
        <v>0</v>
      </c>
      <c r="AD30" s="186" t="s">
        <v>108</v>
      </c>
      <c r="AE30" s="186"/>
      <c r="AF30" s="185">
        <v>2013</v>
      </c>
      <c r="AG30" s="186" t="s">
        <v>103</v>
      </c>
      <c r="AH30" s="188">
        <v>0.95763888888888893</v>
      </c>
      <c r="AI30" s="189" t="s">
        <v>126</v>
      </c>
      <c r="AJ30" s="186">
        <v>1</v>
      </c>
      <c r="AK30" s="186" t="s">
        <v>105</v>
      </c>
      <c r="AL30" s="190">
        <v>90000</v>
      </c>
      <c r="AM30" s="191">
        <f t="shared" si="8"/>
        <v>75000</v>
      </c>
      <c r="AN30" s="192">
        <f t="shared" si="7"/>
        <v>15000</v>
      </c>
    </row>
    <row r="31" spans="1:65" s="183" customFormat="1" ht="15.75" customHeight="1" x14ac:dyDescent="0.25">
      <c r="A31" s="174">
        <v>26</v>
      </c>
      <c r="B31" s="175" t="s">
        <v>48</v>
      </c>
      <c r="C31" s="176"/>
      <c r="D31" s="176"/>
      <c r="E31" s="177"/>
      <c r="F31" s="177"/>
      <c r="G31" s="177"/>
      <c r="H31" s="176"/>
      <c r="I31" s="177"/>
      <c r="J31" s="177"/>
      <c r="K31" s="177"/>
      <c r="L31" s="177"/>
      <c r="M31" s="177"/>
      <c r="N31" s="177"/>
      <c r="O31" s="178">
        <f t="shared" si="0"/>
        <v>0</v>
      </c>
      <c r="P31" s="179">
        <f>'2018(NOT UPDATED)'!S35</f>
        <v>80</v>
      </c>
      <c r="Q31" s="179">
        <f t="shared" si="4"/>
        <v>140</v>
      </c>
      <c r="R31" s="180">
        <f t="shared" si="5"/>
        <v>220</v>
      </c>
      <c r="S31" s="178">
        <f t="shared" si="1"/>
        <v>240</v>
      </c>
      <c r="T31" s="181">
        <f t="shared" si="2"/>
        <v>180</v>
      </c>
      <c r="U31" s="182" t="str">
        <f t="shared" si="3"/>
        <v>NO</v>
      </c>
      <c r="V31" s="178"/>
      <c r="X31" s="184">
        <v>23</v>
      </c>
      <c r="Y31" s="185" t="s">
        <v>127</v>
      </c>
      <c r="Z31" s="186"/>
      <c r="AA31" s="186"/>
      <c r="AB31" s="186"/>
      <c r="AC31" s="187">
        <f t="shared" si="6"/>
        <v>0</v>
      </c>
      <c r="AD31" s="186" t="s">
        <v>109</v>
      </c>
      <c r="AE31" s="186"/>
      <c r="AF31" s="185">
        <v>2017</v>
      </c>
      <c r="AG31" s="196" t="s">
        <v>146</v>
      </c>
      <c r="AH31" s="188">
        <v>0.4694444444444445</v>
      </c>
      <c r="AI31" s="189" t="s">
        <v>147</v>
      </c>
      <c r="AJ31" s="186">
        <v>1</v>
      </c>
      <c r="AK31" s="186" t="s">
        <v>105</v>
      </c>
      <c r="AL31" s="190">
        <v>90000</v>
      </c>
      <c r="AM31" s="191">
        <f t="shared" si="8"/>
        <v>75000</v>
      </c>
      <c r="AN31" s="192">
        <f t="shared" si="7"/>
        <v>15000</v>
      </c>
    </row>
    <row r="32" spans="1:65" ht="15.75" customHeight="1" x14ac:dyDescent="0.25">
      <c r="A32" s="12">
        <v>27</v>
      </c>
      <c r="B32" s="13" t="s">
        <v>49</v>
      </c>
      <c r="C32" s="85"/>
      <c r="D32" s="85"/>
      <c r="E32" s="84"/>
      <c r="F32" s="84"/>
      <c r="G32" s="84"/>
      <c r="H32" s="85"/>
      <c r="I32" s="84"/>
      <c r="J32" s="84"/>
      <c r="K32" s="84"/>
      <c r="L32" s="84"/>
      <c r="M32" s="84"/>
      <c r="N32" s="84"/>
      <c r="O32" s="14">
        <f t="shared" si="0"/>
        <v>0</v>
      </c>
      <c r="P32" s="143">
        <f>'2018(NOT UPDATED)'!S36</f>
        <v>40</v>
      </c>
      <c r="Q32" s="144">
        <f t="shared" si="4"/>
        <v>140</v>
      </c>
      <c r="R32" s="145">
        <f t="shared" si="5"/>
        <v>180</v>
      </c>
      <c r="S32" s="14">
        <f t="shared" si="1"/>
        <v>240</v>
      </c>
      <c r="T32" s="15">
        <f t="shared" si="2"/>
        <v>180</v>
      </c>
      <c r="U32" s="16" t="str">
        <f t="shared" si="3"/>
        <v>NO</v>
      </c>
      <c r="V32" s="14"/>
      <c r="W32" s="147"/>
      <c r="X32" s="148">
        <v>24</v>
      </c>
      <c r="Y32" s="109" t="s">
        <v>61</v>
      </c>
      <c r="Z32" s="149"/>
      <c r="AA32" s="149"/>
      <c r="AB32" s="149"/>
      <c r="AC32" s="150">
        <f t="shared" si="6"/>
        <v>0</v>
      </c>
      <c r="AD32" s="149" t="s">
        <v>113</v>
      </c>
      <c r="AE32" s="149"/>
      <c r="AF32" s="109">
        <v>2016</v>
      </c>
      <c r="AG32" s="149" t="s">
        <v>128</v>
      </c>
      <c r="AH32" s="151">
        <v>0.8569444444444444</v>
      </c>
      <c r="AI32" s="152" t="s">
        <v>129</v>
      </c>
      <c r="AJ32" s="149">
        <v>1</v>
      </c>
      <c r="AK32" s="149" t="s">
        <v>105</v>
      </c>
      <c r="AL32" s="153">
        <v>90000</v>
      </c>
      <c r="AM32" s="154">
        <f t="shared" si="8"/>
        <v>75000</v>
      </c>
      <c r="AN32" s="155">
        <f t="shared" si="7"/>
        <v>15000</v>
      </c>
      <c r="AO32" s="147"/>
      <c r="AP32" s="147"/>
      <c r="AQ32" s="147"/>
      <c r="AR32" s="147"/>
      <c r="AS32" s="147"/>
      <c r="AT32" s="147"/>
      <c r="AU32" s="147"/>
      <c r="AV32" s="147"/>
      <c r="AW32" s="147"/>
      <c r="AX32" s="147"/>
      <c r="AY32" s="147"/>
      <c r="AZ32" s="147"/>
      <c r="BA32" s="147"/>
      <c r="BB32" s="147"/>
      <c r="BC32" s="147"/>
      <c r="BD32" s="147"/>
      <c r="BE32" s="147"/>
      <c r="BF32" s="147"/>
      <c r="BG32" s="147"/>
      <c r="BH32" s="147"/>
      <c r="BI32" s="147"/>
      <c r="BJ32" s="147"/>
      <c r="BK32" s="147"/>
      <c r="BL32" s="147"/>
      <c r="BM32" s="147"/>
    </row>
    <row r="33" spans="1:65" ht="15.75" customHeight="1" x14ac:dyDescent="0.25">
      <c r="A33" s="12">
        <v>28</v>
      </c>
      <c r="B33" s="13" t="s">
        <v>50</v>
      </c>
      <c r="C33" s="85"/>
      <c r="D33" s="85"/>
      <c r="E33" s="84"/>
      <c r="F33" s="84"/>
      <c r="G33" s="84"/>
      <c r="H33" s="85"/>
      <c r="I33" s="84"/>
      <c r="J33" s="84"/>
      <c r="K33" s="84"/>
      <c r="L33" s="84"/>
      <c r="M33" s="84"/>
      <c r="N33" s="84"/>
      <c r="O33" s="14">
        <f t="shared" si="0"/>
        <v>0</v>
      </c>
      <c r="P33" s="143">
        <v>0</v>
      </c>
      <c r="Q33" s="144">
        <f t="shared" si="4"/>
        <v>140</v>
      </c>
      <c r="R33" s="145">
        <f t="shared" si="5"/>
        <v>140</v>
      </c>
      <c r="S33" s="14">
        <f t="shared" si="1"/>
        <v>240</v>
      </c>
      <c r="T33" s="15">
        <f t="shared" si="2"/>
        <v>180</v>
      </c>
      <c r="U33" s="16" t="str">
        <f t="shared" si="3"/>
        <v>NO</v>
      </c>
      <c r="V33" s="14"/>
      <c r="W33" s="147"/>
      <c r="X33" s="148">
        <v>25</v>
      </c>
      <c r="Y33" s="109" t="s">
        <v>33</v>
      </c>
      <c r="Z33" s="149"/>
      <c r="AA33" s="149"/>
      <c r="AB33" s="149"/>
      <c r="AC33" s="150">
        <f t="shared" si="6"/>
        <v>0</v>
      </c>
      <c r="AD33" s="149" t="s">
        <v>124</v>
      </c>
      <c r="AE33" s="149"/>
      <c r="AF33" s="109">
        <v>2017</v>
      </c>
      <c r="AG33" s="156" t="s">
        <v>144</v>
      </c>
      <c r="AH33" s="151">
        <v>0.65138888888888891</v>
      </c>
      <c r="AI33" s="160" t="s">
        <v>145</v>
      </c>
      <c r="AJ33" s="149">
        <v>1</v>
      </c>
      <c r="AK33" s="149" t="s">
        <v>105</v>
      </c>
      <c r="AL33" s="153">
        <v>90000</v>
      </c>
      <c r="AM33" s="154">
        <f t="shared" si="8"/>
        <v>75000</v>
      </c>
      <c r="AN33" s="155">
        <f t="shared" si="7"/>
        <v>15000</v>
      </c>
      <c r="AO33" s="147"/>
      <c r="AP33" s="147"/>
      <c r="AQ33" s="147"/>
      <c r="AR33" s="147"/>
      <c r="AS33" s="147"/>
      <c r="AT33" s="147"/>
      <c r="AU33" s="147"/>
      <c r="AV33" s="147"/>
      <c r="AW33" s="147"/>
      <c r="AX33" s="147"/>
      <c r="AY33" s="147"/>
      <c r="AZ33" s="147"/>
      <c r="BA33" s="147"/>
      <c r="BB33" s="147"/>
      <c r="BC33" s="147"/>
      <c r="BD33" s="147"/>
      <c r="BE33" s="147"/>
      <c r="BF33" s="147"/>
      <c r="BG33" s="147"/>
      <c r="BH33" s="147"/>
      <c r="BI33" s="147"/>
      <c r="BJ33" s="147"/>
      <c r="BK33" s="147"/>
      <c r="BL33" s="147"/>
      <c r="BM33" s="147"/>
    </row>
    <row r="34" spans="1:65" ht="15.75" customHeight="1" x14ac:dyDescent="0.25">
      <c r="A34" s="12">
        <v>29</v>
      </c>
      <c r="B34" s="13" t="s">
        <v>51</v>
      </c>
      <c r="C34" s="85"/>
      <c r="D34" s="85">
        <v>5</v>
      </c>
      <c r="E34" s="84"/>
      <c r="F34" s="84"/>
      <c r="G34" s="84"/>
      <c r="H34" s="85"/>
      <c r="I34" s="84"/>
      <c r="J34" s="84"/>
      <c r="K34" s="84"/>
      <c r="L34" s="84"/>
      <c r="M34" s="84"/>
      <c r="N34" s="84"/>
      <c r="O34" s="14">
        <f t="shared" si="0"/>
        <v>5</v>
      </c>
      <c r="P34" s="143">
        <f>'2018(NOT UPDATED)'!S38</f>
        <v>40</v>
      </c>
      <c r="Q34" s="144">
        <f t="shared" si="4"/>
        <v>135</v>
      </c>
      <c r="R34" s="145">
        <f t="shared" si="5"/>
        <v>175</v>
      </c>
      <c r="S34" s="14">
        <f t="shared" si="1"/>
        <v>235</v>
      </c>
      <c r="T34" s="15">
        <f t="shared" si="2"/>
        <v>175</v>
      </c>
      <c r="U34" s="16" t="str">
        <f t="shared" si="3"/>
        <v>NO</v>
      </c>
      <c r="V34" s="14"/>
      <c r="W34" s="147"/>
      <c r="X34" s="148">
        <v>26</v>
      </c>
      <c r="Y34" s="109" t="s">
        <v>130</v>
      </c>
      <c r="Z34" s="149"/>
      <c r="AA34" s="149"/>
      <c r="AB34" s="149"/>
      <c r="AC34" s="150">
        <f t="shared" si="6"/>
        <v>0</v>
      </c>
      <c r="AD34" s="149" t="s">
        <v>109</v>
      </c>
      <c r="AE34" s="149"/>
      <c r="AF34" s="109">
        <v>2018</v>
      </c>
      <c r="AG34" s="156" t="s">
        <v>156</v>
      </c>
      <c r="AH34" s="151">
        <v>1.0416666666666666E-2</v>
      </c>
      <c r="AI34" s="160" t="s">
        <v>163</v>
      </c>
      <c r="AJ34" s="149">
        <v>1</v>
      </c>
      <c r="AK34" s="149" t="s">
        <v>105</v>
      </c>
      <c r="AL34" s="153">
        <v>90000</v>
      </c>
      <c r="AM34" s="154">
        <f t="shared" si="8"/>
        <v>75000</v>
      </c>
      <c r="AN34" s="155">
        <f t="shared" si="7"/>
        <v>15000</v>
      </c>
      <c r="AO34" s="147"/>
      <c r="AP34" s="147"/>
      <c r="AQ34" s="147"/>
      <c r="AR34" s="147"/>
      <c r="AS34" s="147"/>
      <c r="AT34" s="147"/>
      <c r="AU34" s="147"/>
      <c r="AV34" s="147"/>
      <c r="AW34" s="147"/>
      <c r="AX34" s="147"/>
      <c r="AY34" s="147"/>
      <c r="AZ34" s="147"/>
      <c r="BA34" s="147"/>
      <c r="BB34" s="147"/>
      <c r="BC34" s="147"/>
      <c r="BD34" s="147"/>
      <c r="BE34" s="147"/>
      <c r="BF34" s="147"/>
      <c r="BG34" s="147"/>
      <c r="BH34" s="147"/>
      <c r="BI34" s="147"/>
      <c r="BJ34" s="147"/>
      <c r="BK34" s="147"/>
      <c r="BL34" s="147"/>
      <c r="BM34" s="147"/>
    </row>
    <row r="35" spans="1:65" ht="15.75" customHeight="1" x14ac:dyDescent="0.25">
      <c r="A35" s="12">
        <v>30</v>
      </c>
      <c r="B35" s="13" t="s">
        <v>52</v>
      </c>
      <c r="C35" s="85">
        <v>20</v>
      </c>
      <c r="D35" s="85">
        <v>20</v>
      </c>
      <c r="E35" s="84">
        <v>20</v>
      </c>
      <c r="F35" s="84">
        <v>20</v>
      </c>
      <c r="G35" s="84">
        <v>3</v>
      </c>
      <c r="H35" s="85"/>
      <c r="I35" s="84"/>
      <c r="J35" s="84"/>
      <c r="K35" s="84"/>
      <c r="L35" s="84"/>
      <c r="M35" s="84"/>
      <c r="N35" s="84"/>
      <c r="O35" s="14">
        <f t="shared" si="0"/>
        <v>83</v>
      </c>
      <c r="P35" s="143">
        <f>'2018(NOT UPDATED)'!S39</f>
        <v>10</v>
      </c>
      <c r="Q35" s="144">
        <f t="shared" si="4"/>
        <v>57</v>
      </c>
      <c r="R35" s="145">
        <f t="shared" si="5"/>
        <v>67</v>
      </c>
      <c r="S35" s="14">
        <f t="shared" si="1"/>
        <v>157</v>
      </c>
      <c r="T35" s="15">
        <f t="shared" si="2"/>
        <v>97</v>
      </c>
      <c r="U35" s="16" t="str">
        <f t="shared" si="3"/>
        <v>NO</v>
      </c>
      <c r="V35" s="14"/>
      <c r="W35" s="147"/>
      <c r="X35" s="148">
        <v>27</v>
      </c>
      <c r="Y35" s="109" t="s">
        <v>131</v>
      </c>
      <c r="Z35" s="149"/>
      <c r="AA35" s="149"/>
      <c r="AB35" s="149"/>
      <c r="AC35" s="150">
        <f t="shared" si="6"/>
        <v>0</v>
      </c>
      <c r="AD35" s="149" t="s">
        <v>109</v>
      </c>
      <c r="AE35" s="149"/>
      <c r="AF35" s="109">
        <v>2018</v>
      </c>
      <c r="AG35" s="158" t="s">
        <v>146</v>
      </c>
      <c r="AH35" s="151">
        <v>0.85625000000000007</v>
      </c>
      <c r="AI35" s="157" t="s">
        <v>151</v>
      </c>
      <c r="AJ35" s="149">
        <v>1</v>
      </c>
      <c r="AK35" s="149" t="s">
        <v>105</v>
      </c>
      <c r="AL35" s="153">
        <v>90000</v>
      </c>
      <c r="AM35" s="154">
        <f t="shared" si="8"/>
        <v>75000</v>
      </c>
      <c r="AN35" s="155">
        <f t="shared" si="7"/>
        <v>15000</v>
      </c>
      <c r="AO35" s="147"/>
      <c r="AP35" s="147"/>
      <c r="AQ35" s="147"/>
      <c r="AR35" s="147"/>
      <c r="AS35" s="147"/>
      <c r="AT35" s="147"/>
      <c r="AU35" s="147"/>
      <c r="AV35" s="147"/>
      <c r="AW35" s="147"/>
      <c r="AX35" s="147"/>
      <c r="AY35" s="147"/>
      <c r="AZ35" s="147"/>
      <c r="BA35" s="147"/>
      <c r="BB35" s="147"/>
      <c r="BC35" s="147"/>
      <c r="BD35" s="147"/>
      <c r="BE35" s="147"/>
      <c r="BF35" s="147"/>
      <c r="BG35" s="147"/>
      <c r="BH35" s="147"/>
      <c r="BI35" s="147"/>
      <c r="BJ35" s="147"/>
      <c r="BK35" s="147"/>
      <c r="BL35" s="147"/>
    </row>
    <row r="36" spans="1:65" ht="15.75" customHeight="1" x14ac:dyDescent="0.25">
      <c r="A36" s="12">
        <v>31</v>
      </c>
      <c r="B36" s="13" t="s">
        <v>53</v>
      </c>
      <c r="C36" s="85">
        <v>20</v>
      </c>
      <c r="D36" s="85">
        <v>20</v>
      </c>
      <c r="E36" s="85">
        <v>20</v>
      </c>
      <c r="F36" s="85">
        <v>20</v>
      </c>
      <c r="G36" s="84">
        <v>20</v>
      </c>
      <c r="H36" s="85"/>
      <c r="I36" s="84"/>
      <c r="J36" s="84"/>
      <c r="K36" s="84"/>
      <c r="L36" s="84"/>
      <c r="M36" s="84"/>
      <c r="N36" s="84"/>
      <c r="O36" s="14">
        <f t="shared" si="0"/>
        <v>100</v>
      </c>
      <c r="P36" s="143">
        <v>0</v>
      </c>
      <c r="Q36" s="144">
        <f t="shared" si="4"/>
        <v>40</v>
      </c>
      <c r="R36" s="145">
        <f t="shared" si="5"/>
        <v>40</v>
      </c>
      <c r="S36" s="14">
        <f t="shared" si="1"/>
        <v>140</v>
      </c>
      <c r="T36" s="15">
        <f t="shared" si="2"/>
        <v>80</v>
      </c>
      <c r="U36" s="16" t="str">
        <f t="shared" si="3"/>
        <v>NO</v>
      </c>
      <c r="V36" s="14"/>
      <c r="W36" s="147"/>
      <c r="X36" s="148">
        <v>28</v>
      </c>
      <c r="Y36" s="109" t="s">
        <v>132</v>
      </c>
      <c r="Z36" s="149"/>
      <c r="AA36" s="149"/>
      <c r="AB36" s="149"/>
      <c r="AC36" s="150">
        <f t="shared" si="6"/>
        <v>0</v>
      </c>
      <c r="AD36" s="149" t="s">
        <v>113</v>
      </c>
      <c r="AE36" s="149"/>
      <c r="AF36" s="109">
        <v>2018</v>
      </c>
      <c r="AG36" s="156" t="s">
        <v>156</v>
      </c>
      <c r="AH36" s="151">
        <v>0.70833333333333337</v>
      </c>
      <c r="AI36" s="152" t="s">
        <v>160</v>
      </c>
      <c r="AJ36" s="149">
        <v>1</v>
      </c>
      <c r="AK36" s="149" t="s">
        <v>105</v>
      </c>
      <c r="AL36" s="153">
        <v>90000</v>
      </c>
      <c r="AM36" s="154">
        <f t="shared" si="8"/>
        <v>75000</v>
      </c>
      <c r="AN36" s="155">
        <f t="shared" si="7"/>
        <v>15000</v>
      </c>
      <c r="AO36" s="147"/>
      <c r="AP36" s="147"/>
      <c r="AQ36" s="147"/>
      <c r="AR36" s="147"/>
      <c r="AS36" s="147"/>
      <c r="AT36" s="147"/>
      <c r="AU36" s="147"/>
      <c r="AV36" s="147"/>
      <c r="AW36" s="147"/>
      <c r="AX36" s="147"/>
      <c r="AY36" s="147"/>
      <c r="AZ36" s="147"/>
      <c r="BA36" s="147"/>
      <c r="BB36" s="147"/>
      <c r="BC36" s="147"/>
      <c r="BD36" s="147"/>
      <c r="BE36" s="147"/>
      <c r="BF36" s="147"/>
      <c r="BG36" s="147"/>
      <c r="BH36" s="147"/>
      <c r="BI36" s="147"/>
      <c r="BJ36" s="147"/>
      <c r="BK36" s="147"/>
      <c r="BL36" s="147"/>
    </row>
    <row r="37" spans="1:65" s="183" customFormat="1" ht="15.75" customHeight="1" x14ac:dyDescent="0.25">
      <c r="A37" s="174">
        <v>32</v>
      </c>
      <c r="B37" s="175" t="s">
        <v>54</v>
      </c>
      <c r="C37" s="176"/>
      <c r="D37" s="176"/>
      <c r="E37" s="177"/>
      <c r="F37" s="177">
        <v>5</v>
      </c>
      <c r="G37" s="177"/>
      <c r="H37" s="176"/>
      <c r="I37" s="177"/>
      <c r="J37" s="177"/>
      <c r="K37" s="177"/>
      <c r="L37" s="177"/>
      <c r="M37" s="177"/>
      <c r="N37" s="177"/>
      <c r="O37" s="178">
        <f t="shared" si="0"/>
        <v>5</v>
      </c>
      <c r="P37" s="179">
        <f>'2018(NOT UPDATED)'!S41</f>
        <v>80</v>
      </c>
      <c r="Q37" s="179">
        <f t="shared" si="4"/>
        <v>135</v>
      </c>
      <c r="R37" s="180">
        <f t="shared" si="5"/>
        <v>215</v>
      </c>
      <c r="S37" s="178">
        <f t="shared" si="1"/>
        <v>235</v>
      </c>
      <c r="T37" s="181">
        <f t="shared" si="2"/>
        <v>175</v>
      </c>
      <c r="U37" s="182" t="str">
        <f t="shared" si="3"/>
        <v>NO</v>
      </c>
      <c r="V37" s="178"/>
      <c r="X37" s="184">
        <v>29</v>
      </c>
      <c r="Y37" s="185" t="s">
        <v>51</v>
      </c>
      <c r="Z37" s="186"/>
      <c r="AA37" s="186"/>
      <c r="AB37" s="186"/>
      <c r="AC37" s="187">
        <f t="shared" si="6"/>
        <v>0</v>
      </c>
      <c r="AD37" s="186" t="s">
        <v>113</v>
      </c>
      <c r="AE37" s="186"/>
      <c r="AF37" s="185">
        <v>2017</v>
      </c>
      <c r="AG37" s="196" t="s">
        <v>156</v>
      </c>
      <c r="AH37" s="188">
        <v>0.95486111111111116</v>
      </c>
      <c r="AI37" s="189" t="s">
        <v>164</v>
      </c>
      <c r="AJ37" s="186">
        <v>1</v>
      </c>
      <c r="AK37" s="186" t="s">
        <v>105</v>
      </c>
      <c r="AL37" s="190">
        <v>90000</v>
      </c>
      <c r="AM37" s="191">
        <f t="shared" si="8"/>
        <v>75000</v>
      </c>
      <c r="AN37" s="192">
        <f t="shared" si="7"/>
        <v>15000</v>
      </c>
    </row>
    <row r="38" spans="1:65" s="183" customFormat="1" ht="15.75" customHeight="1" x14ac:dyDescent="0.25">
      <c r="A38" s="174">
        <v>33</v>
      </c>
      <c r="B38" s="175" t="s">
        <v>55</v>
      </c>
      <c r="C38" s="176"/>
      <c r="D38" s="176"/>
      <c r="E38" s="177"/>
      <c r="F38" s="177"/>
      <c r="G38" s="177"/>
      <c r="H38" s="176"/>
      <c r="I38" s="177"/>
      <c r="J38" s="177"/>
      <c r="K38" s="177"/>
      <c r="L38" s="177"/>
      <c r="M38" s="177"/>
      <c r="N38" s="177"/>
      <c r="O38" s="178">
        <f t="shared" ref="O38:O60" si="9">SUM(C38:N38)</f>
        <v>0</v>
      </c>
      <c r="P38" s="179">
        <f>'2018(NOT UPDATED)'!S42</f>
        <v>100</v>
      </c>
      <c r="Q38" s="179">
        <f t="shared" si="4"/>
        <v>140</v>
      </c>
      <c r="R38" s="180">
        <f t="shared" si="5"/>
        <v>240</v>
      </c>
      <c r="S38" s="178">
        <f t="shared" ref="S38:S60" si="10">(240)-(O38)</f>
        <v>240</v>
      </c>
      <c r="T38" s="181">
        <f t="shared" si="2"/>
        <v>180</v>
      </c>
      <c r="U38" s="182" t="str">
        <f t="shared" si="3"/>
        <v>NO</v>
      </c>
      <c r="V38" s="178"/>
      <c r="X38" s="184">
        <v>30</v>
      </c>
      <c r="Y38" s="185" t="s">
        <v>37</v>
      </c>
      <c r="Z38" s="186"/>
      <c r="AA38" s="186"/>
      <c r="AB38" s="186"/>
      <c r="AC38" s="187">
        <f t="shared" si="6"/>
        <v>0</v>
      </c>
      <c r="AD38" s="186" t="s">
        <v>108</v>
      </c>
      <c r="AE38" s="186"/>
      <c r="AF38" s="185">
        <v>2016</v>
      </c>
      <c r="AG38" s="186" t="s">
        <v>103</v>
      </c>
      <c r="AH38" s="188">
        <v>0.85416666666666663</v>
      </c>
      <c r="AI38" s="189" t="s">
        <v>133</v>
      </c>
      <c r="AJ38" s="186">
        <v>1</v>
      </c>
      <c r="AK38" s="186" t="s">
        <v>105</v>
      </c>
      <c r="AL38" s="190">
        <v>90000</v>
      </c>
      <c r="AM38" s="191">
        <f t="shared" si="8"/>
        <v>75000</v>
      </c>
      <c r="AN38" s="192">
        <f t="shared" si="7"/>
        <v>15000</v>
      </c>
    </row>
    <row r="39" spans="1:65" ht="15.75" customHeight="1" x14ac:dyDescent="0.25">
      <c r="A39" s="12">
        <v>34</v>
      </c>
      <c r="B39" s="13" t="s">
        <v>56</v>
      </c>
      <c r="C39" s="85"/>
      <c r="D39" s="85"/>
      <c r="E39" s="84"/>
      <c r="F39" s="84"/>
      <c r="G39" s="84"/>
      <c r="H39" s="85"/>
      <c r="I39" s="84"/>
      <c r="J39" s="84"/>
      <c r="K39" s="84"/>
      <c r="L39" s="84"/>
      <c r="M39" s="84"/>
      <c r="N39" s="84"/>
      <c r="O39" s="14">
        <f t="shared" si="9"/>
        <v>0</v>
      </c>
      <c r="P39" s="143">
        <v>0</v>
      </c>
      <c r="Q39" s="144">
        <f t="shared" si="4"/>
        <v>140</v>
      </c>
      <c r="R39" s="145">
        <f t="shared" si="5"/>
        <v>140</v>
      </c>
      <c r="S39" s="14">
        <f t="shared" si="10"/>
        <v>240</v>
      </c>
      <c r="T39" s="15">
        <f t="shared" si="2"/>
        <v>180</v>
      </c>
      <c r="U39" s="16" t="str">
        <f t="shared" si="3"/>
        <v>NO</v>
      </c>
      <c r="V39" s="14"/>
      <c r="W39" s="147"/>
      <c r="X39" s="148">
        <v>31</v>
      </c>
      <c r="Y39" s="109" t="s">
        <v>134</v>
      </c>
      <c r="Z39" s="149"/>
      <c r="AA39" s="149"/>
      <c r="AB39" s="149"/>
      <c r="AC39" s="150">
        <f t="shared" si="6"/>
        <v>0</v>
      </c>
      <c r="AD39" s="149" t="s">
        <v>108</v>
      </c>
      <c r="AE39" s="149"/>
      <c r="AF39" s="109">
        <v>2018</v>
      </c>
      <c r="AG39" s="149" t="s">
        <v>103</v>
      </c>
      <c r="AH39" s="151">
        <v>0.8569444444444444</v>
      </c>
      <c r="AI39" s="152" t="s">
        <v>135</v>
      </c>
      <c r="AJ39" s="149">
        <v>1</v>
      </c>
      <c r="AK39" s="149" t="s">
        <v>105</v>
      </c>
      <c r="AL39" s="153">
        <v>90000</v>
      </c>
      <c r="AM39" s="154">
        <f t="shared" si="8"/>
        <v>75000</v>
      </c>
      <c r="AN39" s="155" t="s">
        <v>167</v>
      </c>
      <c r="AO39" s="147"/>
      <c r="AP39" s="147"/>
      <c r="AQ39" s="147"/>
      <c r="AR39" s="147"/>
      <c r="AS39" s="147"/>
      <c r="AT39" s="147"/>
      <c r="AU39" s="147"/>
      <c r="AV39" s="147"/>
      <c r="AW39" s="147"/>
      <c r="AX39" s="147"/>
      <c r="AY39" s="147"/>
      <c r="AZ39" s="147"/>
      <c r="BA39" s="147"/>
      <c r="BB39" s="147"/>
      <c r="BC39" s="147"/>
      <c r="BD39" s="147"/>
      <c r="BE39" s="147"/>
      <c r="BF39" s="147"/>
      <c r="BG39" s="147"/>
      <c r="BH39" s="147"/>
      <c r="BI39" s="147"/>
      <c r="BJ39" s="147"/>
      <c r="BK39" s="147"/>
      <c r="BL39" s="147"/>
    </row>
    <row r="40" spans="1:65" ht="15.75" customHeight="1" x14ac:dyDescent="0.25">
      <c r="A40" s="12">
        <v>35</v>
      </c>
      <c r="B40" s="13" t="s">
        <v>57</v>
      </c>
      <c r="C40" s="85">
        <v>20</v>
      </c>
      <c r="D40" s="85">
        <v>20</v>
      </c>
      <c r="E40" s="85">
        <v>20</v>
      </c>
      <c r="F40" s="85">
        <v>20</v>
      </c>
      <c r="G40" s="85">
        <v>20</v>
      </c>
      <c r="H40" s="85">
        <v>20</v>
      </c>
      <c r="I40" s="85">
        <v>20</v>
      </c>
      <c r="J40" s="84">
        <v>10</v>
      </c>
      <c r="K40" s="84"/>
      <c r="L40" s="84"/>
      <c r="M40" s="84"/>
      <c r="N40" s="84"/>
      <c r="O40" s="14">
        <f t="shared" si="9"/>
        <v>150</v>
      </c>
      <c r="P40" s="143">
        <v>0</v>
      </c>
      <c r="Q40" s="144">
        <f t="shared" si="4"/>
        <v>0</v>
      </c>
      <c r="R40" s="145">
        <f t="shared" si="5"/>
        <v>0</v>
      </c>
      <c r="S40" s="14">
        <f t="shared" si="10"/>
        <v>90</v>
      </c>
      <c r="T40" s="15">
        <f t="shared" si="2"/>
        <v>30</v>
      </c>
      <c r="U40" s="16" t="str">
        <f t="shared" si="3"/>
        <v>NO</v>
      </c>
      <c r="V40" s="14"/>
      <c r="W40" s="147"/>
      <c r="X40" s="148">
        <v>32</v>
      </c>
      <c r="Y40" s="109" t="s">
        <v>52</v>
      </c>
      <c r="Z40" s="149"/>
      <c r="AA40" s="149"/>
      <c r="AB40" s="149"/>
      <c r="AC40" s="150">
        <f t="shared" si="6"/>
        <v>0</v>
      </c>
      <c r="AD40" s="149" t="s">
        <v>108</v>
      </c>
      <c r="AE40" s="149"/>
      <c r="AF40" s="109">
        <v>2018</v>
      </c>
      <c r="AG40" s="156"/>
      <c r="AH40" s="151"/>
      <c r="AI40" s="152"/>
      <c r="AJ40" s="149">
        <v>0</v>
      </c>
      <c r="AK40" s="149" t="s">
        <v>101</v>
      </c>
      <c r="AL40" s="153"/>
      <c r="AM40" s="154">
        <f t="shared" si="8"/>
        <v>0</v>
      </c>
      <c r="AN40" s="155">
        <f t="shared" si="7"/>
        <v>0</v>
      </c>
      <c r="AO40" s="147"/>
      <c r="AP40" s="147"/>
      <c r="AQ40" s="147"/>
      <c r="AR40" s="147"/>
      <c r="AS40" s="147"/>
      <c r="AT40" s="147"/>
      <c r="AU40" s="147"/>
      <c r="AV40" s="147"/>
      <c r="AW40" s="147"/>
      <c r="AX40" s="147"/>
      <c r="AY40" s="147"/>
      <c r="AZ40" s="147"/>
      <c r="BA40" s="147"/>
      <c r="BB40" s="147"/>
      <c r="BC40" s="147"/>
      <c r="BD40" s="147"/>
      <c r="BE40" s="147"/>
      <c r="BF40" s="147"/>
      <c r="BG40" s="147"/>
      <c r="BH40" s="147"/>
      <c r="BI40" s="147"/>
      <c r="BJ40" s="147"/>
      <c r="BK40" s="147"/>
      <c r="BL40" s="147"/>
    </row>
    <row r="41" spans="1:65" ht="15.75" customHeight="1" x14ac:dyDescent="0.25">
      <c r="A41" s="12">
        <v>36</v>
      </c>
      <c r="B41" s="13" t="s">
        <v>58</v>
      </c>
      <c r="C41" s="85"/>
      <c r="D41" s="85"/>
      <c r="E41" s="84"/>
      <c r="F41" s="84"/>
      <c r="G41" s="84"/>
      <c r="H41" s="85"/>
      <c r="I41" s="84"/>
      <c r="J41" s="84"/>
      <c r="K41" s="84"/>
      <c r="L41" s="84"/>
      <c r="M41" s="84"/>
      <c r="N41" s="84"/>
      <c r="O41" s="14">
        <f t="shared" si="9"/>
        <v>0</v>
      </c>
      <c r="P41" s="143">
        <f>'2018(NOT UPDATED)'!S45</f>
        <v>45</v>
      </c>
      <c r="Q41" s="144">
        <f t="shared" si="4"/>
        <v>140</v>
      </c>
      <c r="R41" s="145">
        <f t="shared" si="5"/>
        <v>185</v>
      </c>
      <c r="S41" s="14">
        <f t="shared" si="10"/>
        <v>240</v>
      </c>
      <c r="T41" s="15">
        <f t="shared" si="2"/>
        <v>180</v>
      </c>
      <c r="U41" s="16" t="str">
        <f t="shared" si="3"/>
        <v>NO</v>
      </c>
      <c r="V41" s="14"/>
      <c r="W41" s="147"/>
      <c r="X41" s="148">
        <v>33</v>
      </c>
      <c r="Y41" s="109" t="s">
        <v>136</v>
      </c>
      <c r="Z41" s="149"/>
      <c r="AA41" s="149"/>
      <c r="AB41" s="149"/>
      <c r="AC41" s="150">
        <f t="shared" si="6"/>
        <v>0</v>
      </c>
      <c r="AD41" s="149" t="s">
        <v>102</v>
      </c>
      <c r="AE41" s="149"/>
      <c r="AF41" s="109">
        <v>2012</v>
      </c>
      <c r="AG41" s="149" t="s">
        <v>103</v>
      </c>
      <c r="AH41" s="151">
        <v>0.87708333333333333</v>
      </c>
      <c r="AI41" s="152" t="s">
        <v>137</v>
      </c>
      <c r="AJ41" s="149">
        <v>1</v>
      </c>
      <c r="AK41" s="149" t="s">
        <v>105</v>
      </c>
      <c r="AL41" s="153">
        <v>100000</v>
      </c>
      <c r="AM41" s="154">
        <f t="shared" si="8"/>
        <v>82000</v>
      </c>
      <c r="AN41" s="155">
        <f>IF(AK41="YES",(AL41-AM41),0)</f>
        <v>18000</v>
      </c>
      <c r="AO41" s="147"/>
      <c r="AP41" s="147"/>
      <c r="AQ41" s="147"/>
      <c r="AR41" s="147"/>
      <c r="AS41" s="147"/>
      <c r="AT41" s="147"/>
      <c r="AU41" s="147"/>
      <c r="AV41" s="147"/>
      <c r="AW41" s="147"/>
      <c r="AX41" s="147"/>
      <c r="AY41" s="147"/>
      <c r="AZ41" s="147"/>
      <c r="BA41" s="147"/>
      <c r="BB41" s="147"/>
      <c r="BC41" s="147"/>
      <c r="BD41" s="147"/>
      <c r="BE41" s="147"/>
      <c r="BF41" s="147"/>
      <c r="BG41" s="147"/>
      <c r="BH41" s="147"/>
      <c r="BI41" s="147"/>
      <c r="BJ41" s="147"/>
      <c r="BK41" s="147"/>
      <c r="BL41" s="147"/>
    </row>
    <row r="42" spans="1:65" ht="15.75" customHeight="1" x14ac:dyDescent="0.25">
      <c r="A42" s="12">
        <v>37</v>
      </c>
      <c r="B42" s="13" t="s">
        <v>59</v>
      </c>
      <c r="C42" s="85">
        <v>5</v>
      </c>
      <c r="D42" s="85">
        <v>20</v>
      </c>
      <c r="E42" s="84">
        <v>12.4</v>
      </c>
      <c r="F42" s="84"/>
      <c r="G42" s="84"/>
      <c r="H42" s="85"/>
      <c r="I42" s="84"/>
      <c r="J42" s="84"/>
      <c r="K42" s="84"/>
      <c r="L42" s="84"/>
      <c r="M42" s="84"/>
      <c r="N42" s="84"/>
      <c r="O42" s="14">
        <f t="shared" si="9"/>
        <v>37.4</v>
      </c>
      <c r="P42" s="143">
        <f>'2018(NOT UPDATED)'!S46</f>
        <v>40</v>
      </c>
      <c r="Q42" s="144">
        <f t="shared" si="4"/>
        <v>102.6</v>
      </c>
      <c r="R42" s="145">
        <f t="shared" si="5"/>
        <v>142.6</v>
      </c>
      <c r="S42" s="14">
        <f t="shared" si="10"/>
        <v>202.6</v>
      </c>
      <c r="T42" s="15">
        <f t="shared" si="2"/>
        <v>142.6</v>
      </c>
      <c r="U42" s="16" t="str">
        <f t="shared" si="3"/>
        <v>NO</v>
      </c>
      <c r="V42" s="14"/>
      <c r="W42" s="147"/>
      <c r="X42" s="148">
        <v>34</v>
      </c>
      <c r="Y42" s="109" t="s">
        <v>138</v>
      </c>
      <c r="Z42" s="149"/>
      <c r="AA42" s="149"/>
      <c r="AB42" s="149"/>
      <c r="AC42" s="150">
        <f t="shared" si="6"/>
        <v>0</v>
      </c>
      <c r="AD42" s="149" t="s">
        <v>108</v>
      </c>
      <c r="AE42" s="159" t="s">
        <v>169</v>
      </c>
      <c r="AF42" s="109">
        <v>2018</v>
      </c>
      <c r="AG42" s="156" t="s">
        <v>165</v>
      </c>
      <c r="AH42" s="151">
        <v>0.47986111111111113</v>
      </c>
      <c r="AI42" s="152" t="s">
        <v>166</v>
      </c>
      <c r="AJ42" s="149">
        <v>1</v>
      </c>
      <c r="AK42" s="149" t="s">
        <v>105</v>
      </c>
      <c r="AL42" s="153">
        <v>90000</v>
      </c>
      <c r="AM42" s="154">
        <f t="shared" si="8"/>
        <v>75000</v>
      </c>
      <c r="AN42" s="155">
        <f t="shared" si="7"/>
        <v>15000</v>
      </c>
      <c r="AO42" s="147"/>
      <c r="AP42" s="147"/>
      <c r="AQ42" s="147"/>
      <c r="AR42" s="147"/>
      <c r="AS42" s="147"/>
      <c r="AT42" s="147"/>
      <c r="AU42" s="147"/>
      <c r="AV42" s="147"/>
      <c r="AW42" s="147"/>
      <c r="AX42" s="147"/>
      <c r="AY42" s="147"/>
      <c r="AZ42" s="147"/>
      <c r="BA42" s="147"/>
      <c r="BB42" s="147"/>
      <c r="BC42" s="147"/>
      <c r="BD42" s="147"/>
      <c r="BE42" s="147"/>
      <c r="BF42" s="147"/>
      <c r="BG42" s="147"/>
      <c r="BH42" s="147"/>
      <c r="BI42" s="147"/>
      <c r="BJ42" s="147"/>
      <c r="BK42" s="147"/>
      <c r="BL42" s="147"/>
    </row>
    <row r="43" spans="1:65" ht="15.75" customHeight="1" x14ac:dyDescent="0.25">
      <c r="A43" s="12">
        <v>38</v>
      </c>
      <c r="B43" s="13" t="s">
        <v>119</v>
      </c>
      <c r="C43" s="85">
        <v>20</v>
      </c>
      <c r="D43" s="85">
        <v>20</v>
      </c>
      <c r="E43" s="85">
        <v>20</v>
      </c>
      <c r="F43" s="85">
        <v>20</v>
      </c>
      <c r="G43" s="85">
        <v>20</v>
      </c>
      <c r="H43" s="85">
        <v>20</v>
      </c>
      <c r="I43" s="85">
        <v>20</v>
      </c>
      <c r="J43" s="232">
        <v>20</v>
      </c>
      <c r="K43" s="232">
        <v>20</v>
      </c>
      <c r="L43" s="232">
        <v>20</v>
      </c>
      <c r="M43" s="84"/>
      <c r="N43" s="84"/>
      <c r="O43" s="14">
        <f t="shared" si="9"/>
        <v>200</v>
      </c>
      <c r="P43" s="143">
        <v>0</v>
      </c>
      <c r="Q43" s="144">
        <f t="shared" si="4"/>
        <v>0</v>
      </c>
      <c r="R43" s="145">
        <f t="shared" si="5"/>
        <v>0</v>
      </c>
      <c r="S43" s="14">
        <f t="shared" si="10"/>
        <v>40</v>
      </c>
      <c r="T43" s="15">
        <f t="shared" si="2"/>
        <v>-20</v>
      </c>
      <c r="U43" s="16" t="str">
        <f t="shared" si="3"/>
        <v>OK</v>
      </c>
      <c r="V43" s="14" t="s">
        <v>219</v>
      </c>
      <c r="W43" s="147"/>
      <c r="X43" s="148">
        <v>35</v>
      </c>
      <c r="Y43" s="109" t="s">
        <v>139</v>
      </c>
      <c r="Z43" s="149"/>
      <c r="AA43" s="149"/>
      <c r="AB43" s="149"/>
      <c r="AC43" s="150">
        <f t="shared" si="6"/>
        <v>0</v>
      </c>
      <c r="AD43" s="149" t="s">
        <v>108</v>
      </c>
      <c r="AE43" s="149"/>
      <c r="AF43" s="109">
        <v>2016</v>
      </c>
      <c r="AG43" s="156" t="s">
        <v>146</v>
      </c>
      <c r="AH43" s="151">
        <v>0.60833333333333328</v>
      </c>
      <c r="AI43" s="152">
        <v>2016</v>
      </c>
      <c r="AJ43" s="149">
        <v>1</v>
      </c>
      <c r="AK43" s="149" t="s">
        <v>105</v>
      </c>
      <c r="AL43" s="153">
        <v>90000</v>
      </c>
      <c r="AM43" s="154">
        <f t="shared" si="8"/>
        <v>75000</v>
      </c>
      <c r="AN43" s="155">
        <f t="shared" si="7"/>
        <v>15000</v>
      </c>
      <c r="AO43" s="147"/>
      <c r="AP43" s="147"/>
      <c r="AQ43" s="147"/>
      <c r="AR43" s="147"/>
      <c r="AS43" s="147"/>
      <c r="AT43" s="147"/>
      <c r="AU43" s="147"/>
      <c r="AV43" s="147"/>
      <c r="AW43" s="147"/>
      <c r="AX43" s="147"/>
      <c r="AY43" s="147"/>
      <c r="AZ43" s="147"/>
      <c r="BA43" s="147"/>
      <c r="BB43" s="147"/>
      <c r="BC43" s="147"/>
      <c r="BD43" s="147"/>
      <c r="BE43" s="147"/>
      <c r="BF43" s="147"/>
      <c r="BG43" s="147"/>
      <c r="BH43" s="147"/>
      <c r="BI43" s="147"/>
      <c r="BJ43" s="147"/>
      <c r="BK43" s="147"/>
      <c r="BL43" s="147"/>
    </row>
    <row r="44" spans="1:65" s="183" customFormat="1" ht="15.75" customHeight="1" x14ac:dyDescent="0.25">
      <c r="A44" s="174">
        <v>39</v>
      </c>
      <c r="B44" s="175" t="s">
        <v>60</v>
      </c>
      <c r="C44" s="176"/>
      <c r="D44" s="176"/>
      <c r="E44" s="177"/>
      <c r="F44" s="177"/>
      <c r="G44" s="177"/>
      <c r="H44" s="176"/>
      <c r="I44" s="177"/>
      <c r="J44" s="177"/>
      <c r="K44" s="177"/>
      <c r="L44" s="177"/>
      <c r="M44" s="177"/>
      <c r="N44" s="177"/>
      <c r="O44" s="178">
        <f t="shared" si="9"/>
        <v>0</v>
      </c>
      <c r="P44" s="179">
        <f>'2018(NOT UPDATED)'!S48</f>
        <v>80</v>
      </c>
      <c r="Q44" s="179">
        <f t="shared" si="4"/>
        <v>140</v>
      </c>
      <c r="R44" s="180">
        <f t="shared" si="5"/>
        <v>220</v>
      </c>
      <c r="S44" s="178">
        <f t="shared" si="10"/>
        <v>240</v>
      </c>
      <c r="T44" s="181">
        <f t="shared" si="2"/>
        <v>180</v>
      </c>
      <c r="U44" s="182" t="str">
        <f t="shared" si="3"/>
        <v>NO</v>
      </c>
      <c r="V44" s="178"/>
      <c r="X44" s="184">
        <v>36</v>
      </c>
      <c r="Y44" s="185" t="s">
        <v>20</v>
      </c>
      <c r="Z44" s="186"/>
      <c r="AA44" s="186"/>
      <c r="AB44" s="186"/>
      <c r="AC44" s="187">
        <f t="shared" si="6"/>
        <v>0</v>
      </c>
      <c r="AD44" s="186" t="s">
        <v>108</v>
      </c>
      <c r="AE44" s="186"/>
      <c r="AF44" s="185">
        <v>2013</v>
      </c>
      <c r="AG44" s="186" t="s">
        <v>103</v>
      </c>
      <c r="AH44" s="188">
        <v>0.87569444444444444</v>
      </c>
      <c r="AI44" s="189" t="s">
        <v>140</v>
      </c>
      <c r="AJ44" s="186">
        <v>1</v>
      </c>
      <c r="AK44" s="186" t="s">
        <v>105</v>
      </c>
      <c r="AL44" s="190">
        <v>90000</v>
      </c>
      <c r="AM44" s="191">
        <f t="shared" si="8"/>
        <v>75000</v>
      </c>
      <c r="AN44" s="192">
        <f t="shared" si="7"/>
        <v>15000</v>
      </c>
    </row>
    <row r="45" spans="1:65" ht="15.75" customHeight="1" x14ac:dyDescent="0.25">
      <c r="A45" s="12">
        <v>40</v>
      </c>
      <c r="B45" s="13" t="s">
        <v>61</v>
      </c>
      <c r="C45" s="85"/>
      <c r="D45" s="85">
        <v>5</v>
      </c>
      <c r="E45" s="84"/>
      <c r="F45" s="84"/>
      <c r="G45" s="84"/>
      <c r="H45" s="85"/>
      <c r="I45" s="84"/>
      <c r="J45" s="84"/>
      <c r="K45" s="84"/>
      <c r="L45" s="84"/>
      <c r="M45" s="84"/>
      <c r="N45" s="84"/>
      <c r="O45" s="14">
        <f t="shared" si="9"/>
        <v>5</v>
      </c>
      <c r="P45" s="143">
        <v>0</v>
      </c>
      <c r="Q45" s="144">
        <f t="shared" si="4"/>
        <v>135</v>
      </c>
      <c r="R45" s="145">
        <f t="shared" si="5"/>
        <v>135</v>
      </c>
      <c r="S45" s="14">
        <f t="shared" si="10"/>
        <v>235</v>
      </c>
      <c r="T45" s="15">
        <f t="shared" si="2"/>
        <v>175</v>
      </c>
      <c r="U45" s="16" t="str">
        <f t="shared" si="3"/>
        <v>NO</v>
      </c>
      <c r="V45" s="14"/>
      <c r="W45" s="147"/>
      <c r="X45" s="161">
        <v>37</v>
      </c>
      <c r="Y45" s="162" t="s">
        <v>141</v>
      </c>
      <c r="Z45" s="163"/>
      <c r="AA45" s="163"/>
      <c r="AB45" s="163"/>
      <c r="AC45" s="164">
        <f t="shared" si="6"/>
        <v>0</v>
      </c>
      <c r="AD45" s="163" t="s">
        <v>109</v>
      </c>
      <c r="AE45" s="163"/>
      <c r="AF45" s="162">
        <v>2010</v>
      </c>
      <c r="AG45" s="165" t="s">
        <v>146</v>
      </c>
      <c r="AH45" s="166">
        <v>0.84722222222222221</v>
      </c>
      <c r="AI45" s="167" t="s">
        <v>150</v>
      </c>
      <c r="AJ45" s="163">
        <v>1</v>
      </c>
      <c r="AK45" s="168" t="s">
        <v>105</v>
      </c>
      <c r="AL45" s="169">
        <v>90000</v>
      </c>
      <c r="AM45" s="154">
        <f t="shared" si="8"/>
        <v>75000</v>
      </c>
      <c r="AN45" s="170">
        <f t="shared" si="7"/>
        <v>15000</v>
      </c>
      <c r="AO45" s="147"/>
      <c r="AP45" s="147"/>
      <c r="AQ45" s="147"/>
      <c r="AR45" s="147"/>
      <c r="AS45" s="147"/>
      <c r="AT45" s="147"/>
      <c r="AU45" s="147"/>
      <c r="AV45" s="147"/>
      <c r="AW45" s="147"/>
      <c r="AX45" s="147"/>
      <c r="AY45" s="147"/>
      <c r="AZ45" s="147"/>
      <c r="BA45" s="147"/>
      <c r="BB45" s="147"/>
      <c r="BC45" s="147"/>
      <c r="BD45" s="147"/>
      <c r="BE45" s="147"/>
      <c r="BF45" s="147"/>
      <c r="BG45" s="147"/>
      <c r="BH45" s="147"/>
      <c r="BI45" s="147"/>
      <c r="BJ45" s="147"/>
      <c r="BK45" s="147"/>
      <c r="BL45" s="147"/>
    </row>
    <row r="46" spans="1:65" s="183" customFormat="1" ht="15.75" customHeight="1" x14ac:dyDescent="0.25">
      <c r="A46" s="174">
        <v>41</v>
      </c>
      <c r="B46" s="175" t="s">
        <v>62</v>
      </c>
      <c r="C46" s="176"/>
      <c r="D46" s="176"/>
      <c r="E46" s="177"/>
      <c r="F46" s="177"/>
      <c r="G46" s="177"/>
      <c r="H46" s="176"/>
      <c r="I46" s="177"/>
      <c r="J46" s="177"/>
      <c r="K46" s="177"/>
      <c r="L46" s="177"/>
      <c r="M46" s="177"/>
      <c r="N46" s="177"/>
      <c r="O46" s="178">
        <f t="shared" si="9"/>
        <v>0</v>
      </c>
      <c r="P46" s="179">
        <f>'2018(NOT UPDATED)'!S50</f>
        <v>120</v>
      </c>
      <c r="Q46" s="179">
        <f t="shared" si="4"/>
        <v>140</v>
      </c>
      <c r="R46" s="180">
        <f t="shared" si="5"/>
        <v>260</v>
      </c>
      <c r="S46" s="178">
        <f t="shared" si="10"/>
        <v>240</v>
      </c>
      <c r="T46" s="175">
        <f t="shared" si="2"/>
        <v>180</v>
      </c>
      <c r="U46" s="182" t="str">
        <f t="shared" si="3"/>
        <v>NO</v>
      </c>
      <c r="V46" s="178"/>
      <c r="X46" s="199">
        <v>38</v>
      </c>
      <c r="Y46" s="200" t="s">
        <v>152</v>
      </c>
      <c r="Z46" s="201"/>
      <c r="AA46" s="201"/>
      <c r="AB46" s="201"/>
      <c r="AC46" s="202">
        <f t="shared" si="6"/>
        <v>0</v>
      </c>
      <c r="AD46" s="203" t="s">
        <v>115</v>
      </c>
      <c r="AE46" s="204"/>
      <c r="AF46" s="205">
        <v>2015</v>
      </c>
      <c r="AG46" s="206"/>
      <c r="AH46" s="207"/>
      <c r="AI46" s="208"/>
      <c r="AJ46" s="204">
        <v>0</v>
      </c>
      <c r="AK46" s="209" t="s">
        <v>101</v>
      </c>
      <c r="AL46" s="210"/>
      <c r="AM46" s="191">
        <f t="shared" si="8"/>
        <v>0</v>
      </c>
      <c r="AN46" s="211">
        <f t="shared" si="7"/>
        <v>0</v>
      </c>
    </row>
    <row r="47" spans="1:65" s="183" customFormat="1" ht="15.75" customHeight="1" x14ac:dyDescent="0.25">
      <c r="A47" s="174">
        <v>42</v>
      </c>
      <c r="B47" s="175" t="s">
        <v>63</v>
      </c>
      <c r="C47" s="176"/>
      <c r="D47" s="176"/>
      <c r="E47" s="177"/>
      <c r="F47" s="177">
        <v>5</v>
      </c>
      <c r="G47" s="177"/>
      <c r="H47" s="176"/>
      <c r="I47" s="177"/>
      <c r="J47" s="177"/>
      <c r="K47" s="177"/>
      <c r="L47" s="177"/>
      <c r="M47" s="177"/>
      <c r="N47" s="177"/>
      <c r="O47" s="178">
        <f t="shared" si="9"/>
        <v>5</v>
      </c>
      <c r="P47" s="179">
        <f>'2018(NOT UPDATED)'!S51</f>
        <v>120</v>
      </c>
      <c r="Q47" s="179">
        <f t="shared" si="4"/>
        <v>135</v>
      </c>
      <c r="R47" s="180">
        <f t="shared" si="5"/>
        <v>255</v>
      </c>
      <c r="S47" s="178">
        <f t="shared" si="10"/>
        <v>235</v>
      </c>
      <c r="T47" s="175">
        <f t="shared" si="2"/>
        <v>175</v>
      </c>
      <c r="U47" s="182" t="str">
        <f t="shared" si="3"/>
        <v>NO</v>
      </c>
      <c r="V47" s="178"/>
      <c r="X47" s="199">
        <v>39</v>
      </c>
      <c r="Y47" s="200" t="s">
        <v>27</v>
      </c>
      <c r="Z47" s="212"/>
      <c r="AA47" s="213"/>
      <c r="AB47" s="213"/>
      <c r="AC47" s="202">
        <f t="shared" si="6"/>
        <v>0</v>
      </c>
      <c r="AD47" s="214" t="s">
        <v>108</v>
      </c>
      <c r="AE47" s="201"/>
      <c r="AF47" s="212">
        <v>2016</v>
      </c>
      <c r="AG47" s="215"/>
      <c r="AH47" s="216"/>
      <c r="AI47" s="217"/>
      <c r="AJ47" s="201">
        <v>0</v>
      </c>
      <c r="AK47" s="201" t="s">
        <v>101</v>
      </c>
      <c r="AL47" s="202"/>
      <c r="AM47" s="191">
        <f t="shared" si="8"/>
        <v>0</v>
      </c>
      <c r="AN47" s="218">
        <f t="shared" si="7"/>
        <v>0</v>
      </c>
    </row>
    <row r="48" spans="1:65" ht="15.75" customHeight="1" x14ac:dyDescent="0.25">
      <c r="A48" s="19">
        <v>43</v>
      </c>
      <c r="B48" s="20" t="s">
        <v>64</v>
      </c>
      <c r="C48" s="86">
        <v>20</v>
      </c>
      <c r="D48" s="86">
        <v>20</v>
      </c>
      <c r="E48" s="86">
        <v>20</v>
      </c>
      <c r="F48" s="86">
        <v>20</v>
      </c>
      <c r="G48" s="86">
        <v>20</v>
      </c>
      <c r="H48" s="86">
        <v>20</v>
      </c>
      <c r="I48" s="86">
        <v>20</v>
      </c>
      <c r="J48" s="233">
        <v>20</v>
      </c>
      <c r="K48" s="233">
        <v>20</v>
      </c>
      <c r="L48" s="233">
        <v>20</v>
      </c>
      <c r="M48" s="233">
        <v>20</v>
      </c>
      <c r="N48" s="233">
        <v>20</v>
      </c>
      <c r="O48" s="14">
        <f t="shared" si="9"/>
        <v>240</v>
      </c>
      <c r="P48" s="143">
        <v>0</v>
      </c>
      <c r="Q48" s="144">
        <f t="shared" si="4"/>
        <v>0</v>
      </c>
      <c r="R48" s="145">
        <f t="shared" si="5"/>
        <v>0</v>
      </c>
      <c r="S48" s="14">
        <f t="shared" si="10"/>
        <v>0</v>
      </c>
      <c r="T48" s="20">
        <f t="shared" si="2"/>
        <v>-60</v>
      </c>
      <c r="U48" s="21" t="str">
        <f t="shared" si="3"/>
        <v>OK</v>
      </c>
      <c r="V48" s="86"/>
      <c r="X48" s="30"/>
      <c r="Y48" s="30"/>
      <c r="Z48" s="30"/>
      <c r="AA48" s="30"/>
      <c r="AB48" s="30"/>
      <c r="AC48" s="28">
        <f t="shared" si="6"/>
        <v>0</v>
      </c>
      <c r="AD48" s="45"/>
      <c r="AE48" s="45"/>
      <c r="AF48" s="46"/>
      <c r="AG48" s="47"/>
      <c r="AH48" s="48"/>
      <c r="AI48" s="49"/>
      <c r="AJ48" s="45">
        <v>0</v>
      </c>
      <c r="AK48" s="41" t="s">
        <v>101</v>
      </c>
      <c r="AL48" s="50"/>
      <c r="AM48" s="17">
        <f t="shared" si="8"/>
        <v>0</v>
      </c>
      <c r="AN48" s="29">
        <f t="shared" si="7"/>
        <v>0</v>
      </c>
    </row>
    <row r="49" spans="1:41" ht="15.75" customHeight="1" thickBot="1" x14ac:dyDescent="0.3">
      <c r="A49" s="1">
        <v>44</v>
      </c>
      <c r="B49" s="2" t="s">
        <v>134</v>
      </c>
      <c r="C49" s="77">
        <v>15</v>
      </c>
      <c r="D49" s="77">
        <v>20</v>
      </c>
      <c r="E49" s="77">
        <v>20</v>
      </c>
      <c r="F49" s="77">
        <v>5</v>
      </c>
      <c r="G49" s="77"/>
      <c r="H49" s="77"/>
      <c r="I49" s="77"/>
      <c r="J49" s="77"/>
      <c r="K49" s="77"/>
      <c r="L49" s="77"/>
      <c r="M49" s="77"/>
      <c r="N49" s="77"/>
      <c r="O49" s="14">
        <f t="shared" si="9"/>
        <v>60</v>
      </c>
      <c r="P49" s="143"/>
      <c r="Q49" s="144">
        <f t="shared" si="4"/>
        <v>80</v>
      </c>
      <c r="R49" s="145">
        <f t="shared" si="5"/>
        <v>80</v>
      </c>
      <c r="S49" s="14">
        <f t="shared" si="10"/>
        <v>180</v>
      </c>
      <c r="T49" s="13">
        <f t="shared" si="2"/>
        <v>120</v>
      </c>
      <c r="U49" s="22" t="str">
        <f t="shared" si="3"/>
        <v>NO</v>
      </c>
      <c r="V49" s="2"/>
      <c r="X49" s="26"/>
      <c r="Y49" s="26"/>
      <c r="Z49" s="26"/>
      <c r="AA49" s="293" t="s">
        <v>142</v>
      </c>
      <c r="AB49" s="294"/>
      <c r="AC49" s="18">
        <f>SUM(AC9:AC21)</f>
        <v>20000</v>
      </c>
      <c r="AD49" s="27"/>
      <c r="AE49" s="27"/>
      <c r="AF49" s="27"/>
      <c r="AG49" s="27"/>
      <c r="AH49" s="27"/>
      <c r="AI49" s="27"/>
      <c r="AJ49" s="27"/>
      <c r="AK49" s="42" t="s">
        <v>15</v>
      </c>
      <c r="AL49" s="43">
        <f>SUM(AL9:AL48:AL46)</f>
        <v>2950000</v>
      </c>
      <c r="AM49" s="26"/>
      <c r="AN49" s="26"/>
    </row>
    <row r="50" spans="1:41" ht="15.75" customHeight="1" x14ac:dyDescent="0.25">
      <c r="A50" s="1">
        <v>46</v>
      </c>
      <c r="B50" s="2" t="s">
        <v>143</v>
      </c>
      <c r="C50" s="77">
        <v>20</v>
      </c>
      <c r="D50" s="77">
        <v>10</v>
      </c>
      <c r="E50" s="77"/>
      <c r="F50" s="77"/>
      <c r="G50" s="77"/>
      <c r="H50" s="77"/>
      <c r="I50" s="77"/>
      <c r="J50" s="77"/>
      <c r="K50" s="77"/>
      <c r="L50" s="77"/>
      <c r="M50" s="77"/>
      <c r="N50" s="77"/>
      <c r="O50" s="14">
        <f t="shared" si="9"/>
        <v>30</v>
      </c>
      <c r="P50" s="143"/>
      <c r="Q50" s="144">
        <f t="shared" si="4"/>
        <v>110</v>
      </c>
      <c r="R50" s="145">
        <f t="shared" si="5"/>
        <v>110</v>
      </c>
      <c r="S50" s="14">
        <f t="shared" si="10"/>
        <v>210</v>
      </c>
      <c r="T50" s="13">
        <f t="shared" si="2"/>
        <v>150</v>
      </c>
      <c r="U50" s="22" t="str">
        <f t="shared" si="3"/>
        <v>NO</v>
      </c>
      <c r="V50" s="2"/>
      <c r="AA50" s="23"/>
      <c r="AB50" s="23"/>
      <c r="AC50" s="23"/>
      <c r="AD50" s="23"/>
      <c r="AE50" s="23"/>
      <c r="AF50" s="23"/>
      <c r="AG50" s="23"/>
      <c r="AI50" s="285" t="s">
        <v>170</v>
      </c>
      <c r="AJ50" s="286"/>
      <c r="AK50" s="286"/>
      <c r="AL50" s="287"/>
      <c r="AM50" s="52">
        <v>3077000</v>
      </c>
      <c r="AN50" s="61"/>
    </row>
    <row r="51" spans="1:41" ht="15.75" customHeight="1" x14ac:dyDescent="0.25">
      <c r="A51" s="1">
        <v>47</v>
      </c>
      <c r="B51" s="2" t="s">
        <v>83</v>
      </c>
      <c r="C51" s="77">
        <v>5</v>
      </c>
      <c r="D51" s="77"/>
      <c r="E51" s="77"/>
      <c r="F51" s="77"/>
      <c r="G51" s="77"/>
      <c r="H51" s="77"/>
      <c r="I51" s="77"/>
      <c r="J51" s="77"/>
      <c r="K51" s="77"/>
      <c r="L51" s="77"/>
      <c r="M51" s="77"/>
      <c r="N51" s="77"/>
      <c r="O51" s="14">
        <f t="shared" si="9"/>
        <v>5</v>
      </c>
      <c r="P51" s="143"/>
      <c r="Q51" s="144">
        <f t="shared" si="4"/>
        <v>135</v>
      </c>
      <c r="R51" s="145">
        <f t="shared" si="5"/>
        <v>135</v>
      </c>
      <c r="S51" s="14">
        <f t="shared" si="10"/>
        <v>235</v>
      </c>
      <c r="T51" s="13">
        <f t="shared" si="2"/>
        <v>175</v>
      </c>
      <c r="U51" s="22" t="str">
        <f t="shared" si="3"/>
        <v>NO</v>
      </c>
      <c r="V51" s="2"/>
      <c r="AA51" s="23"/>
      <c r="AB51" s="23"/>
      <c r="AC51" s="23"/>
      <c r="AD51" s="23"/>
      <c r="AE51" s="23"/>
      <c r="AF51" s="23"/>
      <c r="AG51" s="23"/>
      <c r="AH51" s="23"/>
      <c r="AI51" s="282" t="s">
        <v>176</v>
      </c>
      <c r="AJ51" s="283"/>
      <c r="AK51" s="283"/>
      <c r="AL51" s="284"/>
      <c r="AM51" s="53">
        <v>2550000</v>
      </c>
      <c r="AN51" s="62"/>
    </row>
    <row r="52" spans="1:41" ht="15.75" customHeight="1" x14ac:dyDescent="0.25">
      <c r="A52" s="1">
        <v>48</v>
      </c>
      <c r="B52" s="2" t="s">
        <v>173</v>
      </c>
      <c r="C52" s="77">
        <v>20</v>
      </c>
      <c r="D52" s="77">
        <v>20</v>
      </c>
      <c r="E52" s="77">
        <v>20</v>
      </c>
      <c r="F52" s="77">
        <v>20</v>
      </c>
      <c r="G52" s="77">
        <v>20</v>
      </c>
      <c r="H52" s="77">
        <v>20</v>
      </c>
      <c r="I52" s="77"/>
      <c r="J52" s="77"/>
      <c r="K52" s="77"/>
      <c r="L52" s="77"/>
      <c r="M52" s="77"/>
      <c r="N52" s="77"/>
      <c r="O52" s="14">
        <f t="shared" si="9"/>
        <v>120</v>
      </c>
      <c r="P52" s="143"/>
      <c r="Q52" s="144">
        <f t="shared" si="4"/>
        <v>20</v>
      </c>
      <c r="R52" s="145">
        <f t="shared" si="5"/>
        <v>20</v>
      </c>
      <c r="S52" s="14">
        <f t="shared" si="10"/>
        <v>120</v>
      </c>
      <c r="T52" s="13">
        <f t="shared" si="2"/>
        <v>60</v>
      </c>
      <c r="U52" s="22" t="str">
        <f t="shared" si="3"/>
        <v>NO</v>
      </c>
      <c r="V52" s="2"/>
      <c r="AA52" s="23"/>
      <c r="AB52" s="23"/>
      <c r="AC52" s="23"/>
      <c r="AD52" s="23"/>
      <c r="AE52" s="23"/>
      <c r="AF52" s="23"/>
      <c r="AG52" s="23"/>
      <c r="AH52" s="23"/>
      <c r="AI52" s="54" t="s">
        <v>102</v>
      </c>
      <c r="AJ52" s="54"/>
      <c r="AK52" s="55">
        <v>3</v>
      </c>
      <c r="AL52" s="56">
        <v>7000</v>
      </c>
      <c r="AM52" s="56">
        <f>AK52*AL52</f>
        <v>21000</v>
      </c>
      <c r="AN52" s="61"/>
    </row>
    <row r="53" spans="1:41" ht="15.75" customHeight="1" x14ac:dyDescent="0.25">
      <c r="A53" s="1">
        <v>49</v>
      </c>
      <c r="B53" s="2" t="s">
        <v>136</v>
      </c>
      <c r="C53" s="77">
        <v>5</v>
      </c>
      <c r="D53" s="77"/>
      <c r="E53" s="77"/>
      <c r="F53" s="77"/>
      <c r="G53" s="77"/>
      <c r="H53" s="77"/>
      <c r="I53" s="77"/>
      <c r="J53" s="77"/>
      <c r="K53" s="77"/>
      <c r="L53" s="77"/>
      <c r="M53" s="77"/>
      <c r="N53" s="77"/>
      <c r="O53" s="14">
        <f t="shared" si="9"/>
        <v>5</v>
      </c>
      <c r="P53" s="143"/>
      <c r="Q53" s="144">
        <f t="shared" si="4"/>
        <v>135</v>
      </c>
      <c r="R53" s="145">
        <f t="shared" si="5"/>
        <v>135</v>
      </c>
      <c r="S53" s="14">
        <f t="shared" si="10"/>
        <v>235</v>
      </c>
      <c r="T53" s="13">
        <f t="shared" si="2"/>
        <v>175</v>
      </c>
      <c r="U53" s="22" t="str">
        <f t="shared" si="3"/>
        <v>NO</v>
      </c>
      <c r="V53" s="2"/>
      <c r="AB53" s="80"/>
      <c r="AC53" s="80"/>
      <c r="AD53" s="80"/>
      <c r="AI53" s="54" t="s">
        <v>115</v>
      </c>
      <c r="AJ53" s="54"/>
      <c r="AK53" s="55">
        <v>4</v>
      </c>
      <c r="AL53" s="56">
        <v>14000</v>
      </c>
      <c r="AM53" s="56">
        <f>AK53*AL53</f>
        <v>56000</v>
      </c>
      <c r="AN53" s="61"/>
    </row>
    <row r="54" spans="1:41" ht="15.75" customHeight="1" x14ac:dyDescent="0.25">
      <c r="A54" s="1">
        <v>50</v>
      </c>
      <c r="B54" s="2" t="s">
        <v>130</v>
      </c>
      <c r="C54" s="77"/>
      <c r="D54" s="77"/>
      <c r="E54" s="77"/>
      <c r="F54" s="77"/>
      <c r="G54" s="77"/>
      <c r="H54" s="77"/>
      <c r="I54" s="77"/>
      <c r="J54" s="77"/>
      <c r="K54" s="77"/>
      <c r="L54" s="77"/>
      <c r="M54" s="77"/>
      <c r="N54" s="77"/>
      <c r="O54" s="14">
        <f t="shared" si="9"/>
        <v>0</v>
      </c>
      <c r="P54" s="143"/>
      <c r="Q54" s="144">
        <f t="shared" si="4"/>
        <v>140</v>
      </c>
      <c r="R54" s="145">
        <f t="shared" si="5"/>
        <v>140</v>
      </c>
      <c r="S54" s="14">
        <f t="shared" si="10"/>
        <v>240</v>
      </c>
      <c r="T54" s="13">
        <f t="shared" si="2"/>
        <v>180</v>
      </c>
      <c r="U54" s="22" t="str">
        <f t="shared" si="3"/>
        <v>NO</v>
      </c>
      <c r="V54" s="2"/>
      <c r="AB54" s="81"/>
      <c r="AC54" s="81"/>
      <c r="AD54" s="81"/>
      <c r="AI54" s="57" t="s">
        <v>175</v>
      </c>
      <c r="AJ54" s="58"/>
      <c r="AK54" s="58"/>
      <c r="AL54" s="59"/>
      <c r="AM54" s="60">
        <f>SUM(AM51:AM53)</f>
        <v>2627000</v>
      </c>
      <c r="AN54" s="61"/>
    </row>
    <row r="55" spans="1:41" ht="15.75" customHeight="1" x14ac:dyDescent="0.25">
      <c r="A55" s="1">
        <v>51</v>
      </c>
      <c r="B55" s="142" t="s">
        <v>201</v>
      </c>
      <c r="C55" s="77"/>
      <c r="D55" s="77"/>
      <c r="E55" s="77"/>
      <c r="F55" s="77"/>
      <c r="G55" s="77"/>
      <c r="H55" s="77"/>
      <c r="I55" s="77"/>
      <c r="J55" s="77"/>
      <c r="K55" s="77"/>
      <c r="L55" s="77"/>
      <c r="M55" s="77"/>
      <c r="N55" s="77"/>
      <c r="O55" s="14">
        <f t="shared" si="9"/>
        <v>0</v>
      </c>
      <c r="P55" s="143"/>
      <c r="Q55" s="144">
        <f t="shared" si="4"/>
        <v>140</v>
      </c>
      <c r="R55" s="145">
        <f t="shared" si="5"/>
        <v>140</v>
      </c>
      <c r="S55" s="14">
        <f t="shared" si="10"/>
        <v>240</v>
      </c>
      <c r="T55" s="13">
        <f t="shared" si="2"/>
        <v>180</v>
      </c>
      <c r="U55" s="22" t="str">
        <f t="shared" si="3"/>
        <v>NO</v>
      </c>
      <c r="V55" s="2"/>
      <c r="AC55" s="288"/>
      <c r="AD55" s="288"/>
      <c r="AI55" s="285" t="s">
        <v>174</v>
      </c>
      <c r="AJ55" s="286"/>
      <c r="AK55" s="286"/>
      <c r="AL55" s="287"/>
      <c r="AM55" s="44">
        <f>AM54</f>
        <v>2627000</v>
      </c>
      <c r="AN55" s="63"/>
      <c r="AO55" s="26"/>
    </row>
    <row r="56" spans="1:41" ht="15.75" customHeight="1" x14ac:dyDescent="0.25">
      <c r="A56" s="1">
        <v>52</v>
      </c>
      <c r="B56" s="133" t="s">
        <v>141</v>
      </c>
      <c r="C56" s="77"/>
      <c r="D56" s="77"/>
      <c r="E56" s="77"/>
      <c r="F56" s="77"/>
      <c r="G56" s="77"/>
      <c r="H56" s="77"/>
      <c r="I56" s="77"/>
      <c r="J56" s="77"/>
      <c r="K56" s="77"/>
      <c r="L56" s="77"/>
      <c r="M56" s="77"/>
      <c r="N56" s="77"/>
      <c r="O56" s="14">
        <f t="shared" si="9"/>
        <v>0</v>
      </c>
      <c r="P56" s="143"/>
      <c r="Q56" s="144">
        <f t="shared" si="4"/>
        <v>140</v>
      </c>
      <c r="R56" s="145">
        <f t="shared" si="5"/>
        <v>140</v>
      </c>
      <c r="S56" s="14">
        <f t="shared" si="10"/>
        <v>240</v>
      </c>
      <c r="T56" s="13">
        <f t="shared" si="2"/>
        <v>180</v>
      </c>
      <c r="U56" s="22" t="str">
        <f t="shared" si="3"/>
        <v>NO</v>
      </c>
      <c r="V56" s="2"/>
      <c r="AI56" s="281" t="s">
        <v>168</v>
      </c>
      <c r="AJ56" s="281"/>
      <c r="AK56" s="281"/>
      <c r="AL56" s="281"/>
      <c r="AM56" s="64">
        <f>AM50-AM55</f>
        <v>450000</v>
      </c>
      <c r="AN56" s="63"/>
      <c r="AO56" s="26"/>
    </row>
    <row r="57" spans="1:41" ht="15.75" customHeight="1" x14ac:dyDescent="0.25">
      <c r="A57" s="1">
        <v>53</v>
      </c>
      <c r="B57" s="133" t="s">
        <v>138</v>
      </c>
      <c r="C57" s="77"/>
      <c r="D57" s="77"/>
      <c r="E57" s="77"/>
      <c r="F57" s="77"/>
      <c r="G57" s="77"/>
      <c r="H57" s="77"/>
      <c r="I57" s="77"/>
      <c r="J57" s="77"/>
      <c r="K57" s="77"/>
      <c r="L57" s="77"/>
      <c r="M57" s="77"/>
      <c r="N57" s="77"/>
      <c r="O57" s="14">
        <f t="shared" si="9"/>
        <v>0</v>
      </c>
      <c r="P57" s="143"/>
      <c r="Q57" s="144">
        <f t="shared" si="4"/>
        <v>140</v>
      </c>
      <c r="R57" s="145">
        <f t="shared" si="5"/>
        <v>140</v>
      </c>
      <c r="S57" s="14">
        <f t="shared" si="10"/>
        <v>240</v>
      </c>
      <c r="T57" s="13">
        <f t="shared" si="2"/>
        <v>180</v>
      </c>
      <c r="U57" s="22" t="str">
        <f t="shared" si="3"/>
        <v>NO</v>
      </c>
      <c r="V57" s="2"/>
      <c r="AN57" s="61"/>
      <c r="AO57" s="26"/>
    </row>
    <row r="58" spans="1:41" ht="15.75" customHeight="1" x14ac:dyDescent="0.25">
      <c r="A58" s="1">
        <v>56</v>
      </c>
      <c r="B58" s="101" t="s">
        <v>204</v>
      </c>
      <c r="C58" s="77"/>
      <c r="D58" s="77"/>
      <c r="E58" s="77"/>
      <c r="F58" s="77"/>
      <c r="G58" s="77"/>
      <c r="H58" s="77"/>
      <c r="I58" s="77"/>
      <c r="J58" s="77"/>
      <c r="K58" s="77"/>
      <c r="L58" s="77"/>
      <c r="M58" s="77"/>
      <c r="N58" s="77"/>
      <c r="O58" s="14">
        <f t="shared" si="9"/>
        <v>0</v>
      </c>
      <c r="P58" s="143"/>
      <c r="Q58" s="144">
        <f t="shared" si="4"/>
        <v>140</v>
      </c>
      <c r="R58" s="145">
        <f t="shared" si="5"/>
        <v>140</v>
      </c>
      <c r="S58" s="14">
        <f t="shared" si="10"/>
        <v>240</v>
      </c>
      <c r="T58" s="13">
        <f t="shared" si="2"/>
        <v>180</v>
      </c>
      <c r="U58" s="22" t="str">
        <f t="shared" si="3"/>
        <v>NO</v>
      </c>
      <c r="V58" s="2"/>
    </row>
    <row r="59" spans="1:41" ht="15.75" customHeight="1" x14ac:dyDescent="0.25">
      <c r="A59" s="1">
        <v>57</v>
      </c>
      <c r="B59" s="101" t="s">
        <v>205</v>
      </c>
      <c r="C59" s="77"/>
      <c r="D59" s="77"/>
      <c r="E59" s="77"/>
      <c r="F59" s="77"/>
      <c r="G59" s="77"/>
      <c r="H59" s="77"/>
      <c r="I59" s="77"/>
      <c r="J59" s="77"/>
      <c r="K59" s="77"/>
      <c r="L59" s="77"/>
      <c r="M59" s="77"/>
      <c r="N59" s="77"/>
      <c r="O59" s="14">
        <f t="shared" si="9"/>
        <v>0</v>
      </c>
      <c r="P59" s="143"/>
      <c r="Q59" s="144">
        <f t="shared" si="4"/>
        <v>140</v>
      </c>
      <c r="R59" s="145">
        <f t="shared" si="5"/>
        <v>140</v>
      </c>
      <c r="S59" s="14">
        <f t="shared" si="10"/>
        <v>240</v>
      </c>
      <c r="T59" s="13">
        <f t="shared" si="2"/>
        <v>180</v>
      </c>
      <c r="U59" s="22" t="str">
        <f t="shared" si="3"/>
        <v>NO</v>
      </c>
      <c r="V59" s="2"/>
    </row>
    <row r="60" spans="1:41" ht="15.75" customHeight="1" x14ac:dyDescent="0.25">
      <c r="A60" s="1">
        <v>58</v>
      </c>
      <c r="B60" s="2"/>
      <c r="C60" s="77"/>
      <c r="D60" s="77"/>
      <c r="E60" s="77"/>
      <c r="F60" s="77"/>
      <c r="G60" s="77"/>
      <c r="H60" s="77"/>
      <c r="I60" s="77"/>
      <c r="J60" s="77"/>
      <c r="K60" s="77"/>
      <c r="L60" s="77"/>
      <c r="M60" s="77"/>
      <c r="N60" s="77"/>
      <c r="O60" s="14">
        <f t="shared" si="9"/>
        <v>0</v>
      </c>
      <c r="P60" s="143"/>
      <c r="Q60" s="144">
        <f t="shared" si="4"/>
        <v>140</v>
      </c>
      <c r="R60" s="145">
        <f t="shared" si="5"/>
        <v>140</v>
      </c>
      <c r="S60" s="14">
        <f t="shared" si="10"/>
        <v>240</v>
      </c>
      <c r="T60" s="13">
        <f t="shared" si="2"/>
        <v>180</v>
      </c>
      <c r="U60" s="22" t="str">
        <f t="shared" si="3"/>
        <v>NO</v>
      </c>
      <c r="V60" s="2"/>
    </row>
    <row r="61" spans="1:41" ht="15.75" customHeight="1" x14ac:dyDescent="0.25"/>
    <row r="62" spans="1:41" ht="15.75" customHeight="1" thickBot="1" x14ac:dyDescent="0.3">
      <c r="V62" s="255" t="s">
        <v>194</v>
      </c>
      <c r="W62" s="256"/>
      <c r="X62" s="256"/>
      <c r="Y62" s="256"/>
    </row>
    <row r="63" spans="1:41" ht="15.75" customHeight="1" x14ac:dyDescent="0.25">
      <c r="C63" s="269" t="s">
        <v>177</v>
      </c>
      <c r="D63" s="270"/>
      <c r="E63" s="270"/>
      <c r="F63" s="270"/>
      <c r="G63" s="271"/>
      <c r="I63" s="275" t="s">
        <v>178</v>
      </c>
      <c r="J63" s="275"/>
      <c r="K63" s="275"/>
      <c r="L63" s="275"/>
      <c r="M63" s="275"/>
      <c r="O63" s="276" t="s">
        <v>193</v>
      </c>
      <c r="P63" s="277"/>
      <c r="Q63" s="277"/>
      <c r="R63" s="277"/>
      <c r="S63" s="277"/>
      <c r="T63" s="82">
        <v>1004200</v>
      </c>
      <c r="U63" s="26"/>
      <c r="V63" s="255" t="s">
        <v>72</v>
      </c>
      <c r="W63" s="255"/>
      <c r="X63" s="297">
        <f>T66</f>
        <v>2332529.1800000002</v>
      </c>
      <c r="Y63" s="297"/>
    </row>
    <row r="64" spans="1:41" ht="18.75" customHeight="1" x14ac:dyDescent="0.25">
      <c r="C64" s="272"/>
      <c r="D64" s="273"/>
      <c r="E64" s="273"/>
      <c r="F64" s="273"/>
      <c r="G64" s="274"/>
      <c r="I64" s="275"/>
      <c r="J64" s="275"/>
      <c r="K64" s="275"/>
      <c r="L64" s="275"/>
      <c r="M64" s="275"/>
      <c r="O64" s="261" t="s">
        <v>237</v>
      </c>
      <c r="P64" s="256"/>
      <c r="Q64" s="256"/>
      <c r="R64" s="256"/>
      <c r="S64" s="256"/>
      <c r="T64" s="339">
        <v>568329.18000000005</v>
      </c>
      <c r="V64" s="256" t="s">
        <v>65</v>
      </c>
      <c r="W64" s="256"/>
      <c r="X64" s="298">
        <f>Pengeluaran!F30</f>
        <v>896800</v>
      </c>
      <c r="Y64" s="299"/>
    </row>
    <row r="65" spans="1:25" ht="15.75" customHeight="1" x14ac:dyDescent="0.25">
      <c r="O65" s="278" t="s">
        <v>238</v>
      </c>
      <c r="P65" s="279"/>
      <c r="Q65" s="279"/>
      <c r="R65" s="279"/>
      <c r="S65" s="279"/>
      <c r="T65" s="339">
        <v>760000</v>
      </c>
      <c r="V65" s="256" t="s">
        <v>98</v>
      </c>
      <c r="W65" s="256"/>
      <c r="X65" s="300">
        <f>Pemasukkan!F31</f>
        <v>222000</v>
      </c>
      <c r="Y65" s="264"/>
    </row>
    <row r="66" spans="1:25" ht="15.75" customHeight="1" thickBot="1" x14ac:dyDescent="0.3">
      <c r="O66" s="261" t="s">
        <v>15</v>
      </c>
      <c r="P66" s="256"/>
      <c r="Q66" s="256"/>
      <c r="R66" s="256"/>
      <c r="S66" s="256"/>
      <c r="T66" s="339">
        <f>SUM(T63:T65)</f>
        <v>2332529.1800000002</v>
      </c>
      <c r="V66" s="255" t="s">
        <v>191</v>
      </c>
      <c r="W66" s="256"/>
      <c r="X66" s="295">
        <f>(X63-X64)+X65</f>
        <v>1657729.1800000002</v>
      </c>
      <c r="Y66" s="296"/>
    </row>
    <row r="67" spans="1:25" ht="15.75" customHeight="1" thickBot="1" x14ac:dyDescent="0.3">
      <c r="A67" s="265" t="s">
        <v>195</v>
      </c>
      <c r="B67" s="266"/>
      <c r="C67" s="267" t="s">
        <v>19</v>
      </c>
      <c r="D67" s="266"/>
      <c r="E67" s="266"/>
      <c r="F67" s="266"/>
      <c r="G67" s="266"/>
      <c r="H67" s="266"/>
      <c r="I67" s="266"/>
      <c r="J67" s="268"/>
      <c r="O67" s="305" t="s">
        <v>192</v>
      </c>
      <c r="P67" s="306"/>
      <c r="Q67" s="306"/>
      <c r="R67" s="306"/>
      <c r="S67" s="306"/>
      <c r="T67" s="340">
        <f>X66</f>
        <v>1657729.1800000002</v>
      </c>
    </row>
    <row r="68" spans="1:25" ht="15.75" customHeight="1" x14ac:dyDescent="0.25">
      <c r="A68" s="262" t="s">
        <v>196</v>
      </c>
      <c r="B68" s="256"/>
      <c r="C68" s="255" t="s">
        <v>198</v>
      </c>
      <c r="D68" s="256"/>
      <c r="E68" s="256"/>
      <c r="F68" s="256"/>
      <c r="G68" s="256"/>
      <c r="H68" s="256"/>
      <c r="I68" s="256"/>
      <c r="J68" s="257"/>
    </row>
    <row r="69" spans="1:25" ht="15.75" customHeight="1" x14ac:dyDescent="0.25">
      <c r="A69" s="335" t="s">
        <v>233</v>
      </c>
      <c r="B69" s="336"/>
      <c r="C69" s="332" t="s">
        <v>234</v>
      </c>
      <c r="D69" s="333"/>
      <c r="E69" s="333"/>
      <c r="F69" s="333"/>
      <c r="G69" s="333"/>
      <c r="H69" s="333"/>
      <c r="I69" s="333"/>
      <c r="J69" s="334"/>
      <c r="K69" s="67"/>
      <c r="L69" s="67"/>
      <c r="M69" s="67"/>
      <c r="N69" s="67"/>
      <c r="O69" s="67"/>
      <c r="R69" s="67"/>
      <c r="S69" s="67"/>
    </row>
    <row r="70" spans="1:25" ht="15.75" customHeight="1" x14ac:dyDescent="0.25">
      <c r="A70" s="337"/>
      <c r="B70" s="338"/>
      <c r="C70" s="329" t="s">
        <v>235</v>
      </c>
      <c r="D70" s="330"/>
      <c r="E70" s="330"/>
      <c r="F70" s="330"/>
      <c r="G70" s="330"/>
      <c r="H70" s="330"/>
      <c r="I70" s="330"/>
      <c r="J70" s="331"/>
      <c r="K70" s="67"/>
      <c r="L70" s="67"/>
      <c r="M70" s="67"/>
      <c r="N70" s="67"/>
      <c r="O70" s="67"/>
      <c r="P70" s="281" t="s">
        <v>214</v>
      </c>
      <c r="Q70" s="281"/>
      <c r="R70" s="67"/>
      <c r="S70" s="67"/>
    </row>
    <row r="71" spans="1:25" ht="15.75" customHeight="1" x14ac:dyDescent="0.25">
      <c r="A71" s="263"/>
      <c r="B71" s="264"/>
      <c r="C71" s="255" t="s">
        <v>236</v>
      </c>
      <c r="D71" s="256"/>
      <c r="E71" s="256"/>
      <c r="F71" s="256"/>
      <c r="G71" s="256"/>
      <c r="H71" s="256"/>
      <c r="I71" s="256"/>
      <c r="J71" s="257"/>
      <c r="K71" s="66"/>
      <c r="L71" s="66"/>
      <c r="M71" s="66"/>
      <c r="N71" s="66"/>
      <c r="O71" s="66"/>
      <c r="P71" s="172">
        <f>MAX(R6:R59)</f>
        <v>260</v>
      </c>
      <c r="Q71" s="173"/>
      <c r="R71" s="66"/>
      <c r="S71" s="66"/>
    </row>
    <row r="72" spans="1:25" ht="15.75" customHeight="1" x14ac:dyDescent="0.25">
      <c r="A72" s="341" t="s">
        <v>197</v>
      </c>
      <c r="B72" s="342"/>
      <c r="C72" s="329" t="s">
        <v>199</v>
      </c>
      <c r="D72" s="330"/>
      <c r="E72" s="330"/>
      <c r="F72" s="330"/>
      <c r="G72" s="330"/>
      <c r="H72" s="330"/>
      <c r="I72" s="330"/>
      <c r="J72" s="331"/>
      <c r="K72" s="61"/>
      <c r="L72" s="61"/>
      <c r="M72" s="61"/>
      <c r="N72" s="61"/>
      <c r="O72" s="61"/>
      <c r="P72" s="61"/>
      <c r="Q72" s="61"/>
      <c r="R72" s="61"/>
      <c r="S72" s="61"/>
    </row>
    <row r="73" spans="1:25" ht="15.75" customHeight="1" x14ac:dyDescent="0.25">
      <c r="A73" s="343"/>
      <c r="B73" s="344"/>
      <c r="C73" s="329" t="s">
        <v>239</v>
      </c>
      <c r="D73" s="330"/>
      <c r="E73" s="330"/>
      <c r="F73" s="330"/>
      <c r="G73" s="330"/>
      <c r="H73" s="330"/>
      <c r="I73" s="330"/>
      <c r="J73" s="331"/>
      <c r="K73" s="61"/>
      <c r="L73" s="61"/>
      <c r="M73" s="61"/>
      <c r="N73" s="61"/>
      <c r="O73" s="61"/>
      <c r="P73" s="61"/>
      <c r="Q73" s="61"/>
      <c r="R73" s="61"/>
      <c r="S73" s="61"/>
    </row>
    <row r="74" spans="1:25" ht="15.75" customHeight="1" x14ac:dyDescent="0.25">
      <c r="A74" s="343"/>
      <c r="B74" s="344"/>
      <c r="C74" s="256"/>
      <c r="D74" s="256"/>
      <c r="E74" s="256"/>
      <c r="F74" s="256"/>
      <c r="G74" s="256"/>
      <c r="H74" s="256"/>
      <c r="I74" s="256"/>
      <c r="J74" s="257"/>
      <c r="K74" s="61"/>
      <c r="L74" s="61"/>
      <c r="M74" s="61"/>
      <c r="N74" s="61"/>
      <c r="O74" s="61"/>
      <c r="P74" s="61"/>
      <c r="Q74" s="61"/>
      <c r="R74" s="61"/>
      <c r="S74" s="61"/>
    </row>
    <row r="75" spans="1:25" ht="15.75" customHeight="1" x14ac:dyDescent="0.25">
      <c r="A75" s="343"/>
      <c r="B75" s="344"/>
      <c r="C75" s="258"/>
      <c r="D75" s="258"/>
      <c r="E75" s="258"/>
      <c r="F75" s="258"/>
      <c r="G75" s="258"/>
      <c r="H75" s="258"/>
      <c r="I75" s="258"/>
      <c r="J75" s="259"/>
      <c r="K75" s="61"/>
      <c r="L75" s="61"/>
      <c r="M75" s="61"/>
      <c r="N75" s="61"/>
      <c r="O75" s="61"/>
      <c r="P75" s="61"/>
      <c r="Q75" s="61"/>
      <c r="R75" s="61"/>
      <c r="S75" s="61"/>
    </row>
    <row r="76" spans="1:25" ht="15.75" customHeight="1" x14ac:dyDescent="0.25">
      <c r="A76" s="343"/>
      <c r="B76" s="344"/>
      <c r="C76" s="256"/>
      <c r="D76" s="256"/>
      <c r="E76" s="256"/>
      <c r="F76" s="256"/>
      <c r="G76" s="256"/>
      <c r="H76" s="256"/>
      <c r="I76" s="256"/>
      <c r="J76" s="257"/>
      <c r="K76" s="61"/>
      <c r="L76" s="61"/>
      <c r="M76" s="61"/>
      <c r="N76" s="61"/>
      <c r="O76" s="61"/>
      <c r="P76" s="61"/>
      <c r="Q76" s="61"/>
      <c r="R76" s="61"/>
      <c r="S76" s="61"/>
    </row>
    <row r="77" spans="1:25" ht="15.75" customHeight="1" x14ac:dyDescent="0.25">
      <c r="A77" s="343"/>
      <c r="B77" s="344"/>
      <c r="C77" s="258"/>
      <c r="D77" s="258"/>
      <c r="E77" s="258"/>
      <c r="F77" s="258"/>
      <c r="G77" s="258"/>
      <c r="H77" s="258"/>
      <c r="I77" s="258"/>
      <c r="J77" s="259"/>
      <c r="K77" s="61"/>
      <c r="L77" s="61"/>
      <c r="M77" s="61"/>
      <c r="N77" s="61"/>
      <c r="O77" s="61"/>
      <c r="P77" s="61"/>
      <c r="Q77" s="61"/>
      <c r="R77" s="61"/>
      <c r="S77" s="61"/>
    </row>
    <row r="78" spans="1:25" ht="15.75" customHeight="1" thickBot="1" x14ac:dyDescent="0.3">
      <c r="A78" s="345"/>
      <c r="B78" s="346"/>
      <c r="C78" s="254"/>
      <c r="D78" s="254"/>
      <c r="E78" s="254"/>
      <c r="F78" s="254"/>
      <c r="G78" s="254"/>
      <c r="H78" s="254"/>
      <c r="I78" s="254"/>
      <c r="J78" s="260"/>
      <c r="K78" s="61"/>
      <c r="L78" s="61"/>
      <c r="M78" s="61"/>
      <c r="N78" s="61"/>
      <c r="O78" s="61"/>
      <c r="P78" s="61"/>
      <c r="Q78" s="61"/>
      <c r="R78" s="61"/>
      <c r="S78" s="61"/>
    </row>
    <row r="79" spans="1:25" ht="15.75" customHeight="1" x14ac:dyDescent="0.25">
      <c r="C79" s="61"/>
      <c r="D79" s="61"/>
      <c r="E79" s="61"/>
      <c r="F79" s="61"/>
      <c r="G79" s="61"/>
      <c r="H79" s="61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</row>
    <row r="80" spans="1:25" ht="15.75" customHeight="1" x14ac:dyDescent="0.25">
      <c r="C80" s="61"/>
      <c r="D80" s="61"/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</row>
    <row r="81" spans="3:19" ht="15.75" customHeight="1" x14ac:dyDescent="0.25">
      <c r="C81" s="61"/>
      <c r="D81" s="61"/>
      <c r="E81" s="61"/>
      <c r="F81" s="61"/>
      <c r="G81" s="61"/>
      <c r="H81" s="61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</row>
    <row r="82" spans="3:19" ht="15.75" customHeight="1" x14ac:dyDescent="0.25">
      <c r="C82" s="61"/>
      <c r="D82" s="61"/>
      <c r="E82" s="61"/>
      <c r="F82" s="61"/>
      <c r="G82" s="61"/>
      <c r="H82" s="61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</row>
    <row r="83" spans="3:19" ht="15.75" customHeight="1" x14ac:dyDescent="0.25">
      <c r="C83" s="61"/>
      <c r="D83" s="61"/>
      <c r="E83" s="61"/>
      <c r="F83" s="61"/>
      <c r="G83" s="61"/>
      <c r="H83" s="61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</row>
    <row r="84" spans="3:19" ht="15.75" customHeight="1" x14ac:dyDescent="0.25"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</row>
    <row r="85" spans="3:19" ht="15.75" customHeight="1" x14ac:dyDescent="0.25"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</row>
    <row r="86" spans="3:19" ht="15.75" customHeight="1" x14ac:dyDescent="0.25">
      <c r="C86" s="61"/>
      <c r="D86" s="61"/>
      <c r="E86" s="61"/>
      <c r="F86" s="61"/>
      <c r="G86" s="61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</row>
    <row r="87" spans="3:19" ht="15.75" customHeight="1" x14ac:dyDescent="0.25">
      <c r="C87" s="61"/>
      <c r="D87" s="61"/>
      <c r="E87" s="61"/>
      <c r="F87" s="61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</row>
    <row r="88" spans="3:19" ht="15.75" customHeight="1" x14ac:dyDescent="0.25">
      <c r="C88" s="61"/>
      <c r="D88" s="61"/>
      <c r="E88" s="61"/>
      <c r="F88" s="61"/>
      <c r="G88" s="61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</row>
    <row r="89" spans="3:19" ht="15.75" customHeight="1" x14ac:dyDescent="0.25">
      <c r="C89" s="61"/>
      <c r="D89" s="61"/>
      <c r="E89" s="61"/>
      <c r="F89" s="61"/>
      <c r="G89" s="61"/>
      <c r="H89" s="61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</row>
    <row r="90" spans="3:19" ht="15.75" customHeight="1" x14ac:dyDescent="0.25">
      <c r="C90" s="61"/>
      <c r="D90" s="61"/>
      <c r="E90" s="61"/>
      <c r="F90" s="61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</row>
    <row r="91" spans="3:19" ht="15.75" customHeight="1" x14ac:dyDescent="0.25"/>
    <row r="92" spans="3:19" ht="15.75" customHeight="1" x14ac:dyDescent="0.25"/>
    <row r="93" spans="3:19" ht="15.75" customHeight="1" x14ac:dyDescent="0.25"/>
    <row r="94" spans="3:19" ht="15.75" customHeight="1" x14ac:dyDescent="0.25"/>
    <row r="95" spans="3:19" ht="15.75" customHeight="1" x14ac:dyDescent="0.25"/>
    <row r="96" spans="3:19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</sheetData>
  <sheetProtection password="F879" sheet="1" objects="1" scenarios="1"/>
  <mergeCells count="46">
    <mergeCell ref="C72:J72"/>
    <mergeCell ref="O64:S64"/>
    <mergeCell ref="O67:S67"/>
    <mergeCell ref="A72:B78"/>
    <mergeCell ref="C69:J69"/>
    <mergeCell ref="C70:J70"/>
    <mergeCell ref="A68:B68"/>
    <mergeCell ref="P70:Q70"/>
    <mergeCell ref="C2:T3"/>
    <mergeCell ref="Y6:Y8"/>
    <mergeCell ref="X6:X8"/>
    <mergeCell ref="AA49:AB49"/>
    <mergeCell ref="Z7:AC7"/>
    <mergeCell ref="V66:W66"/>
    <mergeCell ref="X66:Y66"/>
    <mergeCell ref="V62:Y62"/>
    <mergeCell ref="V63:W63"/>
    <mergeCell ref="X63:Y63"/>
    <mergeCell ref="V64:W64"/>
    <mergeCell ref="X64:Y64"/>
    <mergeCell ref="V65:W65"/>
    <mergeCell ref="X65:Y65"/>
    <mergeCell ref="C68:J68"/>
    <mergeCell ref="AD7:AN7"/>
    <mergeCell ref="X5:AN5"/>
    <mergeCell ref="Z6:AN6"/>
    <mergeCell ref="AI56:AL56"/>
    <mergeCell ref="AI51:AL51"/>
    <mergeCell ref="AI50:AL50"/>
    <mergeCell ref="AI55:AL55"/>
    <mergeCell ref="AC55:AD55"/>
    <mergeCell ref="A67:B67"/>
    <mergeCell ref="C67:J67"/>
    <mergeCell ref="C63:G64"/>
    <mergeCell ref="I63:M64"/>
    <mergeCell ref="O66:S66"/>
    <mergeCell ref="O63:S63"/>
    <mergeCell ref="O65:S65"/>
    <mergeCell ref="A71:B71"/>
    <mergeCell ref="C71:J71"/>
    <mergeCell ref="C73:J73"/>
    <mergeCell ref="C74:J74"/>
    <mergeCell ref="C75:J75"/>
    <mergeCell ref="C76:J76"/>
    <mergeCell ref="C77:J77"/>
    <mergeCell ref="C78:J78"/>
  </mergeCells>
  <conditionalFormatting sqref="B60:V60 C55:V59 Q7:R60 B6:V54">
    <cfRule type="expression" dxfId="9" priority="6">
      <formula>IF(ISBLANK($B$4), 0, SEARCH($B$4,$B6))</formula>
    </cfRule>
  </conditionalFormatting>
  <conditionalFormatting sqref="AK9:AK48">
    <cfRule type="containsText" dxfId="8" priority="7" operator="containsText" text="YES">
      <formula>NOT(ISERROR(SEARCH(("YES"),(AK9))))</formula>
    </cfRule>
  </conditionalFormatting>
  <conditionalFormatting sqref="AK9:AK48">
    <cfRule type="containsText" dxfId="7" priority="8" operator="containsText" text="NO">
      <formula>NOT(ISERROR(SEARCH(("NO"),(AK9))))</formula>
    </cfRule>
  </conditionalFormatting>
  <conditionalFormatting sqref="Y9:AN9 Y46:AC46 AD46:AL48 AC47:AC48 Y10:AL45 AM10:AN48">
    <cfRule type="expression" dxfId="6" priority="9">
      <formula>IF(ISBLANK($Z$4), 0, SEARCH($Z$4,$Y9))</formula>
    </cfRule>
  </conditionalFormatting>
  <conditionalFormatting sqref="U6:U60">
    <cfRule type="containsText" dxfId="5" priority="10" operator="containsText" text="NO">
      <formula>NOT(ISERROR(SEARCH(("NO"),(U6))))</formula>
    </cfRule>
  </conditionalFormatting>
  <conditionalFormatting sqref="U6:U60">
    <cfRule type="containsText" dxfId="4" priority="11" operator="containsText" text="OK">
      <formula>NOT(ISERROR(SEARCH(("OK"),(U6))))</formula>
    </cfRule>
  </conditionalFormatting>
  <conditionalFormatting sqref="Y10:Y45">
    <cfRule type="expression" dxfId="3" priority="5">
      <formula>IF(AK10="YES",1,0)</formula>
    </cfRule>
  </conditionalFormatting>
  <conditionalFormatting sqref="Q6:R60">
    <cfRule type="cellIs" dxfId="2" priority="4" operator="equal">
      <formula>0</formula>
    </cfRule>
  </conditionalFormatting>
  <conditionalFormatting sqref="P6:P60">
    <cfRule type="cellIs" dxfId="1" priority="2" operator="greaterThanOrEqual">
      <formula>1</formula>
    </cfRule>
    <cfRule type="cellIs" dxfId="0" priority="3" operator="lessThanOrEqual">
      <formula>0</formula>
    </cfRule>
  </conditionalFormatting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K220"/>
  <sheetViews>
    <sheetView zoomScale="70" zoomScaleNormal="70" workbookViewId="0">
      <selection activeCell="F8" sqref="F8"/>
    </sheetView>
  </sheetViews>
  <sheetFormatPr defaultColWidth="14.42578125" defaultRowHeight="15" customHeight="1" x14ac:dyDescent="0.25"/>
  <cols>
    <col min="1" max="2" width="8.7109375" customWidth="1"/>
    <col min="3" max="3" width="6.85546875" customWidth="1"/>
    <col min="4" max="4" width="30.5703125" customWidth="1"/>
    <col min="5" max="5" width="23.7109375" customWidth="1"/>
    <col min="6" max="6" width="19.5703125" customWidth="1"/>
    <col min="7" max="7" width="35" customWidth="1"/>
    <col min="8" max="8" width="17.140625" customWidth="1"/>
    <col min="9" max="9" width="19.28515625" customWidth="1"/>
  </cols>
  <sheetData>
    <row r="2" spans="3:11" ht="15" customHeight="1" x14ac:dyDescent="0.25">
      <c r="C2" s="301" t="s">
        <v>179</v>
      </c>
      <c r="D2" s="302"/>
      <c r="E2" s="302"/>
      <c r="F2" s="302"/>
      <c r="G2" s="302"/>
      <c r="H2" s="302"/>
      <c r="I2" s="302"/>
      <c r="J2" s="302"/>
      <c r="K2" s="302"/>
    </row>
    <row r="3" spans="3:11" ht="15" customHeight="1" x14ac:dyDescent="0.25">
      <c r="C3" s="302"/>
      <c r="D3" s="302"/>
      <c r="E3" s="302"/>
      <c r="F3" s="302"/>
      <c r="G3" s="302"/>
      <c r="H3" s="302"/>
      <c r="I3" s="302"/>
      <c r="J3" s="302"/>
      <c r="K3" s="302"/>
    </row>
    <row r="6" spans="3:11" ht="15" customHeight="1" x14ac:dyDescent="0.25">
      <c r="C6" s="70" t="s">
        <v>1</v>
      </c>
      <c r="D6" s="70" t="s">
        <v>65</v>
      </c>
      <c r="E6" s="70" t="s">
        <v>182</v>
      </c>
      <c r="F6" s="70" t="s">
        <v>180</v>
      </c>
      <c r="G6" s="70" t="s">
        <v>19</v>
      </c>
    </row>
    <row r="7" spans="3:11" ht="15" customHeight="1" x14ac:dyDescent="0.25">
      <c r="C7" s="69">
        <v>1</v>
      </c>
      <c r="D7" s="71" t="s">
        <v>181</v>
      </c>
      <c r="E7" s="72" t="s">
        <v>183</v>
      </c>
      <c r="F7" s="68">
        <v>750000</v>
      </c>
      <c r="G7" s="71" t="s">
        <v>184</v>
      </c>
    </row>
    <row r="8" spans="3:11" ht="15" customHeight="1" x14ac:dyDescent="0.25">
      <c r="C8" s="69">
        <v>2</v>
      </c>
      <c r="D8" s="221" t="s">
        <v>216</v>
      </c>
      <c r="E8" s="25" t="s">
        <v>217</v>
      </c>
      <c r="F8" s="73">
        <v>45000</v>
      </c>
      <c r="G8" s="221"/>
    </row>
    <row r="9" spans="3:11" ht="15" customHeight="1" x14ac:dyDescent="0.25">
      <c r="C9" s="222">
        <v>3</v>
      </c>
      <c r="D9" s="225" t="s">
        <v>224</v>
      </c>
      <c r="E9" s="226" t="s">
        <v>225</v>
      </c>
      <c r="F9" s="68">
        <v>100000</v>
      </c>
      <c r="G9" s="69"/>
    </row>
    <row r="10" spans="3:11" ht="15" customHeight="1" x14ac:dyDescent="0.25">
      <c r="C10" s="69">
        <v>4</v>
      </c>
      <c r="D10" s="223" t="s">
        <v>220</v>
      </c>
      <c r="E10" s="11" t="s">
        <v>221</v>
      </c>
      <c r="F10" s="224">
        <v>1000</v>
      </c>
      <c r="G10" s="223"/>
    </row>
    <row r="11" spans="3:11" ht="15" customHeight="1" x14ac:dyDescent="0.25">
      <c r="C11" s="69">
        <v>5</v>
      </c>
      <c r="D11" s="69" t="s">
        <v>222</v>
      </c>
      <c r="E11" s="1" t="s">
        <v>223</v>
      </c>
      <c r="F11" s="68">
        <v>800</v>
      </c>
      <c r="G11" s="69"/>
    </row>
    <row r="12" spans="3:11" ht="15" customHeight="1" x14ac:dyDescent="0.25">
      <c r="C12" s="69">
        <v>6</v>
      </c>
      <c r="D12" s="69"/>
      <c r="E12" s="1"/>
      <c r="F12" s="68"/>
      <c r="G12" s="69"/>
    </row>
    <row r="13" spans="3:11" ht="15" customHeight="1" x14ac:dyDescent="0.25">
      <c r="C13" s="69">
        <v>7</v>
      </c>
      <c r="D13" s="69"/>
      <c r="E13" s="1"/>
      <c r="F13" s="68"/>
      <c r="G13" s="69"/>
    </row>
    <row r="14" spans="3:11" ht="15" customHeight="1" x14ac:dyDescent="0.25">
      <c r="C14" s="69">
        <v>8</v>
      </c>
      <c r="D14" s="69"/>
      <c r="E14" s="1"/>
      <c r="F14" s="68"/>
      <c r="G14" s="69"/>
    </row>
    <row r="15" spans="3:11" ht="15" customHeight="1" x14ac:dyDescent="0.25">
      <c r="C15" s="69">
        <v>9</v>
      </c>
      <c r="D15" s="69"/>
      <c r="E15" s="1"/>
      <c r="F15" s="68"/>
      <c r="G15" s="69"/>
    </row>
    <row r="16" spans="3:11" ht="15" customHeight="1" x14ac:dyDescent="0.25">
      <c r="C16" s="69">
        <v>10</v>
      </c>
      <c r="D16" s="69"/>
      <c r="E16" s="1"/>
      <c r="F16" s="68"/>
      <c r="G16" s="69"/>
    </row>
    <row r="17" spans="3:7" ht="15" customHeight="1" x14ac:dyDescent="0.25">
      <c r="C17" s="69">
        <v>11</v>
      </c>
      <c r="D17" s="69"/>
      <c r="E17" s="1"/>
      <c r="F17" s="68"/>
      <c r="G17" s="69"/>
    </row>
    <row r="18" spans="3:7" ht="15" customHeight="1" x14ac:dyDescent="0.25">
      <c r="C18" s="69">
        <v>12</v>
      </c>
      <c r="D18" s="69"/>
      <c r="E18" s="1"/>
      <c r="F18" s="68"/>
      <c r="G18" s="69"/>
    </row>
    <row r="19" spans="3:7" ht="15" customHeight="1" x14ac:dyDescent="0.25">
      <c r="C19" s="69">
        <v>13</v>
      </c>
      <c r="D19" s="69"/>
      <c r="E19" s="1"/>
      <c r="F19" s="68"/>
      <c r="G19" s="69"/>
    </row>
    <row r="20" spans="3:7" ht="15" customHeight="1" x14ac:dyDescent="0.25">
      <c r="C20" s="69">
        <v>14</v>
      </c>
      <c r="D20" s="69"/>
      <c r="E20" s="1"/>
      <c r="F20" s="68"/>
      <c r="G20" s="69"/>
    </row>
    <row r="21" spans="3:7" ht="15.75" customHeight="1" x14ac:dyDescent="0.25">
      <c r="C21" s="69">
        <v>15</v>
      </c>
      <c r="D21" s="69"/>
      <c r="E21" s="1"/>
      <c r="F21" s="68"/>
      <c r="G21" s="69"/>
    </row>
    <row r="22" spans="3:7" ht="15.75" customHeight="1" x14ac:dyDescent="0.25">
      <c r="C22" s="69">
        <v>16</v>
      </c>
      <c r="D22" s="69"/>
      <c r="E22" s="1"/>
      <c r="F22" s="68"/>
      <c r="G22" s="69"/>
    </row>
    <row r="23" spans="3:7" ht="15.75" customHeight="1" x14ac:dyDescent="0.25">
      <c r="C23" s="69">
        <v>17</v>
      </c>
      <c r="D23" s="69"/>
      <c r="E23" s="1"/>
      <c r="F23" s="68"/>
      <c r="G23" s="69"/>
    </row>
    <row r="24" spans="3:7" ht="15.75" customHeight="1" x14ac:dyDescent="0.25">
      <c r="C24" s="69">
        <v>18</v>
      </c>
      <c r="D24" s="69"/>
      <c r="E24" s="1"/>
      <c r="F24" s="68"/>
      <c r="G24" s="69"/>
    </row>
    <row r="25" spans="3:7" ht="15.75" customHeight="1" x14ac:dyDescent="0.25">
      <c r="C25" s="69">
        <v>19</v>
      </c>
      <c r="D25" s="69"/>
      <c r="E25" s="1"/>
      <c r="F25" s="68"/>
      <c r="G25" s="69"/>
    </row>
    <row r="26" spans="3:7" ht="15.75" customHeight="1" thickBot="1" x14ac:dyDescent="0.3">
      <c r="C26" s="69">
        <v>20</v>
      </c>
      <c r="D26" s="69"/>
      <c r="E26" s="25"/>
      <c r="F26" s="73"/>
      <c r="G26" s="69"/>
    </row>
    <row r="27" spans="3:7" ht="15.75" customHeight="1" thickBot="1" x14ac:dyDescent="0.3">
      <c r="C27" s="26"/>
      <c r="D27" s="26"/>
      <c r="E27" s="74" t="s">
        <v>15</v>
      </c>
      <c r="F27" s="75">
        <f>SUM(F7:F26)</f>
        <v>896800</v>
      </c>
      <c r="G27" s="26"/>
    </row>
    <row r="28" spans="3:7" ht="15.75" customHeight="1" thickBot="1" x14ac:dyDescent="0.3"/>
    <row r="29" spans="3:7" ht="15.75" customHeight="1" x14ac:dyDescent="0.25">
      <c r="D29" s="265" t="s">
        <v>72</v>
      </c>
      <c r="E29" s="267"/>
      <c r="F29" s="303">
        <f>'2019'!T65</f>
        <v>760000</v>
      </c>
      <c r="G29" s="304"/>
    </row>
    <row r="30" spans="3:7" ht="15.75" customHeight="1" x14ac:dyDescent="0.25">
      <c r="D30" s="261" t="s">
        <v>65</v>
      </c>
      <c r="E30" s="256"/>
      <c r="F30" s="298">
        <f>F27</f>
        <v>896800</v>
      </c>
      <c r="G30" s="309"/>
    </row>
    <row r="31" spans="3:7" ht="15.75" customHeight="1" x14ac:dyDescent="0.25">
      <c r="D31" s="261" t="s">
        <v>98</v>
      </c>
      <c r="E31" s="256"/>
      <c r="F31" s="300">
        <f>Pemasukkan!F27</f>
        <v>222000</v>
      </c>
      <c r="G31" s="310"/>
    </row>
    <row r="32" spans="3:7" ht="15.75" customHeight="1" thickBot="1" x14ac:dyDescent="0.3">
      <c r="D32" s="305" t="s">
        <v>191</v>
      </c>
      <c r="E32" s="306"/>
      <c r="F32" s="307">
        <f>'2019'!T67</f>
        <v>1657729.1800000002</v>
      </c>
      <c r="G32" s="308"/>
    </row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</sheetData>
  <sheetProtection password="F879" sheet="1" objects="1" scenarios="1"/>
  <mergeCells count="9">
    <mergeCell ref="C2:K3"/>
    <mergeCell ref="D29:E29"/>
    <mergeCell ref="F29:G29"/>
    <mergeCell ref="D32:E32"/>
    <mergeCell ref="F32:G32"/>
    <mergeCell ref="D30:E30"/>
    <mergeCell ref="F30:G30"/>
    <mergeCell ref="D31:E31"/>
    <mergeCell ref="F31:G31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K220"/>
  <sheetViews>
    <sheetView zoomScale="70" zoomScaleNormal="70" workbookViewId="0">
      <selection activeCell="G8" sqref="G8"/>
    </sheetView>
  </sheetViews>
  <sheetFormatPr defaultColWidth="14.42578125" defaultRowHeight="15" customHeight="1" x14ac:dyDescent="0.25"/>
  <cols>
    <col min="1" max="2" width="8.7109375" style="65" customWidth="1"/>
    <col min="3" max="3" width="6.85546875" style="65" customWidth="1"/>
    <col min="4" max="4" width="32.42578125" style="65" customWidth="1"/>
    <col min="5" max="5" width="23.7109375" style="65" customWidth="1"/>
    <col min="6" max="6" width="19.5703125" style="65" customWidth="1"/>
    <col min="7" max="7" width="79.7109375" style="65" customWidth="1"/>
    <col min="8" max="8" width="19.140625" style="65" customWidth="1"/>
    <col min="9" max="9" width="19.28515625" style="65" customWidth="1"/>
    <col min="10" max="10" width="14.42578125" style="65"/>
    <col min="11" max="11" width="16.28515625" style="65" customWidth="1"/>
    <col min="12" max="16384" width="14.42578125" style="65"/>
  </cols>
  <sheetData>
    <row r="2" spans="3:11" ht="15" customHeight="1" x14ac:dyDescent="0.25">
      <c r="C2" s="313" t="s">
        <v>186</v>
      </c>
      <c r="D2" s="314"/>
      <c r="E2" s="314"/>
      <c r="F2" s="314"/>
      <c r="G2" s="314"/>
      <c r="H2" s="314"/>
      <c r="I2" s="314"/>
      <c r="J2" s="314"/>
      <c r="K2" s="314"/>
    </row>
    <row r="3" spans="3:11" ht="15" customHeight="1" x14ac:dyDescent="0.25">
      <c r="C3" s="314"/>
      <c r="D3" s="314"/>
      <c r="E3" s="314"/>
      <c r="F3" s="314"/>
      <c r="G3" s="314"/>
      <c r="H3" s="314"/>
      <c r="I3" s="314"/>
      <c r="J3" s="314"/>
      <c r="K3" s="314"/>
    </row>
    <row r="6" spans="3:11" ht="15" customHeight="1" x14ac:dyDescent="0.25">
      <c r="C6" s="70" t="s">
        <v>1</v>
      </c>
      <c r="D6" s="70" t="s">
        <v>65</v>
      </c>
      <c r="E6" s="70" t="s">
        <v>187</v>
      </c>
      <c r="F6" s="70" t="s">
        <v>180</v>
      </c>
      <c r="G6" s="70" t="s">
        <v>19</v>
      </c>
    </row>
    <row r="7" spans="3:11" ht="46.5" customHeight="1" x14ac:dyDescent="0.25">
      <c r="C7" s="1">
        <v>1</v>
      </c>
      <c r="D7" s="70" t="s">
        <v>185</v>
      </c>
      <c r="E7" s="72" t="s">
        <v>188</v>
      </c>
      <c r="F7" s="76">
        <v>122000</v>
      </c>
      <c r="G7" s="78" t="s">
        <v>189</v>
      </c>
    </row>
    <row r="8" spans="3:11" ht="17.25" customHeight="1" x14ac:dyDescent="0.25">
      <c r="C8" s="1">
        <v>2</v>
      </c>
      <c r="D8" s="1" t="s">
        <v>229</v>
      </c>
      <c r="E8" s="1" t="s">
        <v>228</v>
      </c>
      <c r="F8" s="76">
        <v>100000</v>
      </c>
      <c r="G8" s="1" t="s">
        <v>230</v>
      </c>
    </row>
    <row r="9" spans="3:11" ht="15" customHeight="1" x14ac:dyDescent="0.25">
      <c r="C9" s="1">
        <v>3</v>
      </c>
      <c r="D9" s="1"/>
      <c r="E9" s="1"/>
      <c r="F9" s="76"/>
      <c r="G9" s="1"/>
    </row>
    <row r="10" spans="3:11" ht="15" customHeight="1" x14ac:dyDescent="0.25">
      <c r="C10" s="1">
        <v>4</v>
      </c>
      <c r="D10" s="1"/>
      <c r="E10" s="1"/>
      <c r="F10" s="76"/>
      <c r="G10" s="1"/>
    </row>
    <row r="11" spans="3:11" ht="15" customHeight="1" x14ac:dyDescent="0.25">
      <c r="C11" s="1">
        <v>5</v>
      </c>
      <c r="D11" s="1"/>
      <c r="E11" s="1"/>
      <c r="F11" s="76"/>
      <c r="G11" s="1"/>
    </row>
    <row r="12" spans="3:11" ht="15" customHeight="1" x14ac:dyDescent="0.25">
      <c r="C12" s="1">
        <v>6</v>
      </c>
      <c r="D12" s="1"/>
      <c r="E12" s="1"/>
      <c r="F12" s="76"/>
      <c r="G12" s="1"/>
    </row>
    <row r="13" spans="3:11" ht="15" customHeight="1" x14ac:dyDescent="0.25">
      <c r="C13" s="1">
        <v>7</v>
      </c>
      <c r="D13" s="1"/>
      <c r="E13" s="1"/>
      <c r="F13" s="76"/>
      <c r="G13" s="1"/>
    </row>
    <row r="14" spans="3:11" ht="15" customHeight="1" x14ac:dyDescent="0.25">
      <c r="C14" s="1">
        <v>8</v>
      </c>
      <c r="D14" s="1"/>
      <c r="E14" s="1"/>
      <c r="F14" s="76"/>
      <c r="G14" s="1"/>
    </row>
    <row r="15" spans="3:11" ht="15" customHeight="1" x14ac:dyDescent="0.25">
      <c r="C15" s="1">
        <v>9</v>
      </c>
      <c r="D15" s="1"/>
      <c r="E15" s="1"/>
      <c r="F15" s="76"/>
      <c r="G15" s="1"/>
    </row>
    <row r="16" spans="3:11" ht="15" customHeight="1" x14ac:dyDescent="0.25">
      <c r="C16" s="1">
        <v>10</v>
      </c>
      <c r="D16" s="1"/>
      <c r="E16" s="1"/>
      <c r="F16" s="76"/>
      <c r="G16" s="1"/>
    </row>
    <row r="17" spans="3:7" ht="15" customHeight="1" x14ac:dyDescent="0.25">
      <c r="C17" s="1">
        <v>11</v>
      </c>
      <c r="D17" s="1"/>
      <c r="E17" s="1"/>
      <c r="F17" s="76"/>
      <c r="G17" s="1"/>
    </row>
    <row r="18" spans="3:7" ht="15" customHeight="1" x14ac:dyDescent="0.25">
      <c r="C18" s="1">
        <v>12</v>
      </c>
      <c r="D18" s="1"/>
      <c r="E18" s="1"/>
      <c r="F18" s="76"/>
      <c r="G18" s="1"/>
    </row>
    <row r="19" spans="3:7" ht="15" customHeight="1" x14ac:dyDescent="0.25">
      <c r="C19" s="1">
        <v>13</v>
      </c>
      <c r="D19" s="1"/>
      <c r="E19" s="1"/>
      <c r="F19" s="76"/>
      <c r="G19" s="1"/>
    </row>
    <row r="20" spans="3:7" ht="15" customHeight="1" x14ac:dyDescent="0.25">
      <c r="C20" s="1">
        <v>14</v>
      </c>
      <c r="D20" s="1"/>
      <c r="E20" s="1"/>
      <c r="F20" s="76"/>
      <c r="G20" s="1"/>
    </row>
    <row r="21" spans="3:7" ht="15.75" customHeight="1" x14ac:dyDescent="0.25">
      <c r="C21" s="1">
        <v>15</v>
      </c>
      <c r="D21" s="1"/>
      <c r="E21" s="1"/>
      <c r="F21" s="76"/>
      <c r="G21" s="1"/>
    </row>
    <row r="22" spans="3:7" ht="15.75" customHeight="1" x14ac:dyDescent="0.25">
      <c r="C22" s="1">
        <v>16</v>
      </c>
      <c r="D22" s="1"/>
      <c r="E22" s="1"/>
      <c r="F22" s="76"/>
      <c r="G22" s="1"/>
    </row>
    <row r="23" spans="3:7" ht="15.75" customHeight="1" x14ac:dyDescent="0.25">
      <c r="C23" s="1">
        <v>17</v>
      </c>
      <c r="D23" s="1"/>
      <c r="E23" s="1"/>
      <c r="F23" s="76"/>
      <c r="G23" s="1"/>
    </row>
    <row r="24" spans="3:7" ht="15.75" customHeight="1" x14ac:dyDescent="0.25">
      <c r="C24" s="1">
        <v>18</v>
      </c>
      <c r="D24" s="1"/>
      <c r="E24" s="1"/>
      <c r="F24" s="76"/>
      <c r="G24" s="1"/>
    </row>
    <row r="25" spans="3:7" ht="15.75" customHeight="1" x14ac:dyDescent="0.25">
      <c r="C25" s="1">
        <v>19</v>
      </c>
      <c r="D25" s="1"/>
      <c r="E25" s="1"/>
      <c r="F25" s="76"/>
      <c r="G25" s="1"/>
    </row>
    <row r="26" spans="3:7" ht="15.75" customHeight="1" thickBot="1" x14ac:dyDescent="0.3">
      <c r="C26" s="1">
        <v>20</v>
      </c>
      <c r="D26" s="1"/>
      <c r="E26" s="25"/>
      <c r="F26" s="79"/>
      <c r="G26" s="1"/>
    </row>
    <row r="27" spans="3:7" ht="15.75" customHeight="1" thickBot="1" x14ac:dyDescent="0.3">
      <c r="C27" s="26"/>
      <c r="D27" s="26"/>
      <c r="E27" s="74" t="s">
        <v>15</v>
      </c>
      <c r="F27" s="75">
        <f>SUM(F7:F26)</f>
        <v>222000</v>
      </c>
      <c r="G27" s="26"/>
    </row>
    <row r="28" spans="3:7" ht="15.75" customHeight="1" thickBot="1" x14ac:dyDescent="0.3"/>
    <row r="29" spans="3:7" ht="15.75" customHeight="1" x14ac:dyDescent="0.25">
      <c r="D29" s="276" t="s">
        <v>72</v>
      </c>
      <c r="E29" s="277"/>
      <c r="F29" s="315">
        <f>'2019'!T65</f>
        <v>760000</v>
      </c>
      <c r="G29" s="316"/>
    </row>
    <row r="30" spans="3:7" ht="15.75" customHeight="1" x14ac:dyDescent="0.25">
      <c r="D30" s="262" t="s">
        <v>65</v>
      </c>
      <c r="E30" s="256"/>
      <c r="F30" s="298">
        <f>Pengeluaran!F30</f>
        <v>896800</v>
      </c>
      <c r="G30" s="309"/>
    </row>
    <row r="31" spans="3:7" ht="15.75" customHeight="1" x14ac:dyDescent="0.25">
      <c r="D31" s="261" t="s">
        <v>98</v>
      </c>
      <c r="E31" s="256"/>
      <c r="F31" s="300">
        <f>F27</f>
        <v>222000</v>
      </c>
      <c r="G31" s="310"/>
    </row>
    <row r="32" spans="3:7" ht="15.75" customHeight="1" thickBot="1" x14ac:dyDescent="0.3">
      <c r="D32" s="305" t="s">
        <v>190</v>
      </c>
      <c r="E32" s="306"/>
      <c r="F32" s="311">
        <f>'2019'!T67</f>
        <v>1657729.1800000002</v>
      </c>
      <c r="G32" s="312"/>
    </row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</sheetData>
  <sheetProtection password="F879" sheet="1" objects="1" scenarios="1"/>
  <mergeCells count="9">
    <mergeCell ref="D32:E32"/>
    <mergeCell ref="F32:G32"/>
    <mergeCell ref="D31:E31"/>
    <mergeCell ref="F31:G31"/>
    <mergeCell ref="C2:K3"/>
    <mergeCell ref="D29:E29"/>
    <mergeCell ref="F29:G29"/>
    <mergeCell ref="D30:E30"/>
    <mergeCell ref="F30:G30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K32"/>
  <sheetViews>
    <sheetView tabSelected="1" zoomScale="70" zoomScaleNormal="70" workbookViewId="0">
      <selection activeCell="D14" sqref="D14"/>
    </sheetView>
  </sheetViews>
  <sheetFormatPr defaultRowHeight="15" x14ac:dyDescent="0.25"/>
  <cols>
    <col min="3" max="3" width="6.140625" customWidth="1"/>
    <col min="4" max="4" width="35.42578125" customWidth="1"/>
    <col min="5" max="5" width="32.140625" customWidth="1"/>
    <col min="6" max="6" width="31.5703125" customWidth="1"/>
    <col min="7" max="7" width="60.42578125" customWidth="1"/>
  </cols>
  <sheetData>
    <row r="2" spans="3:11" x14ac:dyDescent="0.25">
      <c r="C2" s="319" t="s">
        <v>232</v>
      </c>
      <c r="D2" s="320"/>
      <c r="E2" s="320"/>
      <c r="F2" s="320"/>
      <c r="G2" s="320"/>
      <c r="H2" s="320"/>
      <c r="I2" s="320"/>
      <c r="J2" s="320"/>
      <c r="K2" s="320"/>
    </row>
    <row r="3" spans="3:11" x14ac:dyDescent="0.25">
      <c r="C3" s="320"/>
      <c r="D3" s="320"/>
      <c r="E3" s="320"/>
      <c r="F3" s="320"/>
      <c r="G3" s="320"/>
      <c r="H3" s="320"/>
      <c r="I3" s="320"/>
      <c r="J3" s="320"/>
      <c r="K3" s="320"/>
    </row>
    <row r="4" spans="3:11" x14ac:dyDescent="0.25">
      <c r="C4" s="219"/>
      <c r="D4" s="219"/>
      <c r="E4" s="219"/>
      <c r="F4" s="219"/>
      <c r="G4" s="219"/>
      <c r="H4" s="219"/>
      <c r="I4" s="219"/>
      <c r="J4" s="219"/>
      <c r="K4" s="219"/>
    </row>
    <row r="5" spans="3:11" x14ac:dyDescent="0.25">
      <c r="C5" s="219"/>
      <c r="D5" s="219"/>
      <c r="E5" s="219"/>
      <c r="F5" s="219"/>
      <c r="G5" s="219"/>
      <c r="H5" s="219"/>
      <c r="I5" s="219"/>
      <c r="J5" s="219"/>
      <c r="K5" s="219"/>
    </row>
    <row r="6" spans="3:11" x14ac:dyDescent="0.25">
      <c r="C6" s="220" t="s">
        <v>1</v>
      </c>
      <c r="D6" s="220" t="s">
        <v>65</v>
      </c>
      <c r="E6" s="220" t="s">
        <v>187</v>
      </c>
      <c r="F6" s="220" t="s">
        <v>180</v>
      </c>
      <c r="G6" s="220" t="s">
        <v>19</v>
      </c>
      <c r="H6" s="219"/>
      <c r="I6" s="219"/>
      <c r="J6" s="219"/>
      <c r="K6" s="219"/>
    </row>
    <row r="7" spans="3:11" ht="41.25" customHeight="1" x14ac:dyDescent="0.25">
      <c r="C7" s="25">
        <v>1</v>
      </c>
      <c r="D7" s="25" t="s">
        <v>226</v>
      </c>
      <c r="E7" s="25" t="s">
        <v>225</v>
      </c>
      <c r="F7" s="79">
        <v>60000</v>
      </c>
      <c r="G7" s="228" t="s">
        <v>227</v>
      </c>
      <c r="H7" s="219"/>
      <c r="I7" s="219"/>
      <c r="J7" s="219"/>
      <c r="K7" s="219"/>
    </row>
    <row r="8" spans="3:11" ht="18.75" customHeight="1" x14ac:dyDescent="0.25">
      <c r="C8" s="1">
        <v>2</v>
      </c>
      <c r="D8" s="69"/>
      <c r="E8" s="1"/>
      <c r="F8" s="76"/>
      <c r="G8" s="227"/>
      <c r="H8" s="219"/>
      <c r="I8" s="219"/>
      <c r="J8" s="219"/>
      <c r="K8" s="219"/>
    </row>
    <row r="9" spans="3:11" x14ac:dyDescent="0.25">
      <c r="C9" s="11">
        <v>3</v>
      </c>
      <c r="D9" s="11"/>
      <c r="E9" s="229"/>
      <c r="F9" s="230"/>
      <c r="G9" s="231"/>
      <c r="H9" s="219"/>
      <c r="I9" s="219"/>
      <c r="J9" s="219"/>
      <c r="K9" s="219"/>
    </row>
    <row r="10" spans="3:11" x14ac:dyDescent="0.25">
      <c r="C10" s="1">
        <v>4</v>
      </c>
      <c r="D10" s="1"/>
      <c r="E10" s="25"/>
      <c r="F10" s="79"/>
      <c r="G10" s="228"/>
      <c r="H10" s="219"/>
      <c r="I10" s="219"/>
      <c r="J10" s="219"/>
      <c r="K10" s="219"/>
    </row>
    <row r="11" spans="3:11" x14ac:dyDescent="0.25">
      <c r="C11" s="1">
        <v>5</v>
      </c>
      <c r="D11" s="1"/>
      <c r="E11" s="25"/>
      <c r="F11" s="79"/>
      <c r="G11" s="228"/>
      <c r="H11" s="219"/>
      <c r="I11" s="219"/>
      <c r="J11" s="219"/>
      <c r="K11" s="219"/>
    </row>
    <row r="12" spans="3:11" x14ac:dyDescent="0.25">
      <c r="C12" s="1">
        <v>6</v>
      </c>
      <c r="D12" s="1"/>
      <c r="E12" s="25"/>
      <c r="F12" s="79"/>
      <c r="G12" s="228"/>
      <c r="H12" s="219"/>
      <c r="I12" s="219"/>
      <c r="J12" s="219"/>
      <c r="K12" s="219"/>
    </row>
    <row r="13" spans="3:11" x14ac:dyDescent="0.25">
      <c r="C13" s="1">
        <v>7</v>
      </c>
      <c r="D13" s="1"/>
      <c r="E13" s="25"/>
      <c r="F13" s="79"/>
      <c r="G13" s="228"/>
      <c r="H13" s="219"/>
      <c r="I13" s="219"/>
      <c r="J13" s="219"/>
      <c r="K13" s="219"/>
    </row>
    <row r="14" spans="3:11" x14ac:dyDescent="0.25">
      <c r="C14" s="1">
        <v>8</v>
      </c>
      <c r="D14" s="1"/>
      <c r="E14" s="25"/>
      <c r="F14" s="79"/>
      <c r="G14" s="227"/>
      <c r="H14" s="219"/>
      <c r="I14" s="219"/>
      <c r="J14" s="219"/>
      <c r="K14" s="219"/>
    </row>
    <row r="15" spans="3:11" x14ac:dyDescent="0.25">
      <c r="C15" s="1">
        <v>9</v>
      </c>
      <c r="D15" s="1"/>
      <c r="E15" s="25"/>
      <c r="F15" s="79"/>
      <c r="G15" s="227"/>
      <c r="H15" s="219"/>
      <c r="I15" s="219"/>
      <c r="J15" s="219"/>
      <c r="K15" s="219"/>
    </row>
    <row r="16" spans="3:11" x14ac:dyDescent="0.25">
      <c r="C16" s="1">
        <v>10</v>
      </c>
      <c r="D16" s="1"/>
      <c r="E16" s="25"/>
      <c r="F16" s="79"/>
      <c r="G16" s="227"/>
      <c r="H16" s="219"/>
      <c r="I16" s="219"/>
      <c r="J16" s="219"/>
      <c r="K16" s="219"/>
    </row>
    <row r="17" spans="3:11" x14ac:dyDescent="0.25">
      <c r="C17" s="1">
        <v>11</v>
      </c>
      <c r="D17" s="1"/>
      <c r="E17" s="25"/>
      <c r="F17" s="79"/>
      <c r="G17" s="227"/>
      <c r="H17" s="219"/>
      <c r="I17" s="219"/>
      <c r="J17" s="219"/>
      <c r="K17" s="219"/>
    </row>
    <row r="18" spans="3:11" x14ac:dyDescent="0.25">
      <c r="C18" s="1">
        <v>12</v>
      </c>
      <c r="D18" s="1"/>
      <c r="E18" s="25"/>
      <c r="F18" s="79"/>
      <c r="G18" s="227"/>
      <c r="H18" s="219"/>
      <c r="I18" s="219"/>
      <c r="J18" s="219"/>
      <c r="K18" s="219"/>
    </row>
    <row r="19" spans="3:11" x14ac:dyDescent="0.25">
      <c r="C19" s="1">
        <v>13</v>
      </c>
      <c r="D19" s="1"/>
      <c r="E19" s="1"/>
      <c r="F19" s="79"/>
      <c r="G19" s="227"/>
      <c r="H19" s="219"/>
      <c r="I19" s="219"/>
      <c r="J19" s="219"/>
      <c r="K19" s="219"/>
    </row>
    <row r="20" spans="3:11" x14ac:dyDescent="0.25">
      <c r="C20" s="1">
        <v>14</v>
      </c>
      <c r="D20" s="1"/>
      <c r="E20" s="1"/>
      <c r="F20" s="79"/>
      <c r="G20" s="227"/>
      <c r="H20" s="219"/>
      <c r="I20" s="219"/>
      <c r="J20" s="219"/>
      <c r="K20" s="219"/>
    </row>
    <row r="21" spans="3:11" x14ac:dyDescent="0.25">
      <c r="C21" s="1">
        <v>15</v>
      </c>
      <c r="D21" s="1"/>
      <c r="E21" s="1"/>
      <c r="F21" s="79"/>
      <c r="G21" s="227"/>
      <c r="H21" s="219"/>
      <c r="I21" s="219"/>
      <c r="J21" s="219"/>
      <c r="K21" s="219"/>
    </row>
    <row r="22" spans="3:11" x14ac:dyDescent="0.25">
      <c r="C22" s="1">
        <v>16</v>
      </c>
      <c r="D22" s="1"/>
      <c r="E22" s="1"/>
      <c r="F22" s="79"/>
      <c r="G22" s="227"/>
      <c r="H22" s="219"/>
      <c r="I22" s="219"/>
      <c r="J22" s="219"/>
      <c r="K22" s="219"/>
    </row>
    <row r="23" spans="3:11" x14ac:dyDescent="0.25">
      <c r="C23" s="1">
        <v>17</v>
      </c>
      <c r="D23" s="1"/>
      <c r="E23" s="1"/>
      <c r="F23" s="79"/>
      <c r="G23" s="227"/>
      <c r="H23" s="219"/>
      <c r="I23" s="219"/>
      <c r="J23" s="219"/>
      <c r="K23" s="219"/>
    </row>
    <row r="24" spans="3:11" x14ac:dyDescent="0.25">
      <c r="C24" s="1">
        <v>18</v>
      </c>
      <c r="D24" s="1"/>
      <c r="E24" s="1"/>
      <c r="F24" s="79"/>
      <c r="G24" s="227"/>
      <c r="H24" s="219"/>
      <c r="I24" s="219"/>
      <c r="J24" s="219"/>
      <c r="K24" s="219"/>
    </row>
    <row r="25" spans="3:11" x14ac:dyDescent="0.25">
      <c r="C25" s="1">
        <v>19</v>
      </c>
      <c r="D25" s="1"/>
      <c r="E25" s="1"/>
      <c r="F25" s="79"/>
      <c r="G25" s="227"/>
      <c r="H25" s="219"/>
      <c r="I25" s="219"/>
      <c r="J25" s="219"/>
      <c r="K25" s="219"/>
    </row>
    <row r="26" spans="3:11" ht="15.75" thickBot="1" x14ac:dyDescent="0.3">
      <c r="C26" s="1">
        <v>20</v>
      </c>
      <c r="D26" s="1"/>
      <c r="E26" s="25"/>
      <c r="F26" s="79"/>
      <c r="G26" s="227"/>
      <c r="H26" s="219"/>
      <c r="I26" s="219"/>
      <c r="J26" s="219"/>
      <c r="K26" s="219"/>
    </row>
    <row r="27" spans="3:11" ht="15.75" thickBot="1" x14ac:dyDescent="0.3">
      <c r="C27" s="26"/>
      <c r="D27" s="26"/>
      <c r="E27" s="74" t="s">
        <v>15</v>
      </c>
      <c r="F27" s="75">
        <f>SUM(F7:F26)</f>
        <v>60000</v>
      </c>
      <c r="G27" s="26"/>
      <c r="H27" s="219"/>
      <c r="I27" s="219"/>
      <c r="J27" s="219"/>
      <c r="K27" s="219"/>
    </row>
    <row r="28" spans="3:11" x14ac:dyDescent="0.25">
      <c r="C28" s="219"/>
      <c r="D28" s="219"/>
      <c r="E28" s="219"/>
      <c r="F28" s="219"/>
      <c r="G28" s="219"/>
      <c r="H28" s="219"/>
      <c r="I28" s="219"/>
      <c r="J28" s="219"/>
      <c r="K28" s="219"/>
    </row>
    <row r="29" spans="3:11" ht="15.75" thickBot="1" x14ac:dyDescent="0.3">
      <c r="C29" s="219"/>
      <c r="D29" s="321"/>
      <c r="E29" s="321"/>
      <c r="F29" s="322"/>
      <c r="G29" s="322"/>
      <c r="H29" s="219"/>
      <c r="I29" s="219"/>
      <c r="J29" s="219"/>
      <c r="K29" s="219"/>
    </row>
    <row r="30" spans="3:11" ht="15.75" thickBot="1" x14ac:dyDescent="0.3">
      <c r="C30" s="26"/>
      <c r="D30" s="323" t="s">
        <v>231</v>
      </c>
      <c r="E30" s="324"/>
      <c r="F30" s="325">
        <f>F27</f>
        <v>60000</v>
      </c>
      <c r="G30" s="326"/>
      <c r="H30" s="219"/>
      <c r="I30" s="219"/>
      <c r="J30" s="219"/>
      <c r="K30" s="219"/>
    </row>
    <row r="31" spans="3:11" x14ac:dyDescent="0.25">
      <c r="C31" s="219"/>
      <c r="H31" s="219"/>
      <c r="I31" s="219"/>
      <c r="J31" s="219"/>
      <c r="K31" s="219"/>
    </row>
    <row r="32" spans="3:11" x14ac:dyDescent="0.25">
      <c r="C32" s="219"/>
      <c r="D32" s="317"/>
      <c r="E32" s="317"/>
      <c r="F32" s="318"/>
      <c r="G32" s="317"/>
      <c r="H32" s="219"/>
      <c r="I32" s="219"/>
      <c r="J32" s="219"/>
      <c r="K32" s="219"/>
    </row>
  </sheetData>
  <sheetProtection password="F879" sheet="1" objects="1" scenarios="1"/>
  <mergeCells count="7">
    <mergeCell ref="D32:E32"/>
    <mergeCell ref="F32:G32"/>
    <mergeCell ref="C2:K3"/>
    <mergeCell ref="D29:E29"/>
    <mergeCell ref="F29:G29"/>
    <mergeCell ref="D30:E30"/>
    <mergeCell ref="F30:G30"/>
  </mergeCells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3:K27"/>
  <sheetViews>
    <sheetView topLeftCell="B7" workbookViewId="0">
      <selection activeCell="F15" sqref="F15"/>
    </sheetView>
  </sheetViews>
  <sheetFormatPr defaultColWidth="14.42578125" defaultRowHeight="15" customHeight="1" x14ac:dyDescent="0.25"/>
  <sheetData>
    <row r="3" spans="2:11" ht="15" customHeight="1" thickBot="1" x14ac:dyDescent="0.3"/>
    <row r="4" spans="2:11" ht="15" customHeight="1" thickBot="1" x14ac:dyDescent="0.3">
      <c r="B4" s="31"/>
      <c r="C4" s="327" t="s">
        <v>122</v>
      </c>
      <c r="D4" s="328"/>
      <c r="E4" s="32"/>
      <c r="F4" s="38"/>
      <c r="G4" s="39"/>
      <c r="H4" s="327" t="s">
        <v>103</v>
      </c>
      <c r="I4" s="328"/>
      <c r="J4" s="40"/>
      <c r="K4" s="32"/>
    </row>
    <row r="5" spans="2:11" ht="15" customHeight="1" x14ac:dyDescent="0.25">
      <c r="B5" s="33"/>
      <c r="C5" s="26"/>
      <c r="D5" s="26"/>
      <c r="E5" s="34"/>
      <c r="F5" s="33"/>
      <c r="G5" s="26"/>
      <c r="H5" s="26"/>
      <c r="I5" s="26"/>
      <c r="J5" s="26"/>
      <c r="K5" s="34"/>
    </row>
    <row r="6" spans="2:11" ht="15" customHeight="1" x14ac:dyDescent="0.25">
      <c r="B6" s="33"/>
      <c r="C6" s="26"/>
      <c r="D6" s="26"/>
      <c r="E6" s="34"/>
      <c r="F6" s="33"/>
      <c r="G6" s="26"/>
      <c r="H6" s="26"/>
      <c r="I6" s="26"/>
      <c r="J6" s="26"/>
      <c r="K6" s="34"/>
    </row>
    <row r="7" spans="2:11" ht="15" customHeight="1" x14ac:dyDescent="0.25">
      <c r="B7" s="33"/>
      <c r="C7" s="26"/>
      <c r="D7" s="26"/>
      <c r="E7" s="34"/>
      <c r="F7" s="33"/>
      <c r="G7" s="26"/>
      <c r="H7" s="26"/>
      <c r="I7" s="26"/>
      <c r="J7" s="26"/>
      <c r="K7" s="34"/>
    </row>
    <row r="8" spans="2:11" ht="15" customHeight="1" x14ac:dyDescent="0.25">
      <c r="B8" s="33"/>
      <c r="C8" s="26"/>
      <c r="D8" s="26"/>
      <c r="E8" s="34"/>
      <c r="F8" s="33"/>
      <c r="G8" s="26"/>
      <c r="H8" s="26"/>
      <c r="I8" s="26"/>
      <c r="J8" s="26"/>
      <c r="K8" s="34"/>
    </row>
    <row r="9" spans="2:11" ht="15" customHeight="1" x14ac:dyDescent="0.25">
      <c r="B9" s="33"/>
      <c r="C9" s="26"/>
      <c r="D9" s="26"/>
      <c r="E9" s="34"/>
      <c r="F9" s="33"/>
      <c r="G9" s="26"/>
      <c r="H9" s="26"/>
      <c r="I9" s="26"/>
      <c r="J9" s="26"/>
      <c r="K9" s="34"/>
    </row>
    <row r="10" spans="2:11" ht="15" customHeight="1" x14ac:dyDescent="0.25">
      <c r="B10" s="33"/>
      <c r="C10" s="26"/>
      <c r="D10" s="26"/>
      <c r="E10" s="34"/>
      <c r="F10" s="33"/>
      <c r="G10" s="26"/>
      <c r="H10" s="26"/>
      <c r="I10" s="26"/>
      <c r="J10" s="26"/>
      <c r="K10" s="34"/>
    </row>
    <row r="11" spans="2:11" ht="15" customHeight="1" x14ac:dyDescent="0.25">
      <c r="B11" s="33"/>
      <c r="C11" s="26"/>
      <c r="D11" s="26"/>
      <c r="E11" s="34"/>
      <c r="F11" s="33"/>
      <c r="G11" s="26"/>
      <c r="H11" s="26"/>
      <c r="I11" s="26"/>
      <c r="J11" s="26"/>
      <c r="K11" s="34"/>
    </row>
    <row r="12" spans="2:11" ht="15" customHeight="1" x14ac:dyDescent="0.25">
      <c r="B12" s="33"/>
      <c r="C12" s="26"/>
      <c r="D12" s="26"/>
      <c r="E12" s="34"/>
      <c r="F12" s="33"/>
      <c r="G12" s="26"/>
      <c r="H12" s="26"/>
      <c r="I12" s="26"/>
      <c r="J12" s="26"/>
      <c r="K12" s="34"/>
    </row>
    <row r="13" spans="2:11" ht="15" customHeight="1" x14ac:dyDescent="0.25">
      <c r="B13" s="33"/>
      <c r="C13" s="26"/>
      <c r="D13" s="26"/>
      <c r="E13" s="34"/>
      <c r="F13" s="33"/>
      <c r="G13" s="26"/>
      <c r="H13" s="26"/>
      <c r="I13" s="26"/>
      <c r="J13" s="26"/>
      <c r="K13" s="34"/>
    </row>
    <row r="14" spans="2:11" ht="15" customHeight="1" thickBot="1" x14ac:dyDescent="0.3">
      <c r="B14" s="35"/>
      <c r="C14" s="36"/>
      <c r="D14" s="36"/>
      <c r="E14" s="37"/>
      <c r="F14" s="35"/>
      <c r="G14" s="36"/>
      <c r="H14" s="36"/>
      <c r="I14" s="36"/>
      <c r="J14" s="36"/>
      <c r="K14" s="37"/>
    </row>
    <row r="16" spans="2:11" ht="15" customHeight="1" thickBot="1" x14ac:dyDescent="0.3"/>
    <row r="17" spans="2:11" ht="15" customHeight="1" thickBot="1" x14ac:dyDescent="0.3">
      <c r="B17" s="31"/>
      <c r="C17" s="327" t="s">
        <v>144</v>
      </c>
      <c r="D17" s="328"/>
      <c r="E17" s="32"/>
      <c r="F17" s="31"/>
      <c r="G17" s="40"/>
      <c r="H17" s="327" t="s">
        <v>146</v>
      </c>
      <c r="I17" s="328"/>
      <c r="J17" s="40"/>
      <c r="K17" s="32"/>
    </row>
    <row r="18" spans="2:11" ht="15" customHeight="1" x14ac:dyDescent="0.25">
      <c r="B18" s="33"/>
      <c r="C18" s="26"/>
      <c r="D18" s="26"/>
      <c r="E18" s="34"/>
      <c r="F18" s="33"/>
      <c r="G18" s="26"/>
      <c r="H18" s="26"/>
      <c r="I18" s="26"/>
      <c r="J18" s="26"/>
      <c r="K18" s="34"/>
    </row>
    <row r="19" spans="2:11" ht="15" customHeight="1" x14ac:dyDescent="0.25">
      <c r="B19" s="33"/>
      <c r="C19" s="26"/>
      <c r="D19" s="26"/>
      <c r="E19" s="34"/>
      <c r="F19" s="33"/>
      <c r="G19" s="26"/>
      <c r="H19" s="26"/>
      <c r="I19" s="26"/>
      <c r="J19" s="26"/>
      <c r="K19" s="34"/>
    </row>
    <row r="20" spans="2:11" ht="15" customHeight="1" x14ac:dyDescent="0.25">
      <c r="B20" s="33"/>
      <c r="C20" s="26"/>
      <c r="D20" s="26"/>
      <c r="E20" s="34"/>
      <c r="F20" s="33"/>
      <c r="G20" s="26"/>
      <c r="H20" s="26"/>
      <c r="I20" s="26"/>
      <c r="J20" s="26"/>
      <c r="K20" s="34"/>
    </row>
    <row r="21" spans="2:11" ht="15" customHeight="1" x14ac:dyDescent="0.25">
      <c r="B21" s="33"/>
      <c r="C21" s="26"/>
      <c r="D21" s="26"/>
      <c r="E21" s="34"/>
      <c r="F21" s="33"/>
      <c r="G21" s="26"/>
      <c r="H21" s="26"/>
      <c r="I21" s="26"/>
      <c r="J21" s="26"/>
      <c r="K21" s="34"/>
    </row>
    <row r="22" spans="2:11" ht="15" customHeight="1" x14ac:dyDescent="0.25">
      <c r="B22" s="33"/>
      <c r="C22" s="26"/>
      <c r="D22" s="26"/>
      <c r="E22" s="34"/>
      <c r="F22" s="33"/>
      <c r="G22" s="26"/>
      <c r="H22" s="26"/>
      <c r="I22" s="26"/>
      <c r="J22" s="26"/>
      <c r="K22" s="34"/>
    </row>
    <row r="23" spans="2:11" ht="15" customHeight="1" x14ac:dyDescent="0.25">
      <c r="B23" s="33"/>
      <c r="C23" s="26"/>
      <c r="D23" s="26"/>
      <c r="E23" s="34"/>
      <c r="F23" s="33"/>
      <c r="G23" s="26"/>
      <c r="H23" s="26"/>
      <c r="I23" s="26"/>
      <c r="J23" s="26"/>
      <c r="K23" s="34"/>
    </row>
    <row r="24" spans="2:11" ht="15" customHeight="1" x14ac:dyDescent="0.25">
      <c r="B24" s="33"/>
      <c r="C24" s="26"/>
      <c r="D24" s="26"/>
      <c r="E24" s="34"/>
      <c r="F24" s="33"/>
      <c r="G24" s="26"/>
      <c r="H24" s="26"/>
      <c r="I24" s="26"/>
      <c r="J24" s="26"/>
      <c r="K24" s="34"/>
    </row>
    <row r="25" spans="2:11" ht="15" customHeight="1" x14ac:dyDescent="0.25">
      <c r="B25" s="33"/>
      <c r="C25" s="26"/>
      <c r="D25" s="26"/>
      <c r="E25" s="34"/>
      <c r="F25" s="33"/>
      <c r="G25" s="26"/>
      <c r="H25" s="26"/>
      <c r="I25" s="26"/>
      <c r="J25" s="26"/>
      <c r="K25" s="34"/>
    </row>
    <row r="26" spans="2:11" ht="15" customHeight="1" x14ac:dyDescent="0.25">
      <c r="B26" s="33"/>
      <c r="C26" s="26"/>
      <c r="D26" s="26"/>
      <c r="E26" s="34"/>
      <c r="F26" s="33"/>
      <c r="G26" s="26"/>
      <c r="H26" s="26"/>
      <c r="I26" s="26"/>
      <c r="J26" s="26"/>
      <c r="K26" s="34"/>
    </row>
    <row r="27" spans="2:11" ht="15" customHeight="1" thickBot="1" x14ac:dyDescent="0.3">
      <c r="B27" s="35"/>
      <c r="C27" s="36"/>
      <c r="D27" s="36"/>
      <c r="E27" s="37"/>
      <c r="F27" s="35"/>
      <c r="G27" s="36"/>
      <c r="H27" s="36"/>
      <c r="I27" s="36"/>
      <c r="J27" s="36"/>
      <c r="K27" s="37"/>
    </row>
  </sheetData>
  <sheetProtection password="F879" sheet="1" objects="1" scenarios="1"/>
  <mergeCells count="4">
    <mergeCell ref="C4:D4"/>
    <mergeCell ref="H4:I4"/>
    <mergeCell ref="C17:D17"/>
    <mergeCell ref="H17:I1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2018(NOT UPDATED)</vt:lpstr>
      <vt:lpstr>2019</vt:lpstr>
      <vt:lpstr>Pengeluaran</vt:lpstr>
      <vt:lpstr>Pemasukkan</vt:lpstr>
      <vt:lpstr>Inventaris</vt:lpstr>
      <vt:lpstr>Lampiran Polo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Rafly</dc:creator>
  <cp:lastModifiedBy>Rafly Andrian Wicaksana</cp:lastModifiedBy>
  <dcterms:created xsi:type="dcterms:W3CDTF">2019-05-05T14:25:19Z</dcterms:created>
  <dcterms:modified xsi:type="dcterms:W3CDTF">2019-08-05T12:44:03Z</dcterms:modified>
</cp:coreProperties>
</file>