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4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T7" i="12" l="1"/>
  <c r="X10" i="12"/>
  <c r="X7" i="12"/>
  <c r="W71" i="11"/>
  <c r="W42" i="11"/>
  <c r="G39" i="13"/>
  <c r="G70" i="13"/>
  <c r="X56" i="12" l="1"/>
  <c r="X45" i="12"/>
  <c r="X35" i="12"/>
  <c r="X8" i="12"/>
  <c r="X9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6" i="12"/>
  <c r="X37" i="12"/>
  <c r="X38" i="12"/>
  <c r="X39" i="12"/>
  <c r="X40" i="12"/>
  <c r="X41" i="12"/>
  <c r="X42" i="12"/>
  <c r="X43" i="12"/>
  <c r="X44" i="12"/>
  <c r="X46" i="12"/>
  <c r="X47" i="12"/>
  <c r="X48" i="12"/>
  <c r="X49" i="12"/>
  <c r="X50" i="12"/>
  <c r="X51" i="12"/>
  <c r="X52" i="12"/>
  <c r="X53" i="12"/>
  <c r="X54" i="12"/>
  <c r="X55" i="12"/>
  <c r="X57" i="12"/>
  <c r="X58" i="12"/>
  <c r="X59" i="12"/>
  <c r="X60" i="12"/>
  <c r="X61" i="12"/>
  <c r="X62" i="12"/>
  <c r="Q86" i="13" l="1"/>
  <c r="Q85" i="13"/>
  <c r="P78" i="11"/>
  <c r="P77" i="11"/>
  <c r="P76" i="11"/>
  <c r="G60" i="13"/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91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91" i="13" s="1"/>
  <c r="F4" i="13"/>
  <c r="P17" i="13" s="1"/>
  <c r="D64" i="11"/>
  <c r="D63" i="11"/>
  <c r="D62" i="11"/>
  <c r="F9" i="13" l="1"/>
  <c r="P92" i="13"/>
  <c r="P75" i="11"/>
  <c r="P85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85" i="11" l="1"/>
  <c r="O86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V48" i="11"/>
  <c r="V49" i="11"/>
  <c r="V84" i="11"/>
  <c r="V85" i="11" s="1"/>
</calcChain>
</file>

<file path=xl/sharedStrings.xml><?xml version="1.0" encoding="utf-8"?>
<sst xmlns="http://schemas.openxmlformats.org/spreadsheetml/2006/main" count="1782" uniqueCount="522">
  <si>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</si>
  <si>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</si>
  <si>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</si>
  <si>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</si>
  <si>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</si>
  <si>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</si>
  <si>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</si>
  <si>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</si>
  <si>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</si>
  <si>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</si>
  <si>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</si>
  <si>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</si>
  <si>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</si>
  <si>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</si>
  <si>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</si>
  <si>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</si>
  <si>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</si>
  <si>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</si>
  <si>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</si>
  <si>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</si>
  <si>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</si>
  <si>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</si>
  <si>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</si>
  <si>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</si>
  <si>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</si>
  <si>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</si>
  <si>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</si>
  <si>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</si>
  <si>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</si>
  <si>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</si>
  <si>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</si>
  <si>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</si>
  <si>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</si>
  <si>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</si>
  <si>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</si>
  <si>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</si>
  <si>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</si>
  <si>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</si>
  <si>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</si>
  <si>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</si>
  <si>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</si>
  <si>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</si>
  <si>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</si>
  <si>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</si>
  <si>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</si>
  <si>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</si>
  <si>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</si>
  <si>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</si>
  <si>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</si>
  <si>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</si>
  <si>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</si>
  <si>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</si>
  <si>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</si>
  <si>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</si>
  <si>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</si>
  <si>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</si>
  <si>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</si>
  <si>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</si>
  <si>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</si>
  <si>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</si>
  <si>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</si>
  <si>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</si>
  <si>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</si>
  <si>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</si>
  <si>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</si>
  <si>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</si>
  <si>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</si>
  <si>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</si>
  <si>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</si>
  <si>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</si>
  <si>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</si>
  <si>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</si>
  <si>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</si>
  <si>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</si>
  <si>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</si>
  <si>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</si>
  <si>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</si>
  <si>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</si>
  <si>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</si>
  <si>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</si>
  <si>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</si>
  <si>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</si>
  <si>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</si>
  <si>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</si>
  <si>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</si>
  <si>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</si>
  <si>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</si>
  <si>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</si>
  <si>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</si>
  <si>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</si>
  <si>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</si>
  <si>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</si>
  <si>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</si>
  <si>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</si>
  <si>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</si>
  <si>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</si>
  <si>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</si>
  <si>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</si>
  <si>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</si>
  <si>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</si>
  <si>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</si>
  <si>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</si>
  <si>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</si>
  <si>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</si>
  <si>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</si>
  <si>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</si>
  <si>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</si>
  <si>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</si>
  <si>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</si>
  <si>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</si>
  <si>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</si>
  <si>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</si>
  <si>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</si>
  <si>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</si>
  <si>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</si>
  <si>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</si>
  <si>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</si>
  <si>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</si>
  <si>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</si>
  <si>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</si>
  <si>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</si>
  <si>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</si>
  <si>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</si>
  <si>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</si>
  <si>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</si>
  <si>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</si>
  <si>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</si>
  <si>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</si>
  <si>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</si>
  <si>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</si>
  <si>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</si>
  <si>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</si>
  <si>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</si>
  <si>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</si>
  <si>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</si>
  <si>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</si>
  <si>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</si>
  <si>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</si>
  <si>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</si>
  <si>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</si>
  <si>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</si>
  <si>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</si>
  <si>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</si>
  <si>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</si>
  <si>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</si>
  <si>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</si>
  <si>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</si>
  <si>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</si>
  <si>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</si>
  <si>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</si>
  <si>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</si>
  <si>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</si>
  <si>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</si>
  <si>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</si>
  <si>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</si>
  <si>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</si>
  <si>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</si>
  <si>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</si>
  <si>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</si>
  <si>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</si>
  <si>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</si>
  <si>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</si>
  <si>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</si>
  <si>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</si>
  <si>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</si>
  <si>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</si>
  <si>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</si>
  <si>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</si>
  <si>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</si>
  <si>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</si>
  <si>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</si>
  <si>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</si>
  <si>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</si>
  <si>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</si>
  <si>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</si>
  <si>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</si>
  <si>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</si>
  <si>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</si>
  <si>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</si>
  <si>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</si>
  <si>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</si>
  <si>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</si>
  <si>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</si>
  <si>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</si>
  <si>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</si>
  <si>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</si>
  <si>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</si>
  <si>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</si>
  <si>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</si>
  <si>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</si>
  <si>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</si>
  <si>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</si>
  <si>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</si>
  <si>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</si>
  <si>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</si>
  <si>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</si>
  <si>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</si>
  <si>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</si>
  <si>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</si>
  <si>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</si>
  <si>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</si>
  <si>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</si>
  <si>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</si>
  <si>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</si>
  <si>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</si>
  <si>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</si>
  <si>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</si>
  <si>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</si>
  <si>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</si>
  <si>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</si>
  <si>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</si>
  <si>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</si>
  <si>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</si>
  <si>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</si>
  <si>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</si>
  <si>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</si>
  <si>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</si>
  <si>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</si>
  <si>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</si>
  <si>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</si>
  <si>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</si>
  <si>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</si>
  <si>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</si>
  <si>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</si>
  <si>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</si>
  <si>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</si>
  <si>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</si>
  <si>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</si>
  <si>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</si>
  <si>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</si>
  <si>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</si>
  <si>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</si>
  <si>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</si>
  <si>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</si>
  <si>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</si>
  <si>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</si>
  <si>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</si>
  <si>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</si>
  <si>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</si>
  <si>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</si>
  <si>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</si>
  <si>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</si>
  <si>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</si>
  <si>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</si>
  <si>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</si>
  <si>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</si>
  <si>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</si>
  <si>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</si>
  <si>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</si>
  <si>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</si>
  <si>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</si>
  <si>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</si>
  <si>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</si>
  <si>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</si>
  <si>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</si>
  <si>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</si>
  <si>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</si>
  <si>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</si>
  <si>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</si>
  <si>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</si>
  <si>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</si>
  <si>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</si>
  <si>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</si>
  <si>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</si>
  <si>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</si>
  <si>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</si>
  <si>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</si>
  <si>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</si>
  <si>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</si>
  <si>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</si>
  <si>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</si>
  <si>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</si>
  <si>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</si>
  <si>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</si>
  <si>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</si>
  <si>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</si>
  <si>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</si>
  <si>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</si>
  <si>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</si>
  <si>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</si>
  <si>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</si>
  <si>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</si>
  <si>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</si>
  <si>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</si>
  <si>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</si>
  <si>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</si>
  <si>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</si>
  <si>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</si>
  <si>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</si>
  <si>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</si>
  <si>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</si>
  <si>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</si>
  <si>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</si>
  <si>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</si>
  <si>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</si>
  <si>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</si>
  <si>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</si>
  <si>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</si>
  <si>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</si>
  <si>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</si>
  <si>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</si>
  <si>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</si>
  <si>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</si>
  <si>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</si>
  <si>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</si>
  <si>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</si>
  <si>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</si>
  <si>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</si>
  <si>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</si>
  <si>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</si>
  <si>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</si>
  <si>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</si>
  <si>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</si>
  <si>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</si>
  <si>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</si>
  <si>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</si>
  <si>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</si>
  <si>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</si>
  <si>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</si>
  <si>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</si>
  <si>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</si>
  <si>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</si>
  <si>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</si>
  <si>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</si>
  <si>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</si>
  <si>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</si>
  <si>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</si>
  <si>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</si>
  <si>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</si>
  <si>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</si>
  <si>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</si>
  <si>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</si>
  <si>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</si>
  <si>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</si>
  <si>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</si>
  <si>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</si>
  <si>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</si>
  <si>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</si>
  <si>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</si>
  <si>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</si>
  <si>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</si>
  <si>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</si>
  <si>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</si>
  <si>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</si>
  <si>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</si>
  <si>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</si>
  <si>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</si>
  <si>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</si>
  <si>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</si>
  <si>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</si>
  <si>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</si>
  <si>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</si>
  <si>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</si>
  <si>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</si>
  <si>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</si>
  <si>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</si>
  <si>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</si>
  <si>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</si>
  <si>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</si>
  <si>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</si>
  <si>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</si>
  <si>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</si>
  <si>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</si>
  <si>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</si>
  <si>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</si>
  <si>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</si>
  <si>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</si>
  <si>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</si>
  <si>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</si>
  <si>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</si>
  <si>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</si>
  <si>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</si>
  <si>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</si>
  <si>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</si>
  <si>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</si>
  <si>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</si>
  <si>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</si>
  <si>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</si>
  <si>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</si>
  <si>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</si>
  <si>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</si>
  <si>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</si>
  <si>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</si>
  <si>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</si>
  <si>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</si>
  <si>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</si>
  <si>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</si>
  <si>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</si>
  <si>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</si>
  <si>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</si>
  <si>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</si>
  <si>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</si>
  <si>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</si>
  <si>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</si>
  <si>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</si>
  <si>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</si>
  <si>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</si>
  <si>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</si>
  <si>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</si>
  <si>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</si>
  <si>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</si>
  <si>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</si>
  <si>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</si>
  <si>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</si>
  <si>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</si>
  <si>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</si>
  <si>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</si>
  <si>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</si>
  <si>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</si>
  <si>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</si>
  <si>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</si>
  <si>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</si>
  <si>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</si>
  <si>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</si>
  <si>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</si>
  <si>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</si>
  <si>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</si>
  <si>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</si>
  <si>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</si>
  <si>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</si>
  <si>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</si>
  <si>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</si>
  <si>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</si>
  <si>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</si>
  <si>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</si>
  <si>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</si>
  <si>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</si>
  <si>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</si>
  <si>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</si>
  <si>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</si>
  <si>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</si>
  <si>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</si>
  <si>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</si>
  <si>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</si>
  <si>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</si>
  <si>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</si>
  <si>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</si>
  <si>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</si>
  <si>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</si>
  <si>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</si>
  <si>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</si>
  <si>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</si>
  <si>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</si>
  <si>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</si>
  <si>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</si>
  <si>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</si>
  <si>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</si>
  <si>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</si>
  <si>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</si>
  <si>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</si>
  <si>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</si>
  <si>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</si>
  <si>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</si>
  <si>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</si>
  <si>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</si>
  <si>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</si>
  <si>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</si>
  <si>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</si>
  <si>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</si>
  <si>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</si>
  <si>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</si>
  <si>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</si>
  <si>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</si>
  <si>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</si>
  <si>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</si>
  <si>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</si>
  <si>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</si>
  <si>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</si>
  <si>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</si>
  <si>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</si>
  <si>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</si>
  <si>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</si>
  <si>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</si>
  <si>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</si>
  <si>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</si>
  <si>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</si>
  <si>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</si>
  <si>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</si>
  <si>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</si>
  <si>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</si>
  <si>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</si>
  <si>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</si>
  <si>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</si>
  <si>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</si>
  <si>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</si>
  <si>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</si>
  <si>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</si>
  <si>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</si>
  <si>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</si>
  <si>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</si>
  <si>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</si>
  <si>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</si>
  <si>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</si>
  <si>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</si>
  <si>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</si>
  <si>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</si>
  <si>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</si>
  <si>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</si>
  <si>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</si>
  <si>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</si>
  <si>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</si>
  <si>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</si>
  <si>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</si>
  <si>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</si>
  <si>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</si>
  <si>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</si>
  <si>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</si>
  <si>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</si>
  <si>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</si>
  <si>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</si>
  <si>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</si>
  <si>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</si>
  <si>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</si>
  <si>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</si>
  <si>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</si>
  <si>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</si>
  <si>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</si>
  <si>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</si>
  <si>
    <t>Registrasi Unit</t>
  </si>
  <si>
    <t>18 Maret 2020</t>
  </si>
  <si>
    <t>HT Acara</t>
  </si>
  <si>
    <t>uang pemutihan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</si>
</sst>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24" xfId="0" applyFont="1" applyBorder="1" applyAlignment="1">
      <alignment horizontal="center" vertical="center"/>
    </xf>
    <xf numFmtId="167" fontId="4" fillId="0" borderId="24" xfId="0" applyNumberFormat="1" applyFont="1" applyFill="1" applyBorder="1" applyAlignment="1">
      <alignment horizontal="right"/>
    </xf>
    <xf numFmtId="0" fontId="0" fillId="0" borderId="16" xfId="0" applyFont="1" applyBorder="1" applyAlignment="1"/>
    <xf numFmtId="167" fontId="16" fillId="0" borderId="8" xfId="0" applyNumberFormat="1" applyFont="1" applyBorder="1" applyAlignment="1"/>
    <xf numFmtId="175" fontId="0" fillId="0" borderId="0" xfId="0" applyNumberFormat="1" applyFont="1" applyAlignment="1"/>
    <xf numFmtId="0" fontId="0" fillId="0" borderId="12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44" t="s">
        <v>0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</row>
    <row r="2" spans="1:21" x14ac:dyDescent="0.25">
      <c r="A2" s="446"/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</row>
    <row r="3" spans="1:21" x14ac:dyDescent="0.25">
      <c r="A3" s="446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</row>
    <row r="4" spans="1:21" x14ac:dyDescent="0.25">
      <c r="A4" s="446"/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</row>
    <row r="5" spans="1:21" x14ac:dyDescent="0.25">
      <c r="A5" s="446"/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</row>
    <row r="6" spans="1:21" x14ac:dyDescent="0.25">
      <c r="A6" s="446"/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49" t="s">
        <v>65</v>
      </c>
      <c r="K79" s="450"/>
      <c r="L79" s="450"/>
      <c r="M79" s="450"/>
      <c r="N79" s="451"/>
      <c r="P79" s="457" t="s">
        <v>66</v>
      </c>
      <c r="Q79" s="450"/>
      <c r="R79" s="450"/>
      <c r="S79" s="451"/>
    </row>
    <row r="80" spans="1:21" ht="15.75" customHeight="1" x14ac:dyDescent="0.25">
      <c r="J80" s="452" t="s">
        <v>67</v>
      </c>
      <c r="K80" s="447"/>
      <c r="L80" s="447"/>
      <c r="M80" s="447"/>
      <c r="N80" s="453"/>
      <c r="P80" s="452" t="s">
        <v>68</v>
      </c>
      <c r="Q80" s="447"/>
      <c r="R80" s="447"/>
      <c r="S80" s="453"/>
    </row>
    <row r="81" spans="10:19" ht="15.75" customHeight="1" x14ac:dyDescent="0.25">
      <c r="J81" s="454"/>
      <c r="K81" s="455"/>
      <c r="L81" s="455"/>
      <c r="M81" s="455"/>
      <c r="N81" s="456"/>
      <c r="P81" s="454"/>
      <c r="Q81" s="455"/>
      <c r="R81" s="455"/>
      <c r="S81" s="456"/>
    </row>
    <row r="82" spans="10:19" ht="15.75" customHeight="1" x14ac:dyDescent="0.25">
      <c r="J82" s="448" t="s">
        <v>19</v>
      </c>
      <c r="K82" s="439"/>
      <c r="L82" s="440"/>
      <c r="M82" s="448" t="s">
        <v>69</v>
      </c>
      <c r="N82" s="440"/>
      <c r="P82" s="448"/>
      <c r="Q82" s="440"/>
      <c r="R82" s="3" t="s">
        <v>19</v>
      </c>
      <c r="S82" s="3" t="s">
        <v>69</v>
      </c>
    </row>
    <row r="83" spans="10:19" ht="15.75" customHeight="1" x14ac:dyDescent="0.25">
      <c r="J83" s="438" t="s">
        <v>70</v>
      </c>
      <c r="K83" s="439"/>
      <c r="L83" s="440"/>
      <c r="M83" s="441">
        <v>7350000</v>
      </c>
      <c r="N83" s="440"/>
      <c r="P83" s="442" t="s">
        <v>71</v>
      </c>
      <c r="Q83" s="440"/>
      <c r="R83" s="4"/>
      <c r="S83" s="5">
        <v>40000</v>
      </c>
    </row>
    <row r="84" spans="10:19" ht="15.75" customHeight="1" x14ac:dyDescent="0.25">
      <c r="J84" s="438" t="s">
        <v>72</v>
      </c>
      <c r="K84" s="439"/>
      <c r="L84" s="440"/>
      <c r="M84" s="443">
        <v>1100000</v>
      </c>
      <c r="N84" s="440"/>
      <c r="P84" s="442" t="s">
        <v>73</v>
      </c>
      <c r="Q84" s="440"/>
      <c r="R84" s="6" t="s">
        <v>74</v>
      </c>
      <c r="S84" s="5">
        <v>30000</v>
      </c>
    </row>
    <row r="85" spans="10:19" ht="15.75" customHeight="1" x14ac:dyDescent="0.25">
      <c r="J85" s="438" t="s">
        <v>75</v>
      </c>
      <c r="K85" s="439"/>
      <c r="L85" s="440"/>
      <c r="M85" s="441">
        <f>M83+M84</f>
        <v>8450000</v>
      </c>
      <c r="N85" s="440"/>
      <c r="P85" s="442" t="s">
        <v>76</v>
      </c>
      <c r="Q85" s="440"/>
      <c r="R85" s="4"/>
      <c r="S85" s="5">
        <v>0</v>
      </c>
    </row>
    <row r="86" spans="10:19" ht="15.75" customHeight="1" x14ac:dyDescent="0.25">
      <c r="J86" s="438" t="s">
        <v>77</v>
      </c>
      <c r="K86" s="439"/>
      <c r="L86" s="440"/>
      <c r="M86" s="441">
        <v>8411850</v>
      </c>
      <c r="N86" s="440"/>
      <c r="P86" s="442" t="s">
        <v>78</v>
      </c>
      <c r="Q86" s="440"/>
      <c r="R86" s="4"/>
      <c r="S86" s="5">
        <f>S83-S84+S85</f>
        <v>10000</v>
      </c>
    </row>
    <row r="87" spans="10:19" ht="15.75" customHeight="1" x14ac:dyDescent="0.25">
      <c r="J87" s="438" t="s">
        <v>79</v>
      </c>
      <c r="K87" s="439"/>
      <c r="L87" s="440"/>
      <c r="M87" s="441">
        <f>M85-M86</f>
        <v>38150</v>
      </c>
      <c r="N87" s="440"/>
      <c r="P87" s="442" t="s">
        <v>80</v>
      </c>
      <c r="Q87" s="44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31" t="s">
        <v>230</v>
      </c>
      <c r="D2" s="632"/>
      <c r="E2" s="632"/>
      <c r="F2" s="632"/>
      <c r="G2" s="632"/>
      <c r="H2" s="632"/>
      <c r="I2" s="632"/>
      <c r="J2" s="632"/>
      <c r="K2" s="632"/>
    </row>
    <row r="3" spans="3:11" x14ac:dyDescent="0.25">
      <c r="C3" s="632"/>
      <c r="D3" s="632"/>
      <c r="E3" s="632"/>
      <c r="F3" s="632"/>
      <c r="G3" s="632"/>
      <c r="H3" s="632"/>
      <c r="I3" s="632"/>
      <c r="J3" s="632"/>
      <c r="K3" s="632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33"/>
      <c r="E29" s="633"/>
      <c r="F29" s="634"/>
      <c r="G29" s="634"/>
      <c r="H29" s="139"/>
      <c r="I29" s="139"/>
      <c r="J29" s="139"/>
      <c r="K29" s="139"/>
    </row>
    <row r="30" spans="3:11" ht="15.75" thickBot="1" x14ac:dyDescent="0.3">
      <c r="C30" s="24"/>
      <c r="D30" s="635" t="s">
        <v>229</v>
      </c>
      <c r="E30" s="636"/>
      <c r="F30" s="637">
        <f>F27</f>
        <v>226000</v>
      </c>
      <c r="G30" s="638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29"/>
      <c r="E32" s="629"/>
      <c r="F32" s="630"/>
      <c r="G32" s="629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39" t="s">
        <v>122</v>
      </c>
      <c r="D4" s="640"/>
      <c r="E4" s="27"/>
      <c r="F4" s="33"/>
      <c r="G4" s="34"/>
      <c r="H4" s="639" t="s">
        <v>103</v>
      </c>
      <c r="I4" s="64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39" t="s">
        <v>144</v>
      </c>
      <c r="D17" s="640"/>
      <c r="E17" s="27"/>
      <c r="F17" s="26"/>
      <c r="G17" s="35"/>
      <c r="H17" s="639" t="s">
        <v>146</v>
      </c>
      <c r="I17" s="64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42" t="s">
        <v>275</v>
      </c>
      <c r="C2" s="643"/>
      <c r="D2" s="643"/>
      <c r="E2" s="643"/>
      <c r="F2" s="643"/>
      <c r="G2" s="643"/>
      <c r="H2" s="643"/>
      <c r="I2" s="643"/>
      <c r="J2" s="643"/>
    </row>
    <row r="3" spans="2:10" x14ac:dyDescent="0.25">
      <c r="B3" s="643"/>
      <c r="C3" s="643"/>
      <c r="D3" s="643"/>
      <c r="E3" s="643"/>
      <c r="F3" s="643"/>
      <c r="G3" s="643"/>
      <c r="H3" s="643"/>
      <c r="I3" s="643"/>
      <c r="J3" s="64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515" t="s">
        <v>280</v>
      </c>
      <c r="I6" s="471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44">
        <f>F7-G7</f>
        <v>380000</v>
      </c>
      <c r="I7" s="471"/>
    </row>
    <row r="8" spans="2:10" ht="15.75" thickBot="1" x14ac:dyDescent="0.3">
      <c r="B8" s="194"/>
      <c r="C8" s="194"/>
      <c r="D8" s="194"/>
      <c r="E8" s="195"/>
      <c r="F8" s="195"/>
      <c r="G8" s="195"/>
      <c r="H8" s="641"/>
      <c r="I8" s="641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45">
        <f>H7</f>
        <v>380000</v>
      </c>
      <c r="I9" s="514"/>
    </row>
    <row r="10" spans="2:10" x14ac:dyDescent="0.25">
      <c r="B10" s="194"/>
      <c r="C10" s="194"/>
      <c r="D10" s="194"/>
      <c r="E10" s="195"/>
      <c r="F10" s="195"/>
      <c r="G10" s="195"/>
      <c r="H10" s="641"/>
      <c r="I10" s="641"/>
    </row>
    <row r="11" spans="2:10" x14ac:dyDescent="0.25">
      <c r="B11" s="194"/>
      <c r="C11" s="194"/>
      <c r="D11" s="194"/>
      <c r="E11" s="195"/>
      <c r="F11" s="195"/>
      <c r="G11" s="195"/>
      <c r="H11" s="641"/>
      <c r="I11" s="641"/>
    </row>
    <row r="12" spans="2:10" x14ac:dyDescent="0.25">
      <c r="B12" s="194"/>
      <c r="C12" s="194"/>
      <c r="D12" s="194"/>
      <c r="E12" s="195"/>
      <c r="F12" s="195"/>
      <c r="G12" s="195"/>
      <c r="H12" s="641"/>
      <c r="I12" s="641"/>
    </row>
    <row r="13" spans="2:10" x14ac:dyDescent="0.25">
      <c r="B13" s="194"/>
      <c r="C13" s="194"/>
      <c r="D13" s="194"/>
      <c r="E13" s="195"/>
      <c r="F13" s="195"/>
      <c r="G13" s="195"/>
      <c r="H13" s="641"/>
      <c r="I13" s="641"/>
    </row>
    <row r="14" spans="2:10" x14ac:dyDescent="0.25">
      <c r="B14" s="194"/>
      <c r="C14" s="194"/>
      <c r="D14" s="194"/>
      <c r="E14" s="195"/>
      <c r="F14" s="195"/>
      <c r="G14" s="195"/>
      <c r="H14" s="641"/>
      <c r="I14" s="641"/>
    </row>
    <row r="15" spans="2:10" x14ac:dyDescent="0.25">
      <c r="B15" s="194"/>
      <c r="C15" s="194"/>
      <c r="D15" s="194"/>
      <c r="E15" s="195"/>
      <c r="F15" s="195"/>
      <c r="G15" s="195"/>
      <c r="H15" s="641"/>
      <c r="I15" s="641"/>
    </row>
    <row r="16" spans="2:10" x14ac:dyDescent="0.25">
      <c r="B16" s="194"/>
      <c r="C16" s="194"/>
      <c r="D16" s="194"/>
      <c r="E16" s="195"/>
      <c r="F16" s="195"/>
      <c r="G16" s="195"/>
      <c r="H16" s="641"/>
      <c r="I16" s="641"/>
    </row>
    <row r="17" spans="2:9" x14ac:dyDescent="0.25">
      <c r="B17" s="194"/>
      <c r="C17" s="194"/>
      <c r="D17" s="194"/>
      <c r="E17" s="195"/>
      <c r="F17" s="195"/>
      <c r="G17" s="195"/>
      <c r="H17" s="641"/>
      <c r="I17" s="641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N31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66" t="s">
        <v>81</v>
      </c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6"/>
      <c r="Q2" s="446"/>
      <c r="R2" s="446"/>
      <c r="S2" s="445"/>
      <c r="T2" s="445"/>
    </row>
    <row r="3" spans="1:65" ht="15.75" thickBot="1" x14ac:dyDescent="0.3">
      <c r="C3" s="446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72" t="s">
        <v>84</v>
      </c>
      <c r="Y5" s="439"/>
      <c r="Z5" s="439"/>
      <c r="AA5" s="439"/>
      <c r="AB5" s="439"/>
      <c r="AC5" s="439"/>
      <c r="AD5" s="439"/>
      <c r="AE5" s="439"/>
      <c r="AF5" s="439"/>
      <c r="AG5" s="439"/>
      <c r="AH5" s="439"/>
      <c r="AI5" s="439"/>
      <c r="AJ5" s="439"/>
      <c r="AK5" s="439"/>
      <c r="AL5" s="439"/>
      <c r="AM5" s="439"/>
      <c r="AN5" s="44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67" t="s">
        <v>1</v>
      </c>
      <c r="Y6" s="467" t="s">
        <v>85</v>
      </c>
      <c r="Z6" s="471" t="s">
        <v>86</v>
      </c>
      <c r="AA6" s="468"/>
      <c r="AB6" s="468"/>
      <c r="AC6" s="468"/>
      <c r="AD6" s="468"/>
      <c r="AE6" s="468"/>
      <c r="AF6" s="468"/>
      <c r="AG6" s="468"/>
      <c r="AH6" s="468"/>
      <c r="AI6" s="468"/>
      <c r="AJ6" s="468"/>
      <c r="AK6" s="468"/>
      <c r="AL6" s="468"/>
      <c r="AM6" s="468"/>
      <c r="AN6" s="46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68"/>
      <c r="Y7" s="468"/>
      <c r="Z7" s="471" t="s">
        <v>87</v>
      </c>
      <c r="AA7" s="468"/>
      <c r="AB7" s="468"/>
      <c r="AC7" s="468"/>
      <c r="AD7" s="471" t="s">
        <v>88</v>
      </c>
      <c r="AE7" s="468"/>
      <c r="AF7" s="468"/>
      <c r="AG7" s="468"/>
      <c r="AH7" s="468"/>
      <c r="AI7" s="468"/>
      <c r="AJ7" s="468"/>
      <c r="AK7" s="468"/>
      <c r="AL7" s="468"/>
      <c r="AM7" s="468"/>
      <c r="AN7" s="46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68"/>
      <c r="Y8" s="468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69" t="s">
        <v>142</v>
      </c>
      <c r="AB49" s="47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76" t="s">
        <v>170</v>
      </c>
      <c r="AJ50" s="477"/>
      <c r="AK50" s="477"/>
      <c r="AL50" s="478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73" t="s">
        <v>176</v>
      </c>
      <c r="AJ51" s="474"/>
      <c r="AK51" s="474"/>
      <c r="AL51" s="475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79"/>
      <c r="AD55" s="479"/>
      <c r="AI55" s="476" t="s">
        <v>174</v>
      </c>
      <c r="AJ55" s="477"/>
      <c r="AK55" s="477"/>
      <c r="AL55" s="478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58" t="s">
        <v>168</v>
      </c>
      <c r="AJ56" s="458"/>
      <c r="AK56" s="458"/>
      <c r="AL56" s="45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59" t="s">
        <v>177</v>
      </c>
      <c r="D69" s="460"/>
      <c r="E69" s="460"/>
      <c r="F69" s="460"/>
      <c r="G69" s="461"/>
      <c r="I69" s="465" t="s">
        <v>178</v>
      </c>
      <c r="J69" s="465"/>
      <c r="K69" s="465"/>
      <c r="L69" s="465"/>
      <c r="M69" s="465"/>
    </row>
    <row r="70" spans="3:19" ht="18.75" customHeight="1" x14ac:dyDescent="0.25">
      <c r="C70" s="462"/>
      <c r="D70" s="463"/>
      <c r="E70" s="463"/>
      <c r="F70" s="463"/>
      <c r="G70" s="464"/>
      <c r="I70" s="465"/>
      <c r="J70" s="465"/>
      <c r="K70" s="465"/>
      <c r="L70" s="465"/>
      <c r="M70" s="46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58" t="s">
        <v>214</v>
      </c>
      <c r="Q76" s="458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2"/>
  <sheetViews>
    <sheetView topLeftCell="H1" zoomScale="60" zoomScaleNormal="60" workbookViewId="0">
      <selection activeCell="T9" sqref="T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  <col min="24" max="24" width="32.7109375" customWidth="1"/>
  </cols>
  <sheetData>
    <row r="3" spans="1:24" x14ac:dyDescent="0.25">
      <c r="A3" s="296"/>
      <c r="B3" s="296"/>
      <c r="C3" s="466" t="s">
        <v>469</v>
      </c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6"/>
      <c r="Q3" s="446"/>
      <c r="R3" s="446"/>
      <c r="S3" s="445"/>
      <c r="T3" s="445"/>
      <c r="U3" s="296"/>
      <c r="V3" s="296"/>
    </row>
    <row r="4" spans="1:24" ht="15.75" thickBot="1" x14ac:dyDescent="0.3">
      <c r="A4" s="296"/>
      <c r="B4" s="296"/>
      <c r="C4" s="446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296"/>
      <c r="V4" s="296"/>
    </row>
    <row r="5" spans="1:24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4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  <c r="X6" s="437" t="s">
        <v>521</v>
      </c>
    </row>
    <row r="7" spans="1:24" x14ac:dyDescent="0.25">
      <c r="A7" s="11">
        <v>1</v>
      </c>
      <c r="B7" s="12" t="s">
        <v>20</v>
      </c>
      <c r="C7" s="72">
        <v>20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20</v>
      </c>
      <c r="P7" s="128">
        <f>'2019'!R6</f>
        <v>0</v>
      </c>
      <c r="Q7" s="129">
        <f>(240-SUM(C7:N7))</f>
        <v>220</v>
      </c>
      <c r="R7" s="130">
        <f>Q7+P7</f>
        <v>220</v>
      </c>
      <c r="S7" s="13">
        <f t="shared" ref="S7:S62" si="1">(240)-(O7)</f>
        <v>220</v>
      </c>
      <c r="T7" s="14">
        <f>S7-60</f>
        <v>160</v>
      </c>
      <c r="U7" s="15" t="str">
        <f t="shared" ref="U7:U62" si="2">IF(T7&lt;=0,"OK","NO")</f>
        <v>NO</v>
      </c>
      <c r="V7" s="13"/>
      <c r="X7" s="436">
        <f>P7-60</f>
        <v>-60</v>
      </c>
    </row>
    <row r="8" spans="1:24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3">(240-SUM(C8:N8))</f>
        <v>240</v>
      </c>
      <c r="R8" s="130">
        <f t="shared" ref="R8:R62" si="4">Q8+P8</f>
        <v>240</v>
      </c>
      <c r="S8" s="13">
        <f t="shared" si="1"/>
        <v>240</v>
      </c>
      <c r="T8" s="14">
        <f t="shared" ref="T7:T62" si="5">S8-60</f>
        <v>180</v>
      </c>
      <c r="U8" s="15" t="str">
        <f t="shared" si="2"/>
        <v>NO</v>
      </c>
      <c r="V8" s="13"/>
      <c r="X8" s="436">
        <f t="shared" ref="X8:X62" si="6">P8-60</f>
        <v>-60</v>
      </c>
    </row>
    <row r="9" spans="1:24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v>0</v>
      </c>
      <c r="Q9" s="129">
        <f t="shared" si="3"/>
        <v>240</v>
      </c>
      <c r="R9" s="130">
        <f t="shared" si="4"/>
        <v>240</v>
      </c>
      <c r="S9" s="13">
        <f t="shared" si="1"/>
        <v>240</v>
      </c>
      <c r="T9" s="14">
        <f t="shared" si="5"/>
        <v>180</v>
      </c>
      <c r="U9" s="15" t="str">
        <f t="shared" si="2"/>
        <v>NO</v>
      </c>
      <c r="V9" s="13"/>
      <c r="X9" s="436">
        <f t="shared" si="6"/>
        <v>-60</v>
      </c>
    </row>
    <row r="10" spans="1:24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3"/>
        <v>240</v>
      </c>
      <c r="R10" s="130">
        <f t="shared" si="4"/>
        <v>240</v>
      </c>
      <c r="S10" s="13">
        <f t="shared" si="1"/>
        <v>240</v>
      </c>
      <c r="T10" s="14">
        <f t="shared" si="5"/>
        <v>180</v>
      </c>
      <c r="U10" s="15" t="str">
        <f t="shared" si="2"/>
        <v>NO</v>
      </c>
      <c r="V10" s="13"/>
      <c r="X10" s="436">
        <f>P10-60</f>
        <v>-60</v>
      </c>
    </row>
    <row r="11" spans="1:24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3"/>
        <v>240</v>
      </c>
      <c r="R11" s="232">
        <f t="shared" si="4"/>
        <v>580</v>
      </c>
      <c r="S11" s="230">
        <f t="shared" si="1"/>
        <v>240</v>
      </c>
      <c r="T11" s="233">
        <f t="shared" si="5"/>
        <v>180</v>
      </c>
      <c r="U11" s="234" t="str">
        <f t="shared" si="2"/>
        <v>NO</v>
      </c>
      <c r="V11" s="230"/>
      <c r="X11" s="436">
        <f t="shared" si="6"/>
        <v>280</v>
      </c>
    </row>
    <row r="12" spans="1:24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3"/>
        <v>240</v>
      </c>
      <c r="R12" s="130">
        <f t="shared" si="4"/>
        <v>480</v>
      </c>
      <c r="S12" s="13">
        <f t="shared" si="1"/>
        <v>240</v>
      </c>
      <c r="T12" s="14">
        <f t="shared" si="5"/>
        <v>180</v>
      </c>
      <c r="U12" s="15" t="str">
        <f t="shared" si="2"/>
        <v>NO</v>
      </c>
      <c r="V12" s="13"/>
      <c r="X12" s="436">
        <f t="shared" si="6"/>
        <v>180</v>
      </c>
    </row>
    <row r="13" spans="1:24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3"/>
        <v>240</v>
      </c>
      <c r="R13" s="232">
        <f t="shared" si="4"/>
        <v>570</v>
      </c>
      <c r="S13" s="230">
        <f t="shared" si="1"/>
        <v>240</v>
      </c>
      <c r="T13" s="233">
        <f t="shared" si="5"/>
        <v>180</v>
      </c>
      <c r="U13" s="234" t="str">
        <f t="shared" si="2"/>
        <v>NO</v>
      </c>
      <c r="V13" s="230"/>
      <c r="X13" s="436">
        <f t="shared" si="6"/>
        <v>270</v>
      </c>
    </row>
    <row r="14" spans="1:24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3"/>
        <v>240</v>
      </c>
      <c r="R14" s="232">
        <f t="shared" si="4"/>
        <v>565</v>
      </c>
      <c r="S14" s="230">
        <f t="shared" si="1"/>
        <v>240</v>
      </c>
      <c r="T14" s="233">
        <f t="shared" si="5"/>
        <v>180</v>
      </c>
      <c r="U14" s="234" t="str">
        <f t="shared" si="2"/>
        <v>NO</v>
      </c>
      <c r="V14" s="230"/>
      <c r="X14" s="436">
        <f t="shared" si="6"/>
        <v>265</v>
      </c>
    </row>
    <row r="15" spans="1:24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3"/>
        <v>240</v>
      </c>
      <c r="R15" s="232">
        <f t="shared" si="4"/>
        <v>600</v>
      </c>
      <c r="S15" s="230">
        <f t="shared" si="1"/>
        <v>240</v>
      </c>
      <c r="T15" s="233">
        <f t="shared" si="5"/>
        <v>180</v>
      </c>
      <c r="U15" s="234" t="str">
        <f t="shared" si="2"/>
        <v>NO</v>
      </c>
      <c r="V15" s="230"/>
      <c r="X15" s="436">
        <f t="shared" si="6"/>
        <v>300</v>
      </c>
    </row>
    <row r="16" spans="1:24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3"/>
        <v>240</v>
      </c>
      <c r="R16" s="130">
        <f t="shared" si="4"/>
        <v>290</v>
      </c>
      <c r="S16" s="13">
        <f t="shared" si="1"/>
        <v>240</v>
      </c>
      <c r="T16" s="14">
        <f t="shared" si="5"/>
        <v>180</v>
      </c>
      <c r="U16" s="15" t="str">
        <f t="shared" si="2"/>
        <v>NO</v>
      </c>
      <c r="V16" s="13"/>
      <c r="X16" s="436">
        <f t="shared" si="6"/>
        <v>-10</v>
      </c>
    </row>
    <row r="17" spans="1:24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3"/>
        <v>240</v>
      </c>
      <c r="R17" s="232">
        <f t="shared" si="4"/>
        <v>560</v>
      </c>
      <c r="S17" s="230">
        <f t="shared" si="1"/>
        <v>240</v>
      </c>
      <c r="T17" s="233">
        <f t="shared" si="5"/>
        <v>180</v>
      </c>
      <c r="U17" s="234" t="str">
        <f t="shared" si="2"/>
        <v>NO</v>
      </c>
      <c r="V17" s="230"/>
      <c r="X17" s="436">
        <f t="shared" si="6"/>
        <v>260</v>
      </c>
    </row>
    <row r="18" spans="1:24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3"/>
        <v>240</v>
      </c>
      <c r="R18" s="130">
        <f t="shared" si="4"/>
        <v>360</v>
      </c>
      <c r="S18" s="13">
        <f t="shared" si="1"/>
        <v>240</v>
      </c>
      <c r="T18" s="14">
        <f t="shared" si="5"/>
        <v>180</v>
      </c>
      <c r="U18" s="15" t="str">
        <f t="shared" si="2"/>
        <v>NO</v>
      </c>
      <c r="V18" s="13"/>
      <c r="X18" s="436">
        <f t="shared" si="6"/>
        <v>60</v>
      </c>
    </row>
    <row r="19" spans="1:24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3"/>
        <v>240</v>
      </c>
      <c r="R19" s="130">
        <f t="shared" si="4"/>
        <v>475</v>
      </c>
      <c r="S19" s="13">
        <f t="shared" si="1"/>
        <v>240</v>
      </c>
      <c r="T19" s="14">
        <f t="shared" si="5"/>
        <v>180</v>
      </c>
      <c r="U19" s="15" t="str">
        <f t="shared" si="2"/>
        <v>NO</v>
      </c>
      <c r="V19" s="13"/>
      <c r="X19" s="436">
        <f t="shared" si="6"/>
        <v>175</v>
      </c>
    </row>
    <row r="20" spans="1:24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3"/>
        <v>240</v>
      </c>
      <c r="R20" s="232">
        <f t="shared" si="4"/>
        <v>600</v>
      </c>
      <c r="S20" s="230">
        <f t="shared" si="1"/>
        <v>240</v>
      </c>
      <c r="T20" s="233">
        <f t="shared" si="5"/>
        <v>180</v>
      </c>
      <c r="U20" s="234" t="str">
        <f t="shared" si="2"/>
        <v>NO</v>
      </c>
      <c r="V20" s="230"/>
      <c r="X20" s="436">
        <f t="shared" si="6"/>
        <v>300</v>
      </c>
    </row>
    <row r="21" spans="1:24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3"/>
        <v>240</v>
      </c>
      <c r="R21" s="130">
        <f t="shared" si="4"/>
        <v>320</v>
      </c>
      <c r="S21" s="133">
        <f t="shared" si="1"/>
        <v>240</v>
      </c>
      <c r="T21" s="184">
        <f t="shared" si="5"/>
        <v>180</v>
      </c>
      <c r="U21" s="185" t="str">
        <f t="shared" si="2"/>
        <v>NO</v>
      </c>
      <c r="V21" s="133"/>
      <c r="X21" s="436">
        <f t="shared" si="6"/>
        <v>20</v>
      </c>
    </row>
    <row r="22" spans="1:24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3"/>
        <v>240</v>
      </c>
      <c r="R22" s="232">
        <f t="shared" si="4"/>
        <v>595</v>
      </c>
      <c r="S22" s="230">
        <f t="shared" si="1"/>
        <v>240</v>
      </c>
      <c r="T22" s="233">
        <f t="shared" si="5"/>
        <v>180</v>
      </c>
      <c r="U22" s="234" t="str">
        <f t="shared" si="2"/>
        <v>NO</v>
      </c>
      <c r="V22" s="230"/>
      <c r="X22" s="436">
        <f t="shared" si="6"/>
        <v>295</v>
      </c>
    </row>
    <row r="23" spans="1:24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3"/>
        <v>240</v>
      </c>
      <c r="R23" s="130">
        <f t="shared" si="4"/>
        <v>500</v>
      </c>
      <c r="S23" s="13">
        <f t="shared" si="1"/>
        <v>240</v>
      </c>
      <c r="T23" s="14">
        <f t="shared" si="5"/>
        <v>180</v>
      </c>
      <c r="U23" s="15" t="str">
        <f t="shared" si="2"/>
        <v>NO</v>
      </c>
      <c r="V23" s="13"/>
      <c r="X23" s="436">
        <f t="shared" si="6"/>
        <v>200</v>
      </c>
    </row>
    <row r="24" spans="1:24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3"/>
        <v>240</v>
      </c>
      <c r="R24" s="232">
        <f t="shared" si="4"/>
        <v>580</v>
      </c>
      <c r="S24" s="230">
        <f t="shared" si="1"/>
        <v>240</v>
      </c>
      <c r="T24" s="233">
        <f t="shared" si="5"/>
        <v>180</v>
      </c>
      <c r="U24" s="234" t="str">
        <f t="shared" si="2"/>
        <v>NO</v>
      </c>
      <c r="V24" s="230"/>
      <c r="X24" s="436">
        <f t="shared" si="6"/>
        <v>280</v>
      </c>
    </row>
    <row r="25" spans="1:24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3"/>
        <v>240</v>
      </c>
      <c r="R25" s="232">
        <f t="shared" si="4"/>
        <v>560</v>
      </c>
      <c r="S25" s="230">
        <f t="shared" si="1"/>
        <v>240</v>
      </c>
      <c r="T25" s="233">
        <f t="shared" si="5"/>
        <v>180</v>
      </c>
      <c r="U25" s="234" t="str">
        <f t="shared" si="2"/>
        <v>NO</v>
      </c>
      <c r="V25" s="230"/>
      <c r="X25" s="436">
        <f t="shared" si="6"/>
        <v>260</v>
      </c>
    </row>
    <row r="26" spans="1:24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3"/>
        <v>240</v>
      </c>
      <c r="R26" s="130">
        <f t="shared" si="4"/>
        <v>480</v>
      </c>
      <c r="S26" s="13">
        <f t="shared" si="1"/>
        <v>240</v>
      </c>
      <c r="T26" s="14">
        <f t="shared" si="5"/>
        <v>180</v>
      </c>
      <c r="U26" s="15" t="str">
        <f t="shared" si="2"/>
        <v>NO</v>
      </c>
      <c r="V26" s="13"/>
      <c r="X26" s="436">
        <f t="shared" si="6"/>
        <v>180</v>
      </c>
    </row>
    <row r="27" spans="1:24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3"/>
        <v>240</v>
      </c>
      <c r="R27" s="130">
        <f t="shared" si="4"/>
        <v>340</v>
      </c>
      <c r="S27" s="13">
        <f t="shared" si="1"/>
        <v>240</v>
      </c>
      <c r="T27" s="14">
        <f t="shared" si="5"/>
        <v>180</v>
      </c>
      <c r="U27" s="15" t="str">
        <f t="shared" si="2"/>
        <v>NO</v>
      </c>
      <c r="V27" s="13"/>
      <c r="X27" s="436">
        <f t="shared" si="6"/>
        <v>40</v>
      </c>
    </row>
    <row r="28" spans="1:24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3"/>
        <v>240</v>
      </c>
      <c r="R28" s="130">
        <f t="shared" si="4"/>
        <v>495</v>
      </c>
      <c r="S28" s="13">
        <f t="shared" si="1"/>
        <v>240</v>
      </c>
      <c r="T28" s="14">
        <f t="shared" si="5"/>
        <v>180</v>
      </c>
      <c r="U28" s="15" t="str">
        <f t="shared" si="2"/>
        <v>NO</v>
      </c>
      <c r="V28" s="13"/>
      <c r="X28" s="436">
        <f t="shared" si="6"/>
        <v>195</v>
      </c>
    </row>
    <row r="29" spans="1:24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3"/>
        <v>240</v>
      </c>
      <c r="R29" s="130">
        <f t="shared" si="4"/>
        <v>240</v>
      </c>
      <c r="S29" s="13">
        <f t="shared" si="1"/>
        <v>240</v>
      </c>
      <c r="T29" s="14">
        <f t="shared" si="5"/>
        <v>180</v>
      </c>
      <c r="U29" s="15" t="str">
        <f t="shared" si="2"/>
        <v>NO</v>
      </c>
      <c r="V29" s="13"/>
      <c r="X29" s="436">
        <f t="shared" si="6"/>
        <v>-60</v>
      </c>
    </row>
    <row r="30" spans="1:24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3"/>
        <v>240</v>
      </c>
      <c r="R30" s="232">
        <f t="shared" si="4"/>
        <v>565</v>
      </c>
      <c r="S30" s="230">
        <f t="shared" si="1"/>
        <v>240</v>
      </c>
      <c r="T30" s="233">
        <f t="shared" si="5"/>
        <v>180</v>
      </c>
      <c r="U30" s="234" t="str">
        <f t="shared" si="2"/>
        <v>NO</v>
      </c>
      <c r="V30" s="230"/>
      <c r="X30" s="436">
        <f t="shared" si="6"/>
        <v>265</v>
      </c>
    </row>
    <row r="31" spans="1:24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3"/>
        <v>240</v>
      </c>
      <c r="R31" s="232">
        <f t="shared" si="4"/>
        <v>580</v>
      </c>
      <c r="S31" s="230">
        <f t="shared" si="1"/>
        <v>240</v>
      </c>
      <c r="T31" s="233">
        <f t="shared" si="5"/>
        <v>180</v>
      </c>
      <c r="U31" s="234" t="str">
        <f t="shared" si="2"/>
        <v>NO</v>
      </c>
      <c r="V31" s="230"/>
      <c r="X31" s="436">
        <f t="shared" si="6"/>
        <v>280</v>
      </c>
    </row>
    <row r="32" spans="1:24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3"/>
        <v>240</v>
      </c>
      <c r="R32" s="232">
        <f t="shared" si="4"/>
        <v>560</v>
      </c>
      <c r="S32" s="230">
        <f t="shared" si="1"/>
        <v>240</v>
      </c>
      <c r="T32" s="233">
        <f t="shared" si="5"/>
        <v>180</v>
      </c>
      <c r="U32" s="234" t="str">
        <f t="shared" si="2"/>
        <v>NO</v>
      </c>
      <c r="V32" s="230"/>
      <c r="X32" s="436">
        <f t="shared" si="6"/>
        <v>260</v>
      </c>
    </row>
    <row r="33" spans="1:24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3"/>
        <v>240</v>
      </c>
      <c r="R33" s="130">
        <f t="shared" si="4"/>
        <v>520</v>
      </c>
      <c r="S33" s="13">
        <f t="shared" si="1"/>
        <v>240</v>
      </c>
      <c r="T33" s="14">
        <f t="shared" si="5"/>
        <v>180</v>
      </c>
      <c r="U33" s="15" t="str">
        <f t="shared" si="2"/>
        <v>NO</v>
      </c>
      <c r="V33" s="13"/>
      <c r="X33" s="436">
        <f t="shared" si="6"/>
        <v>220</v>
      </c>
    </row>
    <row r="34" spans="1:24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3"/>
        <v>240</v>
      </c>
      <c r="R34" s="130">
        <f t="shared" si="4"/>
        <v>240</v>
      </c>
      <c r="S34" s="13">
        <f t="shared" si="1"/>
        <v>240</v>
      </c>
      <c r="T34" s="14">
        <f t="shared" si="5"/>
        <v>180</v>
      </c>
      <c r="U34" s="15" t="str">
        <f t="shared" si="2"/>
        <v>NO</v>
      </c>
      <c r="V34" s="13"/>
      <c r="X34" s="436">
        <f t="shared" si="6"/>
        <v>-60</v>
      </c>
    </row>
    <row r="35" spans="1:24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3"/>
        <v>240</v>
      </c>
      <c r="R35" s="130">
        <f t="shared" si="4"/>
        <v>515</v>
      </c>
      <c r="S35" s="13">
        <f t="shared" si="1"/>
        <v>240</v>
      </c>
      <c r="T35" s="14">
        <f t="shared" si="5"/>
        <v>180</v>
      </c>
      <c r="U35" s="15" t="str">
        <f t="shared" si="2"/>
        <v>NO</v>
      </c>
      <c r="V35" s="13"/>
      <c r="X35" s="436">
        <f t="shared" si="6"/>
        <v>215</v>
      </c>
    </row>
    <row r="36" spans="1:24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3"/>
        <v>240</v>
      </c>
      <c r="R36" s="130">
        <f t="shared" si="4"/>
        <v>407</v>
      </c>
      <c r="S36" s="13">
        <f t="shared" si="1"/>
        <v>240</v>
      </c>
      <c r="T36" s="14">
        <f t="shared" si="5"/>
        <v>180</v>
      </c>
      <c r="U36" s="15" t="str">
        <f t="shared" si="2"/>
        <v>NO</v>
      </c>
      <c r="V36" s="13"/>
      <c r="X36" s="436">
        <f t="shared" si="6"/>
        <v>107</v>
      </c>
    </row>
    <row r="37" spans="1:24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3"/>
        <v>240</v>
      </c>
      <c r="R37" s="130">
        <f t="shared" si="4"/>
        <v>380</v>
      </c>
      <c r="S37" s="13">
        <f t="shared" si="1"/>
        <v>240</v>
      </c>
      <c r="T37" s="14">
        <f t="shared" si="5"/>
        <v>180</v>
      </c>
      <c r="U37" s="15" t="str">
        <f t="shared" si="2"/>
        <v>NO</v>
      </c>
      <c r="V37" s="13"/>
      <c r="X37" s="436">
        <f t="shared" si="6"/>
        <v>80</v>
      </c>
    </row>
    <row r="38" spans="1:24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3"/>
        <v>240</v>
      </c>
      <c r="R38" s="232">
        <f t="shared" si="4"/>
        <v>555</v>
      </c>
      <c r="S38" s="230">
        <f t="shared" si="1"/>
        <v>240</v>
      </c>
      <c r="T38" s="233">
        <f t="shared" si="5"/>
        <v>180</v>
      </c>
      <c r="U38" s="234" t="str">
        <f t="shared" si="2"/>
        <v>NO</v>
      </c>
      <c r="V38" s="230"/>
      <c r="X38" s="436">
        <f t="shared" si="6"/>
        <v>255</v>
      </c>
    </row>
    <row r="39" spans="1:24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7">SUM(C39:N39)</f>
        <v>0</v>
      </c>
      <c r="P39" s="128">
        <f>'2019'!R38</f>
        <v>340</v>
      </c>
      <c r="Q39" s="129">
        <f t="shared" si="3"/>
        <v>240</v>
      </c>
      <c r="R39" s="232">
        <f t="shared" si="4"/>
        <v>580</v>
      </c>
      <c r="S39" s="230">
        <f t="shared" si="1"/>
        <v>240</v>
      </c>
      <c r="T39" s="233">
        <f t="shared" si="5"/>
        <v>180</v>
      </c>
      <c r="U39" s="234" t="str">
        <f t="shared" si="2"/>
        <v>NO</v>
      </c>
      <c r="V39" s="230"/>
      <c r="X39" s="436">
        <f t="shared" si="6"/>
        <v>280</v>
      </c>
    </row>
    <row r="40" spans="1:24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7"/>
        <v>0</v>
      </c>
      <c r="P40" s="128">
        <f>'2019'!R39</f>
        <v>40</v>
      </c>
      <c r="Q40" s="129">
        <f t="shared" si="3"/>
        <v>240</v>
      </c>
      <c r="R40" s="130">
        <f t="shared" si="4"/>
        <v>280</v>
      </c>
      <c r="S40" s="13">
        <f t="shared" si="1"/>
        <v>240</v>
      </c>
      <c r="T40" s="14">
        <f t="shared" si="5"/>
        <v>180</v>
      </c>
      <c r="U40" s="15" t="str">
        <f t="shared" si="2"/>
        <v>NO</v>
      </c>
      <c r="V40" s="13"/>
      <c r="X40" s="436">
        <f t="shared" si="6"/>
        <v>-20</v>
      </c>
    </row>
    <row r="41" spans="1:24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7"/>
        <v>0</v>
      </c>
      <c r="P41" s="128">
        <f>'2019'!R40</f>
        <v>90</v>
      </c>
      <c r="Q41" s="129">
        <f t="shared" si="3"/>
        <v>240</v>
      </c>
      <c r="R41" s="130">
        <f t="shared" si="4"/>
        <v>330</v>
      </c>
      <c r="S41" s="13">
        <f t="shared" si="1"/>
        <v>240</v>
      </c>
      <c r="T41" s="14">
        <f t="shared" si="5"/>
        <v>180</v>
      </c>
      <c r="U41" s="15" t="str">
        <f t="shared" si="2"/>
        <v>NO</v>
      </c>
      <c r="V41" s="13"/>
      <c r="X41" s="436">
        <f t="shared" si="6"/>
        <v>30</v>
      </c>
    </row>
    <row r="42" spans="1:24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7"/>
        <v>0</v>
      </c>
      <c r="P42" s="128">
        <f>'2019'!R41</f>
        <v>285</v>
      </c>
      <c r="Q42" s="129">
        <f t="shared" si="3"/>
        <v>240</v>
      </c>
      <c r="R42" s="130">
        <f t="shared" si="4"/>
        <v>525</v>
      </c>
      <c r="S42" s="13">
        <f t="shared" si="1"/>
        <v>240</v>
      </c>
      <c r="T42" s="14">
        <f t="shared" si="5"/>
        <v>180</v>
      </c>
      <c r="U42" s="15" t="str">
        <f t="shared" si="2"/>
        <v>NO</v>
      </c>
      <c r="V42" s="13"/>
      <c r="X42" s="436">
        <f t="shared" si="6"/>
        <v>225</v>
      </c>
    </row>
    <row r="43" spans="1:24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7"/>
        <v>0</v>
      </c>
      <c r="P43" s="128">
        <f>'2019'!R42</f>
        <v>242.6</v>
      </c>
      <c r="Q43" s="129">
        <f t="shared" si="3"/>
        <v>240</v>
      </c>
      <c r="R43" s="130">
        <f t="shared" si="4"/>
        <v>482.6</v>
      </c>
      <c r="S43" s="13">
        <f t="shared" si="1"/>
        <v>240</v>
      </c>
      <c r="T43" s="14">
        <f t="shared" si="5"/>
        <v>180</v>
      </c>
      <c r="U43" s="15" t="str">
        <f t="shared" si="2"/>
        <v>NO</v>
      </c>
      <c r="V43" s="13"/>
      <c r="X43" s="436">
        <f t="shared" si="6"/>
        <v>182.6</v>
      </c>
    </row>
    <row r="44" spans="1:24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7"/>
        <v>0</v>
      </c>
      <c r="P44" s="128">
        <f>'2019'!R43</f>
        <v>40</v>
      </c>
      <c r="Q44" s="129">
        <f t="shared" si="3"/>
        <v>240</v>
      </c>
      <c r="R44" s="130">
        <f t="shared" si="4"/>
        <v>280</v>
      </c>
      <c r="S44" s="13">
        <f t="shared" si="1"/>
        <v>240</v>
      </c>
      <c r="T44" s="14">
        <f t="shared" si="5"/>
        <v>180</v>
      </c>
      <c r="U44" s="15" t="str">
        <f t="shared" si="2"/>
        <v>NO</v>
      </c>
      <c r="V44" s="13"/>
      <c r="X44" s="436">
        <f t="shared" si="6"/>
        <v>-20</v>
      </c>
    </row>
    <row r="45" spans="1:24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7"/>
        <v>0</v>
      </c>
      <c r="P45" s="128">
        <f>'2019'!R44</f>
        <v>320</v>
      </c>
      <c r="Q45" s="129">
        <f t="shared" si="3"/>
        <v>240</v>
      </c>
      <c r="R45" s="232">
        <f t="shared" si="4"/>
        <v>560</v>
      </c>
      <c r="S45" s="230">
        <f t="shared" si="1"/>
        <v>240</v>
      </c>
      <c r="T45" s="233">
        <f t="shared" si="5"/>
        <v>180</v>
      </c>
      <c r="U45" s="234" t="str">
        <f t="shared" si="2"/>
        <v>NO</v>
      </c>
      <c r="V45" s="230"/>
      <c r="X45" s="436">
        <f>P45-60</f>
        <v>260</v>
      </c>
    </row>
    <row r="46" spans="1:24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7"/>
        <v>0</v>
      </c>
      <c r="P46" s="128">
        <f>'2019'!R45</f>
        <v>235</v>
      </c>
      <c r="Q46" s="129">
        <f t="shared" si="3"/>
        <v>240</v>
      </c>
      <c r="R46" s="130">
        <f t="shared" si="4"/>
        <v>475</v>
      </c>
      <c r="S46" s="13">
        <f t="shared" si="1"/>
        <v>240</v>
      </c>
      <c r="T46" s="14">
        <f t="shared" si="5"/>
        <v>180</v>
      </c>
      <c r="U46" s="15" t="str">
        <f t="shared" si="2"/>
        <v>NO</v>
      </c>
      <c r="V46" s="13"/>
      <c r="X46" s="436">
        <f t="shared" si="6"/>
        <v>175</v>
      </c>
    </row>
    <row r="47" spans="1:24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7"/>
        <v>0</v>
      </c>
      <c r="P47" s="128">
        <f>'2019'!R46</f>
        <v>360</v>
      </c>
      <c r="Q47" s="129">
        <f t="shared" si="3"/>
        <v>240</v>
      </c>
      <c r="R47" s="232">
        <f t="shared" si="4"/>
        <v>600</v>
      </c>
      <c r="S47" s="230">
        <f t="shared" si="1"/>
        <v>240</v>
      </c>
      <c r="T47" s="227">
        <f t="shared" si="5"/>
        <v>180</v>
      </c>
      <c r="U47" s="234" t="str">
        <f t="shared" si="2"/>
        <v>NO</v>
      </c>
      <c r="V47" s="230"/>
      <c r="X47" s="436">
        <f t="shared" si="6"/>
        <v>300</v>
      </c>
    </row>
    <row r="48" spans="1:24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7"/>
        <v>0</v>
      </c>
      <c r="P48" s="128">
        <f>'2019'!R47</f>
        <v>355</v>
      </c>
      <c r="Q48" s="129">
        <f t="shared" si="3"/>
        <v>240</v>
      </c>
      <c r="R48" s="232">
        <f t="shared" si="4"/>
        <v>595</v>
      </c>
      <c r="S48" s="230">
        <f t="shared" si="1"/>
        <v>240</v>
      </c>
      <c r="T48" s="227">
        <f t="shared" si="5"/>
        <v>180</v>
      </c>
      <c r="U48" s="234" t="str">
        <f t="shared" si="2"/>
        <v>NO</v>
      </c>
      <c r="V48" s="230"/>
      <c r="X48" s="436">
        <f t="shared" si="6"/>
        <v>295</v>
      </c>
    </row>
    <row r="49" spans="1:24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7"/>
        <v>0</v>
      </c>
      <c r="P49" s="128">
        <f>'2019'!R48</f>
        <v>0</v>
      </c>
      <c r="Q49" s="129">
        <f t="shared" si="3"/>
        <v>240</v>
      </c>
      <c r="R49" s="130">
        <f t="shared" si="4"/>
        <v>240</v>
      </c>
      <c r="S49" s="13">
        <f t="shared" si="1"/>
        <v>240</v>
      </c>
      <c r="T49" s="18">
        <f t="shared" si="5"/>
        <v>180</v>
      </c>
      <c r="U49" s="19" t="str">
        <f t="shared" si="2"/>
        <v>NO</v>
      </c>
      <c r="V49" s="74"/>
      <c r="X49" s="436">
        <f t="shared" si="6"/>
        <v>-60</v>
      </c>
    </row>
    <row r="50" spans="1:24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7"/>
        <v>0</v>
      </c>
      <c r="P50" s="128">
        <f>'2019'!R49</f>
        <v>175</v>
      </c>
      <c r="Q50" s="129">
        <f t="shared" si="3"/>
        <v>240</v>
      </c>
      <c r="R50" s="130">
        <f t="shared" si="4"/>
        <v>415</v>
      </c>
      <c r="S50" s="13">
        <f t="shared" si="1"/>
        <v>240</v>
      </c>
      <c r="T50" s="12">
        <f t="shared" si="5"/>
        <v>180</v>
      </c>
      <c r="U50" s="20" t="str">
        <f t="shared" si="2"/>
        <v>NO</v>
      </c>
      <c r="V50" s="2"/>
      <c r="X50" s="436">
        <f t="shared" si="6"/>
        <v>115</v>
      </c>
    </row>
    <row r="51" spans="1:24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7"/>
        <v>0</v>
      </c>
      <c r="P51" s="128">
        <f>'2019'!R50</f>
        <v>210</v>
      </c>
      <c r="Q51" s="129">
        <f t="shared" si="3"/>
        <v>240</v>
      </c>
      <c r="R51" s="130">
        <f t="shared" si="4"/>
        <v>450</v>
      </c>
      <c r="S51" s="13">
        <f t="shared" si="1"/>
        <v>240</v>
      </c>
      <c r="T51" s="12">
        <f t="shared" si="5"/>
        <v>180</v>
      </c>
      <c r="U51" s="20" t="str">
        <f t="shared" si="2"/>
        <v>NO</v>
      </c>
      <c r="V51" s="2"/>
      <c r="X51" s="436">
        <f t="shared" si="6"/>
        <v>150</v>
      </c>
    </row>
    <row r="52" spans="1:24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3"/>
        <v>240</v>
      </c>
      <c r="R52" s="130">
        <f t="shared" si="4"/>
        <v>360</v>
      </c>
      <c r="S52" s="13">
        <f>(240)-(O52)</f>
        <v>240</v>
      </c>
      <c r="T52" s="12">
        <f t="shared" si="5"/>
        <v>180</v>
      </c>
      <c r="U52" s="20" t="str">
        <f t="shared" si="2"/>
        <v>NO</v>
      </c>
      <c r="V52" s="2"/>
      <c r="X52" s="436">
        <f t="shared" si="6"/>
        <v>60</v>
      </c>
    </row>
    <row r="53" spans="1:24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7"/>
        <v>0</v>
      </c>
      <c r="P53" s="128">
        <f>'2019'!R52</f>
        <v>120</v>
      </c>
      <c r="Q53" s="129">
        <f t="shared" si="3"/>
        <v>240</v>
      </c>
      <c r="R53" s="130">
        <f t="shared" si="4"/>
        <v>360</v>
      </c>
      <c r="S53" s="13">
        <f t="shared" si="1"/>
        <v>240</v>
      </c>
      <c r="T53" s="12">
        <f t="shared" si="5"/>
        <v>180</v>
      </c>
      <c r="U53" s="20" t="str">
        <f t="shared" si="2"/>
        <v>NO</v>
      </c>
      <c r="V53" s="2"/>
      <c r="X53" s="436">
        <f t="shared" si="6"/>
        <v>60</v>
      </c>
    </row>
    <row r="54" spans="1:24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7"/>
        <v>0</v>
      </c>
      <c r="P54" s="128">
        <f>'2019'!R53</f>
        <v>165</v>
      </c>
      <c r="Q54" s="129">
        <f t="shared" si="3"/>
        <v>240</v>
      </c>
      <c r="R54" s="130">
        <f t="shared" si="4"/>
        <v>405</v>
      </c>
      <c r="S54" s="13">
        <f t="shared" si="1"/>
        <v>240</v>
      </c>
      <c r="T54" s="12">
        <f t="shared" si="5"/>
        <v>180</v>
      </c>
      <c r="U54" s="20" t="str">
        <f t="shared" si="2"/>
        <v>NO</v>
      </c>
      <c r="V54" s="2"/>
      <c r="X54" s="436">
        <f t="shared" si="6"/>
        <v>105</v>
      </c>
    </row>
    <row r="55" spans="1:24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7"/>
        <v>0</v>
      </c>
      <c r="P55" s="128">
        <f>'2019'!R54</f>
        <v>240</v>
      </c>
      <c r="Q55" s="129">
        <f t="shared" si="3"/>
        <v>240</v>
      </c>
      <c r="R55" s="130">
        <f t="shared" si="4"/>
        <v>480</v>
      </c>
      <c r="S55" s="13">
        <f t="shared" si="1"/>
        <v>240</v>
      </c>
      <c r="T55" s="12">
        <f t="shared" si="5"/>
        <v>180</v>
      </c>
      <c r="U55" s="20" t="str">
        <f t="shared" si="2"/>
        <v>NO</v>
      </c>
      <c r="V55" s="2"/>
      <c r="X55" s="436">
        <f t="shared" si="6"/>
        <v>180</v>
      </c>
    </row>
    <row r="56" spans="1:24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7"/>
        <v>0</v>
      </c>
      <c r="P56" s="128">
        <f>'2019'!R55</f>
        <v>240</v>
      </c>
      <c r="Q56" s="129">
        <f t="shared" si="3"/>
        <v>240</v>
      </c>
      <c r="R56" s="130">
        <f t="shared" si="4"/>
        <v>480</v>
      </c>
      <c r="S56" s="13">
        <f t="shared" si="1"/>
        <v>240</v>
      </c>
      <c r="T56" s="12">
        <f t="shared" si="5"/>
        <v>180</v>
      </c>
      <c r="U56" s="20" t="str">
        <f t="shared" si="2"/>
        <v>NO</v>
      </c>
      <c r="V56" s="2"/>
      <c r="X56" s="436">
        <f>P56-60</f>
        <v>180</v>
      </c>
    </row>
    <row r="57" spans="1:24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7"/>
        <v>0</v>
      </c>
      <c r="P57" s="128">
        <f>'2019'!R56</f>
        <v>0</v>
      </c>
      <c r="Q57" s="129">
        <f t="shared" si="3"/>
        <v>240</v>
      </c>
      <c r="R57" s="130">
        <f t="shared" si="4"/>
        <v>240</v>
      </c>
      <c r="S57" s="13">
        <f t="shared" si="1"/>
        <v>240</v>
      </c>
      <c r="T57" s="12">
        <f t="shared" si="5"/>
        <v>180</v>
      </c>
      <c r="U57" s="20" t="str">
        <f t="shared" si="2"/>
        <v>NO</v>
      </c>
      <c r="V57" s="2"/>
      <c r="X57" s="436">
        <f t="shared" si="6"/>
        <v>-60</v>
      </c>
    </row>
    <row r="58" spans="1:24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7"/>
        <v>0</v>
      </c>
      <c r="P58" s="128">
        <f>'2019'!R57</f>
        <v>240</v>
      </c>
      <c r="Q58" s="129">
        <f t="shared" si="3"/>
        <v>240</v>
      </c>
      <c r="R58" s="130">
        <f t="shared" si="4"/>
        <v>480</v>
      </c>
      <c r="S58" s="13">
        <f t="shared" si="1"/>
        <v>240</v>
      </c>
      <c r="T58" s="12">
        <f t="shared" si="5"/>
        <v>180</v>
      </c>
      <c r="U58" s="20" t="str">
        <f t="shared" si="2"/>
        <v>NO</v>
      </c>
      <c r="V58" s="2"/>
      <c r="X58" s="436">
        <f t="shared" si="6"/>
        <v>180</v>
      </c>
    </row>
    <row r="59" spans="1:24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7"/>
        <v>0</v>
      </c>
      <c r="P59" s="128">
        <f>'2019'!R58</f>
        <v>240</v>
      </c>
      <c r="Q59" s="129">
        <f t="shared" si="3"/>
        <v>240</v>
      </c>
      <c r="R59" s="130">
        <f t="shared" si="4"/>
        <v>480</v>
      </c>
      <c r="S59" s="13">
        <f t="shared" si="1"/>
        <v>240</v>
      </c>
      <c r="T59" s="12">
        <f t="shared" si="5"/>
        <v>180</v>
      </c>
      <c r="U59" s="20" t="str">
        <f t="shared" si="2"/>
        <v>NO</v>
      </c>
      <c r="V59" s="2"/>
      <c r="X59" s="436">
        <f t="shared" si="6"/>
        <v>180</v>
      </c>
    </row>
    <row r="60" spans="1:24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7"/>
        <v>0</v>
      </c>
      <c r="P60" s="128">
        <f>'2019'!R59</f>
        <v>240</v>
      </c>
      <c r="Q60" s="262">
        <f t="shared" si="3"/>
        <v>240</v>
      </c>
      <c r="R60" s="263">
        <f t="shared" si="4"/>
        <v>480</v>
      </c>
      <c r="S60" s="260">
        <f t="shared" si="1"/>
        <v>240</v>
      </c>
      <c r="T60" s="18">
        <f t="shared" si="5"/>
        <v>180</v>
      </c>
      <c r="U60" s="264" t="str">
        <f t="shared" si="2"/>
        <v>NO</v>
      </c>
      <c r="V60" s="265"/>
      <c r="X60" s="436">
        <f t="shared" si="6"/>
        <v>180</v>
      </c>
    </row>
    <row r="61" spans="1:24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7"/>
        <v>0</v>
      </c>
      <c r="P61" s="128">
        <f>'2019'!R60</f>
        <v>234</v>
      </c>
      <c r="Q61" s="270">
        <f t="shared" si="3"/>
        <v>240</v>
      </c>
      <c r="R61" s="271">
        <f t="shared" si="4"/>
        <v>474</v>
      </c>
      <c r="S61" s="268">
        <f t="shared" si="1"/>
        <v>240</v>
      </c>
      <c r="T61" s="272">
        <f t="shared" si="5"/>
        <v>180</v>
      </c>
      <c r="U61" s="273" t="str">
        <f t="shared" si="2"/>
        <v>NO</v>
      </c>
      <c r="V61" s="266"/>
      <c r="X61" s="436">
        <f t="shared" si="6"/>
        <v>174</v>
      </c>
    </row>
    <row r="62" spans="1:24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3"/>
        <v>240</v>
      </c>
      <c r="R62" s="271">
        <f t="shared" si="4"/>
        <v>475</v>
      </c>
      <c r="S62" s="268">
        <f t="shared" si="1"/>
        <v>240</v>
      </c>
      <c r="T62" s="272">
        <f t="shared" si="5"/>
        <v>180</v>
      </c>
      <c r="U62" s="273" t="str">
        <f t="shared" si="2"/>
        <v>NO</v>
      </c>
      <c r="V62" s="204"/>
      <c r="X62" s="436">
        <f t="shared" si="6"/>
        <v>175</v>
      </c>
    </row>
  </sheetData>
  <mergeCells count="1">
    <mergeCell ref="C3:T4"/>
  </mergeCells>
  <conditionalFormatting sqref="B7:V62">
    <cfRule type="expression" dxfId="15" priority="5">
      <formula>IF(ISBLANK($B$5), 0, SEARCH($B$5,$B7))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80" t="s">
        <v>300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</row>
    <row r="3" spans="1:23" x14ac:dyDescent="0.25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</row>
    <row r="5" spans="1:23" x14ac:dyDescent="0.25">
      <c r="A5" s="465" t="s">
        <v>303</v>
      </c>
      <c r="B5" s="465"/>
      <c r="C5" s="465"/>
      <c r="D5" s="465"/>
      <c r="E5" s="465"/>
      <c r="F5" s="465"/>
      <c r="G5" s="465"/>
      <c r="H5" s="465"/>
      <c r="I5" s="465"/>
      <c r="J5" s="465"/>
      <c r="K5" s="465"/>
      <c r="M5" s="491" t="s">
        <v>499</v>
      </c>
      <c r="N5" s="465"/>
      <c r="O5" s="465"/>
      <c r="P5" s="465"/>
      <c r="Q5" s="465"/>
      <c r="R5" s="465"/>
      <c r="S5" s="465"/>
      <c r="T5" s="465"/>
      <c r="U5" s="465"/>
      <c r="V5" s="465"/>
      <c r="W5" s="465"/>
    </row>
    <row r="6" spans="1:23" x14ac:dyDescent="0.25">
      <c r="A6" s="465"/>
      <c r="B6" s="465"/>
      <c r="C6" s="465"/>
      <c r="D6" s="465"/>
      <c r="E6" s="465"/>
      <c r="F6" s="465"/>
      <c r="G6" s="465"/>
      <c r="H6" s="465"/>
      <c r="I6" s="465"/>
      <c r="J6" s="465"/>
      <c r="K6" s="465"/>
      <c r="M6" s="465"/>
      <c r="N6" s="465"/>
      <c r="O6" s="465"/>
      <c r="P6" s="465"/>
      <c r="Q6" s="465"/>
      <c r="R6" s="465"/>
      <c r="S6" s="465"/>
      <c r="T6" s="465"/>
      <c r="U6" s="465"/>
      <c r="V6" s="465"/>
      <c r="W6" s="46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85" t="s">
        <v>312</v>
      </c>
      <c r="C35" s="486"/>
      <c r="D35" s="487"/>
      <c r="E35" s="481">
        <f>E34-F34</f>
        <v>2610871.1799999997</v>
      </c>
      <c r="F35" s="482"/>
      <c r="M35" s="249"/>
      <c r="N35" s="485" t="s">
        <v>312</v>
      </c>
      <c r="O35" s="486"/>
      <c r="P35" s="487"/>
      <c r="Q35" s="481">
        <f>Q34-R34</f>
        <v>1853144.27</v>
      </c>
      <c r="R35" s="482"/>
      <c r="S35" s="249"/>
      <c r="T35" s="249"/>
      <c r="U35" s="249"/>
      <c r="V35" s="249"/>
      <c r="W35" s="249"/>
    </row>
    <row r="36" spans="2:23" ht="15.75" thickBot="1" x14ac:dyDescent="0.3">
      <c r="B36" s="488"/>
      <c r="C36" s="489"/>
      <c r="D36" s="490"/>
      <c r="E36" s="483"/>
      <c r="F36" s="484"/>
      <c r="M36" s="249"/>
      <c r="N36" s="488"/>
      <c r="O36" s="489"/>
      <c r="P36" s="490"/>
      <c r="Q36" s="483"/>
      <c r="R36" s="484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abSelected="1" zoomScale="70" zoomScaleNormal="70" workbookViewId="0">
      <selection activeCell="P85" sqref="P85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65" t="s">
        <v>365</v>
      </c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  <c r="T4" s="465"/>
      <c r="U4" s="465"/>
      <c r="V4" s="465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510" t="s">
        <v>502</v>
      </c>
      <c r="S6" s="510"/>
      <c r="T6" s="511"/>
      <c r="U6" s="511"/>
      <c r="V6" s="511"/>
      <c r="W6" s="511"/>
      <c r="X6" s="511"/>
      <c r="Y6" s="511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511"/>
      <c r="S7" s="511"/>
      <c r="T7" s="511"/>
      <c r="U7" s="511"/>
      <c r="V7" s="511"/>
      <c r="W7" s="511"/>
      <c r="X7" s="511"/>
      <c r="Y7" s="511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511"/>
      <c r="S8" s="511"/>
      <c r="T8" s="511"/>
      <c r="U8" s="511"/>
      <c r="V8" s="511"/>
      <c r="W8" s="511"/>
      <c r="X8" s="511"/>
      <c r="Y8" s="511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511"/>
      <c r="S9" s="511"/>
      <c r="T9" s="511"/>
      <c r="U9" s="511"/>
      <c r="V9" s="511"/>
      <c r="W9" s="511"/>
      <c r="X9" s="511"/>
      <c r="Y9" s="511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511"/>
      <c r="S10" s="511"/>
      <c r="T10" s="511"/>
      <c r="U10" s="511"/>
      <c r="V10" s="511"/>
      <c r="W10" s="511"/>
      <c r="X10" s="511"/>
      <c r="Y10" s="511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511"/>
      <c r="S11" s="511"/>
      <c r="T11" s="511"/>
      <c r="U11" s="511"/>
      <c r="V11" s="511"/>
      <c r="W11" s="511"/>
      <c r="X11" s="511"/>
      <c r="Y11" s="511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511"/>
      <c r="S12" s="511"/>
      <c r="T12" s="511"/>
      <c r="U12" s="511"/>
      <c r="V12" s="511"/>
      <c r="W12" s="511"/>
      <c r="X12" s="511"/>
      <c r="Y12" s="511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19" t="s">
        <v>409</v>
      </c>
      <c r="S16" s="519"/>
      <c r="T16" s="519"/>
      <c r="U16" s="519"/>
      <c r="V16" s="519"/>
      <c r="W16" s="519"/>
      <c r="X16" s="253"/>
      <c r="AA16" s="498" t="s">
        <v>454</v>
      </c>
      <c r="AB16" s="498"/>
      <c r="AC16" s="498"/>
      <c r="AD16" s="498"/>
      <c r="AE16" s="498"/>
      <c r="AF16" s="498"/>
      <c r="AG16" s="498"/>
      <c r="AH16" s="498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4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4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3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4">
        <v>3</v>
      </c>
      <c r="AB20" s="401" t="s">
        <v>45</v>
      </c>
      <c r="AC20" s="301" t="s">
        <v>465</v>
      </c>
      <c r="AD20" s="133"/>
      <c r="AE20" s="133">
        <v>1</v>
      </c>
      <c r="AF20" s="402">
        <f t="shared" ref="AF20:AF24" si="5">AD20*30000</f>
        <v>0</v>
      </c>
      <c r="AG20" s="402">
        <f t="shared" ref="AG20:AG24" si="6">AE20*100000</f>
        <v>100000</v>
      </c>
      <c r="AH20" s="402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3">
        <v>4</v>
      </c>
      <c r="AB21" s="301" t="s">
        <v>44</v>
      </c>
      <c r="AC21" s="301" t="s">
        <v>466</v>
      </c>
      <c r="AD21" s="133">
        <v>1</v>
      </c>
      <c r="AE21" s="133"/>
      <c r="AF21" s="402">
        <f t="shared" si="5"/>
        <v>30000</v>
      </c>
      <c r="AG21" s="402">
        <f t="shared" si="6"/>
        <v>0</v>
      </c>
      <c r="AH21" s="402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4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3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5">
        <v>7</v>
      </c>
      <c r="AB24" s="141" t="s">
        <v>52</v>
      </c>
      <c r="AC24" s="141" t="s">
        <v>473</v>
      </c>
      <c r="AD24" s="23">
        <v>3</v>
      </c>
      <c r="AE24" s="23"/>
      <c r="AF24" s="397">
        <f t="shared" si="5"/>
        <v>90000</v>
      </c>
      <c r="AG24" s="397">
        <f t="shared" si="6"/>
        <v>0</v>
      </c>
      <c r="AH24" s="397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504" t="s">
        <v>15</v>
      </c>
      <c r="AB25" s="505"/>
      <c r="AC25" s="505"/>
      <c r="AD25" s="505"/>
      <c r="AE25" s="506"/>
      <c r="AF25" s="499">
        <f>SUM(AH18:AH40)</f>
        <v>970000</v>
      </c>
      <c r="AG25" s="471"/>
      <c r="AH25" s="471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98"/>
      <c r="AB26" s="24"/>
      <c r="AC26" s="24"/>
      <c r="AD26" s="24"/>
      <c r="AE26" s="24"/>
      <c r="AF26" s="400"/>
      <c r="AG26" s="400"/>
      <c r="AH26" s="400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99"/>
      <c r="AB27" s="24"/>
      <c r="AC27" s="24"/>
      <c r="AD27" s="24"/>
      <c r="AE27" s="24"/>
      <c r="AF27" s="400"/>
      <c r="AG27" s="400"/>
      <c r="AH27" s="400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98"/>
      <c r="AB28" s="24"/>
      <c r="AC28" s="24"/>
      <c r="AD28" s="24"/>
      <c r="AE28" s="24"/>
      <c r="AF28" s="400"/>
      <c r="AG28" s="400"/>
      <c r="AH28" s="400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99"/>
      <c r="AB29" s="24"/>
      <c r="AC29" s="24"/>
      <c r="AD29" s="24"/>
      <c r="AE29" s="24"/>
      <c r="AF29" s="400"/>
      <c r="AG29" s="400"/>
      <c r="AH29" s="400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98"/>
      <c r="AB30" s="24"/>
      <c r="AC30" s="24"/>
      <c r="AD30" s="24"/>
      <c r="AE30" s="24"/>
      <c r="AF30" s="400"/>
      <c r="AG30" s="400"/>
      <c r="AH30" s="400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99"/>
      <c r="AB31" s="24"/>
      <c r="AC31" s="24"/>
      <c r="AD31" s="24"/>
      <c r="AE31" s="24"/>
      <c r="AF31" s="400"/>
      <c r="AG31" s="400"/>
      <c r="AH31" s="400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98"/>
      <c r="AB32" s="24"/>
      <c r="AC32" s="24"/>
      <c r="AD32" s="24"/>
      <c r="AE32" s="24"/>
      <c r="AF32" s="400"/>
      <c r="AG32" s="400"/>
      <c r="AH32" s="400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99"/>
      <c r="AB33" s="24"/>
      <c r="AC33" s="24"/>
      <c r="AD33" s="24"/>
      <c r="AE33" s="24"/>
      <c r="AF33" s="400"/>
      <c r="AG33" s="400"/>
      <c r="AH33" s="400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98"/>
      <c r="AB34" s="24"/>
      <c r="AC34" s="24"/>
      <c r="AD34" s="24"/>
      <c r="AE34" s="24"/>
      <c r="AF34" s="385"/>
      <c r="AG34" s="400"/>
      <c r="AH34" s="400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99"/>
      <c r="AB35" s="24"/>
      <c r="AC35" s="24"/>
      <c r="AD35" s="24"/>
      <c r="AE35" s="24"/>
      <c r="AF35" s="385"/>
      <c r="AG35" s="400"/>
      <c r="AH35" s="400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98"/>
      <c r="AB36" s="24"/>
      <c r="AC36" s="24"/>
      <c r="AD36" s="24"/>
      <c r="AE36" s="24"/>
      <c r="AF36" s="385"/>
      <c r="AG36" s="400"/>
      <c r="AH36" s="400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99"/>
      <c r="AB37" s="24"/>
      <c r="AC37" s="24"/>
      <c r="AD37" s="24"/>
      <c r="AE37" s="24"/>
      <c r="AF37" s="385"/>
      <c r="AG37" s="400"/>
      <c r="AH37" s="400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98"/>
      <c r="AB38" s="24"/>
      <c r="AC38" s="24"/>
      <c r="AD38" s="24"/>
      <c r="AE38" s="24"/>
      <c r="AF38" s="385"/>
      <c r="AG38" s="400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399"/>
      <c r="AB39" s="24"/>
      <c r="AC39" s="24"/>
      <c r="AD39" s="24"/>
      <c r="AE39" s="24"/>
      <c r="AF39" s="385"/>
      <c r="AG39" s="400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398"/>
      <c r="AB40" s="24"/>
      <c r="AC40" s="24"/>
      <c r="AD40" s="24"/>
      <c r="AE40" s="24"/>
      <c r="AF40" s="385"/>
      <c r="AG40" s="400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515" t="s">
        <v>15</v>
      </c>
      <c r="S42" s="515"/>
      <c r="T42" s="515"/>
      <c r="U42" s="515"/>
      <c r="V42" s="515"/>
      <c r="W42" s="56">
        <f>SUM(W18:W41)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6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6"/>
      <c r="W44" s="385"/>
      <c r="AA44" s="498" t="s">
        <v>482</v>
      </c>
      <c r="AB44" s="498"/>
      <c r="AC44" s="498"/>
      <c r="AD44" s="498"/>
      <c r="AE44" s="498"/>
      <c r="AF44" s="498"/>
      <c r="AG44" s="502" t="s">
        <v>489</v>
      </c>
      <c r="AH44" s="503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18" t="s">
        <v>474</v>
      </c>
      <c r="AD46" s="424" t="s">
        <v>516</v>
      </c>
      <c r="AE46" s="421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504" t="s">
        <v>412</v>
      </c>
      <c r="T47" s="505"/>
      <c r="U47" s="506"/>
      <c r="V47" s="516">
        <v>2764000</v>
      </c>
      <c r="W47" s="517"/>
      <c r="AA47" s="325">
        <v>1</v>
      </c>
      <c r="AB47" s="326" t="s">
        <v>53</v>
      </c>
      <c r="AC47" s="419">
        <v>90000</v>
      </c>
      <c r="AD47" s="326"/>
      <c r="AE47" s="422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504" t="s">
        <v>65</v>
      </c>
      <c r="T48" s="505"/>
      <c r="U48" s="506"/>
      <c r="V48" s="516">
        <f>W42</f>
        <v>2862450</v>
      </c>
      <c r="W48" s="517"/>
      <c r="AA48" s="325">
        <v>2</v>
      </c>
      <c r="AB48" s="327" t="s">
        <v>484</v>
      </c>
      <c r="AC48" s="419">
        <v>230000</v>
      </c>
      <c r="AD48" s="326"/>
      <c r="AE48" s="422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504" t="s">
        <v>413</v>
      </c>
      <c r="T49" s="505"/>
      <c r="U49" s="506"/>
      <c r="V49" s="516">
        <f>V47-V48</f>
        <v>-98450</v>
      </c>
      <c r="W49" s="517"/>
      <c r="AA49" s="325">
        <v>3</v>
      </c>
      <c r="AB49" s="327" t="s">
        <v>52</v>
      </c>
      <c r="AC49" s="419">
        <v>90000</v>
      </c>
      <c r="AD49" s="326">
        <v>21000</v>
      </c>
      <c r="AE49" s="422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0">
        <v>400000</v>
      </c>
      <c r="AD50" s="326"/>
      <c r="AE50" s="423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19">
        <v>30000</v>
      </c>
      <c r="AD51" s="326"/>
      <c r="AE51" s="422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18" t="s">
        <v>416</v>
      </c>
      <c r="S52" s="518"/>
      <c r="T52" s="518"/>
      <c r="U52" s="518"/>
      <c r="V52" s="518"/>
      <c r="W52" s="518"/>
      <c r="AA52" s="317">
        <v>6</v>
      </c>
      <c r="AB52" s="56"/>
      <c r="AC52" s="418"/>
      <c r="AD52" s="56"/>
      <c r="AE52" s="421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18"/>
      <c r="AD53" s="56"/>
      <c r="AE53" s="421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18"/>
      <c r="AD54" s="56"/>
      <c r="AE54" s="421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18"/>
      <c r="AD55" s="56"/>
      <c r="AE55" s="421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18"/>
      <c r="AD56" s="56"/>
      <c r="AE56" s="421"/>
      <c r="AF56" s="320">
        <f t="shared" si="9"/>
        <v>0</v>
      </c>
    </row>
    <row r="57" spans="2:32" ht="15.75" thickBot="1" x14ac:dyDescent="0.3">
      <c r="B57" s="512" t="s">
        <v>15</v>
      </c>
      <c r="C57" s="513"/>
      <c r="D57" s="513"/>
      <c r="E57" s="513"/>
      <c r="F57" s="514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18"/>
      <c r="AD57" s="56"/>
      <c r="AE57" s="421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18"/>
      <c r="AD58" s="56"/>
      <c r="AE58" s="421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18"/>
      <c r="AD59" s="56"/>
      <c r="AE59" s="421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18"/>
      <c r="AD60" s="56"/>
      <c r="AE60" s="421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18"/>
      <c r="AD61" s="56"/>
      <c r="AE61" s="421"/>
      <c r="AF61" s="320">
        <f t="shared" si="9"/>
        <v>0</v>
      </c>
    </row>
    <row r="62" spans="2:32" x14ac:dyDescent="0.25">
      <c r="D62" s="394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18"/>
      <c r="AD62" s="56"/>
      <c r="AE62" s="421"/>
      <c r="AF62" s="320">
        <f t="shared" si="9"/>
        <v>0</v>
      </c>
    </row>
    <row r="63" spans="2:32" ht="15.75" thickBot="1" x14ac:dyDescent="0.3">
      <c r="D63" s="396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5">
        <f t="shared" si="9"/>
        <v>0</v>
      </c>
    </row>
    <row r="64" spans="2:32" ht="15.75" thickBot="1" x14ac:dyDescent="0.3">
      <c r="D64" s="395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507" t="s">
        <v>15</v>
      </c>
      <c r="AC64" s="508"/>
      <c r="AD64" s="508"/>
      <c r="AE64" s="509"/>
      <c r="AF64" s="426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515" t="s">
        <v>15</v>
      </c>
      <c r="S71" s="515"/>
      <c r="T71" s="515"/>
      <c r="U71" s="515"/>
      <c r="V71" s="515"/>
      <c r="W71" s="56">
        <f>SUM(W54:W70)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6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6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6"/>
      <c r="W74" s="385"/>
    </row>
    <row r="75" spans="10:31" x14ac:dyDescent="0.25">
      <c r="J75" s="432">
        <v>69</v>
      </c>
      <c r="K75" s="389" t="s">
        <v>491</v>
      </c>
      <c r="L75" s="389" t="s">
        <v>500</v>
      </c>
      <c r="M75" s="432">
        <v>1</v>
      </c>
      <c r="N75" s="61">
        <v>105000</v>
      </c>
      <c r="O75" s="141"/>
      <c r="P75" s="433">
        <f t="shared" si="12"/>
        <v>105000</v>
      </c>
      <c r="R75" s="24"/>
      <c r="S75" s="24"/>
      <c r="T75" s="24"/>
      <c r="U75" s="194"/>
      <c r="V75" s="406"/>
      <c r="W75" s="385"/>
    </row>
    <row r="76" spans="10:31" x14ac:dyDescent="0.25">
      <c r="J76" s="1">
        <v>70</v>
      </c>
      <c r="K76" s="59" t="s">
        <v>491</v>
      </c>
      <c r="L76" s="59" t="s">
        <v>517</v>
      </c>
      <c r="M76" s="1">
        <v>1</v>
      </c>
      <c r="N76" s="56">
        <v>20000</v>
      </c>
      <c r="O76" s="57"/>
      <c r="P76" s="381">
        <f>M76*N76</f>
        <v>20000</v>
      </c>
      <c r="R76" s="24"/>
      <c r="S76" s="24"/>
      <c r="T76" s="24"/>
      <c r="U76" s="194"/>
      <c r="V76" s="406"/>
      <c r="W76" s="385"/>
    </row>
    <row r="77" spans="10:31" x14ac:dyDescent="0.25">
      <c r="J77" s="432">
        <v>71</v>
      </c>
      <c r="K77" s="59" t="s">
        <v>519</v>
      </c>
      <c r="L77" s="57" t="s">
        <v>518</v>
      </c>
      <c r="M77" s="1">
        <v>1</v>
      </c>
      <c r="N77" s="56">
        <v>20000</v>
      </c>
      <c r="O77" s="57"/>
      <c r="P77" s="56">
        <f>M77*N77</f>
        <v>20000</v>
      </c>
      <c r="R77" s="24"/>
      <c r="S77" s="24"/>
      <c r="T77" s="24"/>
      <c r="U77" s="194"/>
      <c r="V77" s="406"/>
      <c r="W77" s="385"/>
    </row>
    <row r="78" spans="10:31" x14ac:dyDescent="0.25">
      <c r="J78" s="1">
        <v>72</v>
      </c>
      <c r="K78" s="59" t="s">
        <v>519</v>
      </c>
      <c r="L78" s="59" t="s">
        <v>520</v>
      </c>
      <c r="M78" s="1">
        <v>20</v>
      </c>
      <c r="N78" s="56">
        <v>15000</v>
      </c>
      <c r="O78" s="57"/>
      <c r="P78" s="56">
        <f>M78*N78</f>
        <v>300000</v>
      </c>
      <c r="R78" s="24"/>
      <c r="S78" s="24"/>
      <c r="T78" s="24"/>
      <c r="U78" s="194"/>
      <c r="V78" s="406"/>
      <c r="W78" s="385"/>
    </row>
    <row r="79" spans="10:31" x14ac:dyDescent="0.25">
      <c r="J79" s="432">
        <v>73</v>
      </c>
      <c r="K79" s="57"/>
      <c r="L79" s="57"/>
      <c r="M79" s="1"/>
      <c r="N79" s="56"/>
      <c r="O79" s="57"/>
      <c r="P79" s="57"/>
      <c r="R79" s="24"/>
      <c r="S79" s="24"/>
      <c r="T79" s="24"/>
      <c r="U79" s="194"/>
      <c r="V79" s="406"/>
      <c r="W79" s="385"/>
    </row>
    <row r="80" spans="10:31" x14ac:dyDescent="0.25">
      <c r="J80" s="1">
        <v>74</v>
      </c>
      <c r="K80" s="57"/>
      <c r="L80" s="57"/>
      <c r="M80" s="1"/>
      <c r="N80" s="56"/>
      <c r="O80" s="57"/>
      <c r="P80" s="56"/>
      <c r="R80" s="24"/>
      <c r="S80" s="24"/>
      <c r="T80" s="24"/>
      <c r="U80" s="194"/>
      <c r="V80" s="406"/>
      <c r="W80" s="385"/>
    </row>
    <row r="81" spans="10:23" x14ac:dyDescent="0.25">
      <c r="J81" s="432">
        <v>75</v>
      </c>
      <c r="K81" s="59"/>
      <c r="L81" s="57"/>
      <c r="M81" s="1"/>
      <c r="N81" s="56"/>
      <c r="O81" s="57"/>
      <c r="P81" s="381"/>
    </row>
    <row r="82" spans="10:23" x14ac:dyDescent="0.25">
      <c r="J82" s="1">
        <v>76</v>
      </c>
      <c r="K82" s="59"/>
      <c r="L82" s="57"/>
      <c r="M82" s="1"/>
      <c r="N82" s="56"/>
      <c r="O82" s="57"/>
      <c r="P82" s="381"/>
      <c r="R82" s="294"/>
      <c r="S82" s="294"/>
      <c r="T82" s="294"/>
      <c r="U82" s="294"/>
      <c r="V82" s="294"/>
      <c r="W82" s="294"/>
    </row>
    <row r="83" spans="10:23" x14ac:dyDescent="0.25">
      <c r="J83" s="1">
        <v>77</v>
      </c>
      <c r="K83" s="59"/>
      <c r="L83" s="57"/>
      <c r="M83" s="1"/>
      <c r="N83" s="56"/>
      <c r="O83" s="57"/>
      <c r="P83" s="381"/>
      <c r="R83" s="294"/>
      <c r="S83" s="504" t="s">
        <v>412</v>
      </c>
      <c r="T83" s="505"/>
      <c r="U83" s="506"/>
      <c r="V83" s="516">
        <v>500000</v>
      </c>
      <c r="W83" s="517"/>
    </row>
    <row r="84" spans="10:23" ht="15.75" thickBot="1" x14ac:dyDescent="0.3">
      <c r="J84" s="495" t="s">
        <v>299</v>
      </c>
      <c r="K84" s="496"/>
      <c r="L84" s="496"/>
      <c r="M84" s="496"/>
      <c r="N84" s="497"/>
      <c r="O84" s="434"/>
      <c r="P84" s="435">
        <v>93908</v>
      </c>
      <c r="R84" s="294"/>
      <c r="S84" s="504" t="s">
        <v>65</v>
      </c>
      <c r="T84" s="505"/>
      <c r="U84" s="506"/>
      <c r="V84" s="516">
        <f>W71</f>
        <v>759982</v>
      </c>
      <c r="W84" s="517"/>
    </row>
    <row r="85" spans="10:23" ht="15.75" thickBot="1" x14ac:dyDescent="0.3">
      <c r="J85" s="492" t="s">
        <v>364</v>
      </c>
      <c r="K85" s="493"/>
      <c r="L85" s="493"/>
      <c r="M85" s="493"/>
      <c r="N85" s="494"/>
      <c r="O85" s="388">
        <f>SUM(O7:O74)</f>
        <v>8350000</v>
      </c>
      <c r="P85" s="287">
        <f>SUM(P7:P84)</f>
        <v>7547990</v>
      </c>
      <c r="R85" s="294"/>
      <c r="S85" s="504" t="s">
        <v>413</v>
      </c>
      <c r="T85" s="505"/>
      <c r="U85" s="506"/>
      <c r="V85" s="516">
        <f>V83-V84</f>
        <v>-259982</v>
      </c>
      <c r="W85" s="517"/>
    </row>
    <row r="86" spans="10:23" x14ac:dyDescent="0.25">
      <c r="J86" s="492"/>
      <c r="K86" s="493"/>
      <c r="L86" s="493"/>
      <c r="M86" s="493"/>
      <c r="N86" s="494"/>
      <c r="O86" s="500">
        <f>O85-P85</f>
        <v>802010</v>
      </c>
      <c r="P86" s="482"/>
    </row>
    <row r="87" spans="10:23" ht="15.75" thickBot="1" x14ac:dyDescent="0.3">
      <c r="J87" s="488"/>
      <c r="K87" s="489"/>
      <c r="L87" s="489"/>
      <c r="M87" s="489"/>
      <c r="N87" s="490"/>
      <c r="O87" s="501"/>
      <c r="P87" s="484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520" t="s">
        <v>473</v>
      </c>
      <c r="S89" s="520"/>
      <c r="T89" s="520"/>
      <c r="U89" s="520"/>
      <c r="V89" s="520"/>
      <c r="W89" s="520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09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515" t="s">
        <v>15</v>
      </c>
      <c r="S97" s="515"/>
      <c r="T97" s="515"/>
      <c r="U97" s="515"/>
      <c r="V97" s="515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6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6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6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6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6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6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6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6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6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6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6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6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6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6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6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6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6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6"/>
      <c r="W115" s="385"/>
    </row>
    <row r="116" spans="10:23" x14ac:dyDescent="0.25">
      <c r="R116" s="24"/>
      <c r="S116" s="384"/>
      <c r="T116" s="24"/>
      <c r="U116" s="194"/>
      <c r="V116" s="406"/>
      <c r="W116" s="385"/>
    </row>
    <row r="117" spans="10:23" x14ac:dyDescent="0.25">
      <c r="R117" s="24"/>
      <c r="S117" s="384"/>
      <c r="T117" s="24"/>
      <c r="U117" s="194"/>
      <c r="V117" s="406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504" t="s">
        <v>412</v>
      </c>
      <c r="T120" s="505"/>
      <c r="U120" s="506"/>
      <c r="V120" s="516">
        <v>410000</v>
      </c>
      <c r="W120" s="517"/>
    </row>
    <row r="121" spans="10:23" x14ac:dyDescent="0.25">
      <c r="R121" s="313"/>
      <c r="S121" s="504" t="s">
        <v>65</v>
      </c>
      <c r="T121" s="505"/>
      <c r="U121" s="506"/>
      <c r="V121" s="516">
        <f>W97</f>
        <v>651000</v>
      </c>
      <c r="W121" s="517"/>
    </row>
    <row r="122" spans="10:23" x14ac:dyDescent="0.25">
      <c r="R122" s="313"/>
      <c r="S122" s="504" t="s">
        <v>413</v>
      </c>
      <c r="T122" s="505"/>
      <c r="U122" s="506"/>
      <c r="V122" s="516">
        <f>V120-V121</f>
        <v>-241000</v>
      </c>
      <c r="W122" s="517"/>
    </row>
  </sheetData>
  <mergeCells count="36">
    <mergeCell ref="S121:U121"/>
    <mergeCell ref="V121:W121"/>
    <mergeCell ref="S122:U122"/>
    <mergeCell ref="V122:W122"/>
    <mergeCell ref="R89:W89"/>
    <mergeCell ref="R97:V97"/>
    <mergeCell ref="S120:U120"/>
    <mergeCell ref="V120:W120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J85:N87"/>
    <mergeCell ref="J84:N84"/>
    <mergeCell ref="AA16:AH16"/>
    <mergeCell ref="AF25:AH25"/>
    <mergeCell ref="O86:P87"/>
    <mergeCell ref="AG44:AH44"/>
    <mergeCell ref="AA25:AE25"/>
    <mergeCell ref="AB64:AE64"/>
    <mergeCell ref="AA44:AF44"/>
    <mergeCell ref="S85:U85"/>
    <mergeCell ref="V85:W85"/>
    <mergeCell ref="R71:V71"/>
    <mergeCell ref="S83:U83"/>
    <mergeCell ref="V83:W83"/>
    <mergeCell ref="S84:U84"/>
    <mergeCell ref="V84:W84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A15" zoomScale="70" zoomScaleNormal="70" workbookViewId="0">
      <selection activeCell="G40" sqref="G40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0" t="s">
        <v>1</v>
      </c>
      <c r="C3" s="410" t="s">
        <v>503</v>
      </c>
      <c r="D3" s="410" t="s">
        <v>504</v>
      </c>
      <c r="E3" s="410" t="s">
        <v>75</v>
      </c>
      <c r="F3" s="410" t="s">
        <v>505</v>
      </c>
      <c r="G3" s="410" t="s">
        <v>19</v>
      </c>
    </row>
    <row r="4" spans="2:17" x14ac:dyDescent="0.25">
      <c r="B4" s="528">
        <v>1</v>
      </c>
      <c r="C4" s="531" t="s">
        <v>506</v>
      </c>
      <c r="D4" s="56">
        <v>100000</v>
      </c>
      <c r="E4" s="57">
        <v>10</v>
      </c>
      <c r="F4" s="534">
        <f>(E4*D4)+(E5*D5)+(E6*D6)</f>
        <v>6350000</v>
      </c>
      <c r="G4" s="522"/>
    </row>
    <row r="5" spans="2:17" x14ac:dyDescent="0.25">
      <c r="B5" s="529"/>
      <c r="C5" s="532"/>
      <c r="D5" s="56">
        <v>125000</v>
      </c>
      <c r="E5" s="57">
        <v>20</v>
      </c>
      <c r="F5" s="535"/>
      <c r="G5" s="523"/>
    </row>
    <row r="6" spans="2:17" x14ac:dyDescent="0.25">
      <c r="B6" s="530"/>
      <c r="C6" s="533"/>
      <c r="D6" s="56">
        <v>150000</v>
      </c>
      <c r="E6" s="57">
        <v>19</v>
      </c>
      <c r="F6" s="536"/>
      <c r="G6" s="524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25" t="s">
        <v>15</v>
      </c>
      <c r="C9" s="525"/>
      <c r="D9" s="525"/>
      <c r="E9" s="525"/>
      <c r="F9" s="526">
        <f>SUM(F4:F8)</f>
        <v>8350000</v>
      </c>
      <c r="G9" s="526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27" t="s">
        <v>514</v>
      </c>
      <c r="C13" s="519"/>
      <c r="D13" s="519"/>
      <c r="E13" s="519"/>
      <c r="F13" s="519"/>
      <c r="G13" s="519"/>
    </row>
    <row r="14" spans="2:17" x14ac:dyDescent="0.25">
      <c r="B14" s="411" t="s">
        <v>1</v>
      </c>
      <c r="C14" s="412" t="s">
        <v>301</v>
      </c>
      <c r="D14" s="411" t="s">
        <v>410</v>
      </c>
      <c r="E14" s="411" t="s">
        <v>75</v>
      </c>
      <c r="F14" s="411" t="s">
        <v>411</v>
      </c>
      <c r="G14" s="411" t="s">
        <v>15</v>
      </c>
      <c r="K14" s="410" t="s">
        <v>1</v>
      </c>
      <c r="L14" s="415" t="s">
        <v>492</v>
      </c>
      <c r="M14" s="410" t="s">
        <v>19</v>
      </c>
      <c r="N14" s="410" t="s">
        <v>75</v>
      </c>
      <c r="O14" s="416" t="s">
        <v>276</v>
      </c>
      <c r="P14" s="410" t="s">
        <v>98</v>
      </c>
      <c r="Q14" s="416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37" t="s">
        <v>15</v>
      </c>
      <c r="C39" s="537"/>
      <c r="D39" s="537"/>
      <c r="E39" s="537"/>
      <c r="F39" s="537"/>
      <c r="G39" s="417">
        <f>SUM(G15:G38)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6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38" t="s">
        <v>513</v>
      </c>
      <c r="C41" s="518"/>
      <c r="D41" s="518"/>
      <c r="E41" s="518"/>
      <c r="F41" s="518"/>
      <c r="G41" s="518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1" t="s">
        <v>1</v>
      </c>
      <c r="C42" s="412" t="s">
        <v>301</v>
      </c>
      <c r="D42" s="411" t="s">
        <v>410</v>
      </c>
      <c r="E42" s="411" t="s">
        <v>75</v>
      </c>
      <c r="F42" s="411" t="s">
        <v>411</v>
      </c>
      <c r="G42" s="411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37" t="s">
        <v>15</v>
      </c>
      <c r="C60" s="537"/>
      <c r="D60" s="537"/>
      <c r="E60" s="537"/>
      <c r="F60" s="537"/>
      <c r="G60" s="417">
        <f>SUM(G43:G59)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7"/>
      <c r="D61" s="49"/>
      <c r="E61" s="408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39" t="s">
        <v>515</v>
      </c>
      <c r="C62" s="520"/>
      <c r="D62" s="520"/>
      <c r="E62" s="520"/>
      <c r="F62" s="520"/>
      <c r="G62" s="520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1" t="s">
        <v>1</v>
      </c>
      <c r="C63" s="412" t="s">
        <v>301</v>
      </c>
      <c r="D63" s="411" t="s">
        <v>410</v>
      </c>
      <c r="E63" s="411" t="s">
        <v>75</v>
      </c>
      <c r="F63" s="411" t="s">
        <v>411</v>
      </c>
      <c r="G63" s="411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09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37" t="s">
        <v>15</v>
      </c>
      <c r="C70" s="537"/>
      <c r="D70" s="537"/>
      <c r="E70" s="537"/>
      <c r="F70" s="537"/>
      <c r="G70" s="417">
        <f>SUM(G64:G69)</f>
        <v>651000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08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21" t="s">
        <v>474</v>
      </c>
      <c r="C72" s="498"/>
      <c r="D72" s="498"/>
      <c r="E72" s="498"/>
      <c r="F72" s="498"/>
      <c r="G72" s="498"/>
      <c r="H72" s="498"/>
      <c r="I72" s="498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3" t="s">
        <v>1</v>
      </c>
      <c r="C73" s="410" t="s">
        <v>455</v>
      </c>
      <c r="D73" s="414" t="s">
        <v>458</v>
      </c>
      <c r="E73" s="414" t="s">
        <v>456</v>
      </c>
      <c r="F73" s="414" t="s">
        <v>457</v>
      </c>
      <c r="G73" s="414" t="s">
        <v>459</v>
      </c>
      <c r="H73" s="414" t="s">
        <v>460</v>
      </c>
      <c r="I73" s="414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4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3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4">
        <v>3</v>
      </c>
      <c r="C76" s="401" t="s">
        <v>45</v>
      </c>
      <c r="D76" s="301" t="s">
        <v>465</v>
      </c>
      <c r="E76" s="133"/>
      <c r="F76" s="133">
        <v>1</v>
      </c>
      <c r="G76" s="402">
        <f t="shared" ref="G76:G80" si="6">E76*30000</f>
        <v>0</v>
      </c>
      <c r="H76" s="402">
        <f t="shared" ref="H76:H80" si="7">F76*100000</f>
        <v>100000</v>
      </c>
      <c r="I76" s="402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3">
        <v>4</v>
      </c>
      <c r="C77" s="301" t="s">
        <v>44</v>
      </c>
      <c r="D77" s="301" t="s">
        <v>466</v>
      </c>
      <c r="E77" s="133">
        <v>1</v>
      </c>
      <c r="F77" s="133"/>
      <c r="G77" s="402">
        <f t="shared" si="6"/>
        <v>30000</v>
      </c>
      <c r="H77" s="402">
        <f t="shared" si="7"/>
        <v>0</v>
      </c>
      <c r="I77" s="402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4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3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5">
        <v>7</v>
      </c>
      <c r="C80" s="141" t="s">
        <v>52</v>
      </c>
      <c r="D80" s="141" t="s">
        <v>473</v>
      </c>
      <c r="E80" s="23">
        <v>3</v>
      </c>
      <c r="F80" s="23"/>
      <c r="G80" s="397">
        <f t="shared" si="6"/>
        <v>90000</v>
      </c>
      <c r="H80" s="397">
        <f t="shared" si="7"/>
        <v>0</v>
      </c>
      <c r="I80" s="397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40" t="s">
        <v>15</v>
      </c>
      <c r="C81" s="541"/>
      <c r="D81" s="541"/>
      <c r="E81" s="541"/>
      <c r="F81" s="542"/>
      <c r="G81" s="543">
        <f>SUM(I74:I96)</f>
        <v>970000</v>
      </c>
      <c r="H81" s="544"/>
      <c r="I81" s="544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x14ac:dyDescent="0.25">
      <c r="K84" s="1">
        <v>70</v>
      </c>
      <c r="L84" s="5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x14ac:dyDescent="0.25">
      <c r="B85" s="498" t="s">
        <v>482</v>
      </c>
      <c r="C85" s="498"/>
      <c r="D85" s="498"/>
      <c r="E85" s="498"/>
      <c r="F85" s="498"/>
      <c r="G85" s="498"/>
      <c r="K85" s="1">
        <v>71</v>
      </c>
      <c r="L85" s="59" t="s">
        <v>519</v>
      </c>
      <c r="M85" s="57" t="s">
        <v>518</v>
      </c>
      <c r="N85" s="1">
        <v>1</v>
      </c>
      <c r="O85" s="56">
        <v>20000</v>
      </c>
      <c r="P85" s="57"/>
      <c r="Q85" s="56">
        <f>N85*O85</f>
        <v>20000</v>
      </c>
    </row>
    <row r="86" spans="2:17" x14ac:dyDescent="0.25">
      <c r="B86" s="317" t="s">
        <v>1</v>
      </c>
      <c r="C86" s="56" t="s">
        <v>348</v>
      </c>
      <c r="D86" s="418" t="s">
        <v>474</v>
      </c>
      <c r="E86" s="424" t="s">
        <v>516</v>
      </c>
      <c r="F86" s="421" t="s">
        <v>483</v>
      </c>
      <c r="G86" s="56" t="s">
        <v>15</v>
      </c>
      <c r="K86" s="1">
        <v>72</v>
      </c>
      <c r="L86" s="59" t="s">
        <v>519</v>
      </c>
      <c r="M86" s="59" t="s">
        <v>520</v>
      </c>
      <c r="N86" s="1">
        <v>20</v>
      </c>
      <c r="O86" s="56">
        <v>15000</v>
      </c>
      <c r="P86" s="57"/>
      <c r="Q86" s="56">
        <f>N86*O86</f>
        <v>300000</v>
      </c>
    </row>
    <row r="87" spans="2:17" x14ac:dyDescent="0.25">
      <c r="B87" s="325">
        <v>1</v>
      </c>
      <c r="C87" s="326" t="s">
        <v>53</v>
      </c>
      <c r="D87" s="419">
        <v>90000</v>
      </c>
      <c r="E87" s="326"/>
      <c r="F87" s="422">
        <v>40000</v>
      </c>
      <c r="G87" s="326">
        <f>D87+E87-F87</f>
        <v>50000</v>
      </c>
      <c r="K87" s="1">
        <v>73</v>
      </c>
      <c r="L87" s="57"/>
      <c r="M87" s="57"/>
      <c r="N87" s="57"/>
      <c r="O87" s="57"/>
      <c r="P87" s="57"/>
      <c r="Q87" s="57"/>
    </row>
    <row r="88" spans="2:17" x14ac:dyDescent="0.25">
      <c r="B88" s="325">
        <v>2</v>
      </c>
      <c r="C88" s="327" t="s">
        <v>484</v>
      </c>
      <c r="D88" s="419">
        <v>230000</v>
      </c>
      <c r="E88" s="326"/>
      <c r="F88" s="422">
        <v>52000</v>
      </c>
      <c r="G88" s="326">
        <f t="shared" ref="G88:G91" si="8">D88+E88-F88</f>
        <v>178000</v>
      </c>
      <c r="K88" s="1">
        <v>74</v>
      </c>
      <c r="L88" s="57"/>
      <c r="M88" s="57"/>
      <c r="N88" s="57"/>
      <c r="O88" s="57"/>
      <c r="P88" s="57"/>
      <c r="Q88" s="57"/>
    </row>
    <row r="89" spans="2:17" x14ac:dyDescent="0.25">
      <c r="B89" s="325">
        <v>3</v>
      </c>
      <c r="C89" s="327" t="s">
        <v>52</v>
      </c>
      <c r="D89" s="419">
        <v>90000</v>
      </c>
      <c r="E89" s="326">
        <v>21000</v>
      </c>
      <c r="F89" s="422"/>
      <c r="G89" s="326">
        <f t="shared" si="8"/>
        <v>111000</v>
      </c>
      <c r="K89" s="1">
        <v>75</v>
      </c>
      <c r="L89" s="57"/>
      <c r="M89" s="57"/>
      <c r="N89" s="57"/>
      <c r="O89" s="57"/>
      <c r="P89" s="57"/>
      <c r="Q89" s="57"/>
    </row>
    <row r="90" spans="2:17" ht="15.75" thickBot="1" x14ac:dyDescent="0.3">
      <c r="B90" s="325">
        <v>4</v>
      </c>
      <c r="C90" s="327" t="s">
        <v>467</v>
      </c>
      <c r="D90" s="420">
        <v>400000</v>
      </c>
      <c r="E90" s="326"/>
      <c r="F90" s="423">
        <v>0</v>
      </c>
      <c r="G90" s="326">
        <f t="shared" si="8"/>
        <v>400000</v>
      </c>
      <c r="K90" s="495" t="s">
        <v>299</v>
      </c>
      <c r="L90" s="496"/>
      <c r="M90" s="496"/>
      <c r="N90" s="496"/>
      <c r="O90" s="497"/>
      <c r="P90" s="434"/>
      <c r="Q90" s="435">
        <v>393908</v>
      </c>
    </row>
    <row r="91" spans="2:17" ht="15.75" thickBot="1" x14ac:dyDescent="0.3">
      <c r="B91" s="325">
        <v>5</v>
      </c>
      <c r="C91" s="427" t="s">
        <v>31</v>
      </c>
      <c r="D91" s="428">
        <v>30000</v>
      </c>
      <c r="E91" s="429"/>
      <c r="F91" s="430"/>
      <c r="G91" s="326">
        <f t="shared" si="8"/>
        <v>30000</v>
      </c>
      <c r="K91" s="545" t="s">
        <v>364</v>
      </c>
      <c r="L91" s="546"/>
      <c r="M91" s="546"/>
      <c r="N91" s="546"/>
      <c r="O91" s="547"/>
      <c r="P91" s="388">
        <f>SUM(P15:P82)</f>
        <v>8350000</v>
      </c>
      <c r="Q91" s="287">
        <f>SUM(Q15:Q90)</f>
        <v>7847990</v>
      </c>
    </row>
    <row r="92" spans="2:17" ht="15.75" thickBot="1" x14ac:dyDescent="0.3">
      <c r="B92" s="431"/>
      <c r="C92" s="551" t="s">
        <v>15</v>
      </c>
      <c r="D92" s="552"/>
      <c r="E92" s="552"/>
      <c r="F92" s="553"/>
      <c r="G92" s="426">
        <f>SUM(G87:G91)</f>
        <v>769000</v>
      </c>
      <c r="K92" s="545"/>
      <c r="L92" s="546"/>
      <c r="M92" s="546"/>
      <c r="N92" s="546"/>
      <c r="O92" s="547"/>
      <c r="P92" s="500">
        <f>P91-Q91</f>
        <v>502010</v>
      </c>
      <c r="Q92" s="482"/>
    </row>
    <row r="93" spans="2:17" ht="15.75" thickBot="1" x14ac:dyDescent="0.3">
      <c r="B93" s="398"/>
      <c r="C93" s="385"/>
      <c r="D93" s="385"/>
      <c r="E93" s="385"/>
      <c r="F93" s="385"/>
      <c r="G93" s="68"/>
      <c r="K93" s="548"/>
      <c r="L93" s="549"/>
      <c r="M93" s="549"/>
      <c r="N93" s="549"/>
      <c r="O93" s="550"/>
      <c r="P93" s="501"/>
      <c r="Q93" s="484"/>
    </row>
    <row r="94" spans="2:17" x14ac:dyDescent="0.25">
      <c r="B94" s="398"/>
      <c r="C94" s="385"/>
      <c r="D94" s="385"/>
      <c r="E94" s="385"/>
      <c r="F94" s="385"/>
      <c r="G94" s="68"/>
    </row>
    <row r="95" spans="2:17" x14ac:dyDescent="0.25">
      <c r="B95" s="398"/>
      <c r="C95" s="385"/>
      <c r="D95" s="385"/>
      <c r="E95" s="385"/>
      <c r="F95" s="385"/>
      <c r="G95" s="68"/>
    </row>
    <row r="96" spans="2:17" x14ac:dyDescent="0.25">
      <c r="B96" s="398"/>
      <c r="C96" s="385"/>
      <c r="D96" s="385"/>
      <c r="E96" s="385"/>
      <c r="F96" s="385"/>
      <c r="G96" s="68"/>
    </row>
    <row r="97" spans="2:7" x14ac:dyDescent="0.25">
      <c r="B97" s="398"/>
      <c r="C97" s="385"/>
      <c r="D97" s="385"/>
      <c r="E97" s="385"/>
      <c r="F97" s="385"/>
      <c r="G97" s="68"/>
    </row>
    <row r="98" spans="2:7" x14ac:dyDescent="0.25">
      <c r="B98" s="398"/>
      <c r="C98" s="385"/>
      <c r="D98" s="385"/>
      <c r="E98" s="385"/>
      <c r="F98" s="385"/>
      <c r="G98" s="68"/>
    </row>
    <row r="99" spans="2:7" x14ac:dyDescent="0.25">
      <c r="B99" s="398"/>
      <c r="C99" s="385"/>
      <c r="D99" s="385"/>
      <c r="E99" s="385"/>
      <c r="F99" s="385"/>
      <c r="G99" s="68"/>
    </row>
    <row r="100" spans="2:7" x14ac:dyDescent="0.25">
      <c r="B100" s="398"/>
      <c r="C100" s="385"/>
      <c r="D100" s="385"/>
      <c r="E100" s="385"/>
      <c r="F100" s="385"/>
      <c r="G100" s="68"/>
    </row>
    <row r="101" spans="2:7" x14ac:dyDescent="0.25">
      <c r="B101" s="398"/>
      <c r="C101" s="385"/>
      <c r="D101" s="385"/>
      <c r="E101" s="385"/>
      <c r="F101" s="385"/>
      <c r="G101" s="68"/>
    </row>
    <row r="102" spans="2:7" x14ac:dyDescent="0.25">
      <c r="B102" s="398"/>
      <c r="C102" s="385"/>
      <c r="D102" s="385"/>
      <c r="E102" s="385"/>
      <c r="F102" s="385"/>
      <c r="G102" s="68"/>
    </row>
    <row r="103" spans="2:7" x14ac:dyDescent="0.25">
      <c r="B103" s="398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P92:Q93"/>
    <mergeCell ref="B81:F81"/>
    <mergeCell ref="G81:I81"/>
    <mergeCell ref="K90:O90"/>
    <mergeCell ref="K91:O93"/>
    <mergeCell ref="B85:G85"/>
    <mergeCell ref="C92:F92"/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H30" sqref="H30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607" t="s">
        <v>244</v>
      </c>
      <c r="E2" s="607"/>
      <c r="F2" s="607"/>
      <c r="G2" s="607"/>
      <c r="H2" s="607"/>
      <c r="I2" s="607"/>
      <c r="J2" s="607"/>
      <c r="K2" s="607"/>
      <c r="L2" s="607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554" t="s">
        <v>195</v>
      </c>
      <c r="V3" s="555"/>
      <c r="W3" s="556" t="s">
        <v>19</v>
      </c>
      <c r="X3" s="555"/>
      <c r="Y3" s="555"/>
      <c r="Z3" s="555"/>
      <c r="AA3" s="555"/>
      <c r="AB3" s="555"/>
      <c r="AC3" s="555"/>
      <c r="AD3" s="557"/>
    </row>
    <row r="4" spans="1:30" x14ac:dyDescent="0.25">
      <c r="A4" s="175"/>
      <c r="B4" s="611" t="s">
        <v>193</v>
      </c>
      <c r="C4" s="612"/>
      <c r="D4" s="612"/>
      <c r="E4" s="612"/>
      <c r="F4" s="612"/>
      <c r="G4" s="70">
        <v>1004200</v>
      </c>
      <c r="H4" s="24"/>
      <c r="I4" s="515" t="s">
        <v>194</v>
      </c>
      <c r="J4" s="471"/>
      <c r="K4" s="471"/>
      <c r="L4" s="471"/>
      <c r="M4" s="176"/>
      <c r="U4" s="574" t="s">
        <v>196</v>
      </c>
      <c r="V4" s="471"/>
      <c r="W4" s="515" t="s">
        <v>198</v>
      </c>
      <c r="X4" s="471"/>
      <c r="Y4" s="471"/>
      <c r="Z4" s="471"/>
      <c r="AA4" s="471"/>
      <c r="AB4" s="471"/>
      <c r="AC4" s="471"/>
      <c r="AD4" s="558"/>
    </row>
    <row r="5" spans="1:30" x14ac:dyDescent="0.25">
      <c r="A5" s="175"/>
      <c r="B5" s="579" t="s">
        <v>235</v>
      </c>
      <c r="C5" s="471"/>
      <c r="D5" s="471"/>
      <c r="E5" s="471"/>
      <c r="F5" s="471"/>
      <c r="G5" s="152">
        <v>568329.18000000005</v>
      </c>
      <c r="H5" s="24"/>
      <c r="I5" s="504" t="s">
        <v>72</v>
      </c>
      <c r="J5" s="506"/>
      <c r="K5" s="601">
        <f>G7</f>
        <v>2332529.1800000002</v>
      </c>
      <c r="L5" s="602"/>
      <c r="M5" s="176"/>
      <c r="U5" s="575" t="s">
        <v>231</v>
      </c>
      <c r="V5" s="576"/>
      <c r="W5" s="504" t="s">
        <v>232</v>
      </c>
      <c r="X5" s="505"/>
      <c r="Y5" s="505"/>
      <c r="Z5" s="505"/>
      <c r="AA5" s="505"/>
      <c r="AB5" s="505"/>
      <c r="AC5" s="505"/>
      <c r="AD5" s="581"/>
    </row>
    <row r="6" spans="1:30" x14ac:dyDescent="0.25">
      <c r="A6" s="175"/>
      <c r="B6" s="572" t="s">
        <v>236</v>
      </c>
      <c r="C6" s="573"/>
      <c r="D6" s="573"/>
      <c r="E6" s="573"/>
      <c r="F6" s="573"/>
      <c r="G6" s="152">
        <v>760000</v>
      </c>
      <c r="H6" s="24"/>
      <c r="I6" s="600" t="s">
        <v>65</v>
      </c>
      <c r="J6" s="596"/>
      <c r="K6" s="603">
        <f>Pengeluaran!F30</f>
        <v>903300</v>
      </c>
      <c r="L6" s="604"/>
      <c r="M6" s="176"/>
      <c r="U6" s="577"/>
      <c r="V6" s="578"/>
      <c r="W6" s="563" t="s">
        <v>233</v>
      </c>
      <c r="X6" s="564"/>
      <c r="Y6" s="564"/>
      <c r="Z6" s="564"/>
      <c r="AA6" s="564"/>
      <c r="AB6" s="564"/>
      <c r="AC6" s="564"/>
      <c r="AD6" s="565"/>
    </row>
    <row r="7" spans="1:30" x14ac:dyDescent="0.25">
      <c r="A7" s="175"/>
      <c r="B7" s="582" t="s">
        <v>15</v>
      </c>
      <c r="C7" s="583"/>
      <c r="D7" s="583"/>
      <c r="E7" s="583"/>
      <c r="F7" s="596"/>
      <c r="G7" s="152">
        <f>SUM(G4:G6)</f>
        <v>2332529.1800000002</v>
      </c>
      <c r="H7" s="24"/>
      <c r="I7" s="600" t="s">
        <v>98</v>
      </c>
      <c r="J7" s="596"/>
      <c r="K7" s="605">
        <f>Pemasukkan!F31</f>
        <v>222000</v>
      </c>
      <c r="L7" s="606"/>
      <c r="M7" s="176"/>
      <c r="U7" s="561"/>
      <c r="V7" s="562"/>
      <c r="W7" s="515" t="s">
        <v>234</v>
      </c>
      <c r="X7" s="471"/>
      <c r="Y7" s="471"/>
      <c r="Z7" s="471"/>
      <c r="AA7" s="471"/>
      <c r="AB7" s="471"/>
      <c r="AC7" s="471"/>
      <c r="AD7" s="558"/>
    </row>
    <row r="8" spans="1:30" ht="15.75" thickBot="1" x14ac:dyDescent="0.3">
      <c r="A8" s="175"/>
      <c r="B8" s="609" t="s">
        <v>192</v>
      </c>
      <c r="C8" s="610"/>
      <c r="D8" s="610"/>
      <c r="E8" s="610"/>
      <c r="F8" s="610"/>
      <c r="G8" s="153">
        <f>K8</f>
        <v>1651229.1800000002</v>
      </c>
      <c r="H8" s="24"/>
      <c r="I8" s="504" t="s">
        <v>191</v>
      </c>
      <c r="J8" s="506"/>
      <c r="K8" s="591">
        <f>(K5-K6)+K7</f>
        <v>1651229.1800000002</v>
      </c>
      <c r="L8" s="592"/>
      <c r="M8" s="176"/>
      <c r="U8" s="568" t="s">
        <v>197</v>
      </c>
      <c r="V8" s="569"/>
      <c r="W8" s="563" t="s">
        <v>199</v>
      </c>
      <c r="X8" s="564"/>
      <c r="Y8" s="564"/>
      <c r="Z8" s="564"/>
      <c r="AA8" s="564"/>
      <c r="AB8" s="564"/>
      <c r="AC8" s="564"/>
      <c r="AD8" s="565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570"/>
      <c r="V9" s="571"/>
      <c r="W9" s="563" t="s">
        <v>237</v>
      </c>
      <c r="X9" s="564"/>
      <c r="Y9" s="564"/>
      <c r="Z9" s="564"/>
      <c r="AA9" s="564"/>
      <c r="AB9" s="564"/>
      <c r="AC9" s="564"/>
      <c r="AD9" s="565"/>
    </row>
    <row r="10" spans="1:30" x14ac:dyDescent="0.25">
      <c r="A10" s="175"/>
      <c r="B10" s="471" t="s">
        <v>253</v>
      </c>
      <c r="C10" s="471"/>
      <c r="D10" s="471"/>
      <c r="E10" s="471"/>
      <c r="F10" s="471"/>
      <c r="G10" s="56">
        <f>G5</f>
        <v>568329.18000000005</v>
      </c>
      <c r="H10" s="24"/>
      <c r="I10" s="24"/>
      <c r="J10" s="24"/>
      <c r="K10" s="24"/>
      <c r="L10" s="24"/>
      <c r="M10" s="176"/>
      <c r="U10" s="572" t="s">
        <v>243</v>
      </c>
      <c r="V10" s="573"/>
      <c r="W10" s="471" t="s">
        <v>257</v>
      </c>
      <c r="X10" s="471"/>
      <c r="Y10" s="471"/>
      <c r="Z10" s="471"/>
      <c r="AA10" s="471"/>
      <c r="AB10" s="471"/>
      <c r="AC10" s="471"/>
      <c r="AD10" s="558"/>
    </row>
    <row r="11" spans="1:30" ht="15" customHeight="1" x14ac:dyDescent="0.25">
      <c r="A11" s="175"/>
      <c r="B11" s="471" t="s">
        <v>254</v>
      </c>
      <c r="C11" s="471"/>
      <c r="D11" s="471"/>
      <c r="E11" s="471"/>
      <c r="F11" s="471"/>
      <c r="G11" s="56">
        <v>1089400</v>
      </c>
      <c r="H11" s="24"/>
      <c r="I11" s="24"/>
      <c r="J11" s="24"/>
      <c r="K11" s="24"/>
      <c r="L11" s="24"/>
      <c r="M11" s="176"/>
      <c r="U11" s="572" t="s">
        <v>256</v>
      </c>
      <c r="V11" s="573"/>
      <c r="W11" s="566" t="s">
        <v>258</v>
      </c>
      <c r="X11" s="566"/>
      <c r="Y11" s="566"/>
      <c r="Z11" s="566"/>
      <c r="AA11" s="566"/>
      <c r="AB11" s="566"/>
      <c r="AC11" s="566"/>
      <c r="AD11" s="567"/>
    </row>
    <row r="12" spans="1:30" ht="15" customHeight="1" x14ac:dyDescent="0.25">
      <c r="A12" s="175"/>
      <c r="B12" s="608" t="s">
        <v>255</v>
      </c>
      <c r="C12" s="608"/>
      <c r="D12" s="608"/>
      <c r="E12" s="608"/>
      <c r="F12" s="608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72"/>
      <c r="V12" s="573"/>
      <c r="W12" s="471"/>
      <c r="X12" s="471"/>
      <c r="Y12" s="471"/>
      <c r="Z12" s="471"/>
      <c r="AA12" s="471"/>
      <c r="AB12" s="471"/>
      <c r="AC12" s="471"/>
      <c r="AD12" s="558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72"/>
      <c r="V13" s="573"/>
      <c r="W13" s="471"/>
      <c r="X13" s="471"/>
      <c r="Y13" s="471"/>
      <c r="Z13" s="471"/>
      <c r="AA13" s="471"/>
      <c r="AB13" s="471"/>
      <c r="AC13" s="471"/>
      <c r="AD13" s="558"/>
    </row>
    <row r="14" spans="1:30" ht="15.75" thickBot="1" x14ac:dyDescent="0.3">
      <c r="U14" s="585"/>
      <c r="V14" s="586"/>
      <c r="W14" s="559"/>
      <c r="X14" s="559"/>
      <c r="Y14" s="559"/>
      <c r="Z14" s="559"/>
      <c r="AA14" s="559"/>
      <c r="AB14" s="559"/>
      <c r="AC14" s="559"/>
      <c r="AD14" s="560"/>
    </row>
    <row r="17" spans="1:19" ht="15.75" thickBot="1" x14ac:dyDescent="0.3"/>
    <row r="18" spans="1:19" x14ac:dyDescent="0.25">
      <c r="A18" s="172"/>
      <c r="B18" s="173"/>
      <c r="C18" s="173"/>
      <c r="D18" s="607" t="s">
        <v>249</v>
      </c>
      <c r="E18" s="607"/>
      <c r="F18" s="607"/>
      <c r="G18" s="607"/>
      <c r="H18" s="607"/>
      <c r="I18" s="607"/>
      <c r="J18" s="607"/>
      <c r="K18" s="607"/>
      <c r="L18" s="607"/>
      <c r="M18" s="174"/>
      <c r="O18" s="587" t="s">
        <v>250</v>
      </c>
      <c r="P18" s="588"/>
      <c r="Q18" s="588"/>
      <c r="R18" s="588"/>
      <c r="S18" s="589"/>
    </row>
    <row r="19" spans="1:19" x14ac:dyDescent="0.25">
      <c r="A19" s="175"/>
      <c r="M19" s="176"/>
      <c r="O19" s="579" t="s">
        <v>251</v>
      </c>
      <c r="P19" s="471"/>
      <c r="Q19" s="471"/>
      <c r="R19" s="471"/>
      <c r="S19" s="558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515" t="s">
        <v>194</v>
      </c>
      <c r="J20" s="471"/>
      <c r="K20" s="471"/>
      <c r="L20" s="471"/>
      <c r="M20" s="176"/>
      <c r="O20" s="579" t="s">
        <v>252</v>
      </c>
      <c r="P20" s="471"/>
      <c r="Q20" s="471"/>
      <c r="R20" s="471"/>
      <c r="S20" s="558"/>
    </row>
    <row r="21" spans="1:19" x14ac:dyDescent="0.25">
      <c r="A21" s="175"/>
      <c r="B21" s="593" t="s">
        <v>296</v>
      </c>
      <c r="C21" s="594"/>
      <c r="D21" s="594"/>
      <c r="E21" s="594"/>
      <c r="F21" s="595"/>
      <c r="G21" s="70">
        <f>G12</f>
        <v>1657729.1800000002</v>
      </c>
      <c r="H21" s="24"/>
      <c r="I21" s="504" t="s">
        <v>72</v>
      </c>
      <c r="J21" s="506"/>
      <c r="K21" s="601">
        <f>G22</f>
        <v>1657729.1800000002</v>
      </c>
      <c r="L21" s="602"/>
      <c r="M21" s="176"/>
      <c r="N21" s="170"/>
      <c r="O21" s="590" t="s">
        <v>259</v>
      </c>
      <c r="P21" s="505"/>
      <c r="Q21" s="505"/>
      <c r="R21" s="505"/>
      <c r="S21" s="581"/>
    </row>
    <row r="22" spans="1:19" x14ac:dyDescent="0.25">
      <c r="A22" s="175"/>
      <c r="B22" s="582" t="s">
        <v>15</v>
      </c>
      <c r="C22" s="583"/>
      <c r="D22" s="583"/>
      <c r="E22" s="583"/>
      <c r="F22" s="596"/>
      <c r="G22" s="152">
        <f>G21</f>
        <v>1657729.1800000002</v>
      </c>
      <c r="H22" s="24"/>
      <c r="I22" s="600" t="s">
        <v>65</v>
      </c>
      <c r="J22" s="596"/>
      <c r="K22" s="603">
        <f>Pengeluaran!L30</f>
        <v>779000</v>
      </c>
      <c r="L22" s="604"/>
      <c r="M22" s="176"/>
      <c r="N22" s="170"/>
      <c r="O22" s="582" t="s">
        <v>260</v>
      </c>
      <c r="P22" s="583"/>
      <c r="Q22" s="583"/>
      <c r="R22" s="583"/>
      <c r="S22" s="584"/>
    </row>
    <row r="23" spans="1:19" ht="15.75" thickBot="1" x14ac:dyDescent="0.3">
      <c r="A23" s="175"/>
      <c r="B23" s="597" t="s">
        <v>192</v>
      </c>
      <c r="C23" s="598"/>
      <c r="D23" s="598"/>
      <c r="E23" s="598"/>
      <c r="F23" s="599"/>
      <c r="G23" s="153">
        <f>K24</f>
        <v>1568729.1800000002</v>
      </c>
      <c r="H23" s="24"/>
      <c r="I23" s="600" t="s">
        <v>98</v>
      </c>
      <c r="J23" s="596"/>
      <c r="K23" s="605">
        <f>Pemasukkan!L31</f>
        <v>690000</v>
      </c>
      <c r="L23" s="606"/>
      <c r="M23" s="176"/>
      <c r="N23" s="170"/>
      <c r="O23" s="582" t="s">
        <v>261</v>
      </c>
      <c r="P23" s="583"/>
      <c r="Q23" s="583"/>
      <c r="R23" s="583"/>
      <c r="S23" s="584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504" t="s">
        <v>191</v>
      </c>
      <c r="J24" s="506"/>
      <c r="K24" s="591">
        <f>(K21-K22)+K23</f>
        <v>1568729.1800000002</v>
      </c>
      <c r="L24" s="592"/>
      <c r="M24" s="176"/>
      <c r="N24" s="170"/>
      <c r="O24" s="582" t="s">
        <v>262</v>
      </c>
      <c r="P24" s="583"/>
      <c r="Q24" s="583"/>
      <c r="R24" s="583"/>
      <c r="S24" s="584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79" t="s">
        <v>267</v>
      </c>
      <c r="P25" s="471"/>
      <c r="Q25" s="471"/>
      <c r="R25" s="471"/>
      <c r="S25" s="558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80"/>
      <c r="P26" s="559"/>
      <c r="Q26" s="559"/>
      <c r="R26" s="559"/>
      <c r="S26" s="560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21" t="s">
        <v>186</v>
      </c>
      <c r="D2" s="622"/>
      <c r="E2" s="622"/>
      <c r="F2" s="622"/>
      <c r="G2" s="622"/>
      <c r="H2" s="622"/>
      <c r="I2" s="622"/>
      <c r="J2" s="622"/>
      <c r="K2" s="622"/>
    </row>
    <row r="3" spans="3:13" ht="15" customHeight="1" x14ac:dyDescent="0.25">
      <c r="C3" s="622"/>
      <c r="D3" s="622"/>
      <c r="E3" s="622"/>
      <c r="F3" s="622"/>
      <c r="G3" s="622"/>
      <c r="H3" s="622"/>
      <c r="I3" s="622"/>
      <c r="J3" s="622"/>
      <c r="K3" s="622"/>
    </row>
    <row r="5" spans="3:13" ht="15" customHeight="1" x14ac:dyDescent="0.25">
      <c r="C5" s="615" t="s">
        <v>247</v>
      </c>
      <c r="D5" s="615"/>
      <c r="E5" s="615"/>
      <c r="F5" s="615"/>
      <c r="G5" s="615"/>
      <c r="I5" s="615" t="s">
        <v>248</v>
      </c>
      <c r="J5" s="615"/>
      <c r="K5" s="615"/>
      <c r="L5" s="615"/>
      <c r="M5" s="61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611" t="s">
        <v>72</v>
      </c>
      <c r="E29" s="612"/>
      <c r="F29" s="616">
        <f>'Hitung Pemasukan Pengeluaran'!G6</f>
        <v>760000</v>
      </c>
      <c r="G29" s="617"/>
      <c r="I29" s="170"/>
      <c r="J29" s="611" t="s">
        <v>72</v>
      </c>
      <c r="K29" s="612"/>
      <c r="L29" s="616">
        <f>'Hitung Pemasukan Pengeluaran'!G22</f>
        <v>1657729.1800000002</v>
      </c>
      <c r="M29" s="617"/>
    </row>
    <row r="30" spans="3:13" ht="15.75" customHeight="1" x14ac:dyDescent="0.25">
      <c r="D30" s="574" t="s">
        <v>65</v>
      </c>
      <c r="E30" s="471"/>
      <c r="F30" s="618">
        <f>Pengeluaran!F30</f>
        <v>903300</v>
      </c>
      <c r="G30" s="619"/>
      <c r="I30" s="170"/>
      <c r="J30" s="574" t="s">
        <v>65</v>
      </c>
      <c r="K30" s="471"/>
      <c r="L30" s="618">
        <f>Pengeluaran!L30</f>
        <v>779000</v>
      </c>
      <c r="M30" s="619"/>
    </row>
    <row r="31" spans="3:13" ht="15.75" customHeight="1" x14ac:dyDescent="0.25">
      <c r="D31" s="579" t="s">
        <v>98</v>
      </c>
      <c r="E31" s="471"/>
      <c r="F31" s="526">
        <f>F27</f>
        <v>222000</v>
      </c>
      <c r="G31" s="620"/>
      <c r="I31" s="170"/>
      <c r="J31" s="579" t="s">
        <v>98</v>
      </c>
      <c r="K31" s="471"/>
      <c r="L31" s="526">
        <f>L27</f>
        <v>690000</v>
      </c>
      <c r="M31" s="620"/>
    </row>
    <row r="32" spans="3:13" ht="15.75" customHeight="1" thickBot="1" x14ac:dyDescent="0.3">
      <c r="D32" s="609" t="s">
        <v>190</v>
      </c>
      <c r="E32" s="610"/>
      <c r="F32" s="613">
        <f>'Hitung Pemasukan Pengeluaran'!G8</f>
        <v>1651229.1800000002</v>
      </c>
      <c r="G32" s="614"/>
      <c r="I32" s="170"/>
      <c r="J32" s="609" t="s">
        <v>190</v>
      </c>
      <c r="K32" s="610"/>
      <c r="L32" s="613">
        <f>'Hitung Pemasukan Pengeluaran'!G23</f>
        <v>1568729.1800000002</v>
      </c>
      <c r="M32" s="61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27" t="s">
        <v>179</v>
      </c>
      <c r="D2" s="628"/>
      <c r="E2" s="628"/>
      <c r="F2" s="628"/>
      <c r="G2" s="628"/>
      <c r="H2" s="628"/>
      <c r="I2" s="628"/>
      <c r="J2" s="628"/>
      <c r="K2" s="628"/>
    </row>
    <row r="3" spans="3:13" ht="15" customHeight="1" x14ac:dyDescent="0.25">
      <c r="C3" s="628"/>
      <c r="D3" s="628"/>
      <c r="E3" s="628"/>
      <c r="F3" s="628"/>
      <c r="G3" s="628"/>
      <c r="H3" s="628"/>
      <c r="I3" s="628"/>
      <c r="J3" s="628"/>
      <c r="K3" s="628"/>
    </row>
    <row r="5" spans="3:13" ht="15" customHeight="1" x14ac:dyDescent="0.25">
      <c r="C5" s="615" t="s">
        <v>245</v>
      </c>
      <c r="D5" s="615"/>
      <c r="E5" s="615"/>
      <c r="F5" s="615"/>
      <c r="G5" s="615"/>
      <c r="I5" s="615" t="s">
        <v>246</v>
      </c>
      <c r="J5" s="615"/>
      <c r="K5" s="615"/>
      <c r="L5" s="615"/>
      <c r="M5" s="61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54" t="s">
        <v>72</v>
      </c>
      <c r="E29" s="556"/>
      <c r="F29" s="625">
        <f>'Hitung Pemasukan Pengeluaran'!G6</f>
        <v>760000</v>
      </c>
      <c r="G29" s="626"/>
      <c r="I29" s="170"/>
      <c r="J29" s="554" t="s">
        <v>72</v>
      </c>
      <c r="K29" s="556"/>
      <c r="L29" s="625">
        <f>'Hitung Pemasukan Pengeluaran'!G22</f>
        <v>1657729.1800000002</v>
      </c>
      <c r="M29" s="626"/>
    </row>
    <row r="30" spans="3:13" ht="15.75" customHeight="1" x14ac:dyDescent="0.25">
      <c r="D30" s="579" t="s">
        <v>65</v>
      </c>
      <c r="E30" s="471"/>
      <c r="F30" s="618">
        <f>F27</f>
        <v>903300</v>
      </c>
      <c r="G30" s="619"/>
      <c r="I30" s="170"/>
      <c r="J30" s="579" t="s">
        <v>65</v>
      </c>
      <c r="K30" s="471"/>
      <c r="L30" s="618">
        <f>L27</f>
        <v>779000</v>
      </c>
      <c r="M30" s="619"/>
    </row>
    <row r="31" spans="3:13" ht="15.75" customHeight="1" x14ac:dyDescent="0.25">
      <c r="D31" s="579" t="s">
        <v>98</v>
      </c>
      <c r="E31" s="471"/>
      <c r="F31" s="526">
        <f>Pemasukkan!F27</f>
        <v>222000</v>
      </c>
      <c r="G31" s="620"/>
      <c r="I31" s="170"/>
      <c r="J31" s="579" t="s">
        <v>98</v>
      </c>
      <c r="K31" s="471"/>
      <c r="L31" s="526">
        <f>Pemasukkan!L27</f>
        <v>690000</v>
      </c>
      <c r="M31" s="620"/>
    </row>
    <row r="32" spans="3:13" ht="15.75" customHeight="1" thickBot="1" x14ac:dyDescent="0.3">
      <c r="D32" s="609" t="s">
        <v>191</v>
      </c>
      <c r="E32" s="610"/>
      <c r="F32" s="623">
        <f>'Hitung Pemasukan Pengeluaran'!G8</f>
        <v>1651229.1800000002</v>
      </c>
      <c r="G32" s="624"/>
      <c r="I32" s="170"/>
      <c r="J32" s="609" t="s">
        <v>191</v>
      </c>
      <c r="K32" s="610"/>
      <c r="L32" s="623">
        <f>'Hitung Pemasukan Pengeluaran'!G23</f>
        <v>1568729.1800000002</v>
      </c>
      <c r="M32" s="6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2020-04-03T10:56:11Z</dcterms:modified>
</cp:coreProperties>
</file>