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808" firstSheet="1" activeTab="4"/>
  </bookViews>
  <sheets>
    <sheet name="2018(NOT UPDATED)" sheetId="1" r:id="rId1"/>
    <sheet name="2019" sheetId="2" r:id="rId2"/>
    <sheet name="2020" sheetId="12" r:id="rId3"/>
    <sheet name="Sirkulasi" sheetId="10" r:id="rId4"/>
    <sheet name="Pembayaran Makrab 19" sheetId="11" r:id="rId5"/>
    <sheet name="Rangkuman Biaya Makrab 19" sheetId="13" r:id="rId6"/>
    <sheet name="Hitung Pemasukan Pengeluaran" sheetId="8" r:id="rId7"/>
    <sheet name="Pemasukkan" sheetId="6" r:id="rId8"/>
    <sheet name="Pengeluaran" sheetId="4" r:id="rId9"/>
    <sheet name="Inventaris" sheetId="7" r:id="rId10"/>
    <sheet name="Lampiran Polo" sheetId="3" r:id="rId11"/>
    <sheet name="Patch OH" sheetId="9" r:id="rId12"/>
  </sheets>
  <calcPr calcId="144525"/>
</workbook>
</file>

<file path=xl/calcChain.xml><?xml version="1.0" encoding="utf-8"?>
<calcChain xmlns="http://schemas.openxmlformats.org/spreadsheetml/2006/main">
  <c r="Q86" i="13" l="1"/>
  <c r="Q85" i="13"/>
  <c r="P78" i="11"/>
  <c r="P77" i="11"/>
  <c r="P76" i="11"/>
  <c r="G60" i="13"/>
  <c r="Q84" i="13" l="1"/>
  <c r="G91" i="13" l="1"/>
  <c r="G90" i="13"/>
  <c r="G89" i="13"/>
  <c r="G88" i="13"/>
  <c r="G87" i="13"/>
  <c r="G92" i="13" s="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47" i="11"/>
  <c r="Q83" i="13" l="1"/>
  <c r="Q82" i="13"/>
  <c r="Q81" i="13"/>
  <c r="Q80" i="13"/>
  <c r="Q79" i="13"/>
  <c r="Q78" i="13"/>
  <c r="Q77" i="13"/>
  <c r="Q76" i="13"/>
  <c r="Q75" i="13"/>
  <c r="Q74" i="13"/>
  <c r="Q73" i="13"/>
  <c r="Q72" i="13"/>
  <c r="Q71" i="13"/>
  <c r="Q70" i="13"/>
  <c r="Q69" i="13"/>
  <c r="Q68" i="13"/>
  <c r="Q67" i="13"/>
  <c r="Q66" i="13"/>
  <c r="Q65" i="13"/>
  <c r="Q64" i="13"/>
  <c r="Q63" i="13"/>
  <c r="Q62" i="13"/>
  <c r="Q61" i="13"/>
  <c r="Q60" i="13"/>
  <c r="Q59" i="13"/>
  <c r="Q58" i="13"/>
  <c r="Q57" i="13"/>
  <c r="Q56" i="13"/>
  <c r="Q55" i="13"/>
  <c r="Q54" i="13"/>
  <c r="Q53" i="13"/>
  <c r="Q52" i="13"/>
  <c r="Q51" i="13"/>
  <c r="Q50" i="13"/>
  <c r="Q49" i="13"/>
  <c r="Q48" i="13"/>
  <c r="Q47" i="13"/>
  <c r="Q46" i="13"/>
  <c r="Q45" i="13"/>
  <c r="Q44" i="13"/>
  <c r="Q43" i="13"/>
  <c r="Q42" i="13"/>
  <c r="Q41" i="13"/>
  <c r="Q40" i="13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Q16" i="13"/>
  <c r="Q15" i="13"/>
  <c r="Q91" i="13" s="1"/>
  <c r="H80" i="13"/>
  <c r="G80" i="13"/>
  <c r="I80" i="13" s="1"/>
  <c r="H79" i="13"/>
  <c r="G79" i="13"/>
  <c r="I79" i="13" s="1"/>
  <c r="H78" i="13"/>
  <c r="G78" i="13"/>
  <c r="I78" i="13" s="1"/>
  <c r="H77" i="13"/>
  <c r="G77" i="13"/>
  <c r="I77" i="13" s="1"/>
  <c r="H76" i="13"/>
  <c r="G76" i="13"/>
  <c r="I76" i="13" s="1"/>
  <c r="H75" i="13"/>
  <c r="G75" i="13"/>
  <c r="I75" i="13" s="1"/>
  <c r="H74" i="13"/>
  <c r="G74" i="13"/>
  <c r="I74" i="13" s="1"/>
  <c r="G81" i="13" s="1"/>
  <c r="G69" i="13"/>
  <c r="G68" i="13"/>
  <c r="G67" i="13"/>
  <c r="G66" i="13"/>
  <c r="G65" i="13"/>
  <c r="G64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F7" i="13"/>
  <c r="P15" i="13" s="1"/>
  <c r="P91" i="13" s="1"/>
  <c r="F4" i="13"/>
  <c r="P17" i="13" s="1"/>
  <c r="D64" i="11"/>
  <c r="D63" i="11"/>
  <c r="D62" i="11"/>
  <c r="F9" i="13" l="1"/>
  <c r="P92" i="13"/>
  <c r="P75" i="11"/>
  <c r="P85" i="11" s="1"/>
  <c r="P69" i="11"/>
  <c r="P70" i="11"/>
  <c r="P71" i="11"/>
  <c r="P72" i="11"/>
  <c r="P73" i="11"/>
  <c r="P74" i="11"/>
  <c r="P67" i="11"/>
  <c r="P68" i="11"/>
  <c r="W70" i="11" l="1"/>
  <c r="W39" i="11"/>
  <c r="AF64" i="11"/>
  <c r="W96" i="11"/>
  <c r="W97" i="11" s="1"/>
  <c r="W95" i="11"/>
  <c r="W94" i="11"/>
  <c r="W93" i="11"/>
  <c r="W92" i="11"/>
  <c r="W91" i="11"/>
  <c r="P8" i="12" l="1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7" i="12"/>
  <c r="S62" i="12" l="1"/>
  <c r="T62" i="12" s="1"/>
  <c r="U62" i="12" s="1"/>
  <c r="Q62" i="12"/>
  <c r="R62" i="12" s="1"/>
  <c r="Q61" i="12"/>
  <c r="R61" i="12" s="1"/>
  <c r="O61" i="12"/>
  <c r="S61" i="12" s="1"/>
  <c r="T61" i="12" s="1"/>
  <c r="U61" i="12" s="1"/>
  <c r="Q60" i="12"/>
  <c r="R60" i="12" s="1"/>
  <c r="O60" i="12"/>
  <c r="S60" i="12" s="1"/>
  <c r="T60" i="12" s="1"/>
  <c r="U60" i="12" s="1"/>
  <c r="Q59" i="12"/>
  <c r="R59" i="12" s="1"/>
  <c r="O59" i="12"/>
  <c r="S59" i="12" s="1"/>
  <c r="T59" i="12" s="1"/>
  <c r="U59" i="12" s="1"/>
  <c r="Q58" i="12"/>
  <c r="R58" i="12" s="1"/>
  <c r="O58" i="12"/>
  <c r="S58" i="12" s="1"/>
  <c r="T58" i="12" s="1"/>
  <c r="U58" i="12" s="1"/>
  <c r="Q57" i="12"/>
  <c r="R57" i="12" s="1"/>
  <c r="O57" i="12"/>
  <c r="S57" i="12" s="1"/>
  <c r="T57" i="12" s="1"/>
  <c r="U57" i="12" s="1"/>
  <c r="Q56" i="12"/>
  <c r="R56" i="12" s="1"/>
  <c r="O56" i="12"/>
  <c r="S56" i="12" s="1"/>
  <c r="T56" i="12" s="1"/>
  <c r="U56" i="12" s="1"/>
  <c r="Q55" i="12"/>
  <c r="R55" i="12" s="1"/>
  <c r="O55" i="12"/>
  <c r="S55" i="12" s="1"/>
  <c r="T55" i="12" s="1"/>
  <c r="U55" i="12" s="1"/>
  <c r="Q54" i="12"/>
  <c r="R54" i="12" s="1"/>
  <c r="O54" i="12"/>
  <c r="S54" i="12" s="1"/>
  <c r="T54" i="12" s="1"/>
  <c r="U54" i="12" s="1"/>
  <c r="Q53" i="12"/>
  <c r="R53" i="12" s="1"/>
  <c r="O53" i="12"/>
  <c r="S53" i="12" s="1"/>
  <c r="T53" i="12" s="1"/>
  <c r="U53" i="12" s="1"/>
  <c r="Q52" i="12"/>
  <c r="R52" i="12" s="1"/>
  <c r="O52" i="12"/>
  <c r="S52" i="12" s="1"/>
  <c r="T52" i="12" s="1"/>
  <c r="U52" i="12" s="1"/>
  <c r="Q51" i="12"/>
  <c r="R51" i="12" s="1"/>
  <c r="O51" i="12"/>
  <c r="S51" i="12" s="1"/>
  <c r="T51" i="12" s="1"/>
  <c r="U51" i="12" s="1"/>
  <c r="Q50" i="12"/>
  <c r="R50" i="12" s="1"/>
  <c r="O50" i="12"/>
  <c r="S50" i="12" s="1"/>
  <c r="T50" i="12" s="1"/>
  <c r="U50" i="12" s="1"/>
  <c r="Q49" i="12"/>
  <c r="R49" i="12" s="1"/>
  <c r="O49" i="12"/>
  <c r="S49" i="12" s="1"/>
  <c r="T49" i="12" s="1"/>
  <c r="U49" i="12" s="1"/>
  <c r="Q48" i="12"/>
  <c r="O48" i="12"/>
  <c r="S48" i="12" s="1"/>
  <c r="T48" i="12" s="1"/>
  <c r="U48" i="12" s="1"/>
  <c r="Q47" i="12"/>
  <c r="O47" i="12"/>
  <c r="S47" i="12" s="1"/>
  <c r="T47" i="12" s="1"/>
  <c r="U47" i="12" s="1"/>
  <c r="Q46" i="12"/>
  <c r="R46" i="12" s="1"/>
  <c r="O46" i="12"/>
  <c r="S46" i="12" s="1"/>
  <c r="T46" i="12" s="1"/>
  <c r="U46" i="12" s="1"/>
  <c r="Q45" i="12"/>
  <c r="O45" i="12"/>
  <c r="S45" i="12" s="1"/>
  <c r="T45" i="12" s="1"/>
  <c r="U45" i="12" s="1"/>
  <c r="Q44" i="12"/>
  <c r="R44" i="12" s="1"/>
  <c r="O44" i="12"/>
  <c r="S44" i="12" s="1"/>
  <c r="T44" i="12" s="1"/>
  <c r="U44" i="12" s="1"/>
  <c r="Q43" i="12"/>
  <c r="O43" i="12"/>
  <c r="S43" i="12" s="1"/>
  <c r="T43" i="12" s="1"/>
  <c r="U43" i="12" s="1"/>
  <c r="Q42" i="12"/>
  <c r="O42" i="12"/>
  <c r="S42" i="12" s="1"/>
  <c r="T42" i="12" s="1"/>
  <c r="U42" i="12" s="1"/>
  <c r="Q41" i="12"/>
  <c r="R41" i="12" s="1"/>
  <c r="O41" i="12"/>
  <c r="S41" i="12" s="1"/>
  <c r="T41" i="12" s="1"/>
  <c r="U41" i="12" s="1"/>
  <c r="Q40" i="12"/>
  <c r="R40" i="12" s="1"/>
  <c r="O40" i="12"/>
  <c r="S40" i="12" s="1"/>
  <c r="T40" i="12" s="1"/>
  <c r="U40" i="12" s="1"/>
  <c r="Q39" i="12"/>
  <c r="O39" i="12"/>
  <c r="S39" i="12" s="1"/>
  <c r="T39" i="12" s="1"/>
  <c r="U39" i="12" s="1"/>
  <c r="Q38" i="12"/>
  <c r="O38" i="12"/>
  <c r="S38" i="12" s="1"/>
  <c r="T38" i="12" s="1"/>
  <c r="U38" i="12" s="1"/>
  <c r="Q37" i="12"/>
  <c r="R37" i="12" s="1"/>
  <c r="O37" i="12"/>
  <c r="S37" i="12" s="1"/>
  <c r="T37" i="12" s="1"/>
  <c r="U37" i="12" s="1"/>
  <c r="Q36" i="12"/>
  <c r="O36" i="12"/>
  <c r="S36" i="12" s="1"/>
  <c r="T36" i="12" s="1"/>
  <c r="U36" i="12" s="1"/>
  <c r="Q35" i="12"/>
  <c r="O35" i="12"/>
  <c r="S35" i="12" s="1"/>
  <c r="T35" i="12" s="1"/>
  <c r="U35" i="12" s="1"/>
  <c r="Q34" i="12"/>
  <c r="R34" i="12" s="1"/>
  <c r="O34" i="12"/>
  <c r="S34" i="12" s="1"/>
  <c r="T34" i="12" s="1"/>
  <c r="U34" i="12" s="1"/>
  <c r="Q33" i="12"/>
  <c r="O33" i="12"/>
  <c r="S33" i="12" s="1"/>
  <c r="T33" i="12" s="1"/>
  <c r="U33" i="12" s="1"/>
  <c r="Q32" i="12"/>
  <c r="O32" i="12"/>
  <c r="S32" i="12" s="1"/>
  <c r="T32" i="12" s="1"/>
  <c r="U32" i="12" s="1"/>
  <c r="Q31" i="12"/>
  <c r="O31" i="12"/>
  <c r="S31" i="12" s="1"/>
  <c r="T31" i="12" s="1"/>
  <c r="U31" i="12" s="1"/>
  <c r="Q30" i="12"/>
  <c r="O30" i="12"/>
  <c r="S30" i="12" s="1"/>
  <c r="T30" i="12" s="1"/>
  <c r="U30" i="12" s="1"/>
  <c r="Q29" i="12"/>
  <c r="R29" i="12" s="1"/>
  <c r="O29" i="12"/>
  <c r="S29" i="12" s="1"/>
  <c r="T29" i="12" s="1"/>
  <c r="U29" i="12" s="1"/>
  <c r="S28" i="12"/>
  <c r="T28" i="12" s="1"/>
  <c r="U28" i="12" s="1"/>
  <c r="Q28" i="12"/>
  <c r="O28" i="12"/>
  <c r="Q27" i="12"/>
  <c r="R27" i="12" s="1"/>
  <c r="O27" i="12"/>
  <c r="S27" i="12" s="1"/>
  <c r="T27" i="12" s="1"/>
  <c r="U27" i="12" s="1"/>
  <c r="Q26" i="12"/>
  <c r="O26" i="12"/>
  <c r="S26" i="12" s="1"/>
  <c r="T26" i="12" s="1"/>
  <c r="U26" i="12" s="1"/>
  <c r="Q25" i="12"/>
  <c r="O25" i="12"/>
  <c r="S25" i="12" s="1"/>
  <c r="T25" i="12" s="1"/>
  <c r="U25" i="12" s="1"/>
  <c r="Q24" i="12"/>
  <c r="O24" i="12"/>
  <c r="S24" i="12" s="1"/>
  <c r="T24" i="12" s="1"/>
  <c r="U24" i="12" s="1"/>
  <c r="Q23" i="12"/>
  <c r="O23" i="12"/>
  <c r="S23" i="12" s="1"/>
  <c r="T23" i="12" s="1"/>
  <c r="U23" i="12" s="1"/>
  <c r="Q22" i="12"/>
  <c r="O22" i="12"/>
  <c r="S22" i="12" s="1"/>
  <c r="T22" i="12" s="1"/>
  <c r="U22" i="12" s="1"/>
  <c r="Q21" i="12"/>
  <c r="O21" i="12"/>
  <c r="S21" i="12" s="1"/>
  <c r="T21" i="12" s="1"/>
  <c r="U21" i="12" s="1"/>
  <c r="Q20" i="12"/>
  <c r="O20" i="12"/>
  <c r="S20" i="12" s="1"/>
  <c r="T20" i="12" s="1"/>
  <c r="U20" i="12" s="1"/>
  <c r="Q19" i="12"/>
  <c r="O19" i="12"/>
  <c r="S19" i="12" s="1"/>
  <c r="T19" i="12" s="1"/>
  <c r="U19" i="12" s="1"/>
  <c r="Q18" i="12"/>
  <c r="O18" i="12"/>
  <c r="S18" i="12" s="1"/>
  <c r="T18" i="12" s="1"/>
  <c r="U18" i="12" s="1"/>
  <c r="Q17" i="12"/>
  <c r="O17" i="12"/>
  <c r="S17" i="12" s="1"/>
  <c r="T17" i="12" s="1"/>
  <c r="U17" i="12" s="1"/>
  <c r="Q16" i="12"/>
  <c r="O16" i="12"/>
  <c r="S16" i="12" s="1"/>
  <c r="T16" i="12" s="1"/>
  <c r="U16" i="12" s="1"/>
  <c r="Q15" i="12"/>
  <c r="O15" i="12"/>
  <c r="S15" i="12" s="1"/>
  <c r="T15" i="12" s="1"/>
  <c r="U15" i="12" s="1"/>
  <c r="Q14" i="12"/>
  <c r="O14" i="12"/>
  <c r="S14" i="12" s="1"/>
  <c r="T14" i="12" s="1"/>
  <c r="U14" i="12" s="1"/>
  <c r="Q13" i="12"/>
  <c r="O13" i="12"/>
  <c r="S13" i="12" s="1"/>
  <c r="T13" i="12" s="1"/>
  <c r="U13" i="12" s="1"/>
  <c r="Q12" i="12"/>
  <c r="R12" i="12" s="1"/>
  <c r="O12" i="12"/>
  <c r="S12" i="12" s="1"/>
  <c r="T12" i="12" s="1"/>
  <c r="U12" i="12" s="1"/>
  <c r="Q11" i="12"/>
  <c r="O11" i="12"/>
  <c r="S11" i="12" s="1"/>
  <c r="T11" i="12" s="1"/>
  <c r="U11" i="12" s="1"/>
  <c r="Q10" i="12"/>
  <c r="O10" i="12"/>
  <c r="S10" i="12" s="1"/>
  <c r="T10" i="12" s="1"/>
  <c r="U10" i="12" s="1"/>
  <c r="Q9" i="12"/>
  <c r="O9" i="12"/>
  <c r="S9" i="12" s="1"/>
  <c r="T9" i="12" s="1"/>
  <c r="U9" i="12" s="1"/>
  <c r="Q8" i="12"/>
  <c r="R8" i="12" s="1"/>
  <c r="O8" i="12"/>
  <c r="S8" i="12" s="1"/>
  <c r="T8" i="12" s="1"/>
  <c r="U8" i="12" s="1"/>
  <c r="Q7" i="12"/>
  <c r="R7" i="12" s="1"/>
  <c r="O7" i="12"/>
  <c r="S7" i="12" s="1"/>
  <c r="T7" i="12" s="1"/>
  <c r="U7" i="12" s="1"/>
  <c r="R13" i="12" l="1"/>
  <c r="R18" i="12"/>
  <c r="R23" i="12"/>
  <c r="R31" i="12"/>
  <c r="R43" i="12"/>
  <c r="R9" i="12"/>
  <c r="R21" i="12"/>
  <c r="R26" i="12"/>
  <c r="R11" i="12"/>
  <c r="R19" i="12"/>
  <c r="R24" i="12"/>
  <c r="R30" i="12"/>
  <c r="R42" i="12"/>
  <c r="R45" i="12"/>
  <c r="R48" i="12"/>
  <c r="R20" i="12"/>
  <c r="R25" i="12"/>
  <c r="R10" i="12"/>
  <c r="R14" i="12"/>
  <c r="R32" i="12"/>
  <c r="R35" i="12"/>
  <c r="R38" i="12"/>
  <c r="R17" i="12"/>
  <c r="R22" i="12"/>
  <c r="R15" i="12"/>
  <c r="R33" i="12"/>
  <c r="R36" i="12"/>
  <c r="R39" i="12"/>
  <c r="R28" i="12"/>
  <c r="R16" i="12"/>
  <c r="R47" i="12"/>
  <c r="AG20" i="11"/>
  <c r="AG21" i="11"/>
  <c r="AG22" i="11"/>
  <c r="AG23" i="11"/>
  <c r="AG24" i="11"/>
  <c r="AG19" i="11"/>
  <c r="AF20" i="11"/>
  <c r="AH20" i="11" s="1"/>
  <c r="AF21" i="11"/>
  <c r="AH21" i="11" s="1"/>
  <c r="AF22" i="11"/>
  <c r="AF23" i="11"/>
  <c r="AH23" i="11" s="1"/>
  <c r="AF24" i="11"/>
  <c r="AH24" i="11" s="1"/>
  <c r="AF19" i="11"/>
  <c r="AG18" i="11"/>
  <c r="AF18" i="11"/>
  <c r="AH22" i="11" l="1"/>
  <c r="AH19" i="11"/>
  <c r="AH18" i="11"/>
  <c r="W55" i="11"/>
  <c r="W56" i="11"/>
  <c r="W57" i="11"/>
  <c r="W58" i="11"/>
  <c r="W59" i="11"/>
  <c r="W60" i="11"/>
  <c r="W69" i="11"/>
  <c r="W68" i="11"/>
  <c r="W67" i="11"/>
  <c r="W66" i="11"/>
  <c r="W65" i="11"/>
  <c r="W64" i="11"/>
  <c r="W63" i="11"/>
  <c r="W62" i="11"/>
  <c r="W61" i="11"/>
  <c r="W54" i="11"/>
  <c r="AF25" i="11" l="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40" i="11"/>
  <c r="W41" i="11"/>
  <c r="P18" i="11"/>
  <c r="P19" i="11"/>
  <c r="P20" i="11"/>
  <c r="P21" i="11"/>
  <c r="P22" i="11"/>
  <c r="P23" i="11"/>
  <c r="P24" i="11"/>
  <c r="P25" i="11"/>
  <c r="P26" i="11"/>
  <c r="P27" i="11" l="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G48" i="11"/>
  <c r="G49" i="11"/>
  <c r="P8" i="11" l="1"/>
  <c r="P9" i="11"/>
  <c r="P10" i="11"/>
  <c r="P11" i="11"/>
  <c r="P12" i="11"/>
  <c r="P13" i="11"/>
  <c r="P14" i="11"/>
  <c r="P15" i="11"/>
  <c r="P16" i="11"/>
  <c r="P17" i="11"/>
  <c r="P7" i="11"/>
  <c r="G45" i="11" l="1"/>
  <c r="G46" i="11"/>
  <c r="G47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G57" i="11" l="1"/>
  <c r="O9" i="11" s="1"/>
  <c r="O85" i="11" l="1"/>
  <c r="O86" i="11" s="1"/>
  <c r="U61" i="2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  <c r="V121" i="11"/>
  <c r="V122" i="11" s="1"/>
  <c r="G39" i="13"/>
  <c r="W42" i="11"/>
  <c r="V48" i="11"/>
  <c r="V49" i="11"/>
  <c r="G70" i="13"/>
  <c r="W71" i="11"/>
  <c r="V84" i="11"/>
  <c r="V85" i="11"/>
</calcChain>
</file>

<file path=xl/sharedStrings.xml><?xml version="1.0" encoding="utf-8"?>
<sst xmlns="http://schemas.openxmlformats.org/spreadsheetml/2006/main" count="1781" uniqueCount="521">
  <si>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</si>
  <si>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</si>
  <si>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</si>
  <si>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</si>
  <si>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</si>
  <si>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</si>
  <si>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</si>
  <si>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</si>
  <si>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</si>
  <si>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</si>
  <si>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</si>
  <si>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</si>
  <si>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</si>
  <si>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</si>
  <si>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</si>
  <si>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</si>
  <si>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</si>
  <si>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</si>
  <si>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</si>
  <si>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</si>
  <si>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</si>
  <si>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</si>
  <si>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</si>
  <si>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</si>
  <si>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</si>
  <si>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</si>
  <si>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</si>
  <si>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</si>
  <si>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</si>
  <si>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</si>
  <si>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</si>
  <si>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</si>
  <si>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</si>
  <si>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</si>
  <si>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</si>
  <si>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</si>
  <si>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</si>
  <si>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</si>
  <si>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</si>
  <si>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</si>
  <si>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</si>
  <si>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</si>
  <si>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</si>
  <si>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</si>
  <si>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</si>
  <si>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</si>
  <si>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</si>
  <si>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</si>
  <si>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</si>
  <si>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</si>
  <si>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</si>
  <si>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</si>
  <si>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</si>
  <si>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</si>
  <si>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</si>
  <si>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</si>
  <si>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</si>
  <si>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</si>
  <si>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</si>
  <si>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</si>
  <si>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</si>
  <si>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</si>
  <si>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</si>
  <si>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</si>
  <si>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</si>
  <si>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</si>
  <si>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</si>
  <si>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</si>
  <si>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</si>
  <si>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</si>
  <si>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</si>
  <si>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</si>
  <si>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</si>
  <si>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</si>
  <si>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</si>
  <si>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</si>
  <si>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</si>
  <si>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</si>
  <si>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</si>
  <si>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</si>
  <si>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</si>
  <si>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</si>
  <si>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</si>
  <si>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</si>
  <si>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</si>
  <si>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</si>
  <si>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</si>
  <si>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</si>
  <si>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</si>
  <si>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</si>
  <si>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</si>
  <si>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</si>
  <si>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</si>
  <si>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</si>
  <si>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</si>
  <si>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</si>
  <si>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</si>
  <si>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</si>
  <si>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</si>
  <si>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</si>
  <si>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</si>
  <si>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</si>
  <si>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</si>
  <si>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</si>
  <si>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</si>
  <si>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</si>
  <si>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</si>
  <si>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</si>
  <si>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</si>
  <si>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</si>
  <si>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</si>
  <si>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</si>
  <si>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</si>
  <si>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</si>
  <si>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</si>
  <si>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</si>
  <si>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</si>
  <si>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</si>
  <si>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</si>
  <si>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</si>
  <si>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</si>
  <si>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</si>
  <si>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</si>
  <si>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</si>
  <si>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</si>
  <si>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</si>
  <si>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</si>
  <si>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</si>
  <si>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</si>
  <si>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</si>
  <si>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</si>
  <si>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</si>
  <si>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</si>
  <si>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</si>
  <si>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</si>
  <si>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</si>
  <si>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</si>
  <si>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</si>
  <si>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</si>
  <si>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</si>
  <si>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</si>
  <si>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</si>
  <si>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</si>
  <si>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</si>
  <si>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</si>
  <si>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</si>
  <si>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</si>
  <si>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</si>
  <si>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</si>
  <si>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</si>
  <si>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</si>
  <si>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</si>
  <si>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</si>
  <si>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</si>
  <si>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</si>
  <si>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</si>
  <si>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</si>
  <si>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</si>
  <si>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</si>
  <si>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</si>
  <si>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</si>
  <si>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</si>
  <si>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</si>
  <si>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</si>
  <si>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</si>
  <si>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</si>
  <si>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</si>
  <si>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</si>
  <si>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</si>
  <si>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</si>
  <si>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</si>
  <si>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</si>
  <si>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</si>
  <si>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</si>
  <si>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</si>
  <si>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</si>
  <si>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</si>
  <si>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</si>
  <si>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</si>
  <si>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</si>
  <si>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</si>
  <si>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</si>
  <si>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</si>
  <si>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</si>
  <si>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</si>
  <si>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</si>
  <si>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</si>
  <si>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</si>
  <si>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</si>
  <si>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</si>
  <si>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</si>
  <si>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</si>
  <si>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</si>
  <si>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</si>
  <si>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</si>
  <si>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</si>
  <si>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</si>
  <si>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</si>
  <si>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</si>
  <si>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</si>
  <si>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</si>
  <si>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</si>
  <si>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</si>
  <si>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</si>
  <si>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</si>
  <si>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</si>
  <si>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</si>
  <si>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</si>
  <si>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</si>
  <si>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</si>
  <si>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</si>
  <si>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</si>
  <si>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</si>
  <si>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</si>
  <si>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</si>
  <si>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</si>
  <si>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</si>
  <si>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</si>
  <si>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</si>
  <si>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</si>
  <si>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</si>
  <si>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</si>
  <si>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</si>
  <si>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</si>
  <si>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</si>
  <si>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</si>
  <si>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</si>
  <si>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</si>
  <si>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</si>
  <si>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</si>
  <si>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</si>
  <si>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</si>
  <si>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</si>
  <si>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</si>
  <si>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</si>
  <si>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</si>
  <si>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</si>
  <si>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</si>
  <si>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</si>
  <si>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</si>
  <si>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</si>
  <si>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</si>
  <si>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</si>
  <si>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</si>
  <si>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</si>
  <si>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</si>
  <si>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</si>
  <si>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</si>
  <si>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</si>
  <si>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</si>
  <si>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</si>
  <si>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</si>
  <si>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</si>
  <si>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</si>
  <si>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</si>
  <si>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</si>
  <si>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</si>
  <si>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</si>
  <si>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</si>
  <si>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</si>
  <si>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</si>
  <si>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</si>
  <si>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</si>
  <si>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</si>
  <si>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</si>
  <si>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</si>
  <si>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</si>
  <si>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</si>
  <si>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</si>
  <si>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</si>
  <si>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</si>
  <si>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</si>
  <si>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</si>
  <si>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</si>
  <si>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</si>
  <si>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</si>
  <si>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</si>
  <si>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</si>
  <si>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</si>
  <si>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</si>
  <si>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</si>
  <si>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</si>
  <si>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</si>
  <si>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</si>
  <si>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</si>
  <si>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</si>
  <si>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</si>
  <si>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</si>
  <si>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</si>
  <si>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</si>
  <si>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</si>
  <si>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</si>
  <si>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</si>
  <si>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</si>
  <si>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</si>
  <si>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</si>
  <si>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</si>
  <si>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</si>
  <si>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</si>
  <si>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</si>
  <si>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</si>
  <si>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</si>
  <si>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</si>
  <si>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</si>
  <si>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</si>
  <si>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</si>
  <si>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</si>
  <si>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</si>
  <si>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</si>
  <si>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</si>
  <si>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</si>
  <si>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</si>
  <si>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</si>
  <si>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</si>
  <si>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</si>
  <si>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</si>
  <si>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</si>
  <si>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</si>
  <si>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</si>
  <si>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</si>
  <si>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</si>
  <si>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</si>
  <si>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</si>
  <si>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</si>
  <si>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</si>
  <si>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</si>
  <si>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</si>
  <si>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</si>
  <si>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</si>
  <si>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</si>
  <si>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</si>
  <si>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</si>
  <si>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</si>
  <si>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</si>
  <si>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</si>
  <si>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</si>
  <si>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</si>
  <si>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</si>
  <si>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</si>
  <si>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</si>
  <si>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</si>
  <si>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</si>
  <si>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</si>
  <si>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</si>
  <si>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</si>
  <si>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</si>
  <si>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</si>
  <si>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</si>
  <si>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</si>
  <si>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</si>
  <si>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</si>
  <si>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</si>
  <si>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</si>
  <si>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</si>
  <si>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</si>
  <si>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</si>
  <si>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</si>
  <si>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</si>
  <si>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</si>
  <si>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</si>
  <si>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</si>
  <si>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</si>
  <si>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</si>
  <si>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</si>
  <si>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</si>
  <si>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</si>
  <si>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</si>
  <si>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</si>
  <si>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</si>
  <si>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</si>
  <si>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</si>
  <si>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</si>
  <si>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</si>
  <si>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</si>
  <si>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</si>
  <si>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</si>
  <si>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</si>
  <si>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</si>
  <si>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</si>
  <si>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</si>
  <si>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</si>
  <si>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</si>
  <si>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</si>
  <si>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</si>
  <si>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</si>
  <si>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</si>
  <si>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</si>
  <si>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</si>
  <si>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</si>
  <si>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</si>
  <si>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</si>
  <si>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</si>
  <si>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Rompi Marshall</t>
  </si>
  <si>
    <t>Muhammad Duta AC Permana</t>
  </si>
  <si>
    <t>18 Februari 2020</t>
  </si>
  <si>
    <t>Yusuf KAS(trf)</t>
  </si>
  <si>
    <t>19 Februari 2020</t>
  </si>
  <si>
    <t>Antoni KAS(trf)</t>
  </si>
  <si>
    <t>Biaya Admin Gelang Marshall</t>
  </si>
  <si>
    <t>Gelang Marshall(Tokped)</t>
  </si>
  <si>
    <t>Hanif</t>
  </si>
  <si>
    <t>21 Februari 2020</t>
  </si>
  <si>
    <t>Print Laporan Pembayaran</t>
  </si>
  <si>
    <t>23 Februari 2020</t>
  </si>
  <si>
    <t>Sugus</t>
  </si>
  <si>
    <t>Oreo Stroberi</t>
  </si>
  <si>
    <t>Oreo Delight</t>
  </si>
  <si>
    <t>Oreo Ice Cream</t>
  </si>
  <si>
    <t>26 Februari 2020</t>
  </si>
  <si>
    <t>Makanan</t>
  </si>
  <si>
    <t>Nama Barang</t>
  </si>
  <si>
    <t>Harga/Pcs</t>
  </si>
  <si>
    <t xml:space="preserve">Modal </t>
  </si>
  <si>
    <t>Sisa</t>
  </si>
  <si>
    <t>Batre AA 7x</t>
  </si>
  <si>
    <t>Batre AA 2x</t>
  </si>
  <si>
    <t>Acara</t>
  </si>
  <si>
    <t>27 Februari 2020</t>
  </si>
  <si>
    <t>Baterai Gelang</t>
  </si>
  <si>
    <t>Peluit Pcs</t>
  </si>
  <si>
    <t>Papan Jalan</t>
  </si>
  <si>
    <t>3 Maret 2020</t>
  </si>
  <si>
    <t>Rafia</t>
  </si>
  <si>
    <t>Trashbag</t>
  </si>
  <si>
    <t>Peta A0</t>
  </si>
  <si>
    <t>Galon</t>
  </si>
  <si>
    <t>Aqua Botol</t>
  </si>
  <si>
    <t>Roti Sari Murni</t>
  </si>
  <si>
    <t>Kusuka Balado 180g</t>
  </si>
  <si>
    <t>Aqua 1500</t>
  </si>
  <si>
    <t>Pronas Crned Beef</t>
  </si>
  <si>
    <t>Popmie Grg</t>
  </si>
  <si>
    <t>Popmie Kuah</t>
  </si>
  <si>
    <t xml:space="preserve">Popmie PD </t>
  </si>
  <si>
    <t>Indomie Ayam Spcl</t>
  </si>
  <si>
    <t xml:space="preserve">Indomie Goreng </t>
  </si>
  <si>
    <t>Indomie Kari</t>
  </si>
  <si>
    <t>Dada Olive(Siang)</t>
  </si>
  <si>
    <t>Makan Pagi(Pagi)</t>
  </si>
  <si>
    <t>Nasi Rica(Malam)</t>
  </si>
  <si>
    <t>Lilin(pack)</t>
  </si>
  <si>
    <t>Fitbar(Pack)</t>
  </si>
  <si>
    <t>Peluit Dosin(Pack)</t>
  </si>
  <si>
    <t>Cableties 50cm(Pack)</t>
  </si>
  <si>
    <t>Map Merah</t>
  </si>
  <si>
    <t>Map Hijau</t>
  </si>
  <si>
    <t>Map Cream</t>
  </si>
  <si>
    <t>Bolpoint ecer</t>
  </si>
  <si>
    <t>Hansaplast(Pack)</t>
  </si>
  <si>
    <t>Kotak P3k</t>
  </si>
  <si>
    <t>Counterpain Cool</t>
  </si>
  <si>
    <t>Obat2 tambahan</t>
  </si>
  <si>
    <t>Kayu Bakar</t>
  </si>
  <si>
    <t>Pelunasan Sewa Tempat</t>
  </si>
  <si>
    <t>Bensin</t>
  </si>
  <si>
    <t>Atas Nama</t>
  </si>
  <si>
    <t>Motor</t>
  </si>
  <si>
    <t>Mobil</t>
  </si>
  <si>
    <t>Keperluan</t>
  </si>
  <si>
    <t>Total Motor</t>
  </si>
  <si>
    <t>Total Mobil</t>
  </si>
  <si>
    <t>Noufal &amp; Syaiza</t>
  </si>
  <si>
    <t>Konsumsi</t>
  </si>
  <si>
    <t>Total Keseluruhan</t>
  </si>
  <si>
    <t>Poster Do &amp; Don'ts</t>
  </si>
  <si>
    <t>Acara(Beli)</t>
  </si>
  <si>
    <t>Acara(HT)</t>
  </si>
  <si>
    <t>Rafi</t>
  </si>
  <si>
    <t>Sukarela</t>
  </si>
  <si>
    <t>KAS GAS TAHUN 2020</t>
  </si>
  <si>
    <t>Kekurangan 2019 + 2020-Desember</t>
  </si>
  <si>
    <t>Kekurangan 2019</t>
  </si>
  <si>
    <t>Armory Perkap</t>
  </si>
  <si>
    <t>Perkap</t>
  </si>
  <si>
    <t>Uang Bensin</t>
  </si>
  <si>
    <t>7 Maret 2020</t>
  </si>
  <si>
    <t>Kain Hitmarker</t>
  </si>
  <si>
    <t>Kain Tourniquet</t>
  </si>
  <si>
    <t>Jahit Kain Tourniquet</t>
  </si>
  <si>
    <t>Sleeping Bag</t>
  </si>
  <si>
    <t>Tongkat</t>
  </si>
  <si>
    <t>Uang lelah acara</t>
  </si>
  <si>
    <t>Uang Bensin dan Kepengurusan</t>
  </si>
  <si>
    <t>Uang Kepanitiaan</t>
  </si>
  <si>
    <t>Noufal</t>
  </si>
  <si>
    <t>Bensin Rapli</t>
  </si>
  <si>
    <t>Bensin Antoni</t>
  </si>
  <si>
    <t>7  Maret 2020</t>
  </si>
  <si>
    <t>Nasi Uduk (Sarapan Panitia)</t>
  </si>
  <si>
    <t>Dokumentasi</t>
  </si>
  <si>
    <t>Biaya</t>
  </si>
  <si>
    <t>11  Maret 2020</t>
  </si>
  <si>
    <t>Tanggal Pendataan</t>
  </si>
  <si>
    <t>Print MAP A3</t>
  </si>
  <si>
    <t>Bensin Adit</t>
  </si>
  <si>
    <t>Bensin Noufal</t>
  </si>
  <si>
    <t>Bensin Angga</t>
  </si>
  <si>
    <t>Bensin Rafi</t>
  </si>
  <si>
    <t>Bensin Fatah</t>
  </si>
  <si>
    <t>Sirkulasi Mulai dari 7 Oktober 2019 - Maret 2020 (Makrab)</t>
  </si>
  <si>
    <t>Uang Tunai</t>
  </si>
  <si>
    <t>Jadi Satu dengan BTT Makrab</t>
  </si>
  <si>
    <t>UANG SUMBANGAN KAS UNTUK MAKRAB JADI SATU DI REKENING</t>
  </si>
  <si>
    <t>Sumber Pemasukkan</t>
  </si>
  <si>
    <t>Satuan</t>
  </si>
  <si>
    <t>Subtotal</t>
  </si>
  <si>
    <t>Iuran Peserta</t>
  </si>
  <si>
    <t>Kas GAS</t>
  </si>
  <si>
    <t>Donatur</t>
  </si>
  <si>
    <t>Subsidi</t>
  </si>
  <si>
    <t>Donasi bentuk barang</t>
  </si>
  <si>
    <t>Poster A0</t>
  </si>
  <si>
    <t>Poster Do &amp; Don't</t>
  </si>
  <si>
    <t>Divisi Acara</t>
  </si>
  <si>
    <t>Divisi Konsumsi</t>
  </si>
  <si>
    <t>Divisi Perkap</t>
  </si>
  <si>
    <t>Uang Tombok</t>
  </si>
  <si>
    <t>Print Laporan Pertanggungjawaban</t>
  </si>
  <si>
    <t>Registrasi Unit</t>
  </si>
  <si>
    <t>18 Maret 2020</t>
  </si>
  <si>
    <t>HT Acara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</si>
</sst>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7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F2F2F2"/>
      </patternFill>
    </fill>
    <fill>
      <patternFill patternType="solid">
        <fgColor rgb="FF28A86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30" borderId="79" applyNumberFormat="0" applyAlignment="0" applyProtection="0"/>
  </cellStyleXfs>
  <cellXfs count="644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0" fillId="20" borderId="7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/>
    <xf numFmtId="0" fontId="4" fillId="0" borderId="4" xfId="0" applyFont="1" applyBorder="1" applyAlignment="1">
      <alignment vertical="center" wrapText="1"/>
    </xf>
    <xf numFmtId="167" fontId="0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/>
    </xf>
    <xf numFmtId="167" fontId="0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 wrapText="1"/>
    </xf>
    <xf numFmtId="0" fontId="0" fillId="0" borderId="3" xfId="0" applyBorder="1"/>
    <xf numFmtId="0" fontId="15" fillId="30" borderId="79" xfId="3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NumberFormat="1" applyFont="1" applyAlignment="1"/>
    <xf numFmtId="0" fontId="0" fillId="0" borderId="4" xfId="0" applyNumberFormat="1" applyFont="1" applyBorder="1" applyAlignment="1"/>
    <xf numFmtId="167" fontId="4" fillId="0" borderId="4" xfId="0" applyNumberFormat="1" applyFont="1" applyBorder="1" applyAlignment="1"/>
    <xf numFmtId="167" fontId="0" fillId="0" borderId="4" xfId="0" applyNumberFormat="1" applyFont="1" applyFill="1" applyBorder="1" applyAlignment="1">
      <alignment horizontal="center" vertical="center"/>
    </xf>
    <xf numFmtId="167" fontId="0" fillId="0" borderId="4" xfId="0" applyNumberFormat="1" applyFont="1" applyFill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167" fontId="0" fillId="22" borderId="4" xfId="0" applyNumberFormat="1" applyFont="1" applyFill="1" applyBorder="1" applyAlignment="1"/>
    <xf numFmtId="0" fontId="0" fillId="31" borderId="4" xfId="0" applyNumberFormat="1" applyFont="1" applyFill="1" applyBorder="1" applyAlignment="1"/>
    <xf numFmtId="167" fontId="0" fillId="31" borderId="4" xfId="0" applyNumberFormat="1" applyFont="1" applyFill="1" applyBorder="1" applyAlignment="1"/>
    <xf numFmtId="167" fontId="4" fillId="31" borderId="4" xfId="0" applyNumberFormat="1" applyFont="1" applyFill="1" applyBorder="1" applyAlignment="1"/>
    <xf numFmtId="177" fontId="0" fillId="0" borderId="4" xfId="0" applyNumberFormat="1" applyFont="1" applyBorder="1" applyAlignment="1">
      <alignment horizontal="left" vertical="center"/>
    </xf>
    <xf numFmtId="177" fontId="4" fillId="0" borderId="4" xfId="0" quotePrefix="1" applyNumberFormat="1" applyFont="1" applyBorder="1" applyAlignment="1">
      <alignment horizontal="left" vertical="center"/>
    </xf>
    <xf numFmtId="177" fontId="4" fillId="0" borderId="4" xfId="0" applyNumberFormat="1" applyFont="1" applyBorder="1" applyAlignment="1">
      <alignment horizontal="left" vertical="center"/>
    </xf>
    <xf numFmtId="177" fontId="0" fillId="0" borderId="4" xfId="0" quotePrefix="1" applyNumberFormat="1" applyFont="1" applyBorder="1" applyAlignment="1">
      <alignment horizontal="left" vertical="center"/>
    </xf>
    <xf numFmtId="0" fontId="4" fillId="22" borderId="4" xfId="0" applyFont="1" applyFill="1" applyBorder="1" applyAlignment="1">
      <alignment horizontal="left" vertical="top"/>
    </xf>
    <xf numFmtId="0" fontId="0" fillId="22" borderId="4" xfId="0" applyFont="1" applyFill="1" applyBorder="1" applyAlignment="1">
      <alignment horizontal="center" vertical="center"/>
    </xf>
    <xf numFmtId="167" fontId="0" fillId="22" borderId="4" xfId="0" applyNumberFormat="1" applyFont="1" applyFill="1" applyBorder="1" applyAlignment="1">
      <alignment horizontal="center" vertical="center"/>
    </xf>
    <xf numFmtId="0" fontId="0" fillId="22" borderId="4" xfId="0" applyFont="1" applyFill="1" applyBorder="1" applyAlignment="1"/>
    <xf numFmtId="167" fontId="4" fillId="22" borderId="4" xfId="0" applyNumberFormat="1" applyFont="1" applyFill="1" applyBorder="1" applyAlignment="1">
      <alignment horizontal="right"/>
    </xf>
    <xf numFmtId="0" fontId="4" fillId="22" borderId="4" xfId="0" applyFont="1" applyFill="1" applyBorder="1" applyAlignment="1">
      <alignment horizontal="center" vertical="center"/>
    </xf>
    <xf numFmtId="167" fontId="4" fillId="22" borderId="4" xfId="0" applyNumberFormat="1" applyFont="1" applyFill="1" applyBorder="1" applyAlignment="1">
      <alignment horizontal="center" vertical="center"/>
    </xf>
    <xf numFmtId="0" fontId="0" fillId="22" borderId="4" xfId="0" applyFont="1" applyFill="1" applyBorder="1" applyAlignment="1">
      <alignment horizontal="left" vertical="top"/>
    </xf>
    <xf numFmtId="0" fontId="4" fillId="22" borderId="4" xfId="0" applyFont="1" applyFill="1" applyBorder="1" applyAlignment="1">
      <alignment horizontal="left" vertical="center"/>
    </xf>
    <xf numFmtId="167" fontId="0" fillId="22" borderId="4" xfId="0" applyNumberFormat="1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top"/>
    </xf>
    <xf numFmtId="0" fontId="0" fillId="11" borderId="4" xfId="0" applyFont="1" applyFill="1" applyBorder="1" applyAlignment="1">
      <alignment horizontal="center" vertical="center"/>
    </xf>
    <xf numFmtId="167" fontId="0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/>
    <xf numFmtId="167" fontId="4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center" vertical="center"/>
    </xf>
    <xf numFmtId="167" fontId="4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center" wrapText="1"/>
    </xf>
    <xf numFmtId="0" fontId="4" fillId="11" borderId="4" xfId="0" applyFont="1" applyFill="1" applyBorder="1" applyAlignment="1">
      <alignment horizontal="center" vertical="center" wrapText="1"/>
    </xf>
    <xf numFmtId="167" fontId="4" fillId="11" borderId="4" xfId="0" applyNumberFormat="1" applyFont="1" applyFill="1" applyBorder="1" applyAlignment="1">
      <alignment horizontal="left" vertical="top" wrapText="1"/>
    </xf>
    <xf numFmtId="167" fontId="0" fillId="11" borderId="4" xfId="0" applyNumberFormat="1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167" fontId="0" fillId="11" borderId="4" xfId="0" applyNumberFormat="1" applyFont="1" applyFill="1" applyBorder="1" applyAlignment="1">
      <alignment horizontal="left" vertical="top"/>
    </xf>
    <xf numFmtId="167" fontId="0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left" vertical="center"/>
    </xf>
    <xf numFmtId="167" fontId="4" fillId="11" borderId="4" xfId="0" applyNumberFormat="1" applyFont="1" applyFill="1" applyBorder="1" applyAlignment="1">
      <alignment horizontal="left" vertical="top"/>
    </xf>
    <xf numFmtId="0" fontId="4" fillId="11" borderId="4" xfId="0" applyFont="1" applyFill="1" applyBorder="1" applyAlignment="1"/>
    <xf numFmtId="167" fontId="0" fillId="11" borderId="4" xfId="0" applyNumberFormat="1" applyFont="1" applyFill="1" applyBorder="1" applyAlignment="1"/>
    <xf numFmtId="0" fontId="0" fillId="32" borderId="4" xfId="0" applyFont="1" applyFill="1" applyBorder="1" applyAlignment="1">
      <alignment horizontal="center" vertical="center"/>
    </xf>
    <xf numFmtId="0" fontId="0" fillId="32" borderId="4" xfId="0" applyFont="1" applyFill="1" applyBorder="1" applyAlignment="1"/>
    <xf numFmtId="167" fontId="4" fillId="32" borderId="4" xfId="0" applyNumberFormat="1" applyFont="1" applyFill="1" applyBorder="1" applyAlignment="1">
      <alignment horizontal="right"/>
    </xf>
    <xf numFmtId="0" fontId="4" fillId="15" borderId="4" xfId="0" applyFont="1" applyFill="1" applyBorder="1" applyAlignment="1">
      <alignment horizontal="left" vertical="top"/>
    </xf>
    <xf numFmtId="0" fontId="0" fillId="15" borderId="4" xfId="0" applyFont="1" applyFill="1" applyBorder="1" applyAlignment="1">
      <alignment horizontal="center" vertical="center"/>
    </xf>
    <xf numFmtId="167" fontId="0" fillId="15" borderId="4" xfId="0" applyNumberFormat="1" applyFont="1" applyFill="1" applyBorder="1" applyAlignment="1">
      <alignment horizontal="center" vertical="center"/>
    </xf>
    <xf numFmtId="0" fontId="0" fillId="15" borderId="4" xfId="0" applyFont="1" applyFill="1" applyBorder="1" applyAlignment="1"/>
    <xf numFmtId="167" fontId="4" fillId="15" borderId="4" xfId="0" applyNumberFormat="1" applyFont="1" applyFill="1" applyBorder="1" applyAlignment="1">
      <alignment horizontal="right"/>
    </xf>
    <xf numFmtId="0" fontId="4" fillId="15" borderId="4" xfId="0" applyFont="1" applyFill="1" applyBorder="1" applyAlignment="1">
      <alignment horizontal="center" vertical="center"/>
    </xf>
    <xf numFmtId="167" fontId="4" fillId="15" borderId="4" xfId="0" applyNumberFormat="1" applyFon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left" vertical="top"/>
    </xf>
    <xf numFmtId="0" fontId="0" fillId="15" borderId="4" xfId="0" applyFont="1" applyFill="1" applyBorder="1" applyAlignment="1">
      <alignment horizontal="left"/>
    </xf>
    <xf numFmtId="167" fontId="0" fillId="15" borderId="4" xfId="0" applyNumberFormat="1" applyFont="1" applyFill="1" applyBorder="1" applyAlignment="1">
      <alignment horizontal="left" vertical="top"/>
    </xf>
    <xf numFmtId="0" fontId="4" fillId="33" borderId="4" xfId="0" applyFont="1" applyFill="1" applyBorder="1" applyAlignment="1">
      <alignment horizontal="left" vertical="center"/>
    </xf>
    <xf numFmtId="0" fontId="0" fillId="33" borderId="4" xfId="0" applyFont="1" applyFill="1" applyBorder="1" applyAlignment="1">
      <alignment horizontal="center" vertical="center"/>
    </xf>
    <xf numFmtId="167" fontId="0" fillId="33" borderId="4" xfId="0" applyNumberFormat="1" applyFont="1" applyFill="1" applyBorder="1" applyAlignment="1">
      <alignment horizontal="left" vertical="top"/>
    </xf>
    <xf numFmtId="167" fontId="0" fillId="33" borderId="4" xfId="0" applyNumberFormat="1" applyFont="1" applyFill="1" applyBorder="1" applyAlignment="1">
      <alignment horizontal="right"/>
    </xf>
    <xf numFmtId="167" fontId="4" fillId="33" borderId="4" xfId="0" applyNumberFormat="1" applyFont="1" applyFill="1" applyBorder="1" applyAlignment="1">
      <alignment horizontal="right"/>
    </xf>
    <xf numFmtId="167" fontId="0" fillId="32" borderId="4" xfId="0" applyNumberFormat="1" applyFont="1" applyFill="1" applyBorder="1" applyAlignment="1"/>
    <xf numFmtId="167" fontId="4" fillId="32" borderId="4" xfId="0" applyNumberFormat="1" applyFont="1" applyFill="1" applyBorder="1" applyAlignment="1"/>
    <xf numFmtId="167" fontId="4" fillId="0" borderId="4" xfId="0" applyNumberFormat="1" applyFont="1" applyFill="1" applyBorder="1" applyAlignment="1">
      <alignment horizontal="right"/>
    </xf>
    <xf numFmtId="0" fontId="0" fillId="34" borderId="4" xfId="0" applyFont="1" applyFill="1" applyBorder="1" applyAlignment="1"/>
    <xf numFmtId="0" fontId="4" fillId="34" borderId="4" xfId="0" applyFont="1" applyFill="1" applyBorder="1" applyAlignment="1"/>
    <xf numFmtId="0" fontId="4" fillId="0" borderId="3" xfId="0" applyFont="1" applyBorder="1" applyAlignment="1"/>
    <xf numFmtId="167" fontId="0" fillId="0" borderId="3" xfId="0" applyNumberFormat="1" applyFont="1" applyBorder="1" applyAlignment="1"/>
    <xf numFmtId="167" fontId="4" fillId="0" borderId="3" xfId="0" applyNumberFormat="1" applyFont="1" applyFill="1" applyBorder="1" applyAlignment="1">
      <alignment horizontal="right"/>
    </xf>
    <xf numFmtId="167" fontId="4" fillId="0" borderId="3" xfId="0" applyNumberFormat="1" applyFont="1" applyBorder="1" applyAlignment="1">
      <alignment horizontal="right"/>
    </xf>
    <xf numFmtId="173" fontId="0" fillId="13" borderId="13" xfId="0" applyNumberFormat="1" applyFont="1" applyFill="1" applyBorder="1" applyAlignment="1"/>
    <xf numFmtId="0" fontId="4" fillId="0" borderId="24" xfId="0" applyFont="1" applyBorder="1" applyAlignment="1"/>
    <xf numFmtId="167" fontId="4" fillId="34" borderId="4" xfId="0" applyNumberFormat="1" applyFont="1" applyFill="1" applyBorder="1" applyAlignment="1">
      <alignment horizontal="right"/>
    </xf>
    <xf numFmtId="3" fontId="0" fillId="0" borderId="3" xfId="0" applyNumberFormat="1" applyFont="1" applyBorder="1" applyAlignment="1"/>
    <xf numFmtId="0" fontId="0" fillId="34" borderId="4" xfId="0" applyFont="1" applyFill="1" applyBorder="1" applyAlignment="1">
      <alignment horizontal="center" vertical="center"/>
    </xf>
    <xf numFmtId="167" fontId="0" fillId="34" borderId="4" xfId="0" applyNumberFormat="1" applyFont="1" applyFill="1" applyBorder="1" applyAlignment="1"/>
    <xf numFmtId="0" fontId="0" fillId="13" borderId="0" xfId="0" applyFont="1" applyFill="1" applyAlignment="1"/>
    <xf numFmtId="0" fontId="0" fillId="22" borderId="0" xfId="0" applyFont="1" applyFill="1" applyAlignment="1"/>
    <xf numFmtId="0" fontId="0" fillId="15" borderId="0" xfId="0" applyFont="1" applyFill="1" applyAlignment="1"/>
    <xf numFmtId="167" fontId="0" fillId="0" borderId="24" xfId="0" applyNumberFormat="1" applyFont="1" applyBorder="1" applyAlignment="1">
      <alignment vertical="center"/>
    </xf>
    <xf numFmtId="0" fontId="0" fillId="0" borderId="3" xfId="0" applyNumberFormat="1" applyFont="1" applyBorder="1" applyAlignment="1"/>
    <xf numFmtId="0" fontId="0" fillId="0" borderId="3" xfId="0" applyNumberFormat="1" applyFont="1" applyBorder="1" applyAlignment="1">
      <alignment vertical="center" wrapText="1"/>
    </xf>
    <xf numFmtId="167" fontId="0" fillId="0" borderId="3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167" fontId="0" fillId="0" borderId="4" xfId="0" applyNumberFormat="1" applyFont="1" applyFill="1" applyBorder="1" applyAlignment="1">
      <alignment vertical="center"/>
    </xf>
    <xf numFmtId="0" fontId="0" fillId="0" borderId="4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/>
    </xf>
    <xf numFmtId="0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/>
    </xf>
    <xf numFmtId="0" fontId="4" fillId="0" borderId="3" xfId="0" applyFont="1" applyFill="1" applyBorder="1" applyAlignment="1"/>
    <xf numFmtId="0" fontId="0" fillId="0" borderId="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top"/>
    </xf>
    <xf numFmtId="0" fontId="0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vertical="center"/>
    </xf>
    <xf numFmtId="0" fontId="4" fillId="23" borderId="4" xfId="0" applyFont="1" applyFill="1" applyBorder="1" applyAlignment="1">
      <alignment vertical="center"/>
    </xf>
    <xf numFmtId="0" fontId="0" fillId="23" borderId="4" xfId="0" applyNumberFormat="1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177" fontId="0" fillId="23" borderId="4" xfId="0" applyNumberFormat="1" applyFont="1" applyFill="1" applyBorder="1" applyAlignment="1">
      <alignment horizontal="center" vertical="center"/>
    </xf>
    <xf numFmtId="167" fontId="0" fillId="23" borderId="4" xfId="0" applyNumberFormat="1" applyFont="1" applyFill="1" applyBorder="1" applyAlignment="1">
      <alignment horizontal="center" vertical="center"/>
    </xf>
    <xf numFmtId="167" fontId="0" fillId="17" borderId="4" xfId="0" applyNumberFormat="1" applyFont="1" applyFill="1" applyBorder="1" applyAlignment="1"/>
    <xf numFmtId="167" fontId="0" fillId="0" borderId="6" xfId="0" applyNumberFormat="1" applyFont="1" applyBorder="1" applyAlignment="1"/>
    <xf numFmtId="167" fontId="0" fillId="31" borderId="6" xfId="0" applyNumberFormat="1" applyFont="1" applyFill="1" applyBorder="1" applyAlignment="1"/>
    <xf numFmtId="167" fontId="4" fillId="31" borderId="6" xfId="0" quotePrefix="1" applyNumberFormat="1" applyFont="1" applyFill="1" applyBorder="1" applyAlignment="1"/>
    <xf numFmtId="167" fontId="0" fillId="0" borderId="25" xfId="0" applyNumberFormat="1" applyFont="1" applyBorder="1" applyAlignment="1"/>
    <xf numFmtId="167" fontId="0" fillId="31" borderId="25" xfId="0" applyNumberFormat="1" applyFont="1" applyFill="1" applyBorder="1" applyAlignment="1"/>
    <xf numFmtId="167" fontId="4" fillId="31" borderId="25" xfId="0" quotePrefix="1" applyNumberFormat="1" applyFont="1" applyFill="1" applyBorder="1" applyAlignment="1"/>
    <xf numFmtId="0" fontId="0" fillId="0" borderId="4" xfId="0" applyNumberFormat="1" applyFont="1" applyFill="1" applyBorder="1" applyAlignment="1"/>
    <xf numFmtId="167" fontId="0" fillId="0" borderId="24" xfId="0" applyNumberFormat="1" applyFont="1" applyFill="1" applyBorder="1" applyAlignment="1"/>
    <xf numFmtId="167" fontId="0" fillId="0" borderId="20" xfId="0" applyNumberFormat="1" applyFont="1" applyBorder="1" applyAlignment="1"/>
    <xf numFmtId="167" fontId="4" fillId="31" borderId="24" xfId="0" applyNumberFormat="1" applyFont="1" applyFill="1" applyBorder="1" applyAlignment="1"/>
    <xf numFmtId="167" fontId="0" fillId="31" borderId="23" xfId="0" applyNumberFormat="1" applyFont="1" applyFill="1" applyBorder="1" applyAlignment="1"/>
    <xf numFmtId="167" fontId="0" fillId="31" borderId="24" xfId="0" applyNumberFormat="1" applyFont="1" applyFill="1" applyBorder="1" applyAlignment="1"/>
    <xf numFmtId="167" fontId="0" fillId="31" borderId="11" xfId="0" applyNumberFormat="1" applyFont="1" applyFill="1" applyBorder="1" applyAlignment="1"/>
    <xf numFmtId="0" fontId="0" fillId="0" borderId="6" xfId="0" applyNumberFormat="1" applyFont="1" applyBorder="1" applyAlignment="1"/>
    <xf numFmtId="0" fontId="0" fillId="0" borderId="24" xfId="0" applyFont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177" fontId="4" fillId="26" borderId="65" xfId="0" applyNumberFormat="1" applyFont="1" applyFill="1" applyBorder="1" applyAlignment="1">
      <alignment horizontal="center" vertical="center"/>
    </xf>
    <xf numFmtId="177" fontId="4" fillId="26" borderId="3" xfId="0" applyNumberFormat="1" applyFont="1" applyFill="1" applyBorder="1" applyAlignment="1">
      <alignment horizontal="center" vertical="center"/>
    </xf>
    <xf numFmtId="177" fontId="4" fillId="26" borderId="69" xfId="0" applyNumberFormat="1" applyFont="1" applyFill="1" applyBorder="1" applyAlignment="1">
      <alignment horizontal="center" vertical="center"/>
    </xf>
    <xf numFmtId="0" fontId="0" fillId="33" borderId="0" xfId="0" applyFont="1" applyFill="1" applyAlignment="1">
      <alignment horizontal="center"/>
    </xf>
    <xf numFmtId="167" fontId="0" fillId="0" borderId="4" xfId="0" applyNumberFormat="1" applyFont="1" applyBorder="1" applyAlignment="1">
      <alignment horizontal="center"/>
    </xf>
    <xf numFmtId="173" fontId="0" fillId="17" borderId="66" xfId="0" applyNumberFormat="1" applyFont="1" applyFill="1" applyBorder="1" applyAlignment="1">
      <alignment horizontal="center" vertical="center"/>
    </xf>
    <xf numFmtId="0" fontId="0" fillId="17" borderId="70" xfId="0" applyFont="1" applyFill="1" applyBorder="1" applyAlignment="1">
      <alignment horizontal="center" vertical="center"/>
    </xf>
    <xf numFmtId="0" fontId="4" fillId="24" borderId="0" xfId="0" applyFont="1" applyFill="1" applyAlignment="1">
      <alignment horizontal="center"/>
    </xf>
    <xf numFmtId="0" fontId="0" fillId="24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7" fontId="4" fillId="0" borderId="19" xfId="0" applyNumberFormat="1" applyFont="1" applyBorder="1" applyAlignment="1">
      <alignment horizontal="center"/>
    </xf>
    <xf numFmtId="167" fontId="4" fillId="0" borderId="78" xfId="0" applyNumberFormat="1" applyFont="1" applyBorder="1" applyAlignment="1">
      <alignment horizontal="center"/>
    </xf>
    <xf numFmtId="167" fontId="4" fillId="0" borderId="21" xfId="0" applyNumberFormat="1" applyFont="1" applyBorder="1" applyAlignment="1">
      <alignment horizont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0" borderId="6" xfId="0" applyNumberFormat="1" applyFont="1" applyBorder="1" applyAlignment="1">
      <alignment horizontal="center"/>
    </xf>
    <xf numFmtId="167" fontId="0" fillId="0" borderId="25" xfId="0" applyNumberFormat="1" applyFont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22" borderId="0" xfId="0" applyFont="1" applyFill="1" applyAlignment="1">
      <alignment horizontal="center" vertical="center"/>
    </xf>
    <xf numFmtId="0" fontId="0" fillId="15" borderId="0" xfId="0" applyFont="1" applyFill="1" applyAlignment="1">
      <alignment horizontal="center"/>
    </xf>
    <xf numFmtId="167" fontId="4" fillId="0" borderId="80" xfId="0" applyNumberFormat="1" applyFont="1" applyBorder="1" applyAlignment="1">
      <alignment horizontal="center"/>
    </xf>
    <xf numFmtId="167" fontId="4" fillId="0" borderId="81" xfId="0" applyNumberFormat="1" applyFont="1" applyBorder="1" applyAlignment="1">
      <alignment horizontal="center"/>
    </xf>
    <xf numFmtId="167" fontId="4" fillId="0" borderId="50" xfId="0" applyNumberFormat="1" applyFont="1" applyBorder="1" applyAlignment="1">
      <alignment horizontal="center"/>
    </xf>
    <xf numFmtId="0" fontId="4" fillId="33" borderId="0" xfId="0" applyFont="1" applyFill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4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167" fontId="0" fillId="0" borderId="24" xfId="0" applyNumberFormat="1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4" fillId="17" borderId="4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4" fillId="17" borderId="6" xfId="0" applyFont="1" applyFill="1" applyBorder="1" applyAlignment="1">
      <alignment horizontal="center"/>
    </xf>
    <xf numFmtId="0" fontId="4" fillId="17" borderId="17" xfId="0" applyFont="1" applyFill="1" applyBorder="1" applyAlignment="1">
      <alignment horizontal="center"/>
    </xf>
    <xf numFmtId="0" fontId="4" fillId="17" borderId="25" xfId="0" applyFont="1" applyFill="1" applyBorder="1" applyAlignment="1">
      <alignment horizontal="center"/>
    </xf>
    <xf numFmtId="167" fontId="0" fillId="17" borderId="4" xfId="0" applyNumberFormat="1" applyFont="1" applyFill="1" applyBorder="1" applyAlignment="1">
      <alignment horizontal="center"/>
    </xf>
    <xf numFmtId="0" fontId="0" fillId="17" borderId="4" xfId="0" applyFont="1" applyFill="1" applyBorder="1" applyAlignment="1">
      <alignment horizontal="center"/>
    </xf>
    <xf numFmtId="177" fontId="4" fillId="17" borderId="65" xfId="0" applyNumberFormat="1" applyFont="1" applyFill="1" applyBorder="1" applyAlignment="1">
      <alignment horizontal="center" vertical="center"/>
    </xf>
    <xf numFmtId="177" fontId="4" fillId="17" borderId="3" xfId="0" applyNumberFormat="1" applyFont="1" applyFill="1" applyBorder="1" applyAlignment="1">
      <alignment horizontal="center" vertical="center"/>
    </xf>
    <xf numFmtId="177" fontId="4" fillId="17" borderId="69" xfId="0" applyNumberFormat="1" applyFont="1" applyFill="1" applyBorder="1" applyAlignment="1">
      <alignment horizontal="center" vertical="center"/>
    </xf>
    <xf numFmtId="177" fontId="4" fillId="17" borderId="27" xfId="0" applyNumberFormat="1" applyFont="1" applyFill="1" applyBorder="1" applyAlignment="1">
      <alignment horizontal="center" vertical="center"/>
    </xf>
    <xf numFmtId="177" fontId="4" fillId="17" borderId="70" xfId="0" applyNumberFormat="1" applyFont="1" applyFill="1" applyBorder="1" applyAlignment="1">
      <alignment horizontal="center" vertical="center"/>
    </xf>
    <xf numFmtId="177" fontId="4" fillId="17" borderId="71" xfId="0" applyNumberFormat="1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167" fontId="4" fillId="0" borderId="24" xfId="0" applyNumberFormat="1" applyFont="1" applyFill="1" applyBorder="1" applyAlignment="1">
      <alignment horizontal="right"/>
    </xf>
    <xf numFmtId="0" fontId="4" fillId="0" borderId="27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71" xfId="0" applyFont="1" applyBorder="1" applyAlignment="1">
      <alignment horizontal="center" vertical="center"/>
    </xf>
    <xf numFmtId="0" fontId="0" fillId="0" borderId="16" xfId="0" applyFont="1" applyBorder="1" applyAlignment="1"/>
    <xf numFmtId="167" fontId="16" fillId="0" borderId="8" xfId="0" applyNumberFormat="1" applyFont="1" applyBorder="1" applyAlignment="1"/>
  </cellXfs>
  <cellStyles count="4">
    <cellStyle name="Comma" xfId="1" builtinId="3"/>
    <cellStyle name="Normal" xfId="0" builtinId="0"/>
    <cellStyle name="Output" xfId="3" builtinId="21"/>
    <cellStyle name="Percent" xfId="2" builtinId="5"/>
  </cellStyles>
  <dxfs count="3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28A8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zoomScale="70" zoomScaleNormal="70" workbookViewId="0">
      <selection activeCell="S13" sqref="S13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439" t="s">
        <v>0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</row>
    <row r="2" spans="1:21" x14ac:dyDescent="0.25">
      <c r="A2" s="441"/>
      <c r="B2" s="442"/>
      <c r="C2" s="442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442"/>
      <c r="P2" s="442"/>
      <c r="Q2" s="442"/>
      <c r="R2" s="442"/>
    </row>
    <row r="3" spans="1:21" x14ac:dyDescent="0.25">
      <c r="A3" s="441"/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</row>
    <row r="4" spans="1:21" x14ac:dyDescent="0.25">
      <c r="A4" s="441"/>
      <c r="B4" s="442"/>
      <c r="C4" s="442"/>
      <c r="D4" s="442"/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442"/>
      <c r="P4" s="442"/>
      <c r="Q4" s="442"/>
      <c r="R4" s="442"/>
    </row>
    <row r="5" spans="1:21" x14ac:dyDescent="0.25">
      <c r="A5" s="441"/>
      <c r="B5" s="442"/>
      <c r="C5" s="442"/>
      <c r="D5" s="442"/>
      <c r="E5" s="442"/>
      <c r="F5" s="442"/>
      <c r="G5" s="442"/>
      <c r="H5" s="442"/>
      <c r="I5" s="442"/>
      <c r="J5" s="442"/>
      <c r="K5" s="442"/>
      <c r="L5" s="442"/>
      <c r="M5" s="442"/>
      <c r="N5" s="442"/>
      <c r="O5" s="442"/>
      <c r="P5" s="442"/>
      <c r="Q5" s="442"/>
      <c r="R5" s="442"/>
    </row>
    <row r="6" spans="1:21" x14ac:dyDescent="0.25">
      <c r="A6" s="441"/>
      <c r="B6" s="442"/>
      <c r="C6" s="442"/>
      <c r="D6" s="442"/>
      <c r="E6" s="442"/>
      <c r="F6" s="442"/>
      <c r="G6" s="442"/>
      <c r="H6" s="442"/>
      <c r="I6" s="442"/>
      <c r="J6" s="442"/>
      <c r="K6" s="442"/>
      <c r="L6" s="442"/>
      <c r="M6" s="442"/>
      <c r="N6" s="442"/>
      <c r="O6" s="442"/>
      <c r="P6" s="442"/>
      <c r="Q6" s="442"/>
      <c r="R6" s="442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6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6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6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6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6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6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6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7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7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7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7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7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7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7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7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7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7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7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7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7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7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444" t="s">
        <v>65</v>
      </c>
      <c r="K79" s="445"/>
      <c r="L79" s="445"/>
      <c r="M79" s="445"/>
      <c r="N79" s="446"/>
      <c r="P79" s="452" t="s">
        <v>66</v>
      </c>
      <c r="Q79" s="445"/>
      <c r="R79" s="445"/>
      <c r="S79" s="446"/>
    </row>
    <row r="80" spans="1:21" ht="15.75" customHeight="1" x14ac:dyDescent="0.25">
      <c r="J80" s="447" t="s">
        <v>67</v>
      </c>
      <c r="K80" s="442"/>
      <c r="L80" s="442"/>
      <c r="M80" s="442"/>
      <c r="N80" s="448"/>
      <c r="P80" s="447" t="s">
        <v>68</v>
      </c>
      <c r="Q80" s="442"/>
      <c r="R80" s="442"/>
      <c r="S80" s="448"/>
    </row>
    <row r="81" spans="10:19" ht="15.75" customHeight="1" x14ac:dyDescent="0.25">
      <c r="J81" s="449"/>
      <c r="K81" s="450"/>
      <c r="L81" s="450"/>
      <c r="M81" s="450"/>
      <c r="N81" s="451"/>
      <c r="P81" s="449"/>
      <c r="Q81" s="450"/>
      <c r="R81" s="450"/>
      <c r="S81" s="451"/>
    </row>
    <row r="82" spans="10:19" ht="15.75" customHeight="1" x14ac:dyDescent="0.25">
      <c r="J82" s="443" t="s">
        <v>19</v>
      </c>
      <c r="K82" s="434"/>
      <c r="L82" s="435"/>
      <c r="M82" s="443" t="s">
        <v>69</v>
      </c>
      <c r="N82" s="435"/>
      <c r="P82" s="443"/>
      <c r="Q82" s="435"/>
      <c r="R82" s="3" t="s">
        <v>19</v>
      </c>
      <c r="S82" s="3" t="s">
        <v>69</v>
      </c>
    </row>
    <row r="83" spans="10:19" ht="15.75" customHeight="1" x14ac:dyDescent="0.25">
      <c r="J83" s="433" t="s">
        <v>70</v>
      </c>
      <c r="K83" s="434"/>
      <c r="L83" s="435"/>
      <c r="M83" s="436">
        <v>7350000</v>
      </c>
      <c r="N83" s="435"/>
      <c r="P83" s="437" t="s">
        <v>71</v>
      </c>
      <c r="Q83" s="435"/>
      <c r="R83" s="4"/>
      <c r="S83" s="5">
        <v>40000</v>
      </c>
    </row>
    <row r="84" spans="10:19" ht="15.75" customHeight="1" x14ac:dyDescent="0.25">
      <c r="J84" s="433" t="s">
        <v>72</v>
      </c>
      <c r="K84" s="434"/>
      <c r="L84" s="435"/>
      <c r="M84" s="438">
        <v>1100000</v>
      </c>
      <c r="N84" s="435"/>
      <c r="P84" s="437" t="s">
        <v>73</v>
      </c>
      <c r="Q84" s="435"/>
      <c r="R84" s="6" t="s">
        <v>74</v>
      </c>
      <c r="S84" s="5">
        <v>30000</v>
      </c>
    </row>
    <row r="85" spans="10:19" ht="15.75" customHeight="1" x14ac:dyDescent="0.25">
      <c r="J85" s="433" t="s">
        <v>75</v>
      </c>
      <c r="K85" s="434"/>
      <c r="L85" s="435"/>
      <c r="M85" s="436">
        <f>M83+M84</f>
        <v>8450000</v>
      </c>
      <c r="N85" s="435"/>
      <c r="P85" s="437" t="s">
        <v>76</v>
      </c>
      <c r="Q85" s="435"/>
      <c r="R85" s="4"/>
      <c r="S85" s="5">
        <v>0</v>
      </c>
    </row>
    <row r="86" spans="10:19" ht="15.75" customHeight="1" x14ac:dyDescent="0.25">
      <c r="J86" s="433" t="s">
        <v>77</v>
      </c>
      <c r="K86" s="434"/>
      <c r="L86" s="435"/>
      <c r="M86" s="436">
        <v>8411850</v>
      </c>
      <c r="N86" s="435"/>
      <c r="P86" s="437" t="s">
        <v>78</v>
      </c>
      <c r="Q86" s="435"/>
      <c r="R86" s="4"/>
      <c r="S86" s="5">
        <f>S83-S84+S85</f>
        <v>10000</v>
      </c>
    </row>
    <row r="87" spans="10:19" ht="15.75" customHeight="1" x14ac:dyDescent="0.25">
      <c r="J87" s="433" t="s">
        <v>79</v>
      </c>
      <c r="K87" s="434"/>
      <c r="L87" s="435"/>
      <c r="M87" s="436">
        <f>M85-M86</f>
        <v>38150</v>
      </c>
      <c r="N87" s="435"/>
      <c r="P87" s="437" t="s">
        <v>80</v>
      </c>
      <c r="Q87" s="435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69">
    <cfRule type="cellIs" dxfId="32" priority="4" operator="equal">
      <formula>"NO"</formula>
    </cfRule>
    <cfRule type="cellIs" dxfId="31" priority="5" operator="equal">
      <formula>"OK"</formula>
    </cfRule>
  </conditionalFormatting>
  <conditionalFormatting sqref="S10:S69">
    <cfRule type="cellIs" dxfId="30" priority="2" operator="greaterThanOrEqual">
      <formula>1</formula>
    </cfRule>
  </conditionalFormatting>
  <conditionalFormatting sqref="S10:S69">
    <cfRule type="cellIs" dxfId="29" priority="3" operator="lessThanOrEqual">
      <formula>0</formula>
    </cfRule>
  </conditionalFormatting>
  <conditionalFormatting sqref="B12">
    <cfRule type="cellIs" dxfId="28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623" t="s">
        <v>230</v>
      </c>
      <c r="D2" s="624"/>
      <c r="E2" s="624"/>
      <c r="F2" s="624"/>
      <c r="G2" s="624"/>
      <c r="H2" s="624"/>
      <c r="I2" s="624"/>
      <c r="J2" s="624"/>
      <c r="K2" s="624"/>
    </row>
    <row r="3" spans="3:11" x14ac:dyDescent="0.25">
      <c r="C3" s="624"/>
      <c r="D3" s="624"/>
      <c r="E3" s="624"/>
      <c r="F3" s="624"/>
      <c r="G3" s="624"/>
      <c r="H3" s="624"/>
      <c r="I3" s="624"/>
      <c r="J3" s="624"/>
      <c r="K3" s="624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325</v>
      </c>
      <c r="E9" s="254" t="s">
        <v>326</v>
      </c>
      <c r="F9" s="149">
        <v>6000</v>
      </c>
      <c r="G9" s="255" t="s">
        <v>327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625"/>
      <c r="E29" s="625"/>
      <c r="F29" s="626"/>
      <c r="G29" s="626"/>
      <c r="H29" s="139"/>
      <c r="I29" s="139"/>
      <c r="J29" s="139"/>
      <c r="K29" s="139"/>
    </row>
    <row r="30" spans="3:11" ht="15.75" thickBot="1" x14ac:dyDescent="0.3">
      <c r="C30" s="24"/>
      <c r="D30" s="627" t="s">
        <v>229</v>
      </c>
      <c r="E30" s="628"/>
      <c r="F30" s="629">
        <f>F27</f>
        <v>226000</v>
      </c>
      <c r="G30" s="630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621"/>
      <c r="E32" s="621"/>
      <c r="F32" s="622"/>
      <c r="G32" s="621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631" t="s">
        <v>122</v>
      </c>
      <c r="D4" s="632"/>
      <c r="E4" s="27"/>
      <c r="F4" s="33"/>
      <c r="G4" s="34"/>
      <c r="H4" s="631" t="s">
        <v>103</v>
      </c>
      <c r="I4" s="632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631" t="s">
        <v>144</v>
      </c>
      <c r="D17" s="632"/>
      <c r="E17" s="27"/>
      <c r="F17" s="26"/>
      <c r="G17" s="35"/>
      <c r="H17" s="631" t="s">
        <v>146</v>
      </c>
      <c r="I17" s="632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634" t="s">
        <v>275</v>
      </c>
      <c r="C2" s="635"/>
      <c r="D2" s="635"/>
      <c r="E2" s="635"/>
      <c r="F2" s="635"/>
      <c r="G2" s="635"/>
      <c r="H2" s="635"/>
      <c r="I2" s="635"/>
      <c r="J2" s="635"/>
    </row>
    <row r="3" spans="2:10" x14ac:dyDescent="0.25">
      <c r="B3" s="635"/>
      <c r="C3" s="635"/>
      <c r="D3" s="635"/>
      <c r="E3" s="635"/>
      <c r="F3" s="635"/>
      <c r="G3" s="635"/>
      <c r="H3" s="635"/>
      <c r="I3" s="635"/>
      <c r="J3" s="635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507" t="s">
        <v>280</v>
      </c>
      <c r="I6" s="466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636">
        <f>F7-G7</f>
        <v>380000</v>
      </c>
      <c r="I7" s="466"/>
    </row>
    <row r="8" spans="2:10" ht="15.75" thickBot="1" x14ac:dyDescent="0.3">
      <c r="B8" s="194"/>
      <c r="C8" s="194"/>
      <c r="D8" s="194"/>
      <c r="E8" s="195"/>
      <c r="F8" s="195"/>
      <c r="G8" s="195"/>
      <c r="H8" s="633"/>
      <c r="I8" s="633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637">
        <f>H7</f>
        <v>380000</v>
      </c>
      <c r="I9" s="506"/>
    </row>
    <row r="10" spans="2:10" x14ac:dyDescent="0.25">
      <c r="B10" s="194"/>
      <c r="C10" s="194"/>
      <c r="D10" s="194"/>
      <c r="E10" s="195"/>
      <c r="F10" s="195"/>
      <c r="G10" s="195"/>
      <c r="H10" s="633"/>
      <c r="I10" s="633"/>
    </row>
    <row r="11" spans="2:10" x14ac:dyDescent="0.25">
      <c r="B11" s="194"/>
      <c r="C11" s="194"/>
      <c r="D11" s="194"/>
      <c r="E11" s="195"/>
      <c r="F11" s="195"/>
      <c r="G11" s="195"/>
      <c r="H11" s="633"/>
      <c r="I11" s="633"/>
    </row>
    <row r="12" spans="2:10" x14ac:dyDescent="0.25">
      <c r="B12" s="194"/>
      <c r="C12" s="194"/>
      <c r="D12" s="194"/>
      <c r="E12" s="195"/>
      <c r="F12" s="195"/>
      <c r="G12" s="195"/>
      <c r="H12" s="633"/>
      <c r="I12" s="633"/>
    </row>
    <row r="13" spans="2:10" x14ac:dyDescent="0.25">
      <c r="B13" s="194"/>
      <c r="C13" s="194"/>
      <c r="D13" s="194"/>
      <c r="E13" s="195"/>
      <c r="F13" s="195"/>
      <c r="G13" s="195"/>
      <c r="H13" s="633"/>
      <c r="I13" s="633"/>
    </row>
    <row r="14" spans="2:10" x14ac:dyDescent="0.25">
      <c r="B14" s="194"/>
      <c r="C14" s="194"/>
      <c r="D14" s="194"/>
      <c r="E14" s="195"/>
      <c r="F14" s="195"/>
      <c r="G14" s="195"/>
      <c r="H14" s="633"/>
      <c r="I14" s="633"/>
    </row>
    <row r="15" spans="2:10" x14ac:dyDescent="0.25">
      <c r="B15" s="194"/>
      <c r="C15" s="194"/>
      <c r="D15" s="194"/>
      <c r="E15" s="195"/>
      <c r="F15" s="195"/>
      <c r="G15" s="195"/>
      <c r="H15" s="633"/>
      <c r="I15" s="633"/>
    </row>
    <row r="16" spans="2:10" x14ac:dyDescent="0.25">
      <c r="B16" s="194"/>
      <c r="C16" s="194"/>
      <c r="D16" s="194"/>
      <c r="E16" s="195"/>
      <c r="F16" s="195"/>
      <c r="G16" s="195"/>
      <c r="H16" s="633"/>
      <c r="I16" s="633"/>
    </row>
    <row r="17" spans="2:9" x14ac:dyDescent="0.25">
      <c r="B17" s="194"/>
      <c r="C17" s="194"/>
      <c r="D17" s="194"/>
      <c r="E17" s="195"/>
      <c r="F17" s="195"/>
      <c r="G17" s="195"/>
      <c r="H17" s="633"/>
      <c r="I17" s="633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colorId="8" zoomScale="70" zoomScaleNormal="70" workbookViewId="0">
      <selection activeCell="B7" sqref="B7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461" t="s">
        <v>81</v>
      </c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1"/>
      <c r="Q2" s="441"/>
      <c r="R2" s="441"/>
      <c r="S2" s="440"/>
      <c r="T2" s="440"/>
    </row>
    <row r="3" spans="1:65" ht="15.75" thickBot="1" x14ac:dyDescent="0.3">
      <c r="C3" s="441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Y3" s="7"/>
    </row>
    <row r="4" spans="1:65" ht="15.75" thickBot="1" x14ac:dyDescent="0.3">
      <c r="A4" s="8" t="s">
        <v>82</v>
      </c>
      <c r="B4" s="71"/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329</v>
      </c>
      <c r="R5" s="77" t="s">
        <v>330</v>
      </c>
      <c r="S5" s="1" t="s">
        <v>16</v>
      </c>
      <c r="T5" s="1" t="s">
        <v>17</v>
      </c>
      <c r="U5" s="1" t="s">
        <v>18</v>
      </c>
      <c r="V5" s="1" t="s">
        <v>19</v>
      </c>
      <c r="X5" s="467" t="s">
        <v>84</v>
      </c>
      <c r="Y5" s="434"/>
      <c r="Z5" s="434"/>
      <c r="AA5" s="434"/>
      <c r="AB5" s="434"/>
      <c r="AC5" s="434"/>
      <c r="AD5" s="434"/>
      <c r="AE5" s="434"/>
      <c r="AF5" s="434"/>
      <c r="AG5" s="434"/>
      <c r="AH5" s="434"/>
      <c r="AI5" s="434"/>
      <c r="AJ5" s="434"/>
      <c r="AK5" s="434"/>
      <c r="AL5" s="434"/>
      <c r="AM5" s="434"/>
      <c r="AN5" s="435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336</v>
      </c>
      <c r="X6" s="462" t="s">
        <v>1</v>
      </c>
      <c r="Y6" s="462" t="s">
        <v>85</v>
      </c>
      <c r="Z6" s="466" t="s">
        <v>86</v>
      </c>
      <c r="AA6" s="463"/>
      <c r="AB6" s="463"/>
      <c r="AC6" s="463"/>
      <c r="AD6" s="463"/>
      <c r="AE6" s="463"/>
      <c r="AF6" s="463"/>
      <c r="AG6" s="463"/>
      <c r="AH6" s="463"/>
      <c r="AI6" s="463"/>
      <c r="AJ6" s="463"/>
      <c r="AK6" s="463"/>
      <c r="AL6" s="463"/>
      <c r="AM6" s="463"/>
      <c r="AN6" s="463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336</v>
      </c>
      <c r="X7" s="463"/>
      <c r="Y7" s="463"/>
      <c r="Z7" s="466" t="s">
        <v>87</v>
      </c>
      <c r="AA7" s="463"/>
      <c r="AB7" s="463"/>
      <c r="AC7" s="463"/>
      <c r="AD7" s="466" t="s">
        <v>88</v>
      </c>
      <c r="AE7" s="463"/>
      <c r="AF7" s="463"/>
      <c r="AG7" s="463"/>
      <c r="AH7" s="463"/>
      <c r="AI7" s="463"/>
      <c r="AJ7" s="463"/>
      <c r="AK7" s="463"/>
      <c r="AL7" s="463"/>
      <c r="AM7" s="463"/>
      <c r="AN7" s="463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463"/>
      <c r="Y8" s="463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>
        <v>3</v>
      </c>
      <c r="I27" s="72"/>
      <c r="J27" s="72"/>
      <c r="K27" s="72"/>
      <c r="L27" s="72"/>
      <c r="M27" s="72"/>
      <c r="N27" s="72"/>
      <c r="O27" s="13">
        <f t="shared" si="0"/>
        <v>25</v>
      </c>
      <c r="P27" s="128">
        <f>'2018(NOT UPDATED)'!S31</f>
        <v>40</v>
      </c>
      <c r="Q27" s="129">
        <f t="shared" si="4"/>
        <v>215</v>
      </c>
      <c r="R27" s="130">
        <f t="shared" si="5"/>
        <v>255</v>
      </c>
      <c r="S27" s="13">
        <f t="shared" si="1"/>
        <v>215</v>
      </c>
      <c r="T27" s="14">
        <f t="shared" si="2"/>
        <v>155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20</v>
      </c>
      <c r="F28" s="72">
        <v>20</v>
      </c>
      <c r="G28" s="72">
        <v>20</v>
      </c>
      <c r="H28" s="72">
        <v>20</v>
      </c>
      <c r="I28" s="72">
        <v>20</v>
      </c>
      <c r="J28" s="72">
        <v>20</v>
      </c>
      <c r="K28" s="72">
        <v>20</v>
      </c>
      <c r="L28" s="72">
        <v>20</v>
      </c>
      <c r="M28" s="72">
        <v>20</v>
      </c>
      <c r="N28" s="72">
        <v>20</v>
      </c>
      <c r="O28" s="13">
        <f t="shared" si="0"/>
        <v>240</v>
      </c>
      <c r="P28" s="128">
        <v>0</v>
      </c>
      <c r="Q28" s="129">
        <f t="shared" si="4"/>
        <v>0</v>
      </c>
      <c r="R28" s="130">
        <f t="shared" si="5"/>
        <v>0</v>
      </c>
      <c r="S28" s="13">
        <f t="shared" si="1"/>
        <v>0</v>
      </c>
      <c r="T28" s="14">
        <f t="shared" si="2"/>
        <v>-60</v>
      </c>
      <c r="U28" s="15" t="str">
        <f t="shared" si="3"/>
        <v>OK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361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464" t="s">
        <v>142</v>
      </c>
      <c r="AB49" s="465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471" t="s">
        <v>170</v>
      </c>
      <c r="AJ50" s="472"/>
      <c r="AK50" s="472"/>
      <c r="AL50" s="473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468" t="s">
        <v>176</v>
      </c>
      <c r="AJ51" s="469"/>
      <c r="AK51" s="469"/>
      <c r="AL51" s="470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474"/>
      <c r="AD55" s="474"/>
      <c r="AI55" s="471" t="s">
        <v>174</v>
      </c>
      <c r="AJ55" s="472"/>
      <c r="AK55" s="472"/>
      <c r="AL55" s="473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3">
        <v>20</v>
      </c>
      <c r="H56" s="283">
        <v>20</v>
      </c>
      <c r="I56" s="283">
        <v>20</v>
      </c>
      <c r="J56" s="283">
        <v>20</v>
      </c>
      <c r="K56" s="283">
        <v>20</v>
      </c>
      <c r="L56" s="283">
        <v>20</v>
      </c>
      <c r="M56" s="283">
        <v>20</v>
      </c>
      <c r="N56" s="283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453" t="s">
        <v>168</v>
      </c>
      <c r="AJ56" s="453"/>
      <c r="AK56" s="453"/>
      <c r="AL56" s="453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324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341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454" t="s">
        <v>177</v>
      </c>
      <c r="D69" s="455"/>
      <c r="E69" s="455"/>
      <c r="F69" s="455"/>
      <c r="G69" s="456"/>
      <c r="I69" s="460" t="s">
        <v>178</v>
      </c>
      <c r="J69" s="460"/>
      <c r="K69" s="460"/>
      <c r="L69" s="460"/>
      <c r="M69" s="460"/>
    </row>
    <row r="70" spans="3:19" ht="18.75" customHeight="1" x14ac:dyDescent="0.25">
      <c r="C70" s="457"/>
      <c r="D70" s="458"/>
      <c r="E70" s="458"/>
      <c r="F70" s="458"/>
      <c r="G70" s="459"/>
      <c r="I70" s="460"/>
      <c r="J70" s="460"/>
      <c r="K70" s="460"/>
      <c r="L70" s="460"/>
      <c r="M70" s="460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453" t="s">
        <v>214</v>
      </c>
      <c r="Q76" s="453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6:Q76"/>
    <mergeCell ref="C69:G70"/>
    <mergeCell ref="I69:M70"/>
    <mergeCell ref="C2:T3"/>
    <mergeCell ref="Y6:Y8"/>
    <mergeCell ref="X6:X8"/>
  </mergeCells>
  <conditionalFormatting sqref="B6:V61">
    <cfRule type="expression" dxfId="27" priority="8">
      <formula>IF(ISBLANK($B$4), 0, SEARCH($B$4,$B6))</formula>
    </cfRule>
  </conditionalFormatting>
  <conditionalFormatting sqref="AK9:AK48">
    <cfRule type="containsText" dxfId="26" priority="9" operator="containsText" text="YES">
      <formula>NOT(ISERROR(SEARCH(("YES"),(AK9))))</formula>
    </cfRule>
  </conditionalFormatting>
  <conditionalFormatting sqref="AK9:AK48">
    <cfRule type="containsText" dxfId="25" priority="10" operator="containsText" text="NO">
      <formula>NOT(ISERROR(SEARCH(("NO"),(AK9))))</formula>
    </cfRule>
  </conditionalFormatting>
  <conditionalFormatting sqref="Y9:AN9 Y46:AC46 AD46:AL48 AC47:AC48 Y10:AL45 AM10:AN48">
    <cfRule type="expression" dxfId="24" priority="11">
      <formula>IF(ISBLANK($Z$4), 0, SEARCH($Z$4,$Y9))</formula>
    </cfRule>
  </conditionalFormatting>
  <conditionalFormatting sqref="U6:U61">
    <cfRule type="containsText" dxfId="23" priority="12" operator="containsText" text="NO">
      <formula>NOT(ISERROR(SEARCH(("NO"),(U6))))</formula>
    </cfRule>
  </conditionalFormatting>
  <conditionalFormatting sqref="U6:U61">
    <cfRule type="containsText" dxfId="22" priority="13" operator="containsText" text="OK">
      <formula>NOT(ISERROR(SEARCH(("OK"),(U6))))</formula>
    </cfRule>
  </conditionalFormatting>
  <conditionalFormatting sqref="Y10:Y45">
    <cfRule type="expression" dxfId="21" priority="7">
      <formula>IF(AK10="YES",1,0)</formula>
    </cfRule>
  </conditionalFormatting>
  <conditionalFormatting sqref="Q6:R61">
    <cfRule type="cellIs" dxfId="20" priority="6" operator="lessThanOrEqual">
      <formula>0</formula>
    </cfRule>
  </conditionalFormatting>
  <conditionalFormatting sqref="P6:P61">
    <cfRule type="cellIs" dxfId="19" priority="4" operator="greaterThanOrEqual">
      <formula>1</formula>
    </cfRule>
    <cfRule type="cellIs" dxfId="18" priority="5" operator="lessThanOrEqual">
      <formula>0</formula>
    </cfRule>
  </conditionalFormatting>
  <conditionalFormatting sqref="Y9:AN48">
    <cfRule type="expression" dxfId="17" priority="2">
      <formula>IF(ISBLANK($AA$4), 0, SEARCH($AA$4,$Y9))</formula>
    </cfRule>
  </conditionalFormatting>
  <conditionalFormatting sqref="O6:O61">
    <cfRule type="cellIs" dxfId="16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2"/>
  <sheetViews>
    <sheetView zoomScale="55" zoomScaleNormal="55" workbookViewId="0">
      <selection activeCell="C7" sqref="C7"/>
    </sheetView>
  </sheetViews>
  <sheetFormatPr defaultRowHeight="15" x14ac:dyDescent="0.25"/>
  <cols>
    <col min="2" max="2" width="26.28515625" customWidth="1"/>
    <col min="16" max="16" width="21" customWidth="1"/>
    <col min="17" max="17" width="26.28515625" customWidth="1"/>
    <col min="18" max="18" width="34.7109375" customWidth="1"/>
    <col min="19" max="19" width="13.42578125" customWidth="1"/>
    <col min="20" max="20" width="19" customWidth="1"/>
    <col min="21" max="21" width="16.42578125" customWidth="1"/>
    <col min="22" max="22" width="19.5703125" customWidth="1"/>
  </cols>
  <sheetData>
    <row r="3" spans="1:22" x14ac:dyDescent="0.25">
      <c r="A3" s="296"/>
      <c r="B3" s="296"/>
      <c r="C3" s="461" t="s">
        <v>469</v>
      </c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1"/>
      <c r="Q3" s="441"/>
      <c r="R3" s="441"/>
      <c r="S3" s="440"/>
      <c r="T3" s="440"/>
      <c r="U3" s="296"/>
      <c r="V3" s="296"/>
    </row>
    <row r="4" spans="1:22" ht="15.75" thickBot="1" x14ac:dyDescent="0.3">
      <c r="A4" s="296"/>
      <c r="B4" s="296"/>
      <c r="C4" s="441"/>
      <c r="D4" s="442"/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442"/>
      <c r="P4" s="442"/>
      <c r="Q4" s="442"/>
      <c r="R4" s="442"/>
      <c r="S4" s="442"/>
      <c r="T4" s="442"/>
      <c r="U4" s="296"/>
      <c r="V4" s="296"/>
    </row>
    <row r="5" spans="1:22" ht="15.75" thickBot="1" x14ac:dyDescent="0.3">
      <c r="A5" s="8" t="s">
        <v>82</v>
      </c>
      <c r="B5" s="71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131"/>
      <c r="R5" s="131"/>
      <c r="S5" s="296"/>
      <c r="T5" s="296"/>
      <c r="U5" s="296"/>
      <c r="V5" s="296"/>
    </row>
    <row r="6" spans="1:22" x14ac:dyDescent="0.25">
      <c r="A6" s="9" t="s">
        <v>1</v>
      </c>
      <c r="B6" s="10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471</v>
      </c>
      <c r="Q6" s="298" t="s">
        <v>329</v>
      </c>
      <c r="R6" s="298" t="s">
        <v>470</v>
      </c>
      <c r="S6" s="1" t="s">
        <v>16</v>
      </c>
      <c r="T6" s="1" t="s">
        <v>17</v>
      </c>
      <c r="U6" s="1" t="s">
        <v>18</v>
      </c>
      <c r="V6" s="1" t="s">
        <v>19</v>
      </c>
    </row>
    <row r="7" spans="1:22" x14ac:dyDescent="0.25">
      <c r="A7" s="11">
        <v>1</v>
      </c>
      <c r="B7" s="12" t="s">
        <v>20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13">
        <f t="shared" ref="O7:O38" si="0">SUM(C7:N7)</f>
        <v>0</v>
      </c>
      <c r="P7" s="128">
        <f>'2019'!R6</f>
        <v>0</v>
      </c>
      <c r="Q7" s="129">
        <f>(240-SUM(C7:N7))</f>
        <v>240</v>
      </c>
      <c r="R7" s="130">
        <f>Q7+P7</f>
        <v>240</v>
      </c>
      <c r="S7" s="13">
        <f t="shared" ref="S7:S62" si="1">(240)-(O7)</f>
        <v>240</v>
      </c>
      <c r="T7" s="14">
        <f t="shared" ref="T7:T62" si="2">S7-60</f>
        <v>180</v>
      </c>
      <c r="U7" s="15" t="str">
        <f t="shared" ref="U7:U62" si="3">IF(T7&lt;=0,"OK","NO")</f>
        <v>NO</v>
      </c>
      <c r="V7" s="13"/>
    </row>
    <row r="8" spans="1:22" x14ac:dyDescent="0.25">
      <c r="A8" s="11">
        <v>2</v>
      </c>
      <c r="B8" s="12" t="s">
        <v>23</v>
      </c>
      <c r="C8" s="73"/>
      <c r="D8" s="73"/>
      <c r="E8" s="73"/>
      <c r="F8" s="73"/>
      <c r="G8" s="73"/>
      <c r="H8" s="73"/>
      <c r="I8" s="73"/>
      <c r="J8" s="72"/>
      <c r="K8" s="72"/>
      <c r="L8" s="72"/>
      <c r="M8" s="72"/>
      <c r="N8" s="72"/>
      <c r="O8" s="13">
        <f t="shared" si="0"/>
        <v>0</v>
      </c>
      <c r="P8" s="128">
        <f>'2019'!R7</f>
        <v>0</v>
      </c>
      <c r="Q8" s="129">
        <f t="shared" ref="Q8:Q62" si="4">(240-SUM(C8:N8))</f>
        <v>240</v>
      </c>
      <c r="R8" s="130">
        <f t="shared" ref="R8:R62" si="5">Q8+P8</f>
        <v>240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</row>
    <row r="9" spans="1:22" x14ac:dyDescent="0.25">
      <c r="A9" s="11">
        <v>3</v>
      </c>
      <c r="B9" s="12" t="s">
        <v>24</v>
      </c>
      <c r="C9" s="73"/>
      <c r="D9" s="73"/>
      <c r="E9" s="72"/>
      <c r="F9" s="72"/>
      <c r="G9" s="72"/>
      <c r="H9" s="73"/>
      <c r="I9" s="72"/>
      <c r="J9" s="72"/>
      <c r="K9" s="72"/>
      <c r="L9" s="72"/>
      <c r="M9" s="72"/>
      <c r="N9" s="72"/>
      <c r="O9" s="13">
        <f t="shared" si="0"/>
        <v>0</v>
      </c>
      <c r="P9" s="128">
        <f>'2019'!R8</f>
        <v>291</v>
      </c>
      <c r="Q9" s="129">
        <f t="shared" si="4"/>
        <v>240</v>
      </c>
      <c r="R9" s="130">
        <f t="shared" si="5"/>
        <v>531</v>
      </c>
      <c r="S9" s="13">
        <f t="shared" si="1"/>
        <v>240</v>
      </c>
      <c r="T9" s="14">
        <f t="shared" si="2"/>
        <v>180</v>
      </c>
      <c r="U9" s="15" t="str">
        <f t="shared" si="3"/>
        <v>NO</v>
      </c>
      <c r="V9" s="13"/>
    </row>
    <row r="10" spans="1:22" x14ac:dyDescent="0.25">
      <c r="A10" s="11">
        <v>4</v>
      </c>
      <c r="B10" s="12" t="s">
        <v>25</v>
      </c>
      <c r="C10" s="73"/>
      <c r="D10" s="73"/>
      <c r="E10" s="73"/>
      <c r="F10" s="73"/>
      <c r="G10" s="73"/>
      <c r="H10" s="73"/>
      <c r="I10" s="73"/>
      <c r="J10" s="72"/>
      <c r="K10" s="72"/>
      <c r="L10" s="72"/>
      <c r="M10" s="72"/>
      <c r="N10" s="72"/>
      <c r="O10" s="13">
        <f t="shared" si="0"/>
        <v>0</v>
      </c>
      <c r="P10" s="128">
        <f>'2019'!R9</f>
        <v>0</v>
      </c>
      <c r="Q10" s="129">
        <f t="shared" si="4"/>
        <v>240</v>
      </c>
      <c r="R10" s="130">
        <f t="shared" si="5"/>
        <v>240</v>
      </c>
      <c r="S10" s="13">
        <f t="shared" si="1"/>
        <v>240</v>
      </c>
      <c r="T10" s="14">
        <f t="shared" si="2"/>
        <v>180</v>
      </c>
      <c r="U10" s="15" t="str">
        <f t="shared" si="3"/>
        <v>NO</v>
      </c>
      <c r="V10" s="13"/>
    </row>
    <row r="11" spans="1:22" x14ac:dyDescent="0.25">
      <c r="A11" s="226">
        <v>5</v>
      </c>
      <c r="B11" s="227" t="s">
        <v>26</v>
      </c>
      <c r="C11" s="228"/>
      <c r="D11" s="228"/>
      <c r="E11" s="229"/>
      <c r="F11" s="229"/>
      <c r="G11" s="229"/>
      <c r="H11" s="228"/>
      <c r="I11" s="229"/>
      <c r="J11" s="229"/>
      <c r="K11" s="229"/>
      <c r="L11" s="229"/>
      <c r="M11" s="229"/>
      <c r="N11" s="229"/>
      <c r="O11" s="230">
        <f t="shared" si="0"/>
        <v>0</v>
      </c>
      <c r="P11" s="128">
        <f>'2019'!R10</f>
        <v>340</v>
      </c>
      <c r="Q11" s="129">
        <f t="shared" si="4"/>
        <v>240</v>
      </c>
      <c r="R11" s="232">
        <f t="shared" si="5"/>
        <v>580</v>
      </c>
      <c r="S11" s="230">
        <f t="shared" si="1"/>
        <v>240</v>
      </c>
      <c r="T11" s="233">
        <f t="shared" si="2"/>
        <v>180</v>
      </c>
      <c r="U11" s="234" t="str">
        <f t="shared" si="3"/>
        <v>NO</v>
      </c>
      <c r="V11" s="230"/>
    </row>
    <row r="12" spans="1:22" x14ac:dyDescent="0.25">
      <c r="A12" s="11">
        <v>6</v>
      </c>
      <c r="B12" s="12" t="s">
        <v>27</v>
      </c>
      <c r="C12" s="73"/>
      <c r="D12" s="73"/>
      <c r="E12" s="72"/>
      <c r="F12" s="72"/>
      <c r="G12" s="72"/>
      <c r="H12" s="73"/>
      <c r="I12" s="72"/>
      <c r="J12" s="72"/>
      <c r="K12" s="72"/>
      <c r="L12" s="72"/>
      <c r="M12" s="72"/>
      <c r="N12" s="72"/>
      <c r="O12" s="13">
        <f t="shared" si="0"/>
        <v>0</v>
      </c>
      <c r="P12" s="128">
        <f>'2019'!R11</f>
        <v>240</v>
      </c>
      <c r="Q12" s="129">
        <f t="shared" si="4"/>
        <v>240</v>
      </c>
      <c r="R12" s="130">
        <f t="shared" si="5"/>
        <v>480</v>
      </c>
      <c r="S12" s="13">
        <f t="shared" si="1"/>
        <v>240</v>
      </c>
      <c r="T12" s="14">
        <f t="shared" si="2"/>
        <v>180</v>
      </c>
      <c r="U12" s="15" t="str">
        <f t="shared" si="3"/>
        <v>NO</v>
      </c>
      <c r="V12" s="13"/>
    </row>
    <row r="13" spans="1:22" x14ac:dyDescent="0.25">
      <c r="A13" s="226">
        <v>7</v>
      </c>
      <c r="B13" s="227" t="s">
        <v>28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128">
        <f>'2019'!R12</f>
        <v>330</v>
      </c>
      <c r="Q13" s="129">
        <f t="shared" si="4"/>
        <v>240</v>
      </c>
      <c r="R13" s="232">
        <f t="shared" si="5"/>
        <v>570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</row>
    <row r="14" spans="1:22" x14ac:dyDescent="0.25">
      <c r="A14" s="226">
        <v>8</v>
      </c>
      <c r="B14" s="227" t="s">
        <v>29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128">
        <f>'2019'!R13</f>
        <v>325</v>
      </c>
      <c r="Q14" s="129">
        <f t="shared" si="4"/>
        <v>240</v>
      </c>
      <c r="R14" s="232">
        <f t="shared" si="5"/>
        <v>565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</row>
    <row r="15" spans="1:22" x14ac:dyDescent="0.25">
      <c r="A15" s="226">
        <v>9</v>
      </c>
      <c r="B15" s="227" t="s">
        <v>30</v>
      </c>
      <c r="C15" s="228"/>
      <c r="D15" s="228"/>
      <c r="E15" s="229"/>
      <c r="F15" s="229"/>
      <c r="G15" s="229"/>
      <c r="H15" s="228"/>
      <c r="I15" s="229"/>
      <c r="J15" s="229"/>
      <c r="K15" s="229"/>
      <c r="L15" s="229"/>
      <c r="M15" s="229"/>
      <c r="N15" s="229"/>
      <c r="O15" s="230">
        <f t="shared" si="0"/>
        <v>0</v>
      </c>
      <c r="P15" s="128">
        <f>'2019'!R14</f>
        <v>360</v>
      </c>
      <c r="Q15" s="129">
        <f t="shared" si="4"/>
        <v>240</v>
      </c>
      <c r="R15" s="232">
        <f t="shared" si="5"/>
        <v>600</v>
      </c>
      <c r="S15" s="230">
        <f t="shared" si="1"/>
        <v>240</v>
      </c>
      <c r="T15" s="233">
        <f t="shared" si="2"/>
        <v>180</v>
      </c>
      <c r="U15" s="234" t="str">
        <f t="shared" si="3"/>
        <v>NO</v>
      </c>
      <c r="V15" s="230"/>
    </row>
    <row r="16" spans="1:22" x14ac:dyDescent="0.25">
      <c r="A16" s="11">
        <v>10</v>
      </c>
      <c r="B16" s="12" t="s">
        <v>31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13">
        <f t="shared" si="0"/>
        <v>0</v>
      </c>
      <c r="P16" s="128">
        <f>'2019'!R15</f>
        <v>50</v>
      </c>
      <c r="Q16" s="129">
        <f t="shared" si="4"/>
        <v>240</v>
      </c>
      <c r="R16" s="130">
        <f t="shared" si="5"/>
        <v>290</v>
      </c>
      <c r="S16" s="13">
        <f t="shared" si="1"/>
        <v>240</v>
      </c>
      <c r="T16" s="14">
        <f t="shared" si="2"/>
        <v>180</v>
      </c>
      <c r="U16" s="15" t="str">
        <f t="shared" si="3"/>
        <v>NO</v>
      </c>
      <c r="V16" s="13"/>
    </row>
    <row r="17" spans="1:22" x14ac:dyDescent="0.25">
      <c r="A17" s="226">
        <v>11</v>
      </c>
      <c r="B17" s="227" t="s">
        <v>32</v>
      </c>
      <c r="C17" s="228"/>
      <c r="D17" s="228"/>
      <c r="E17" s="229"/>
      <c r="F17" s="229"/>
      <c r="G17" s="229"/>
      <c r="H17" s="228"/>
      <c r="I17" s="229"/>
      <c r="J17" s="229"/>
      <c r="K17" s="229"/>
      <c r="L17" s="229"/>
      <c r="M17" s="229"/>
      <c r="N17" s="229"/>
      <c r="O17" s="230">
        <f t="shared" si="0"/>
        <v>0</v>
      </c>
      <c r="P17" s="128">
        <f>'2019'!R16</f>
        <v>320</v>
      </c>
      <c r="Q17" s="129">
        <f t="shared" si="4"/>
        <v>240</v>
      </c>
      <c r="R17" s="232">
        <f t="shared" si="5"/>
        <v>560</v>
      </c>
      <c r="S17" s="230">
        <f t="shared" si="1"/>
        <v>240</v>
      </c>
      <c r="T17" s="233">
        <f t="shared" si="2"/>
        <v>180</v>
      </c>
      <c r="U17" s="234" t="str">
        <f t="shared" si="3"/>
        <v>NO</v>
      </c>
      <c r="V17" s="230"/>
    </row>
    <row r="18" spans="1:22" x14ac:dyDescent="0.25">
      <c r="A18" s="11">
        <v>12</v>
      </c>
      <c r="B18" s="12" t="s">
        <v>33</v>
      </c>
      <c r="C18" s="73"/>
      <c r="D18" s="73"/>
      <c r="E18" s="73"/>
      <c r="F18" s="73"/>
      <c r="G18" s="73"/>
      <c r="H18" s="73"/>
      <c r="I18" s="72"/>
      <c r="J18" s="72"/>
      <c r="K18" s="72"/>
      <c r="L18" s="72"/>
      <c r="M18" s="72"/>
      <c r="N18" s="72"/>
      <c r="O18" s="13">
        <f t="shared" si="0"/>
        <v>0</v>
      </c>
      <c r="P18" s="128">
        <f>'2019'!R17</f>
        <v>120</v>
      </c>
      <c r="Q18" s="129">
        <f t="shared" si="4"/>
        <v>240</v>
      </c>
      <c r="R18" s="130">
        <f t="shared" si="5"/>
        <v>360</v>
      </c>
      <c r="S18" s="13">
        <f t="shared" si="1"/>
        <v>240</v>
      </c>
      <c r="T18" s="14">
        <f t="shared" si="2"/>
        <v>180</v>
      </c>
      <c r="U18" s="15" t="str">
        <f t="shared" si="3"/>
        <v>NO</v>
      </c>
      <c r="V18" s="13"/>
    </row>
    <row r="19" spans="1:22" x14ac:dyDescent="0.25">
      <c r="A19" s="11">
        <v>13</v>
      </c>
      <c r="B19" s="12" t="s">
        <v>34</v>
      </c>
      <c r="C19" s="73"/>
      <c r="D19" s="73"/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13">
        <f t="shared" si="0"/>
        <v>0</v>
      </c>
      <c r="P19" s="128">
        <f>'2019'!R18</f>
        <v>235</v>
      </c>
      <c r="Q19" s="129">
        <f t="shared" si="4"/>
        <v>240</v>
      </c>
      <c r="R19" s="130">
        <f t="shared" si="5"/>
        <v>475</v>
      </c>
      <c r="S19" s="13">
        <f t="shared" si="1"/>
        <v>240</v>
      </c>
      <c r="T19" s="14">
        <f t="shared" si="2"/>
        <v>180</v>
      </c>
      <c r="U19" s="15" t="str">
        <f t="shared" si="3"/>
        <v>NO</v>
      </c>
      <c r="V19" s="13"/>
    </row>
    <row r="20" spans="1:22" x14ac:dyDescent="0.25">
      <c r="A20" s="226">
        <v>14</v>
      </c>
      <c r="B20" s="227" t="s">
        <v>35</v>
      </c>
      <c r="C20" s="228"/>
      <c r="D20" s="228"/>
      <c r="E20" s="229"/>
      <c r="F20" s="229"/>
      <c r="G20" s="229"/>
      <c r="H20" s="228"/>
      <c r="I20" s="229"/>
      <c r="J20" s="229"/>
      <c r="K20" s="229"/>
      <c r="L20" s="229"/>
      <c r="M20" s="229"/>
      <c r="N20" s="229"/>
      <c r="O20" s="230">
        <f t="shared" si="0"/>
        <v>0</v>
      </c>
      <c r="P20" s="128">
        <f>'2019'!R19</f>
        <v>360</v>
      </c>
      <c r="Q20" s="129">
        <f t="shared" si="4"/>
        <v>240</v>
      </c>
      <c r="R20" s="232">
        <f t="shared" si="5"/>
        <v>600</v>
      </c>
      <c r="S20" s="230">
        <f t="shared" si="1"/>
        <v>240</v>
      </c>
      <c r="T20" s="233">
        <f t="shared" si="2"/>
        <v>180</v>
      </c>
      <c r="U20" s="234" t="str">
        <f t="shared" si="3"/>
        <v>NO</v>
      </c>
      <c r="V20" s="230"/>
    </row>
    <row r="21" spans="1:22" x14ac:dyDescent="0.25">
      <c r="A21" s="181">
        <v>15</v>
      </c>
      <c r="B21" s="182" t="s">
        <v>37</v>
      </c>
      <c r="C21" s="136"/>
      <c r="D21" s="136"/>
      <c r="E21" s="136"/>
      <c r="F21" s="136"/>
      <c r="G21" s="136"/>
      <c r="H21" s="136"/>
      <c r="I21" s="300"/>
      <c r="J21" s="300"/>
      <c r="K21" s="300"/>
      <c r="L21" s="300"/>
      <c r="M21" s="300"/>
      <c r="N21" s="300"/>
      <c r="O21" s="133">
        <f t="shared" si="0"/>
        <v>0</v>
      </c>
      <c r="P21" s="128">
        <f>'2019'!R20</f>
        <v>80</v>
      </c>
      <c r="Q21" s="129">
        <f t="shared" si="4"/>
        <v>240</v>
      </c>
      <c r="R21" s="130">
        <f t="shared" si="5"/>
        <v>320</v>
      </c>
      <c r="S21" s="133">
        <f t="shared" si="1"/>
        <v>240</v>
      </c>
      <c r="T21" s="184">
        <f t="shared" si="2"/>
        <v>180</v>
      </c>
      <c r="U21" s="185" t="str">
        <f t="shared" si="3"/>
        <v>NO</v>
      </c>
      <c r="V21" s="133"/>
    </row>
    <row r="22" spans="1:22" x14ac:dyDescent="0.25">
      <c r="A22" s="226">
        <v>16</v>
      </c>
      <c r="B22" s="227" t="s">
        <v>38</v>
      </c>
      <c r="C22" s="228"/>
      <c r="D22" s="228"/>
      <c r="E22" s="229"/>
      <c r="F22" s="229"/>
      <c r="G22" s="229"/>
      <c r="H22" s="228"/>
      <c r="I22" s="229"/>
      <c r="J22" s="229"/>
      <c r="K22" s="229"/>
      <c r="L22" s="229"/>
      <c r="M22" s="229"/>
      <c r="N22" s="229"/>
      <c r="O22" s="230">
        <f t="shared" si="0"/>
        <v>0</v>
      </c>
      <c r="P22" s="128">
        <f>'2019'!R21</f>
        <v>355</v>
      </c>
      <c r="Q22" s="129">
        <f t="shared" si="4"/>
        <v>240</v>
      </c>
      <c r="R22" s="232">
        <f t="shared" si="5"/>
        <v>595</v>
      </c>
      <c r="S22" s="230">
        <f t="shared" si="1"/>
        <v>240</v>
      </c>
      <c r="T22" s="233">
        <f t="shared" si="2"/>
        <v>180</v>
      </c>
      <c r="U22" s="234" t="str">
        <f t="shared" si="3"/>
        <v>NO</v>
      </c>
      <c r="V22" s="230"/>
    </row>
    <row r="23" spans="1:22" x14ac:dyDescent="0.25">
      <c r="A23" s="11">
        <v>17</v>
      </c>
      <c r="B23" s="12" t="s">
        <v>39</v>
      </c>
      <c r="C23" s="73"/>
      <c r="D23" s="73"/>
      <c r="E23" s="72"/>
      <c r="F23" s="72"/>
      <c r="G23" s="72"/>
      <c r="H23" s="73"/>
      <c r="I23" s="72"/>
      <c r="J23" s="72"/>
      <c r="K23" s="72"/>
      <c r="L23" s="72"/>
      <c r="M23" s="72"/>
      <c r="N23" s="72"/>
      <c r="O23" s="13">
        <f t="shared" si="0"/>
        <v>0</v>
      </c>
      <c r="P23" s="128">
        <f>'2019'!R22</f>
        <v>260</v>
      </c>
      <c r="Q23" s="129">
        <f t="shared" si="4"/>
        <v>240</v>
      </c>
      <c r="R23" s="130">
        <f t="shared" si="5"/>
        <v>500</v>
      </c>
      <c r="S23" s="13">
        <f t="shared" si="1"/>
        <v>240</v>
      </c>
      <c r="T23" s="14">
        <f t="shared" si="2"/>
        <v>180</v>
      </c>
      <c r="U23" s="15" t="str">
        <f t="shared" si="3"/>
        <v>NO</v>
      </c>
      <c r="V23" s="13"/>
    </row>
    <row r="24" spans="1:22" x14ac:dyDescent="0.25">
      <c r="A24" s="226">
        <v>18</v>
      </c>
      <c r="B24" s="227" t="s">
        <v>40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128">
        <f>'2019'!R23</f>
        <v>340</v>
      </c>
      <c r="Q24" s="129">
        <f t="shared" si="4"/>
        <v>240</v>
      </c>
      <c r="R24" s="232">
        <f t="shared" si="5"/>
        <v>580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</row>
    <row r="25" spans="1:22" x14ac:dyDescent="0.25">
      <c r="A25" s="226">
        <v>19</v>
      </c>
      <c r="B25" s="227" t="s">
        <v>41</v>
      </c>
      <c r="C25" s="228"/>
      <c r="D25" s="228"/>
      <c r="E25" s="229"/>
      <c r="F25" s="229"/>
      <c r="G25" s="229"/>
      <c r="H25" s="228"/>
      <c r="I25" s="229"/>
      <c r="J25" s="229"/>
      <c r="K25" s="229"/>
      <c r="L25" s="229"/>
      <c r="M25" s="229"/>
      <c r="N25" s="229"/>
      <c r="O25" s="230">
        <f t="shared" si="0"/>
        <v>0</v>
      </c>
      <c r="P25" s="128">
        <f>'2019'!R24</f>
        <v>320</v>
      </c>
      <c r="Q25" s="129">
        <f t="shared" si="4"/>
        <v>240</v>
      </c>
      <c r="R25" s="232">
        <f t="shared" si="5"/>
        <v>560</v>
      </c>
      <c r="S25" s="230">
        <f t="shared" si="1"/>
        <v>240</v>
      </c>
      <c r="T25" s="233">
        <f t="shared" si="2"/>
        <v>180</v>
      </c>
      <c r="U25" s="234" t="str">
        <f t="shared" si="3"/>
        <v>NO</v>
      </c>
      <c r="V25" s="230"/>
    </row>
    <row r="26" spans="1:22" x14ac:dyDescent="0.25">
      <c r="A26" s="11">
        <v>20</v>
      </c>
      <c r="B26" s="12" t="s">
        <v>42</v>
      </c>
      <c r="C26" s="73"/>
      <c r="D26" s="73"/>
      <c r="E26" s="72"/>
      <c r="F26" s="72"/>
      <c r="G26" s="72"/>
      <c r="H26" s="73"/>
      <c r="I26" s="72"/>
      <c r="J26" s="72"/>
      <c r="K26" s="72"/>
      <c r="L26" s="72"/>
      <c r="M26" s="72"/>
      <c r="N26" s="72"/>
      <c r="O26" s="13">
        <f t="shared" si="0"/>
        <v>0</v>
      </c>
      <c r="P26" s="128">
        <f>'2019'!R25</f>
        <v>240</v>
      </c>
      <c r="Q26" s="129">
        <f t="shared" si="4"/>
        <v>240</v>
      </c>
      <c r="R26" s="130">
        <f t="shared" si="5"/>
        <v>480</v>
      </c>
      <c r="S26" s="13">
        <f t="shared" si="1"/>
        <v>240</v>
      </c>
      <c r="T26" s="14">
        <f t="shared" si="2"/>
        <v>180</v>
      </c>
      <c r="U26" s="15" t="str">
        <f t="shared" si="3"/>
        <v>NO</v>
      </c>
      <c r="V26" s="13"/>
    </row>
    <row r="27" spans="1:22" x14ac:dyDescent="0.25">
      <c r="A27" s="11">
        <v>21</v>
      </c>
      <c r="B27" s="12" t="s">
        <v>43</v>
      </c>
      <c r="C27" s="73"/>
      <c r="D27" s="73"/>
      <c r="E27" s="73"/>
      <c r="F27" s="73"/>
      <c r="G27" s="73"/>
      <c r="H27" s="73"/>
      <c r="I27" s="73"/>
      <c r="J27" s="72"/>
      <c r="K27" s="72"/>
      <c r="L27" s="72"/>
      <c r="M27" s="72"/>
      <c r="N27" s="72"/>
      <c r="O27" s="13">
        <f t="shared" si="0"/>
        <v>0</v>
      </c>
      <c r="P27" s="128">
        <f>'2019'!R26</f>
        <v>100</v>
      </c>
      <c r="Q27" s="129">
        <f t="shared" si="4"/>
        <v>240</v>
      </c>
      <c r="R27" s="130">
        <f t="shared" si="5"/>
        <v>340</v>
      </c>
      <c r="S27" s="13">
        <f t="shared" si="1"/>
        <v>240</v>
      </c>
      <c r="T27" s="14">
        <f t="shared" si="2"/>
        <v>180</v>
      </c>
      <c r="U27" s="15" t="str">
        <f t="shared" si="3"/>
        <v>NO</v>
      </c>
      <c r="V27" s="13"/>
    </row>
    <row r="28" spans="1:22" x14ac:dyDescent="0.25">
      <c r="A28" s="11">
        <v>22</v>
      </c>
      <c r="B28" s="12" t="s">
        <v>44</v>
      </c>
      <c r="C28" s="73"/>
      <c r="D28" s="73"/>
      <c r="E28" s="72"/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0</v>
      </c>
      <c r="P28" s="128">
        <f>'2019'!R27</f>
        <v>255</v>
      </c>
      <c r="Q28" s="129">
        <f t="shared" si="4"/>
        <v>240</v>
      </c>
      <c r="R28" s="130">
        <f t="shared" si="5"/>
        <v>495</v>
      </c>
      <c r="S28" s="13">
        <f t="shared" si="1"/>
        <v>240</v>
      </c>
      <c r="T28" s="14">
        <f t="shared" si="2"/>
        <v>180</v>
      </c>
      <c r="U28" s="15" t="str">
        <f t="shared" si="3"/>
        <v>NO</v>
      </c>
      <c r="V28" s="13"/>
    </row>
    <row r="29" spans="1:22" x14ac:dyDescent="0.25">
      <c r="A29" s="11">
        <v>23</v>
      </c>
      <c r="B29" s="12" t="s">
        <v>45</v>
      </c>
      <c r="C29" s="73"/>
      <c r="D29" s="73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13">
        <f t="shared" si="0"/>
        <v>0</v>
      </c>
      <c r="P29" s="128">
        <f>'2019'!R28</f>
        <v>0</v>
      </c>
      <c r="Q29" s="129">
        <f t="shared" si="4"/>
        <v>240</v>
      </c>
      <c r="R29" s="130">
        <f t="shared" si="5"/>
        <v>240</v>
      </c>
      <c r="S29" s="13">
        <f t="shared" si="1"/>
        <v>240</v>
      </c>
      <c r="T29" s="14">
        <f t="shared" si="2"/>
        <v>180</v>
      </c>
      <c r="U29" s="15" t="str">
        <f t="shared" si="3"/>
        <v>NO</v>
      </c>
      <c r="V29" s="13"/>
    </row>
    <row r="30" spans="1:22" x14ac:dyDescent="0.25">
      <c r="A30" s="226">
        <v>24</v>
      </c>
      <c r="B30" s="227" t="s">
        <v>46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128">
        <f>'2019'!R29</f>
        <v>325</v>
      </c>
      <c r="Q30" s="129">
        <f t="shared" si="4"/>
        <v>240</v>
      </c>
      <c r="R30" s="232">
        <f t="shared" si="5"/>
        <v>565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</row>
    <row r="31" spans="1:22" x14ac:dyDescent="0.25">
      <c r="A31" s="226">
        <v>25</v>
      </c>
      <c r="B31" s="227" t="s">
        <v>47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128">
        <f>'2019'!R30</f>
        <v>340</v>
      </c>
      <c r="Q31" s="129">
        <f t="shared" si="4"/>
        <v>240</v>
      </c>
      <c r="R31" s="232">
        <f t="shared" si="5"/>
        <v>580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</row>
    <row r="32" spans="1:22" x14ac:dyDescent="0.25">
      <c r="A32" s="226">
        <v>26</v>
      </c>
      <c r="B32" s="227" t="s">
        <v>48</v>
      </c>
      <c r="C32" s="228"/>
      <c r="D32" s="228"/>
      <c r="E32" s="229"/>
      <c r="F32" s="229"/>
      <c r="G32" s="229"/>
      <c r="H32" s="228"/>
      <c r="I32" s="229"/>
      <c r="J32" s="229"/>
      <c r="K32" s="229"/>
      <c r="L32" s="229"/>
      <c r="M32" s="229"/>
      <c r="N32" s="229"/>
      <c r="O32" s="230">
        <f t="shared" si="0"/>
        <v>0</v>
      </c>
      <c r="P32" s="128">
        <f>'2019'!R31</f>
        <v>320</v>
      </c>
      <c r="Q32" s="129">
        <f t="shared" si="4"/>
        <v>240</v>
      </c>
      <c r="R32" s="232">
        <f t="shared" si="5"/>
        <v>560</v>
      </c>
      <c r="S32" s="230">
        <f t="shared" si="1"/>
        <v>240</v>
      </c>
      <c r="T32" s="233">
        <f t="shared" si="2"/>
        <v>180</v>
      </c>
      <c r="U32" s="234" t="str">
        <f t="shared" si="3"/>
        <v>NO</v>
      </c>
      <c r="V32" s="230"/>
    </row>
    <row r="33" spans="1:22" x14ac:dyDescent="0.25">
      <c r="A33" s="11">
        <v>27</v>
      </c>
      <c r="B33" s="12" t="s">
        <v>49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28">
        <f>'2019'!R32</f>
        <v>280</v>
      </c>
      <c r="Q33" s="129">
        <f t="shared" si="4"/>
        <v>240</v>
      </c>
      <c r="R33" s="130">
        <f t="shared" si="5"/>
        <v>520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</row>
    <row r="34" spans="1:22" x14ac:dyDescent="0.25">
      <c r="A34" s="11">
        <v>28</v>
      </c>
      <c r="B34" s="12" t="s">
        <v>50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13">
        <f t="shared" si="0"/>
        <v>0</v>
      </c>
      <c r="P34" s="128">
        <f>'2019'!R33</f>
        <v>0</v>
      </c>
      <c r="Q34" s="129">
        <f t="shared" si="4"/>
        <v>240</v>
      </c>
      <c r="R34" s="130">
        <f t="shared" si="5"/>
        <v>240</v>
      </c>
      <c r="S34" s="13">
        <f t="shared" si="1"/>
        <v>240</v>
      </c>
      <c r="T34" s="14">
        <f t="shared" si="2"/>
        <v>180</v>
      </c>
      <c r="U34" s="15" t="str">
        <f t="shared" si="3"/>
        <v>NO</v>
      </c>
      <c r="V34" s="13"/>
    </row>
    <row r="35" spans="1:22" x14ac:dyDescent="0.25">
      <c r="A35" s="11">
        <v>29</v>
      </c>
      <c r="B35" s="12" t="s">
        <v>51</v>
      </c>
      <c r="C35" s="73"/>
      <c r="D35" s="73"/>
      <c r="E35" s="72"/>
      <c r="F35" s="72"/>
      <c r="G35" s="72"/>
      <c r="H35" s="73"/>
      <c r="I35" s="72"/>
      <c r="J35" s="72"/>
      <c r="K35" s="72"/>
      <c r="L35" s="72"/>
      <c r="M35" s="72"/>
      <c r="N35" s="72"/>
      <c r="O35" s="13">
        <f t="shared" si="0"/>
        <v>0</v>
      </c>
      <c r="P35" s="128">
        <f>'2019'!R34</f>
        <v>275</v>
      </c>
      <c r="Q35" s="129">
        <f t="shared" si="4"/>
        <v>240</v>
      </c>
      <c r="R35" s="130">
        <f t="shared" si="5"/>
        <v>515</v>
      </c>
      <c r="S35" s="13">
        <f t="shared" si="1"/>
        <v>240</v>
      </c>
      <c r="T35" s="14">
        <f t="shared" si="2"/>
        <v>180</v>
      </c>
      <c r="U35" s="15" t="str">
        <f t="shared" si="3"/>
        <v>NO</v>
      </c>
      <c r="V35" s="13"/>
    </row>
    <row r="36" spans="1:22" x14ac:dyDescent="0.25">
      <c r="A36" s="11">
        <v>30</v>
      </c>
      <c r="B36" s="12" t="s">
        <v>52</v>
      </c>
      <c r="C36" s="73"/>
      <c r="D36" s="73"/>
      <c r="E36" s="72"/>
      <c r="F36" s="72"/>
      <c r="G36" s="72"/>
      <c r="H36" s="73"/>
      <c r="I36" s="72"/>
      <c r="J36" s="72"/>
      <c r="K36" s="72"/>
      <c r="L36" s="72"/>
      <c r="M36" s="72"/>
      <c r="N36" s="72"/>
      <c r="O36" s="13">
        <f t="shared" si="0"/>
        <v>0</v>
      </c>
      <c r="P36" s="128">
        <f>'2019'!R35</f>
        <v>167</v>
      </c>
      <c r="Q36" s="129">
        <f t="shared" si="4"/>
        <v>240</v>
      </c>
      <c r="R36" s="130">
        <f t="shared" si="5"/>
        <v>407</v>
      </c>
      <c r="S36" s="13">
        <f t="shared" si="1"/>
        <v>240</v>
      </c>
      <c r="T36" s="14">
        <f t="shared" si="2"/>
        <v>180</v>
      </c>
      <c r="U36" s="15" t="str">
        <f t="shared" si="3"/>
        <v>NO</v>
      </c>
      <c r="V36" s="13"/>
    </row>
    <row r="37" spans="1:22" x14ac:dyDescent="0.25">
      <c r="A37" s="11">
        <v>31</v>
      </c>
      <c r="B37" s="12" t="s">
        <v>53</v>
      </c>
      <c r="C37" s="73"/>
      <c r="D37" s="73"/>
      <c r="E37" s="73"/>
      <c r="F37" s="73"/>
      <c r="G37" s="72"/>
      <c r="H37" s="73"/>
      <c r="I37" s="72"/>
      <c r="J37" s="72"/>
      <c r="K37" s="72"/>
      <c r="L37" s="72"/>
      <c r="M37" s="72"/>
      <c r="N37" s="72"/>
      <c r="O37" s="13">
        <f t="shared" si="0"/>
        <v>0</v>
      </c>
      <c r="P37" s="128">
        <f>'2019'!R36</f>
        <v>140</v>
      </c>
      <c r="Q37" s="129">
        <f t="shared" si="4"/>
        <v>240</v>
      </c>
      <c r="R37" s="130">
        <f t="shared" si="5"/>
        <v>380</v>
      </c>
      <c r="S37" s="13">
        <f t="shared" si="1"/>
        <v>240</v>
      </c>
      <c r="T37" s="14">
        <f t="shared" si="2"/>
        <v>180</v>
      </c>
      <c r="U37" s="15" t="str">
        <f t="shared" si="3"/>
        <v>NO</v>
      </c>
      <c r="V37" s="13"/>
    </row>
    <row r="38" spans="1:22" x14ac:dyDescent="0.25">
      <c r="A38" s="226">
        <v>32</v>
      </c>
      <c r="B38" s="227" t="s">
        <v>54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si="0"/>
        <v>0</v>
      </c>
      <c r="P38" s="128">
        <f>'2019'!R37</f>
        <v>315</v>
      </c>
      <c r="Q38" s="129">
        <f t="shared" si="4"/>
        <v>240</v>
      </c>
      <c r="R38" s="232">
        <f t="shared" si="5"/>
        <v>555</v>
      </c>
      <c r="S38" s="230">
        <f t="shared" si="1"/>
        <v>240</v>
      </c>
      <c r="T38" s="233">
        <f t="shared" si="2"/>
        <v>180</v>
      </c>
      <c r="U38" s="234" t="str">
        <f t="shared" si="3"/>
        <v>NO</v>
      </c>
      <c r="V38" s="230"/>
    </row>
    <row r="39" spans="1:22" x14ac:dyDescent="0.25">
      <c r="A39" s="226">
        <v>33</v>
      </c>
      <c r="B39" s="227" t="s">
        <v>55</v>
      </c>
      <c r="C39" s="228"/>
      <c r="D39" s="228"/>
      <c r="E39" s="229"/>
      <c r="F39" s="229"/>
      <c r="G39" s="229"/>
      <c r="H39" s="228"/>
      <c r="I39" s="229"/>
      <c r="J39" s="229"/>
      <c r="K39" s="229"/>
      <c r="L39" s="229"/>
      <c r="M39" s="229"/>
      <c r="N39" s="229"/>
      <c r="O39" s="230">
        <f t="shared" ref="O39:O61" si="6">SUM(C39:N39)</f>
        <v>0</v>
      </c>
      <c r="P39" s="128">
        <f>'2019'!R38</f>
        <v>340</v>
      </c>
      <c r="Q39" s="129">
        <f t="shared" si="4"/>
        <v>240</v>
      </c>
      <c r="R39" s="232">
        <f t="shared" si="5"/>
        <v>580</v>
      </c>
      <c r="S39" s="230">
        <f t="shared" si="1"/>
        <v>240</v>
      </c>
      <c r="T39" s="233">
        <f t="shared" si="2"/>
        <v>180</v>
      </c>
      <c r="U39" s="234" t="str">
        <f t="shared" si="3"/>
        <v>NO</v>
      </c>
      <c r="V39" s="230"/>
    </row>
    <row r="40" spans="1:22" x14ac:dyDescent="0.25">
      <c r="A40" s="11">
        <v>34</v>
      </c>
      <c r="B40" s="12" t="s">
        <v>56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2"/>
      <c r="N40" s="72"/>
      <c r="O40" s="13">
        <f t="shared" si="6"/>
        <v>0</v>
      </c>
      <c r="P40" s="128">
        <f>'2019'!R39</f>
        <v>40</v>
      </c>
      <c r="Q40" s="129">
        <f t="shared" si="4"/>
        <v>240</v>
      </c>
      <c r="R40" s="130">
        <f t="shared" si="5"/>
        <v>280</v>
      </c>
      <c r="S40" s="13">
        <f t="shared" si="1"/>
        <v>240</v>
      </c>
      <c r="T40" s="14">
        <f t="shared" si="2"/>
        <v>180</v>
      </c>
      <c r="U40" s="15" t="str">
        <f t="shared" si="3"/>
        <v>NO</v>
      </c>
      <c r="V40" s="13"/>
    </row>
    <row r="41" spans="1:22" x14ac:dyDescent="0.25">
      <c r="A41" s="11">
        <v>35</v>
      </c>
      <c r="B41" s="12" t="s">
        <v>57</v>
      </c>
      <c r="C41" s="73"/>
      <c r="D41" s="73"/>
      <c r="E41" s="73"/>
      <c r="F41" s="73"/>
      <c r="G41" s="73"/>
      <c r="H41" s="73"/>
      <c r="I41" s="73"/>
      <c r="J41" s="72"/>
      <c r="K41" s="72"/>
      <c r="L41" s="72"/>
      <c r="M41" s="72"/>
      <c r="N41" s="72"/>
      <c r="O41" s="13">
        <f t="shared" si="6"/>
        <v>0</v>
      </c>
      <c r="P41" s="128">
        <f>'2019'!R40</f>
        <v>90</v>
      </c>
      <c r="Q41" s="129">
        <f t="shared" si="4"/>
        <v>240</v>
      </c>
      <c r="R41" s="130">
        <f t="shared" si="5"/>
        <v>330</v>
      </c>
      <c r="S41" s="13">
        <f t="shared" si="1"/>
        <v>240</v>
      </c>
      <c r="T41" s="14">
        <f t="shared" si="2"/>
        <v>180</v>
      </c>
      <c r="U41" s="15" t="str">
        <f t="shared" si="3"/>
        <v>NO</v>
      </c>
      <c r="V41" s="13"/>
    </row>
    <row r="42" spans="1:22" x14ac:dyDescent="0.25">
      <c r="A42" s="11">
        <v>36</v>
      </c>
      <c r="B42" s="12" t="s">
        <v>58</v>
      </c>
      <c r="C42" s="73"/>
      <c r="D42" s="73"/>
      <c r="E42" s="72"/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6"/>
        <v>0</v>
      </c>
      <c r="P42" s="128">
        <f>'2019'!R41</f>
        <v>285</v>
      </c>
      <c r="Q42" s="129">
        <f t="shared" si="4"/>
        <v>240</v>
      </c>
      <c r="R42" s="130">
        <f t="shared" si="5"/>
        <v>525</v>
      </c>
      <c r="S42" s="13">
        <f t="shared" si="1"/>
        <v>240</v>
      </c>
      <c r="T42" s="14">
        <f t="shared" si="2"/>
        <v>180</v>
      </c>
      <c r="U42" s="15" t="str">
        <f t="shared" si="3"/>
        <v>NO</v>
      </c>
      <c r="V42" s="13"/>
    </row>
    <row r="43" spans="1:22" x14ac:dyDescent="0.25">
      <c r="A43" s="11">
        <v>37</v>
      </c>
      <c r="B43" s="12" t="s">
        <v>59</v>
      </c>
      <c r="C43" s="73"/>
      <c r="D43" s="73"/>
      <c r="E43" s="72"/>
      <c r="F43" s="72"/>
      <c r="G43" s="72"/>
      <c r="H43" s="73"/>
      <c r="I43" s="72"/>
      <c r="J43" s="72"/>
      <c r="K43" s="72"/>
      <c r="L43" s="72"/>
      <c r="M43" s="72"/>
      <c r="N43" s="72"/>
      <c r="O43" s="13">
        <f t="shared" si="6"/>
        <v>0</v>
      </c>
      <c r="P43" s="128">
        <f>'2019'!R42</f>
        <v>242.6</v>
      </c>
      <c r="Q43" s="129">
        <f t="shared" si="4"/>
        <v>240</v>
      </c>
      <c r="R43" s="130">
        <f t="shared" si="5"/>
        <v>482.6</v>
      </c>
      <c r="S43" s="13">
        <f t="shared" si="1"/>
        <v>240</v>
      </c>
      <c r="T43" s="14">
        <f t="shared" si="2"/>
        <v>180</v>
      </c>
      <c r="U43" s="15" t="str">
        <f t="shared" si="3"/>
        <v>NO</v>
      </c>
      <c r="V43" s="13"/>
    </row>
    <row r="44" spans="1:22" x14ac:dyDescent="0.25">
      <c r="A44" s="11">
        <v>38</v>
      </c>
      <c r="B44" s="12" t="s">
        <v>119</v>
      </c>
      <c r="C44" s="73"/>
      <c r="D44" s="73"/>
      <c r="E44" s="73"/>
      <c r="F44" s="73"/>
      <c r="G44" s="73"/>
      <c r="H44" s="73"/>
      <c r="I44" s="73"/>
      <c r="J44" s="312"/>
      <c r="K44" s="312"/>
      <c r="L44" s="312"/>
      <c r="M44" s="72"/>
      <c r="N44" s="72"/>
      <c r="O44" s="13">
        <f t="shared" si="6"/>
        <v>0</v>
      </c>
      <c r="P44" s="128">
        <f>'2019'!R43</f>
        <v>40</v>
      </c>
      <c r="Q44" s="129">
        <f t="shared" si="4"/>
        <v>240</v>
      </c>
      <c r="R44" s="130">
        <f t="shared" si="5"/>
        <v>280</v>
      </c>
      <c r="S44" s="13">
        <f t="shared" si="1"/>
        <v>240</v>
      </c>
      <c r="T44" s="14">
        <f t="shared" si="2"/>
        <v>180</v>
      </c>
      <c r="U44" s="15" t="str">
        <f t="shared" si="3"/>
        <v>NO</v>
      </c>
      <c r="V44" s="13"/>
    </row>
    <row r="45" spans="1:22" x14ac:dyDescent="0.25">
      <c r="A45" s="226">
        <v>39</v>
      </c>
      <c r="B45" s="227" t="s">
        <v>60</v>
      </c>
      <c r="C45" s="228"/>
      <c r="D45" s="228"/>
      <c r="E45" s="229"/>
      <c r="F45" s="229"/>
      <c r="G45" s="229"/>
      <c r="H45" s="228"/>
      <c r="I45" s="229"/>
      <c r="J45" s="229"/>
      <c r="K45" s="229"/>
      <c r="L45" s="229"/>
      <c r="M45" s="229"/>
      <c r="N45" s="229"/>
      <c r="O45" s="230">
        <f t="shared" si="6"/>
        <v>0</v>
      </c>
      <c r="P45" s="128">
        <f>'2019'!R44</f>
        <v>320</v>
      </c>
      <c r="Q45" s="129">
        <f t="shared" si="4"/>
        <v>240</v>
      </c>
      <c r="R45" s="232">
        <f t="shared" si="5"/>
        <v>560</v>
      </c>
      <c r="S45" s="230">
        <f t="shared" si="1"/>
        <v>240</v>
      </c>
      <c r="T45" s="233">
        <f t="shared" si="2"/>
        <v>180</v>
      </c>
      <c r="U45" s="234" t="str">
        <f t="shared" si="3"/>
        <v>NO</v>
      </c>
      <c r="V45" s="230"/>
    </row>
    <row r="46" spans="1:22" x14ac:dyDescent="0.25">
      <c r="A46" s="11">
        <v>40</v>
      </c>
      <c r="B46" s="12" t="s">
        <v>61</v>
      </c>
      <c r="C46" s="73"/>
      <c r="D46" s="73"/>
      <c r="E46" s="72"/>
      <c r="F46" s="72"/>
      <c r="G46" s="72"/>
      <c r="H46" s="73"/>
      <c r="I46" s="72"/>
      <c r="J46" s="72"/>
      <c r="K46" s="72"/>
      <c r="L46" s="72"/>
      <c r="M46" s="72"/>
      <c r="N46" s="72"/>
      <c r="O46" s="13">
        <f t="shared" si="6"/>
        <v>0</v>
      </c>
      <c r="P46" s="128">
        <f>'2019'!R45</f>
        <v>235</v>
      </c>
      <c r="Q46" s="129">
        <f t="shared" si="4"/>
        <v>240</v>
      </c>
      <c r="R46" s="130">
        <f t="shared" si="5"/>
        <v>475</v>
      </c>
      <c r="S46" s="13">
        <f t="shared" si="1"/>
        <v>240</v>
      </c>
      <c r="T46" s="14">
        <f t="shared" si="2"/>
        <v>180</v>
      </c>
      <c r="U46" s="15" t="str">
        <f t="shared" si="3"/>
        <v>NO</v>
      </c>
      <c r="V46" s="13"/>
    </row>
    <row r="47" spans="1:22" x14ac:dyDescent="0.25">
      <c r="A47" s="226">
        <v>41</v>
      </c>
      <c r="B47" s="227" t="s">
        <v>62</v>
      </c>
      <c r="C47" s="228"/>
      <c r="D47" s="228"/>
      <c r="E47" s="229"/>
      <c r="F47" s="229"/>
      <c r="G47" s="229"/>
      <c r="H47" s="228"/>
      <c r="I47" s="229"/>
      <c r="J47" s="229"/>
      <c r="K47" s="229"/>
      <c r="L47" s="229"/>
      <c r="M47" s="229"/>
      <c r="N47" s="229"/>
      <c r="O47" s="230">
        <f t="shared" si="6"/>
        <v>0</v>
      </c>
      <c r="P47" s="128">
        <f>'2019'!R46</f>
        <v>360</v>
      </c>
      <c r="Q47" s="129">
        <f t="shared" si="4"/>
        <v>240</v>
      </c>
      <c r="R47" s="232">
        <f t="shared" si="5"/>
        <v>600</v>
      </c>
      <c r="S47" s="230">
        <f t="shared" si="1"/>
        <v>240</v>
      </c>
      <c r="T47" s="227">
        <f t="shared" si="2"/>
        <v>180</v>
      </c>
      <c r="U47" s="234" t="str">
        <f t="shared" si="3"/>
        <v>NO</v>
      </c>
      <c r="V47" s="230"/>
    </row>
    <row r="48" spans="1:22" x14ac:dyDescent="0.25">
      <c r="A48" s="226">
        <v>42</v>
      </c>
      <c r="B48" s="227" t="s">
        <v>63</v>
      </c>
      <c r="C48" s="228"/>
      <c r="D48" s="228"/>
      <c r="E48" s="229"/>
      <c r="F48" s="229"/>
      <c r="G48" s="229"/>
      <c r="H48" s="228"/>
      <c r="I48" s="229"/>
      <c r="J48" s="229"/>
      <c r="K48" s="229"/>
      <c r="L48" s="229"/>
      <c r="M48" s="229"/>
      <c r="N48" s="229"/>
      <c r="O48" s="230">
        <f t="shared" si="6"/>
        <v>0</v>
      </c>
      <c r="P48" s="128">
        <f>'2019'!R47</f>
        <v>355</v>
      </c>
      <c r="Q48" s="129">
        <f t="shared" si="4"/>
        <v>240</v>
      </c>
      <c r="R48" s="232">
        <f t="shared" si="5"/>
        <v>595</v>
      </c>
      <c r="S48" s="230">
        <f t="shared" si="1"/>
        <v>240</v>
      </c>
      <c r="T48" s="227">
        <f t="shared" si="2"/>
        <v>180</v>
      </c>
      <c r="U48" s="234" t="str">
        <f t="shared" si="3"/>
        <v>NO</v>
      </c>
      <c r="V48" s="230"/>
    </row>
    <row r="49" spans="1:22" x14ac:dyDescent="0.25">
      <c r="A49" s="17">
        <v>43</v>
      </c>
      <c r="B49" s="18" t="s">
        <v>64</v>
      </c>
      <c r="C49" s="74"/>
      <c r="D49" s="74"/>
      <c r="E49" s="74"/>
      <c r="F49" s="74"/>
      <c r="G49" s="74"/>
      <c r="H49" s="74"/>
      <c r="I49" s="74"/>
      <c r="J49" s="311"/>
      <c r="K49" s="311"/>
      <c r="L49" s="311"/>
      <c r="M49" s="311"/>
      <c r="N49" s="311"/>
      <c r="O49" s="13">
        <f t="shared" si="6"/>
        <v>0</v>
      </c>
      <c r="P49" s="128">
        <f>'2019'!R48</f>
        <v>0</v>
      </c>
      <c r="Q49" s="129">
        <f t="shared" si="4"/>
        <v>240</v>
      </c>
      <c r="R49" s="130">
        <f t="shared" si="5"/>
        <v>240</v>
      </c>
      <c r="S49" s="13">
        <f t="shared" si="1"/>
        <v>240</v>
      </c>
      <c r="T49" s="18">
        <f t="shared" si="2"/>
        <v>180</v>
      </c>
      <c r="U49" s="19" t="str">
        <f t="shared" si="3"/>
        <v>NO</v>
      </c>
      <c r="V49" s="74"/>
    </row>
    <row r="50" spans="1:22" x14ac:dyDescent="0.25">
      <c r="A50" s="1">
        <v>44</v>
      </c>
      <c r="B50" s="2" t="s">
        <v>134</v>
      </c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13">
        <f t="shared" si="6"/>
        <v>0</v>
      </c>
      <c r="P50" s="128">
        <f>'2019'!R49</f>
        <v>175</v>
      </c>
      <c r="Q50" s="129">
        <f t="shared" si="4"/>
        <v>240</v>
      </c>
      <c r="R50" s="130">
        <f t="shared" si="5"/>
        <v>415</v>
      </c>
      <c r="S50" s="13">
        <f t="shared" si="1"/>
        <v>240</v>
      </c>
      <c r="T50" s="12">
        <f t="shared" si="2"/>
        <v>180</v>
      </c>
      <c r="U50" s="20" t="str">
        <f t="shared" si="3"/>
        <v>NO</v>
      </c>
      <c r="V50" s="2"/>
    </row>
    <row r="51" spans="1:22" x14ac:dyDescent="0.25">
      <c r="A51" s="1">
        <v>46</v>
      </c>
      <c r="B51" s="2" t="s">
        <v>143</v>
      </c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13">
        <f t="shared" si="6"/>
        <v>0</v>
      </c>
      <c r="P51" s="128">
        <f>'2019'!R50</f>
        <v>210</v>
      </c>
      <c r="Q51" s="129">
        <f t="shared" si="4"/>
        <v>240</v>
      </c>
      <c r="R51" s="130">
        <f t="shared" si="5"/>
        <v>450</v>
      </c>
      <c r="S51" s="13">
        <f t="shared" si="1"/>
        <v>240</v>
      </c>
      <c r="T51" s="12">
        <f t="shared" si="2"/>
        <v>180</v>
      </c>
      <c r="U51" s="20" t="str">
        <f t="shared" si="3"/>
        <v>NO</v>
      </c>
      <c r="V51" s="2"/>
    </row>
    <row r="52" spans="1:22" x14ac:dyDescent="0.25">
      <c r="A52" s="1">
        <v>47</v>
      </c>
      <c r="B52" s="2" t="s">
        <v>83</v>
      </c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13">
        <f>SUM(C52:N52)</f>
        <v>0</v>
      </c>
      <c r="P52" s="128">
        <f>'2019'!R51</f>
        <v>120</v>
      </c>
      <c r="Q52" s="129">
        <f t="shared" si="4"/>
        <v>240</v>
      </c>
      <c r="R52" s="130">
        <f t="shared" si="5"/>
        <v>360</v>
      </c>
      <c r="S52" s="13">
        <f>(240)-(O52)</f>
        <v>240</v>
      </c>
      <c r="T52" s="12">
        <f t="shared" si="2"/>
        <v>180</v>
      </c>
      <c r="U52" s="20" t="str">
        <f t="shared" si="3"/>
        <v>NO</v>
      </c>
      <c r="V52" s="2"/>
    </row>
    <row r="53" spans="1:22" x14ac:dyDescent="0.25">
      <c r="A53" s="1">
        <v>48</v>
      </c>
      <c r="B53" s="2" t="s">
        <v>173</v>
      </c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13">
        <f t="shared" si="6"/>
        <v>0</v>
      </c>
      <c r="P53" s="128">
        <f>'2019'!R52</f>
        <v>120</v>
      </c>
      <c r="Q53" s="129">
        <f t="shared" si="4"/>
        <v>240</v>
      </c>
      <c r="R53" s="130">
        <f t="shared" si="5"/>
        <v>360</v>
      </c>
      <c r="S53" s="13">
        <f t="shared" si="1"/>
        <v>240</v>
      </c>
      <c r="T53" s="12">
        <f t="shared" si="2"/>
        <v>180</v>
      </c>
      <c r="U53" s="20" t="str">
        <f t="shared" si="3"/>
        <v>NO</v>
      </c>
      <c r="V53" s="2"/>
    </row>
    <row r="54" spans="1:22" x14ac:dyDescent="0.25">
      <c r="A54" s="1">
        <v>49</v>
      </c>
      <c r="B54" s="2" t="s">
        <v>136</v>
      </c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13">
        <f t="shared" si="6"/>
        <v>0</v>
      </c>
      <c r="P54" s="128">
        <f>'2019'!R53</f>
        <v>165</v>
      </c>
      <c r="Q54" s="129">
        <f t="shared" si="4"/>
        <v>240</v>
      </c>
      <c r="R54" s="130">
        <f t="shared" si="5"/>
        <v>405</v>
      </c>
      <c r="S54" s="13">
        <f t="shared" si="1"/>
        <v>240</v>
      </c>
      <c r="T54" s="12">
        <f t="shared" si="2"/>
        <v>180</v>
      </c>
      <c r="U54" s="20" t="str">
        <f t="shared" si="3"/>
        <v>NO</v>
      </c>
      <c r="V54" s="2"/>
    </row>
    <row r="55" spans="1:22" x14ac:dyDescent="0.25">
      <c r="A55" s="1">
        <v>50</v>
      </c>
      <c r="B55" s="2" t="s">
        <v>130</v>
      </c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13">
        <f t="shared" si="6"/>
        <v>0</v>
      </c>
      <c r="P55" s="128">
        <f>'2019'!R54</f>
        <v>240</v>
      </c>
      <c r="Q55" s="129">
        <f t="shared" si="4"/>
        <v>240</v>
      </c>
      <c r="R55" s="130">
        <f t="shared" si="5"/>
        <v>480</v>
      </c>
      <c r="S55" s="13">
        <f t="shared" si="1"/>
        <v>240</v>
      </c>
      <c r="T55" s="12">
        <f t="shared" si="2"/>
        <v>180</v>
      </c>
      <c r="U55" s="20" t="str">
        <f t="shared" si="3"/>
        <v>NO</v>
      </c>
      <c r="V55" s="2"/>
    </row>
    <row r="56" spans="1:22" x14ac:dyDescent="0.25">
      <c r="A56" s="1">
        <v>51</v>
      </c>
      <c r="B56" s="127" t="s">
        <v>201</v>
      </c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13">
        <f t="shared" si="6"/>
        <v>0</v>
      </c>
      <c r="P56" s="128">
        <f>'2019'!R55</f>
        <v>240</v>
      </c>
      <c r="Q56" s="129">
        <f t="shared" si="4"/>
        <v>240</v>
      </c>
      <c r="R56" s="130">
        <f t="shared" si="5"/>
        <v>480</v>
      </c>
      <c r="S56" s="13">
        <f t="shared" si="1"/>
        <v>240</v>
      </c>
      <c r="T56" s="12">
        <f t="shared" si="2"/>
        <v>180</v>
      </c>
      <c r="U56" s="20" t="str">
        <f t="shared" si="3"/>
        <v>NO</v>
      </c>
      <c r="V56" s="2"/>
    </row>
    <row r="57" spans="1:22" x14ac:dyDescent="0.25">
      <c r="A57" s="1">
        <v>52</v>
      </c>
      <c r="B57" s="120" t="s">
        <v>141</v>
      </c>
      <c r="C57" s="299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13">
        <f t="shared" si="6"/>
        <v>0</v>
      </c>
      <c r="P57" s="128">
        <f>'2019'!R56</f>
        <v>0</v>
      </c>
      <c r="Q57" s="129">
        <f t="shared" si="4"/>
        <v>240</v>
      </c>
      <c r="R57" s="130">
        <f t="shared" si="5"/>
        <v>240</v>
      </c>
      <c r="S57" s="13">
        <f t="shared" si="1"/>
        <v>240</v>
      </c>
      <c r="T57" s="12">
        <f t="shared" si="2"/>
        <v>180</v>
      </c>
      <c r="U57" s="20" t="str">
        <f t="shared" si="3"/>
        <v>NO</v>
      </c>
      <c r="V57" s="2"/>
    </row>
    <row r="58" spans="1:22" x14ac:dyDescent="0.25">
      <c r="A58" s="1">
        <v>53</v>
      </c>
      <c r="B58" s="120" t="s">
        <v>138</v>
      </c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13">
        <f t="shared" si="6"/>
        <v>0</v>
      </c>
      <c r="P58" s="128">
        <f>'2019'!R57</f>
        <v>240</v>
      </c>
      <c r="Q58" s="129">
        <f t="shared" si="4"/>
        <v>240</v>
      </c>
      <c r="R58" s="130">
        <f t="shared" si="5"/>
        <v>480</v>
      </c>
      <c r="S58" s="13">
        <f t="shared" si="1"/>
        <v>240</v>
      </c>
      <c r="T58" s="12">
        <f t="shared" si="2"/>
        <v>180</v>
      </c>
      <c r="U58" s="20" t="str">
        <f t="shared" si="3"/>
        <v>NO</v>
      </c>
      <c r="V58" s="2"/>
    </row>
    <row r="59" spans="1:22" x14ac:dyDescent="0.25">
      <c r="A59" s="1">
        <v>56</v>
      </c>
      <c r="B59" s="89" t="s">
        <v>204</v>
      </c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13">
        <f t="shared" si="6"/>
        <v>0</v>
      </c>
      <c r="P59" s="128">
        <f>'2019'!R58</f>
        <v>240</v>
      </c>
      <c r="Q59" s="129">
        <f t="shared" si="4"/>
        <v>240</v>
      </c>
      <c r="R59" s="130">
        <f t="shared" si="5"/>
        <v>480</v>
      </c>
      <c r="S59" s="13">
        <f t="shared" si="1"/>
        <v>240</v>
      </c>
      <c r="T59" s="12">
        <f t="shared" si="2"/>
        <v>180</v>
      </c>
      <c r="U59" s="20" t="str">
        <f t="shared" si="3"/>
        <v>NO</v>
      </c>
      <c r="V59" s="2"/>
    </row>
    <row r="60" spans="1:22" x14ac:dyDescent="0.25">
      <c r="A60" s="23">
        <v>57</v>
      </c>
      <c r="B60" s="258" t="s">
        <v>205</v>
      </c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60">
        <f t="shared" si="6"/>
        <v>0</v>
      </c>
      <c r="P60" s="128">
        <f>'2019'!R59</f>
        <v>240</v>
      </c>
      <c r="Q60" s="262">
        <f t="shared" si="4"/>
        <v>240</v>
      </c>
      <c r="R60" s="263">
        <f t="shared" si="5"/>
        <v>480</v>
      </c>
      <c r="S60" s="260">
        <f t="shared" si="1"/>
        <v>240</v>
      </c>
      <c r="T60" s="18">
        <f t="shared" si="2"/>
        <v>180</v>
      </c>
      <c r="U60" s="264" t="str">
        <f t="shared" si="3"/>
        <v>NO</v>
      </c>
      <c r="V60" s="265"/>
    </row>
    <row r="61" spans="1:22" x14ac:dyDescent="0.25">
      <c r="A61" s="146">
        <v>58</v>
      </c>
      <c r="B61" s="266" t="s">
        <v>324</v>
      </c>
      <c r="C61" s="267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68">
        <f t="shared" si="6"/>
        <v>0</v>
      </c>
      <c r="P61" s="128">
        <f>'2019'!R60</f>
        <v>234</v>
      </c>
      <c r="Q61" s="270">
        <f t="shared" si="4"/>
        <v>240</v>
      </c>
      <c r="R61" s="271">
        <f t="shared" si="5"/>
        <v>474</v>
      </c>
      <c r="S61" s="268">
        <f t="shared" si="1"/>
        <v>240</v>
      </c>
      <c r="T61" s="272">
        <f t="shared" si="2"/>
        <v>180</v>
      </c>
      <c r="U61" s="273" t="str">
        <f t="shared" si="3"/>
        <v>NO</v>
      </c>
      <c r="V61" s="266"/>
    </row>
    <row r="62" spans="1:22" x14ac:dyDescent="0.25">
      <c r="A62" s="146">
        <v>59</v>
      </c>
      <c r="B62" s="204" t="s">
        <v>341</v>
      </c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128">
        <f>'2019'!R61</f>
        <v>235</v>
      </c>
      <c r="Q62" s="270">
        <f t="shared" si="4"/>
        <v>240</v>
      </c>
      <c r="R62" s="271">
        <f t="shared" si="5"/>
        <v>475</v>
      </c>
      <c r="S62" s="268">
        <f t="shared" si="1"/>
        <v>240</v>
      </c>
      <c r="T62" s="272">
        <f t="shared" si="2"/>
        <v>180</v>
      </c>
      <c r="U62" s="273" t="str">
        <f t="shared" si="3"/>
        <v>NO</v>
      </c>
      <c r="V62" s="204"/>
    </row>
  </sheetData>
  <mergeCells count="1">
    <mergeCell ref="C3:T4"/>
  </mergeCells>
  <conditionalFormatting sqref="B7:V62">
    <cfRule type="expression" dxfId="15" priority="5">
      <formula>IF(ISBLANK($B$5), 0, SEARCH($B$5,$B7))</formula>
    </cfRule>
  </conditionalFormatting>
  <conditionalFormatting sqref="U7:U62">
    <cfRule type="containsText" dxfId="14" priority="6" operator="containsText" text="NO">
      <formula>NOT(ISERROR(SEARCH(("NO"),(U7))))</formula>
    </cfRule>
  </conditionalFormatting>
  <conditionalFormatting sqref="U7:U62">
    <cfRule type="containsText" dxfId="13" priority="7" operator="containsText" text="OK">
      <formula>NOT(ISERROR(SEARCH(("OK"),(U7))))</formula>
    </cfRule>
  </conditionalFormatting>
  <conditionalFormatting sqref="Q7:R62">
    <cfRule type="cellIs" dxfId="12" priority="4" operator="lessThanOrEqual">
      <formula>0</formula>
    </cfRule>
  </conditionalFormatting>
  <conditionalFormatting sqref="P7:P62">
    <cfRule type="cellIs" dxfId="11" priority="2" operator="greaterThanOrEqual">
      <formula>1</formula>
    </cfRule>
    <cfRule type="cellIs" dxfId="10" priority="3" operator="lessThanOrEqual">
      <formula>0</formula>
    </cfRule>
  </conditionalFormatting>
  <conditionalFormatting sqref="O7:O62">
    <cfRule type="cellIs" dxfId="9" priority="1" operator="greaterThanOrEqual">
      <formula>200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topLeftCell="F7" zoomScale="85" zoomScaleNormal="85" workbookViewId="0">
      <selection activeCell="R33" sqref="R33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475" t="s">
        <v>300</v>
      </c>
      <c r="B2" s="475"/>
      <c r="C2" s="475"/>
      <c r="D2" s="475"/>
      <c r="E2" s="475"/>
      <c r="F2" s="475"/>
      <c r="G2" s="475"/>
      <c r="H2" s="475"/>
      <c r="I2" s="475"/>
      <c r="J2" s="475"/>
      <c r="K2" s="475"/>
      <c r="L2" s="475"/>
    </row>
    <row r="3" spans="1:23" x14ac:dyDescent="0.25">
      <c r="A3" s="475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</row>
    <row r="5" spans="1:23" x14ac:dyDescent="0.25">
      <c r="A5" s="460" t="s">
        <v>303</v>
      </c>
      <c r="B5" s="460"/>
      <c r="C5" s="460"/>
      <c r="D5" s="460"/>
      <c r="E5" s="460"/>
      <c r="F5" s="460"/>
      <c r="G5" s="460"/>
      <c r="H5" s="460"/>
      <c r="I5" s="460"/>
      <c r="J5" s="460"/>
      <c r="K5" s="460"/>
      <c r="M5" s="486" t="s">
        <v>499</v>
      </c>
      <c r="N5" s="460"/>
      <c r="O5" s="460"/>
      <c r="P5" s="460"/>
      <c r="Q5" s="460"/>
      <c r="R5" s="460"/>
      <c r="S5" s="460"/>
      <c r="T5" s="460"/>
      <c r="U5" s="460"/>
      <c r="V5" s="460"/>
      <c r="W5" s="460"/>
    </row>
    <row r="6" spans="1:23" x14ac:dyDescent="0.25">
      <c r="A6" s="460"/>
      <c r="B6" s="460"/>
      <c r="C6" s="460"/>
      <c r="D6" s="460"/>
      <c r="E6" s="460"/>
      <c r="F6" s="460"/>
      <c r="G6" s="460"/>
      <c r="H6" s="460"/>
      <c r="I6" s="460"/>
      <c r="J6" s="460"/>
      <c r="K6" s="460"/>
      <c r="M6" s="460"/>
      <c r="N6" s="460"/>
      <c r="O6" s="460"/>
      <c r="P6" s="460"/>
      <c r="Q6" s="460"/>
      <c r="R6" s="460"/>
      <c r="S6" s="460"/>
      <c r="T6" s="460"/>
      <c r="U6" s="460"/>
      <c r="V6" s="460"/>
      <c r="W6" s="460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328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331</v>
      </c>
      <c r="P15" s="250" t="s">
        <v>332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331</v>
      </c>
      <c r="P16" s="1" t="s">
        <v>333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331</v>
      </c>
      <c r="P17" s="1" t="s">
        <v>334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331</v>
      </c>
      <c r="P18" s="250" t="s">
        <v>335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331</v>
      </c>
      <c r="P19" s="250" t="s">
        <v>337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331</v>
      </c>
      <c r="P20" s="250" t="s">
        <v>338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331</v>
      </c>
      <c r="P21" s="250" t="s">
        <v>339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331</v>
      </c>
      <c r="P22" s="250" t="s">
        <v>340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331</v>
      </c>
      <c r="P23" s="1" t="s">
        <v>342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343</v>
      </c>
      <c r="P24" s="250" t="s">
        <v>340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343</v>
      </c>
      <c r="P25" s="250" t="s">
        <v>344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343</v>
      </c>
      <c r="P26" s="1" t="s">
        <v>345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8" t="s">
        <v>123</v>
      </c>
      <c r="P27" s="1" t="s">
        <v>366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 t="s">
        <v>396</v>
      </c>
      <c r="P28" s="274" t="s">
        <v>395</v>
      </c>
      <c r="Q28" s="210">
        <v>160000</v>
      </c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 t="s">
        <v>396</v>
      </c>
      <c r="P29" s="1" t="s">
        <v>397</v>
      </c>
      <c r="Q29" s="210">
        <v>187000</v>
      </c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358</v>
      </c>
      <c r="P33" s="250" t="s">
        <v>299</v>
      </c>
      <c r="Q33" s="56"/>
      <c r="R33" s="318" t="s">
        <v>501</v>
      </c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358</v>
      </c>
      <c r="P34" s="222" t="s">
        <v>316</v>
      </c>
      <c r="Q34" s="223">
        <f>SUM(Q9:Q33)</f>
        <v>3928144.27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480" t="s">
        <v>312</v>
      </c>
      <c r="C35" s="481"/>
      <c r="D35" s="482"/>
      <c r="E35" s="476">
        <f>E34-F34</f>
        <v>2610871.1799999997</v>
      </c>
      <c r="F35" s="477"/>
      <c r="M35" s="249"/>
      <c r="N35" s="480" t="s">
        <v>312</v>
      </c>
      <c r="O35" s="481"/>
      <c r="P35" s="482"/>
      <c r="Q35" s="476">
        <f>Q34-R34</f>
        <v>1853144.27</v>
      </c>
      <c r="R35" s="477"/>
      <c r="S35" s="249"/>
      <c r="T35" s="249"/>
      <c r="U35" s="249"/>
      <c r="V35" s="249"/>
      <c r="W35" s="249"/>
    </row>
    <row r="36" spans="2:23" ht="15.75" thickBot="1" x14ac:dyDescent="0.3">
      <c r="B36" s="483"/>
      <c r="C36" s="484"/>
      <c r="D36" s="485"/>
      <c r="E36" s="478"/>
      <c r="F36" s="479"/>
      <c r="M36" s="249"/>
      <c r="N36" s="483"/>
      <c r="O36" s="484"/>
      <c r="P36" s="485"/>
      <c r="Q36" s="478"/>
      <c r="R36" s="479"/>
      <c r="S36" s="249"/>
      <c r="T36" s="249"/>
      <c r="U36" s="249"/>
      <c r="V36" s="249"/>
      <c r="W36" s="249"/>
    </row>
    <row r="42" spans="2:23" x14ac:dyDescent="0.25">
      <c r="Q42" s="315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122"/>
  <sheetViews>
    <sheetView tabSelected="1" topLeftCell="H62" zoomScale="70" zoomScaleNormal="70" workbookViewId="0">
      <selection activeCell="L80" sqref="L80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79" customWidth="1"/>
    <col min="7" max="7" width="19" customWidth="1"/>
    <col min="8" max="8" width="16" customWidth="1"/>
    <col min="10" max="10" width="17.140625" customWidth="1"/>
    <col min="11" max="11" width="21.140625" customWidth="1"/>
    <col min="12" max="12" width="33.42578125" customWidth="1"/>
    <col min="13" max="13" width="8.42578125" style="203" customWidth="1"/>
    <col min="14" max="14" width="18.85546875" style="215" customWidth="1"/>
    <col min="15" max="15" width="28.140625" customWidth="1"/>
    <col min="16" max="16" width="32.5703125" customWidth="1"/>
    <col min="18" max="18" width="4.28515625" customWidth="1"/>
    <col min="19" max="19" width="20.85546875" style="288" customWidth="1"/>
    <col min="20" max="20" width="29" customWidth="1"/>
    <col min="22" max="22" width="17" customWidth="1"/>
    <col min="23" max="23" width="23.42578125" customWidth="1"/>
    <col min="27" max="27" width="4.85546875" style="316" customWidth="1"/>
    <col min="28" max="28" width="18.140625" customWidth="1"/>
    <col min="29" max="29" width="19.42578125" customWidth="1"/>
    <col min="30" max="30" width="17.5703125" customWidth="1"/>
    <col min="31" max="31" width="16.85546875" customWidth="1"/>
    <col min="32" max="32" width="21" customWidth="1"/>
    <col min="33" max="33" width="20.7109375" customWidth="1"/>
    <col min="34" max="34" width="19.28515625" customWidth="1"/>
    <col min="35" max="35" width="8" customWidth="1"/>
    <col min="36" max="36" width="16" customWidth="1"/>
    <col min="37" max="37" width="16.7109375" customWidth="1"/>
  </cols>
  <sheetData>
    <row r="3" spans="2:34" x14ac:dyDescent="0.25">
      <c r="B3" s="1" t="s">
        <v>1</v>
      </c>
      <c r="C3" s="1" t="s">
        <v>348</v>
      </c>
      <c r="D3" s="1" t="s">
        <v>92</v>
      </c>
      <c r="E3" s="133" t="s">
        <v>349</v>
      </c>
      <c r="F3" s="280" t="s">
        <v>373</v>
      </c>
      <c r="G3" s="1" t="s">
        <v>180</v>
      </c>
      <c r="I3" s="460" t="s">
        <v>365</v>
      </c>
      <c r="J3" s="460"/>
      <c r="K3" s="460"/>
      <c r="L3" s="460"/>
      <c r="M3" s="460"/>
      <c r="N3" s="460"/>
      <c r="O3" s="460"/>
      <c r="P3" s="460"/>
      <c r="Q3" s="460"/>
      <c r="R3" s="460"/>
      <c r="S3" s="460"/>
      <c r="T3" s="460"/>
      <c r="U3" s="460"/>
      <c r="V3" s="460"/>
    </row>
    <row r="4" spans="2:34" x14ac:dyDescent="0.25">
      <c r="B4" s="57">
        <v>1</v>
      </c>
      <c r="C4" s="57" t="s">
        <v>350</v>
      </c>
      <c r="D4" s="59" t="s">
        <v>351</v>
      </c>
      <c r="E4" s="57" t="s">
        <v>352</v>
      </c>
      <c r="F4" s="59" t="s">
        <v>374</v>
      </c>
      <c r="G4" s="56">
        <f t="shared" ref="G4:G35" si="0">IF(ISNUMBER(SEARCH("SENIOR DISKON",D4)),100000,IF(ISNUMBER(SEARCH("SENIOR",D4)),150000,IF(ISNUMBER(SEARCH("MABA",D4)),125000,0)))</f>
        <v>125000</v>
      </c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</row>
    <row r="5" spans="2:34" x14ac:dyDescent="0.25">
      <c r="B5" s="57">
        <v>2</v>
      </c>
      <c r="C5" s="59" t="s">
        <v>353</v>
      </c>
      <c r="D5" s="59" t="s">
        <v>351</v>
      </c>
      <c r="E5" s="59" t="s">
        <v>352</v>
      </c>
      <c r="F5" s="59" t="s">
        <v>374</v>
      </c>
      <c r="G5" s="56">
        <f t="shared" si="0"/>
        <v>125000</v>
      </c>
      <c r="I5" s="277"/>
      <c r="J5" s="203"/>
      <c r="K5" s="214"/>
      <c r="L5" s="203"/>
      <c r="N5" s="285"/>
      <c r="O5" s="277"/>
      <c r="P5" s="215"/>
      <c r="Q5" s="277"/>
      <c r="R5" s="277"/>
      <c r="T5" s="277"/>
      <c r="U5" s="277"/>
      <c r="V5" s="277"/>
    </row>
    <row r="6" spans="2:34" x14ac:dyDescent="0.25">
      <c r="B6" s="57">
        <v>3</v>
      </c>
      <c r="C6" s="59" t="s">
        <v>354</v>
      </c>
      <c r="D6" s="59" t="s">
        <v>351</v>
      </c>
      <c r="E6" s="59" t="s">
        <v>355</v>
      </c>
      <c r="F6" s="59" t="s">
        <v>374</v>
      </c>
      <c r="G6" s="56">
        <f t="shared" si="0"/>
        <v>125000</v>
      </c>
      <c r="I6" s="277"/>
      <c r="J6" s="1" t="s">
        <v>1</v>
      </c>
      <c r="K6" s="216" t="s">
        <v>492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502" t="s">
        <v>502</v>
      </c>
      <c r="S6" s="502"/>
      <c r="T6" s="503"/>
      <c r="U6" s="503"/>
      <c r="V6" s="503"/>
      <c r="W6" s="503"/>
      <c r="X6" s="503"/>
      <c r="Y6" s="503"/>
    </row>
    <row r="7" spans="2:34" x14ac:dyDescent="0.25">
      <c r="B7" s="57">
        <v>4</v>
      </c>
      <c r="C7" s="59" t="s">
        <v>356</v>
      </c>
      <c r="D7" s="59" t="s">
        <v>351</v>
      </c>
      <c r="E7" s="59" t="s">
        <v>355</v>
      </c>
      <c r="F7" s="59" t="s">
        <v>374</v>
      </c>
      <c r="G7" s="56">
        <f t="shared" si="0"/>
        <v>125000</v>
      </c>
      <c r="I7" s="277"/>
      <c r="J7" s="1">
        <v>1</v>
      </c>
      <c r="K7" s="278" t="s">
        <v>123</v>
      </c>
      <c r="L7" s="304" t="s">
        <v>363</v>
      </c>
      <c r="M7" s="1">
        <v>1</v>
      </c>
      <c r="N7" s="308"/>
      <c r="O7" s="210">
        <v>2000000</v>
      </c>
      <c r="P7" s="211">
        <f>M7*N7</f>
        <v>0</v>
      </c>
      <c r="Q7" s="277"/>
      <c r="R7" s="503"/>
      <c r="S7" s="503"/>
      <c r="T7" s="503"/>
      <c r="U7" s="503"/>
      <c r="V7" s="503"/>
      <c r="W7" s="503"/>
      <c r="X7" s="503"/>
      <c r="Y7" s="503"/>
    </row>
    <row r="8" spans="2:34" x14ac:dyDescent="0.25">
      <c r="B8" s="57">
        <v>5</v>
      </c>
      <c r="C8" s="57" t="s">
        <v>359</v>
      </c>
      <c r="D8" s="57" t="s">
        <v>369</v>
      </c>
      <c r="E8" s="57" t="s">
        <v>352</v>
      </c>
      <c r="F8" s="59" t="s">
        <v>374</v>
      </c>
      <c r="G8" s="56">
        <f t="shared" si="0"/>
        <v>100000</v>
      </c>
      <c r="I8" s="277"/>
      <c r="J8" s="1">
        <v>2</v>
      </c>
      <c r="K8" s="328" t="s">
        <v>346</v>
      </c>
      <c r="L8" s="304" t="s">
        <v>347</v>
      </c>
      <c r="M8" s="1">
        <v>1</v>
      </c>
      <c r="N8" s="308">
        <v>500000</v>
      </c>
      <c r="O8" s="210"/>
      <c r="P8" s="211">
        <f t="shared" ref="P8:P14" si="1">M8*N8</f>
        <v>500000</v>
      </c>
      <c r="Q8" s="277"/>
      <c r="R8" s="503"/>
      <c r="S8" s="503"/>
      <c r="T8" s="503"/>
      <c r="U8" s="503"/>
      <c r="V8" s="503"/>
      <c r="W8" s="503"/>
      <c r="X8" s="503"/>
      <c r="Y8" s="503"/>
    </row>
    <row r="9" spans="2:34" x14ac:dyDescent="0.25">
      <c r="B9" s="57">
        <v>6</v>
      </c>
      <c r="C9" s="57" t="s">
        <v>33</v>
      </c>
      <c r="D9" s="57" t="s">
        <v>360</v>
      </c>
      <c r="E9" s="57" t="s">
        <v>352</v>
      </c>
      <c r="F9" s="59" t="s">
        <v>374</v>
      </c>
      <c r="G9" s="56">
        <f t="shared" si="0"/>
        <v>150000</v>
      </c>
      <c r="I9" s="277"/>
      <c r="J9" s="1">
        <v>3</v>
      </c>
      <c r="K9" s="275" t="s">
        <v>123</v>
      </c>
      <c r="L9" s="305" t="s">
        <v>357</v>
      </c>
      <c r="M9" s="314">
        <v>1</v>
      </c>
      <c r="N9" s="309"/>
      <c r="O9" s="210">
        <f>G57</f>
        <v>6350000</v>
      </c>
      <c r="P9" s="211">
        <f t="shared" si="1"/>
        <v>0</v>
      </c>
      <c r="Q9" s="277"/>
      <c r="R9" s="503"/>
      <c r="S9" s="503"/>
      <c r="T9" s="503"/>
      <c r="U9" s="503"/>
      <c r="V9" s="503"/>
      <c r="W9" s="503"/>
      <c r="X9" s="503"/>
      <c r="Y9" s="503"/>
    </row>
    <row r="10" spans="2:34" x14ac:dyDescent="0.25">
      <c r="B10" s="57">
        <v>7</v>
      </c>
      <c r="C10" s="57" t="s">
        <v>362</v>
      </c>
      <c r="D10" s="57" t="s">
        <v>351</v>
      </c>
      <c r="E10" s="57" t="s">
        <v>352</v>
      </c>
      <c r="F10" s="59" t="s">
        <v>374</v>
      </c>
      <c r="G10" s="56">
        <f t="shared" si="0"/>
        <v>125000</v>
      </c>
      <c r="I10" s="277"/>
      <c r="J10" s="1">
        <v>4</v>
      </c>
      <c r="K10" s="329" t="s">
        <v>383</v>
      </c>
      <c r="L10" s="306" t="s">
        <v>384</v>
      </c>
      <c r="M10" s="66">
        <v>1</v>
      </c>
      <c r="N10" s="310">
        <v>1500</v>
      </c>
      <c r="O10" s="210"/>
      <c r="P10" s="211">
        <f t="shared" si="1"/>
        <v>1500</v>
      </c>
      <c r="Q10" s="277"/>
      <c r="R10" s="503"/>
      <c r="S10" s="503"/>
      <c r="T10" s="503"/>
      <c r="U10" s="503"/>
      <c r="V10" s="503"/>
      <c r="W10" s="503"/>
      <c r="X10" s="503"/>
      <c r="Y10" s="503"/>
    </row>
    <row r="11" spans="2:34" x14ac:dyDescent="0.25">
      <c r="B11" s="57">
        <v>8</v>
      </c>
      <c r="C11" s="57" t="s">
        <v>23</v>
      </c>
      <c r="D11" s="59" t="s">
        <v>369</v>
      </c>
      <c r="E11" s="57" t="s">
        <v>352</v>
      </c>
      <c r="F11" s="59" t="s">
        <v>374</v>
      </c>
      <c r="G11" s="56">
        <f t="shared" si="0"/>
        <v>100000</v>
      </c>
      <c r="I11" s="277"/>
      <c r="J11" s="1">
        <v>5</v>
      </c>
      <c r="K11" s="329" t="s">
        <v>383</v>
      </c>
      <c r="L11" s="350" t="s">
        <v>385</v>
      </c>
      <c r="M11" s="351">
        <v>1</v>
      </c>
      <c r="N11" s="352">
        <v>25500</v>
      </c>
      <c r="O11" s="353"/>
      <c r="P11" s="346">
        <f t="shared" si="1"/>
        <v>25500</v>
      </c>
      <c r="Q11" s="277"/>
      <c r="R11" s="503"/>
      <c r="S11" s="503"/>
      <c r="T11" s="503"/>
      <c r="U11" s="503"/>
      <c r="V11" s="503"/>
      <c r="W11" s="503"/>
      <c r="X11" s="503"/>
      <c r="Y11" s="503"/>
    </row>
    <row r="12" spans="2:34" x14ac:dyDescent="0.25">
      <c r="B12" s="57">
        <v>9</v>
      </c>
      <c r="C12" s="57" t="s">
        <v>56</v>
      </c>
      <c r="D12" s="59" t="s">
        <v>369</v>
      </c>
      <c r="E12" s="57" t="s">
        <v>352</v>
      </c>
      <c r="F12" s="59" t="s">
        <v>374</v>
      </c>
      <c r="G12" s="56">
        <f t="shared" si="0"/>
        <v>100000</v>
      </c>
      <c r="I12" s="277"/>
      <c r="J12" s="1">
        <v>6</v>
      </c>
      <c r="K12" s="330" t="s">
        <v>386</v>
      </c>
      <c r="L12" s="354" t="s">
        <v>387</v>
      </c>
      <c r="M12" s="343">
        <v>1</v>
      </c>
      <c r="N12" s="355">
        <v>13000</v>
      </c>
      <c r="O12" s="356"/>
      <c r="P12" s="346">
        <f t="shared" si="1"/>
        <v>13000</v>
      </c>
      <c r="Q12" s="277"/>
      <c r="R12" s="503"/>
      <c r="S12" s="503"/>
      <c r="T12" s="503"/>
      <c r="U12" s="503"/>
      <c r="V12" s="503"/>
      <c r="W12" s="503"/>
      <c r="X12" s="503"/>
      <c r="Y12" s="503"/>
    </row>
    <row r="13" spans="2:34" x14ac:dyDescent="0.25">
      <c r="B13" s="57">
        <v>10</v>
      </c>
      <c r="C13" s="57" t="s">
        <v>20</v>
      </c>
      <c r="D13" s="59" t="s">
        <v>369</v>
      </c>
      <c r="E13" s="57" t="s">
        <v>352</v>
      </c>
      <c r="F13" s="59" t="s">
        <v>374</v>
      </c>
      <c r="G13" s="56">
        <f t="shared" si="0"/>
        <v>100000</v>
      </c>
      <c r="I13" s="277"/>
      <c r="J13" s="1">
        <v>7</v>
      </c>
      <c r="K13" s="331" t="s">
        <v>390</v>
      </c>
      <c r="L13" s="357" t="s">
        <v>493</v>
      </c>
      <c r="M13" s="347">
        <v>3</v>
      </c>
      <c r="N13" s="358">
        <v>750</v>
      </c>
      <c r="O13" s="356"/>
      <c r="P13" s="346">
        <f t="shared" si="1"/>
        <v>2250</v>
      </c>
      <c r="Q13" s="277"/>
      <c r="R13" s="277"/>
      <c r="T13" s="277"/>
      <c r="U13" s="277"/>
      <c r="V13" s="277"/>
    </row>
    <row r="14" spans="2:34" x14ac:dyDescent="0.25">
      <c r="B14" s="57">
        <v>11</v>
      </c>
      <c r="C14" s="57" t="s">
        <v>83</v>
      </c>
      <c r="D14" s="57" t="s">
        <v>360</v>
      </c>
      <c r="E14" s="57" t="s">
        <v>352</v>
      </c>
      <c r="F14" s="59" t="s">
        <v>374</v>
      </c>
      <c r="G14" s="56">
        <f t="shared" si="0"/>
        <v>150000</v>
      </c>
      <c r="I14" s="277"/>
      <c r="J14" s="1">
        <v>8</v>
      </c>
      <c r="K14" s="331" t="s">
        <v>391</v>
      </c>
      <c r="L14" s="357" t="s">
        <v>392</v>
      </c>
      <c r="M14" s="343">
        <v>6</v>
      </c>
      <c r="N14" s="355">
        <v>15000</v>
      </c>
      <c r="O14" s="346"/>
      <c r="P14" s="346">
        <f t="shared" si="1"/>
        <v>90000</v>
      </c>
      <c r="Q14" s="277"/>
      <c r="R14" s="277"/>
      <c r="T14" s="277"/>
      <c r="U14" s="277"/>
      <c r="V14" s="277"/>
    </row>
    <row r="15" spans="2:34" x14ac:dyDescent="0.25">
      <c r="B15" s="57">
        <v>12</v>
      </c>
      <c r="C15" s="57" t="s">
        <v>367</v>
      </c>
      <c r="D15" s="57" t="s">
        <v>351</v>
      </c>
      <c r="E15" s="57" t="s">
        <v>352</v>
      </c>
      <c r="F15" s="59" t="s">
        <v>374</v>
      </c>
      <c r="G15" s="56">
        <f t="shared" si="0"/>
        <v>125000</v>
      </c>
      <c r="I15" s="277"/>
      <c r="J15" s="1">
        <v>9</v>
      </c>
      <c r="K15" s="328" t="s">
        <v>394</v>
      </c>
      <c r="L15" s="357" t="s">
        <v>399</v>
      </c>
      <c r="M15" s="347">
        <v>8</v>
      </c>
      <c r="N15" s="358">
        <v>15000</v>
      </c>
      <c r="O15" s="346"/>
      <c r="P15" s="346">
        <f>M15*N15</f>
        <v>120000</v>
      </c>
      <c r="Q15" s="277"/>
      <c r="X15" s="253"/>
      <c r="Y15" s="253"/>
    </row>
    <row r="16" spans="2:34" x14ac:dyDescent="0.25">
      <c r="B16" s="57">
        <v>13</v>
      </c>
      <c r="C16" s="57" t="s">
        <v>152</v>
      </c>
      <c r="D16" s="57" t="s">
        <v>360</v>
      </c>
      <c r="E16" s="57" t="s">
        <v>352</v>
      </c>
      <c r="F16" s="59" t="s">
        <v>374</v>
      </c>
      <c r="G16" s="56">
        <f t="shared" si="0"/>
        <v>150000</v>
      </c>
      <c r="I16" s="277"/>
      <c r="J16" s="1">
        <v>10</v>
      </c>
      <c r="K16" s="328" t="s">
        <v>394</v>
      </c>
      <c r="L16" s="357" t="s">
        <v>398</v>
      </c>
      <c r="M16" s="347">
        <v>1</v>
      </c>
      <c r="N16" s="358">
        <v>3500</v>
      </c>
      <c r="O16" s="346"/>
      <c r="P16" s="346">
        <f>M16*N16</f>
        <v>3500</v>
      </c>
      <c r="Q16" s="277"/>
      <c r="R16" s="511" t="s">
        <v>409</v>
      </c>
      <c r="S16" s="511"/>
      <c r="T16" s="511"/>
      <c r="U16" s="511"/>
      <c r="V16" s="511"/>
      <c r="W16" s="511"/>
      <c r="X16" s="253"/>
      <c r="AA16" s="490" t="s">
        <v>454</v>
      </c>
      <c r="AB16" s="490"/>
      <c r="AC16" s="490"/>
      <c r="AD16" s="490"/>
      <c r="AE16" s="490"/>
      <c r="AF16" s="490"/>
      <c r="AG16" s="490"/>
      <c r="AH16" s="490"/>
    </row>
    <row r="17" spans="2:37" x14ac:dyDescent="0.25">
      <c r="B17" s="57">
        <v>14</v>
      </c>
      <c r="C17" s="57" t="s">
        <v>368</v>
      </c>
      <c r="D17" s="57" t="s">
        <v>351</v>
      </c>
      <c r="E17" s="57" t="s">
        <v>352</v>
      </c>
      <c r="F17" s="59" t="s">
        <v>374</v>
      </c>
      <c r="G17" s="56">
        <f t="shared" si="0"/>
        <v>125000</v>
      </c>
      <c r="I17" s="277"/>
      <c r="J17" s="1">
        <v>11</v>
      </c>
      <c r="K17" s="328" t="s">
        <v>401</v>
      </c>
      <c r="L17" s="357" t="s">
        <v>402</v>
      </c>
      <c r="M17" s="347">
        <v>1</v>
      </c>
      <c r="N17" s="358">
        <v>3000</v>
      </c>
      <c r="O17" s="346"/>
      <c r="P17" s="346">
        <f>M17*N17</f>
        <v>3000</v>
      </c>
      <c r="Q17" s="277"/>
      <c r="R17" s="290" t="s">
        <v>1</v>
      </c>
      <c r="S17" s="291" t="s">
        <v>301</v>
      </c>
      <c r="T17" s="290" t="s">
        <v>410</v>
      </c>
      <c r="U17" s="290" t="s">
        <v>75</v>
      </c>
      <c r="V17" s="290" t="s">
        <v>411</v>
      </c>
      <c r="W17" s="290" t="s">
        <v>15</v>
      </c>
      <c r="X17" s="253"/>
      <c r="AA17" s="404" t="s">
        <v>1</v>
      </c>
      <c r="AB17" s="1" t="s">
        <v>455</v>
      </c>
      <c r="AC17" s="321" t="s">
        <v>458</v>
      </c>
      <c r="AD17" s="321" t="s">
        <v>456</v>
      </c>
      <c r="AE17" s="321" t="s">
        <v>457</v>
      </c>
      <c r="AF17" s="321" t="s">
        <v>459</v>
      </c>
      <c r="AG17" s="322" t="s">
        <v>460</v>
      </c>
      <c r="AH17" s="322" t="s">
        <v>463</v>
      </c>
      <c r="AJ17" s="57" t="s">
        <v>456</v>
      </c>
      <c r="AK17" s="57" t="s">
        <v>457</v>
      </c>
    </row>
    <row r="18" spans="2:37" x14ac:dyDescent="0.25">
      <c r="B18" s="57">
        <v>15</v>
      </c>
      <c r="C18" s="59" t="s">
        <v>370</v>
      </c>
      <c r="D18" s="59" t="s">
        <v>351</v>
      </c>
      <c r="E18" s="59" t="s">
        <v>352</v>
      </c>
      <c r="F18" s="59" t="s">
        <v>374</v>
      </c>
      <c r="G18" s="56">
        <f t="shared" si="0"/>
        <v>125000</v>
      </c>
      <c r="I18" s="277"/>
      <c r="J18" s="1">
        <v>12</v>
      </c>
      <c r="K18" s="329" t="s">
        <v>408</v>
      </c>
      <c r="L18" s="357" t="s">
        <v>414</v>
      </c>
      <c r="M18" s="347">
        <v>2</v>
      </c>
      <c r="N18" s="358">
        <v>31000</v>
      </c>
      <c r="O18" s="356"/>
      <c r="P18" s="346">
        <f>M18*N18</f>
        <v>62000</v>
      </c>
      <c r="Q18" s="277"/>
      <c r="R18" s="57">
        <v>1</v>
      </c>
      <c r="S18" s="59" t="s">
        <v>403</v>
      </c>
      <c r="T18" s="292" t="s">
        <v>404</v>
      </c>
      <c r="U18" s="1">
        <v>53</v>
      </c>
      <c r="V18" s="64">
        <v>2250</v>
      </c>
      <c r="W18" s="56">
        <f>U18*V18</f>
        <v>119250</v>
      </c>
      <c r="AA18" s="404">
        <v>1</v>
      </c>
      <c r="AB18" s="59" t="s">
        <v>461</v>
      </c>
      <c r="AC18" s="59" t="s">
        <v>462</v>
      </c>
      <c r="AD18" s="1">
        <v>1</v>
      </c>
      <c r="AE18" s="1">
        <v>2</v>
      </c>
      <c r="AF18" s="56">
        <f>AD18*30000</f>
        <v>30000</v>
      </c>
      <c r="AG18" s="56">
        <f>AE18*100000</f>
        <v>200000</v>
      </c>
      <c r="AH18" s="56">
        <f>AF18+AG18</f>
        <v>230000</v>
      </c>
      <c r="AJ18" s="56">
        <v>30000</v>
      </c>
      <c r="AK18" s="56">
        <v>100000</v>
      </c>
    </row>
    <row r="19" spans="2:37" x14ac:dyDescent="0.25">
      <c r="B19" s="57">
        <v>16</v>
      </c>
      <c r="C19" s="59" t="s">
        <v>371</v>
      </c>
      <c r="D19" s="59" t="s">
        <v>369</v>
      </c>
      <c r="E19" s="59" t="s">
        <v>352</v>
      </c>
      <c r="F19" s="59" t="s">
        <v>374</v>
      </c>
      <c r="G19" s="56">
        <f t="shared" si="0"/>
        <v>100000</v>
      </c>
      <c r="I19" s="277"/>
      <c r="J19" s="1">
        <v>13</v>
      </c>
      <c r="K19" s="329" t="s">
        <v>408</v>
      </c>
      <c r="L19" s="357" t="s">
        <v>415</v>
      </c>
      <c r="M19" s="343">
        <v>1</v>
      </c>
      <c r="N19" s="355">
        <v>15900</v>
      </c>
      <c r="O19" s="356"/>
      <c r="P19" s="346">
        <f>M19*N19</f>
        <v>15900</v>
      </c>
      <c r="Q19" s="277"/>
      <c r="R19" s="57">
        <v>2</v>
      </c>
      <c r="S19" s="59" t="s">
        <v>403</v>
      </c>
      <c r="T19" s="292" t="s">
        <v>441</v>
      </c>
      <c r="U19" s="1">
        <v>12</v>
      </c>
      <c r="V19" s="64">
        <v>18900</v>
      </c>
      <c r="W19" s="56">
        <f t="shared" ref="W19:W41" si="2">U19*V19</f>
        <v>226800</v>
      </c>
      <c r="AA19" s="403">
        <v>2</v>
      </c>
      <c r="AB19" s="302" t="s">
        <v>53</v>
      </c>
      <c r="AC19" s="59" t="s">
        <v>416</v>
      </c>
      <c r="AD19" s="1">
        <v>3</v>
      </c>
      <c r="AE19" s="1">
        <v>0</v>
      </c>
      <c r="AF19" s="303">
        <f>AD19*30000</f>
        <v>90000</v>
      </c>
      <c r="AG19" s="303">
        <f>AE19*100000</f>
        <v>0</v>
      </c>
      <c r="AH19" s="303">
        <f t="shared" ref="AH19:AH24" si="3">AF19+AG19</f>
        <v>90000</v>
      </c>
    </row>
    <row r="20" spans="2:37" x14ac:dyDescent="0.25">
      <c r="B20" s="57">
        <v>17</v>
      </c>
      <c r="C20" s="59" t="s">
        <v>54</v>
      </c>
      <c r="D20" s="59" t="s">
        <v>360</v>
      </c>
      <c r="E20" s="59" t="s">
        <v>352</v>
      </c>
      <c r="F20" s="59" t="s">
        <v>374</v>
      </c>
      <c r="G20" s="56">
        <f t="shared" si="0"/>
        <v>150000</v>
      </c>
      <c r="I20" s="277"/>
      <c r="J20" s="1">
        <v>14</v>
      </c>
      <c r="K20" s="59" t="s">
        <v>421</v>
      </c>
      <c r="L20" s="372" t="s">
        <v>452</v>
      </c>
      <c r="M20" s="365">
        <v>1</v>
      </c>
      <c r="N20" s="373">
        <v>70000</v>
      </c>
      <c r="O20" s="367"/>
      <c r="P20" s="368">
        <f t="shared" ref="P20:P26" si="4">M20*N20</f>
        <v>70000</v>
      </c>
      <c r="Q20" s="277"/>
      <c r="R20" s="57">
        <v>3</v>
      </c>
      <c r="S20" s="59" t="s">
        <v>403</v>
      </c>
      <c r="T20" s="292" t="s">
        <v>405</v>
      </c>
      <c r="U20" s="289">
        <v>2</v>
      </c>
      <c r="V20" s="286">
        <v>15500</v>
      </c>
      <c r="W20" s="56">
        <f t="shared" si="2"/>
        <v>31000</v>
      </c>
      <c r="AA20" s="404">
        <v>3</v>
      </c>
      <c r="AB20" s="401" t="s">
        <v>45</v>
      </c>
      <c r="AC20" s="301" t="s">
        <v>465</v>
      </c>
      <c r="AD20" s="133"/>
      <c r="AE20" s="133">
        <v>1</v>
      </c>
      <c r="AF20" s="402">
        <f t="shared" ref="AF20:AF24" si="5">AD20*30000</f>
        <v>0</v>
      </c>
      <c r="AG20" s="402">
        <f t="shared" ref="AG20:AG24" si="6">AE20*100000</f>
        <v>100000</v>
      </c>
      <c r="AH20" s="402">
        <f t="shared" si="3"/>
        <v>100000</v>
      </c>
    </row>
    <row r="21" spans="2:37" x14ac:dyDescent="0.25">
      <c r="B21" s="57">
        <v>18</v>
      </c>
      <c r="C21" s="59" t="s">
        <v>372</v>
      </c>
      <c r="D21" s="59" t="s">
        <v>351</v>
      </c>
      <c r="E21" s="59" t="s">
        <v>352</v>
      </c>
      <c r="F21" s="59" t="s">
        <v>374</v>
      </c>
      <c r="G21" s="56">
        <f t="shared" si="0"/>
        <v>125000</v>
      </c>
      <c r="I21" s="277"/>
      <c r="J21" s="1">
        <v>15</v>
      </c>
      <c r="K21" s="59" t="s">
        <v>421</v>
      </c>
      <c r="L21" s="307" t="s">
        <v>453</v>
      </c>
      <c r="M21" s="1">
        <v>1</v>
      </c>
      <c r="N21" s="308">
        <v>1000000</v>
      </c>
      <c r="O21" s="57"/>
      <c r="P21" s="211">
        <f t="shared" si="4"/>
        <v>1000000</v>
      </c>
      <c r="Q21" s="277"/>
      <c r="R21" s="57">
        <v>4</v>
      </c>
      <c r="S21" s="59" t="s">
        <v>403</v>
      </c>
      <c r="T21" s="292" t="s">
        <v>406</v>
      </c>
      <c r="U21" s="289">
        <v>1</v>
      </c>
      <c r="V21" s="286">
        <v>15500</v>
      </c>
      <c r="W21" s="56">
        <f t="shared" si="2"/>
        <v>15500</v>
      </c>
      <c r="AA21" s="403">
        <v>4</v>
      </c>
      <c r="AB21" s="301" t="s">
        <v>44</v>
      </c>
      <c r="AC21" s="301" t="s">
        <v>466</v>
      </c>
      <c r="AD21" s="133">
        <v>1</v>
      </c>
      <c r="AE21" s="133"/>
      <c r="AF21" s="402">
        <f t="shared" si="5"/>
        <v>30000</v>
      </c>
      <c r="AG21" s="402">
        <f t="shared" si="6"/>
        <v>0</v>
      </c>
      <c r="AH21" s="402">
        <f t="shared" si="3"/>
        <v>30000</v>
      </c>
    </row>
    <row r="22" spans="2:37" x14ac:dyDescent="0.25">
      <c r="B22" s="57">
        <v>19</v>
      </c>
      <c r="C22" s="57" t="s">
        <v>375</v>
      </c>
      <c r="D22" s="57" t="s">
        <v>351</v>
      </c>
      <c r="E22" s="57" t="s">
        <v>352</v>
      </c>
      <c r="F22" s="57" t="s">
        <v>374</v>
      </c>
      <c r="G22" s="56">
        <f t="shared" si="0"/>
        <v>125000</v>
      </c>
      <c r="I22" s="277"/>
      <c r="J22" s="1">
        <v>16</v>
      </c>
      <c r="K22" s="59" t="s">
        <v>487</v>
      </c>
      <c r="L22" s="374" t="s">
        <v>485</v>
      </c>
      <c r="M22" s="375">
        <v>1</v>
      </c>
      <c r="N22" s="376">
        <v>30000</v>
      </c>
      <c r="O22" s="377"/>
      <c r="P22" s="378">
        <f t="shared" si="4"/>
        <v>30000</v>
      </c>
      <c r="Q22" s="277"/>
      <c r="R22" s="57">
        <v>5</v>
      </c>
      <c r="S22" s="59" t="s">
        <v>403</v>
      </c>
      <c r="T22" s="293" t="s">
        <v>407</v>
      </c>
      <c r="U22" s="1">
        <v>2</v>
      </c>
      <c r="V22" s="64">
        <v>15500</v>
      </c>
      <c r="W22" s="56">
        <f t="shared" si="2"/>
        <v>31000</v>
      </c>
      <c r="AA22" s="404">
        <v>5</v>
      </c>
      <c r="AB22" s="59" t="s">
        <v>467</v>
      </c>
      <c r="AC22" s="59" t="s">
        <v>468</v>
      </c>
      <c r="AD22" s="1"/>
      <c r="AE22" s="1">
        <v>4</v>
      </c>
      <c r="AF22" s="303">
        <f t="shared" si="5"/>
        <v>0</v>
      </c>
      <c r="AG22" s="303">
        <f t="shared" si="6"/>
        <v>400000</v>
      </c>
      <c r="AH22" s="303">
        <f t="shared" si="3"/>
        <v>400000</v>
      </c>
    </row>
    <row r="23" spans="2:37" x14ac:dyDescent="0.25">
      <c r="B23" s="57">
        <v>20</v>
      </c>
      <c r="C23" s="57" t="s">
        <v>376</v>
      </c>
      <c r="D23" s="57" t="s">
        <v>360</v>
      </c>
      <c r="E23" s="57" t="s">
        <v>352</v>
      </c>
      <c r="F23" s="57" t="s">
        <v>374</v>
      </c>
      <c r="G23" s="56">
        <f t="shared" si="0"/>
        <v>150000</v>
      </c>
      <c r="I23" s="277"/>
      <c r="J23" s="1">
        <v>17</v>
      </c>
      <c r="K23" s="59" t="s">
        <v>475</v>
      </c>
      <c r="L23" s="374" t="s">
        <v>486</v>
      </c>
      <c r="M23" s="375">
        <v>1</v>
      </c>
      <c r="N23" s="376">
        <v>100000</v>
      </c>
      <c r="O23" s="377"/>
      <c r="P23" s="378">
        <f t="shared" si="4"/>
        <v>100000</v>
      </c>
      <c r="Q23" s="277"/>
      <c r="R23" s="57">
        <v>6</v>
      </c>
      <c r="S23" s="59" t="s">
        <v>403</v>
      </c>
      <c r="T23" s="292" t="s">
        <v>439</v>
      </c>
      <c r="U23" s="1">
        <v>50</v>
      </c>
      <c r="V23" s="64">
        <v>15000</v>
      </c>
      <c r="W23" s="56">
        <f t="shared" si="2"/>
        <v>750000</v>
      </c>
      <c r="AA23" s="403">
        <v>6</v>
      </c>
      <c r="AB23" s="57" t="s">
        <v>31</v>
      </c>
      <c r="AC23" s="57" t="s">
        <v>472</v>
      </c>
      <c r="AD23" s="1">
        <v>1</v>
      </c>
      <c r="AE23" s="1"/>
      <c r="AF23" s="303">
        <f t="shared" si="5"/>
        <v>30000</v>
      </c>
      <c r="AG23" s="303">
        <f t="shared" si="6"/>
        <v>0</v>
      </c>
      <c r="AH23" s="303">
        <f t="shared" si="3"/>
        <v>30000</v>
      </c>
    </row>
    <row r="24" spans="2:37" x14ac:dyDescent="0.25">
      <c r="B24" s="57">
        <v>21</v>
      </c>
      <c r="C24" s="57" t="s">
        <v>377</v>
      </c>
      <c r="D24" s="57" t="s">
        <v>351</v>
      </c>
      <c r="E24" s="57" t="s">
        <v>352</v>
      </c>
      <c r="F24" s="57" t="s">
        <v>374</v>
      </c>
      <c r="G24" s="56">
        <f t="shared" si="0"/>
        <v>125000</v>
      </c>
      <c r="I24" s="277"/>
      <c r="J24" s="1">
        <v>18</v>
      </c>
      <c r="K24" s="59" t="s">
        <v>487</v>
      </c>
      <c r="L24" s="340" t="s">
        <v>488</v>
      </c>
      <c r="M24" s="333">
        <v>10</v>
      </c>
      <c r="N24" s="341">
        <v>8000</v>
      </c>
      <c r="O24" s="324"/>
      <c r="P24" s="336">
        <f t="shared" si="4"/>
        <v>80000</v>
      </c>
      <c r="Q24" s="277"/>
      <c r="R24" s="57">
        <v>7</v>
      </c>
      <c r="S24" s="59" t="s">
        <v>403</v>
      </c>
      <c r="T24" s="292" t="s">
        <v>437</v>
      </c>
      <c r="U24" s="1">
        <v>50</v>
      </c>
      <c r="V24" s="64">
        <v>12000</v>
      </c>
      <c r="W24" s="56">
        <f t="shared" si="2"/>
        <v>600000</v>
      </c>
      <c r="AA24" s="405">
        <v>7</v>
      </c>
      <c r="AB24" s="141" t="s">
        <v>52</v>
      </c>
      <c r="AC24" s="141" t="s">
        <v>473</v>
      </c>
      <c r="AD24" s="23">
        <v>3</v>
      </c>
      <c r="AE24" s="23"/>
      <c r="AF24" s="397">
        <f t="shared" si="5"/>
        <v>90000</v>
      </c>
      <c r="AG24" s="397">
        <f t="shared" si="6"/>
        <v>0</v>
      </c>
      <c r="AH24" s="397">
        <f t="shared" si="3"/>
        <v>90000</v>
      </c>
    </row>
    <row r="25" spans="2:37" x14ac:dyDescent="0.25">
      <c r="B25" s="57">
        <v>22</v>
      </c>
      <c r="C25" s="57" t="s">
        <v>378</v>
      </c>
      <c r="D25" s="57" t="s">
        <v>351</v>
      </c>
      <c r="E25" s="57" t="s">
        <v>352</v>
      </c>
      <c r="F25" s="57" t="s">
        <v>374</v>
      </c>
      <c r="G25" s="56">
        <f t="shared" si="0"/>
        <v>125000</v>
      </c>
      <c r="I25" s="277"/>
      <c r="J25" s="1">
        <v>19</v>
      </c>
      <c r="K25" s="59" t="s">
        <v>487</v>
      </c>
      <c r="L25" s="359" t="s">
        <v>424</v>
      </c>
      <c r="M25" s="347">
        <v>1</v>
      </c>
      <c r="N25" s="358">
        <v>50000</v>
      </c>
      <c r="O25" s="360"/>
      <c r="P25" s="346">
        <f t="shared" si="4"/>
        <v>50000</v>
      </c>
      <c r="Q25" s="277"/>
      <c r="R25" s="57">
        <v>8</v>
      </c>
      <c r="S25" s="59" t="s">
        <v>421</v>
      </c>
      <c r="T25" s="57" t="s">
        <v>438</v>
      </c>
      <c r="U25" s="1">
        <v>50</v>
      </c>
      <c r="V25" s="64">
        <v>15000</v>
      </c>
      <c r="W25" s="56">
        <f t="shared" si="2"/>
        <v>750000</v>
      </c>
      <c r="AA25" s="496" t="s">
        <v>15</v>
      </c>
      <c r="AB25" s="497"/>
      <c r="AC25" s="497"/>
      <c r="AD25" s="497"/>
      <c r="AE25" s="498"/>
      <c r="AF25" s="491">
        <f>SUM(AH18:AH40)</f>
        <v>970000</v>
      </c>
      <c r="AG25" s="466"/>
      <c r="AH25" s="466"/>
    </row>
    <row r="26" spans="2:37" x14ac:dyDescent="0.25">
      <c r="B26" s="57">
        <v>23</v>
      </c>
      <c r="C26" s="57" t="s">
        <v>61</v>
      </c>
      <c r="D26" s="57" t="s">
        <v>360</v>
      </c>
      <c r="E26" s="57" t="s">
        <v>352</v>
      </c>
      <c r="F26" s="57" t="s">
        <v>374</v>
      </c>
      <c r="G26" s="56">
        <f t="shared" si="0"/>
        <v>150000</v>
      </c>
      <c r="I26" s="277"/>
      <c r="J26" s="1">
        <v>20</v>
      </c>
      <c r="K26" s="59" t="s">
        <v>487</v>
      </c>
      <c r="L26" s="359" t="s">
        <v>464</v>
      </c>
      <c r="M26" s="343">
        <v>3</v>
      </c>
      <c r="N26" s="355">
        <v>7000</v>
      </c>
      <c r="O26" s="345"/>
      <c r="P26" s="346">
        <f t="shared" si="4"/>
        <v>21000</v>
      </c>
      <c r="Q26" s="277"/>
      <c r="R26" s="57">
        <v>9</v>
      </c>
      <c r="S26" s="59" t="s">
        <v>421</v>
      </c>
      <c r="T26" s="57" t="s">
        <v>425</v>
      </c>
      <c r="U26" s="1">
        <v>3</v>
      </c>
      <c r="V26" s="64">
        <v>18000</v>
      </c>
      <c r="W26" s="56">
        <f t="shared" si="2"/>
        <v>54000</v>
      </c>
      <c r="AA26" s="398"/>
      <c r="AB26" s="24"/>
      <c r="AC26" s="24"/>
      <c r="AD26" s="24"/>
      <c r="AE26" s="24"/>
      <c r="AF26" s="400"/>
      <c r="AG26" s="400"/>
      <c r="AH26" s="400"/>
    </row>
    <row r="27" spans="2:37" x14ac:dyDescent="0.25">
      <c r="B27" s="57">
        <v>24</v>
      </c>
      <c r="C27" s="57" t="s">
        <v>379</v>
      </c>
      <c r="D27" s="57" t="s">
        <v>351</v>
      </c>
      <c r="E27" s="57" t="s">
        <v>352</v>
      </c>
      <c r="F27" s="57" t="s">
        <v>374</v>
      </c>
      <c r="G27" s="56">
        <f t="shared" si="0"/>
        <v>125000</v>
      </c>
      <c r="I27" s="277"/>
      <c r="J27" s="1">
        <v>21</v>
      </c>
      <c r="K27" s="59" t="s">
        <v>491</v>
      </c>
      <c r="L27" s="332" t="s">
        <v>404</v>
      </c>
      <c r="M27" s="333">
        <v>53</v>
      </c>
      <c r="N27" s="334">
        <v>2250</v>
      </c>
      <c r="O27" s="335"/>
      <c r="P27" s="336">
        <f t="shared" ref="P27:P68" si="7">M27*N27</f>
        <v>119250</v>
      </c>
      <c r="Q27" s="277"/>
      <c r="R27" s="57">
        <v>10</v>
      </c>
      <c r="S27" s="59" t="s">
        <v>421</v>
      </c>
      <c r="T27" s="57" t="s">
        <v>426</v>
      </c>
      <c r="U27" s="1">
        <v>4</v>
      </c>
      <c r="V27" s="64">
        <v>4800</v>
      </c>
      <c r="W27" s="56">
        <f t="shared" si="2"/>
        <v>19200</v>
      </c>
      <c r="AA27" s="399"/>
      <c r="AB27" s="24"/>
      <c r="AC27" s="24"/>
      <c r="AD27" s="24"/>
      <c r="AE27" s="24"/>
      <c r="AF27" s="400"/>
      <c r="AG27" s="400"/>
      <c r="AH27" s="400"/>
    </row>
    <row r="28" spans="2:37" x14ac:dyDescent="0.25">
      <c r="B28" s="57">
        <v>25</v>
      </c>
      <c r="C28" s="57" t="s">
        <v>119</v>
      </c>
      <c r="D28" s="57" t="s">
        <v>369</v>
      </c>
      <c r="E28" s="57" t="s">
        <v>352</v>
      </c>
      <c r="F28" s="57" t="s">
        <v>374</v>
      </c>
      <c r="G28" s="56">
        <f t="shared" si="0"/>
        <v>100000</v>
      </c>
      <c r="I28" s="277"/>
      <c r="J28" s="1">
        <v>22</v>
      </c>
      <c r="K28" s="59" t="s">
        <v>491</v>
      </c>
      <c r="L28" s="332" t="s">
        <v>441</v>
      </c>
      <c r="M28" s="333">
        <v>12</v>
      </c>
      <c r="N28" s="334">
        <v>18900</v>
      </c>
      <c r="O28" s="335"/>
      <c r="P28" s="336">
        <f t="shared" si="7"/>
        <v>226800</v>
      </c>
      <c r="Q28" s="277"/>
      <c r="R28" s="57">
        <v>11</v>
      </c>
      <c r="S28" s="59" t="s">
        <v>421</v>
      </c>
      <c r="T28" s="57" t="s">
        <v>427</v>
      </c>
      <c r="U28" s="1">
        <v>2</v>
      </c>
      <c r="V28" s="64">
        <v>9000</v>
      </c>
      <c r="W28" s="56">
        <f t="shared" si="2"/>
        <v>18000</v>
      </c>
      <c r="AA28" s="398"/>
      <c r="AB28" s="24"/>
      <c r="AC28" s="24"/>
      <c r="AD28" s="24"/>
      <c r="AE28" s="24"/>
      <c r="AF28" s="400"/>
      <c r="AG28" s="400"/>
      <c r="AH28" s="400"/>
    </row>
    <row r="29" spans="2:37" x14ac:dyDescent="0.25">
      <c r="B29" s="57">
        <v>26</v>
      </c>
      <c r="C29" s="57" t="s">
        <v>53</v>
      </c>
      <c r="D29" s="57" t="s">
        <v>360</v>
      </c>
      <c r="E29" s="57" t="s">
        <v>352</v>
      </c>
      <c r="F29" s="57" t="s">
        <v>374</v>
      </c>
      <c r="G29" s="56">
        <f t="shared" si="0"/>
        <v>150000</v>
      </c>
      <c r="I29" s="277"/>
      <c r="J29" s="1">
        <v>23</v>
      </c>
      <c r="K29" s="59" t="s">
        <v>491</v>
      </c>
      <c r="L29" s="332" t="s">
        <v>405</v>
      </c>
      <c r="M29" s="337">
        <v>2</v>
      </c>
      <c r="N29" s="338">
        <v>15500</v>
      </c>
      <c r="O29" s="335"/>
      <c r="P29" s="336">
        <f t="shared" si="7"/>
        <v>31000</v>
      </c>
      <c r="Q29" s="277"/>
      <c r="R29" s="57">
        <v>12</v>
      </c>
      <c r="S29" s="59" t="s">
        <v>421</v>
      </c>
      <c r="T29" s="57" t="s">
        <v>428</v>
      </c>
      <c r="U29" s="1">
        <v>1</v>
      </c>
      <c r="V29" s="64">
        <v>13400</v>
      </c>
      <c r="W29" s="56">
        <f t="shared" si="2"/>
        <v>13400</v>
      </c>
      <c r="AA29" s="399"/>
      <c r="AB29" s="24"/>
      <c r="AC29" s="24"/>
      <c r="AD29" s="24"/>
      <c r="AE29" s="24"/>
      <c r="AF29" s="400"/>
      <c r="AG29" s="400"/>
      <c r="AH29" s="400"/>
    </row>
    <row r="30" spans="2:37" x14ac:dyDescent="0.25">
      <c r="B30" s="57">
        <v>27</v>
      </c>
      <c r="C30" s="57" t="s">
        <v>380</v>
      </c>
      <c r="D30" s="57" t="s">
        <v>351</v>
      </c>
      <c r="E30" s="57" t="s">
        <v>352</v>
      </c>
      <c r="F30" s="57" t="s">
        <v>374</v>
      </c>
      <c r="G30" s="56">
        <f t="shared" si="0"/>
        <v>125000</v>
      </c>
      <c r="I30" s="277"/>
      <c r="J30" s="1">
        <v>24</v>
      </c>
      <c r="K30" s="59" t="s">
        <v>491</v>
      </c>
      <c r="L30" s="332" t="s">
        <v>406</v>
      </c>
      <c r="M30" s="337">
        <v>1</v>
      </c>
      <c r="N30" s="338">
        <v>15500</v>
      </c>
      <c r="O30" s="335"/>
      <c r="P30" s="336">
        <f t="shared" si="7"/>
        <v>15500</v>
      </c>
      <c r="Q30" s="277"/>
      <c r="R30" s="57">
        <v>13</v>
      </c>
      <c r="S30" s="59" t="s">
        <v>421</v>
      </c>
      <c r="T30" s="57" t="s">
        <v>429</v>
      </c>
      <c r="U30" s="1">
        <v>1</v>
      </c>
      <c r="V30" s="64">
        <v>5800</v>
      </c>
      <c r="W30" s="56">
        <f t="shared" si="2"/>
        <v>5800</v>
      </c>
      <c r="AA30" s="398"/>
      <c r="AB30" s="24"/>
      <c r="AC30" s="24"/>
      <c r="AD30" s="24"/>
      <c r="AE30" s="24"/>
      <c r="AF30" s="400"/>
      <c r="AG30" s="400"/>
      <c r="AH30" s="400"/>
    </row>
    <row r="31" spans="2:37" x14ac:dyDescent="0.25">
      <c r="B31" s="57">
        <v>28</v>
      </c>
      <c r="C31" s="57" t="s">
        <v>35</v>
      </c>
      <c r="D31" s="57" t="s">
        <v>360</v>
      </c>
      <c r="E31" s="57" t="s">
        <v>352</v>
      </c>
      <c r="F31" s="57" t="s">
        <v>374</v>
      </c>
      <c r="G31" s="56">
        <f t="shared" si="0"/>
        <v>150000</v>
      </c>
      <c r="I31" s="277"/>
      <c r="J31" s="1">
        <v>25</v>
      </c>
      <c r="K31" s="59" t="s">
        <v>491</v>
      </c>
      <c r="L31" s="339" t="s">
        <v>407</v>
      </c>
      <c r="M31" s="333">
        <v>2</v>
      </c>
      <c r="N31" s="334">
        <v>15500</v>
      </c>
      <c r="O31" s="335"/>
      <c r="P31" s="336">
        <f t="shared" si="7"/>
        <v>31000</v>
      </c>
      <c r="Q31" s="277"/>
      <c r="R31" s="57">
        <v>14</v>
      </c>
      <c r="S31" s="59" t="s">
        <v>421</v>
      </c>
      <c r="T31" s="57" t="s">
        <v>431</v>
      </c>
      <c r="U31" s="1">
        <v>2</v>
      </c>
      <c r="V31" s="64">
        <v>4700</v>
      </c>
      <c r="W31" s="56">
        <f t="shared" si="2"/>
        <v>9400</v>
      </c>
      <c r="AA31" s="399"/>
      <c r="AB31" s="24"/>
      <c r="AC31" s="24"/>
      <c r="AD31" s="24"/>
      <c r="AE31" s="24"/>
      <c r="AF31" s="400"/>
      <c r="AG31" s="400"/>
      <c r="AH31" s="400"/>
    </row>
    <row r="32" spans="2:37" x14ac:dyDescent="0.25">
      <c r="B32" s="57">
        <v>29</v>
      </c>
      <c r="C32" s="57" t="s">
        <v>51</v>
      </c>
      <c r="D32" s="57" t="s">
        <v>360</v>
      </c>
      <c r="E32" s="57" t="s">
        <v>352</v>
      </c>
      <c r="F32" s="57" t="s">
        <v>374</v>
      </c>
      <c r="G32" s="56">
        <f t="shared" si="0"/>
        <v>150000</v>
      </c>
      <c r="I32" s="277"/>
      <c r="J32" s="1">
        <v>26</v>
      </c>
      <c r="K32" s="59" t="s">
        <v>491</v>
      </c>
      <c r="L32" s="332" t="s">
        <v>439</v>
      </c>
      <c r="M32" s="333">
        <v>50</v>
      </c>
      <c r="N32" s="334">
        <v>15000</v>
      </c>
      <c r="O32" s="335"/>
      <c r="P32" s="336">
        <f t="shared" si="7"/>
        <v>750000</v>
      </c>
      <c r="Q32" s="277"/>
      <c r="R32" s="57">
        <v>15</v>
      </c>
      <c r="S32" s="59" t="s">
        <v>421</v>
      </c>
      <c r="T32" s="57" t="s">
        <v>432</v>
      </c>
      <c r="U32" s="1">
        <v>2</v>
      </c>
      <c r="V32" s="64">
        <v>4400</v>
      </c>
      <c r="W32" s="56">
        <f t="shared" si="2"/>
        <v>8800</v>
      </c>
      <c r="AA32" s="398"/>
      <c r="AB32" s="24"/>
      <c r="AC32" s="24"/>
      <c r="AD32" s="24"/>
      <c r="AE32" s="24"/>
      <c r="AF32" s="400"/>
      <c r="AG32" s="400"/>
      <c r="AH32" s="400"/>
    </row>
    <row r="33" spans="2:34" x14ac:dyDescent="0.25">
      <c r="B33" s="57">
        <v>30</v>
      </c>
      <c r="C33" s="57" t="s">
        <v>37</v>
      </c>
      <c r="D33" s="57" t="s">
        <v>369</v>
      </c>
      <c r="E33" s="57" t="s">
        <v>355</v>
      </c>
      <c r="F33" s="57" t="s">
        <v>374</v>
      </c>
      <c r="G33" s="56">
        <f t="shared" si="0"/>
        <v>100000</v>
      </c>
      <c r="I33" s="277"/>
      <c r="J33" s="1">
        <v>27</v>
      </c>
      <c r="K33" s="59" t="s">
        <v>491</v>
      </c>
      <c r="L33" s="332" t="s">
        <v>437</v>
      </c>
      <c r="M33" s="333">
        <v>50</v>
      </c>
      <c r="N33" s="334">
        <v>12000</v>
      </c>
      <c r="O33" s="335"/>
      <c r="P33" s="336">
        <f t="shared" si="7"/>
        <v>600000</v>
      </c>
      <c r="Q33" s="277"/>
      <c r="R33" s="57">
        <v>16</v>
      </c>
      <c r="S33" s="59" t="s">
        <v>421</v>
      </c>
      <c r="T33" s="57" t="s">
        <v>430</v>
      </c>
      <c r="U33" s="1">
        <v>1</v>
      </c>
      <c r="V33" s="64">
        <v>20900</v>
      </c>
      <c r="W33" s="56">
        <f t="shared" si="2"/>
        <v>20900</v>
      </c>
      <c r="AA33" s="399"/>
      <c r="AB33" s="24"/>
      <c r="AC33" s="24"/>
      <c r="AD33" s="24"/>
      <c r="AE33" s="24"/>
      <c r="AF33" s="400"/>
      <c r="AG33" s="400"/>
      <c r="AH33" s="400"/>
    </row>
    <row r="34" spans="2:34" x14ac:dyDescent="0.25">
      <c r="B34" s="57">
        <v>31</v>
      </c>
      <c r="C34" s="57" t="s">
        <v>57</v>
      </c>
      <c r="D34" s="57" t="s">
        <v>360</v>
      </c>
      <c r="E34" s="57" t="s">
        <v>355</v>
      </c>
      <c r="F34" s="57" t="s">
        <v>374</v>
      </c>
      <c r="G34" s="56">
        <f t="shared" si="0"/>
        <v>150000</v>
      </c>
      <c r="I34" s="277"/>
      <c r="J34" s="1">
        <v>28</v>
      </c>
      <c r="K34" s="59" t="s">
        <v>491</v>
      </c>
      <c r="L34" s="335" t="s">
        <v>438</v>
      </c>
      <c r="M34" s="333">
        <v>50</v>
      </c>
      <c r="N34" s="334">
        <v>15000</v>
      </c>
      <c r="O34" s="335"/>
      <c r="P34" s="336">
        <f t="shared" si="7"/>
        <v>750000</v>
      </c>
      <c r="Q34" s="277"/>
      <c r="R34" s="57">
        <v>17</v>
      </c>
      <c r="S34" s="59" t="s">
        <v>421</v>
      </c>
      <c r="T34" s="57" t="s">
        <v>433</v>
      </c>
      <c r="U34" s="1">
        <v>2</v>
      </c>
      <c r="V34" s="64">
        <v>5400</v>
      </c>
      <c r="W34" s="56">
        <f t="shared" si="2"/>
        <v>10800</v>
      </c>
      <c r="AA34" s="398"/>
      <c r="AB34" s="24"/>
      <c r="AC34" s="24"/>
      <c r="AD34" s="24"/>
      <c r="AE34" s="24"/>
      <c r="AF34" s="385"/>
      <c r="AG34" s="400"/>
      <c r="AH34" s="400"/>
    </row>
    <row r="35" spans="2:34" x14ac:dyDescent="0.25">
      <c r="B35" s="57">
        <v>32</v>
      </c>
      <c r="C35" s="57" t="s">
        <v>31</v>
      </c>
      <c r="D35" s="57" t="s">
        <v>369</v>
      </c>
      <c r="E35" s="57" t="s">
        <v>355</v>
      </c>
      <c r="F35" s="57" t="s">
        <v>374</v>
      </c>
      <c r="G35" s="56">
        <f t="shared" si="0"/>
        <v>100000</v>
      </c>
      <c r="J35" s="1">
        <v>29</v>
      </c>
      <c r="K35" s="59" t="s">
        <v>491</v>
      </c>
      <c r="L35" s="335" t="s">
        <v>425</v>
      </c>
      <c r="M35" s="333">
        <v>3</v>
      </c>
      <c r="N35" s="334">
        <v>18000</v>
      </c>
      <c r="O35" s="335"/>
      <c r="P35" s="336">
        <f t="shared" si="7"/>
        <v>54000</v>
      </c>
      <c r="R35" s="57">
        <v>18</v>
      </c>
      <c r="S35" s="59" t="s">
        <v>421</v>
      </c>
      <c r="T35" s="57" t="s">
        <v>434</v>
      </c>
      <c r="U35" s="1">
        <v>2</v>
      </c>
      <c r="V35" s="64">
        <v>2500</v>
      </c>
      <c r="W35" s="56">
        <f t="shared" si="2"/>
        <v>5000</v>
      </c>
      <c r="AA35" s="399"/>
      <c r="AB35" s="24"/>
      <c r="AC35" s="24"/>
      <c r="AD35" s="24"/>
      <c r="AE35" s="24"/>
      <c r="AF35" s="385"/>
      <c r="AG35" s="400"/>
      <c r="AH35" s="400"/>
    </row>
    <row r="36" spans="2:34" s="282" customFormat="1" x14ac:dyDescent="0.25">
      <c r="B36" s="57">
        <v>33</v>
      </c>
      <c r="C36" s="57" t="s">
        <v>324</v>
      </c>
      <c r="D36" s="57" t="s">
        <v>351</v>
      </c>
      <c r="E36" s="57" t="s">
        <v>355</v>
      </c>
      <c r="F36" s="57" t="s">
        <v>374</v>
      </c>
      <c r="G36" s="56">
        <f t="shared" ref="G36:G56" si="8">IF(ISNUMBER(SEARCH("SENIOR DISKON",D36)),100000,IF(ISNUMBER(SEARCH("SENIOR",D36)),150000,IF(ISNUMBER(SEARCH("MABA",D36)),125000,0)))</f>
        <v>125000</v>
      </c>
      <c r="J36" s="1">
        <v>30</v>
      </c>
      <c r="K36" s="59" t="s">
        <v>491</v>
      </c>
      <c r="L36" s="335" t="s">
        <v>426</v>
      </c>
      <c r="M36" s="333">
        <v>4</v>
      </c>
      <c r="N36" s="334">
        <v>4800</v>
      </c>
      <c r="O36" s="335"/>
      <c r="P36" s="336">
        <f t="shared" si="7"/>
        <v>19200</v>
      </c>
      <c r="R36" s="57">
        <v>19</v>
      </c>
      <c r="S36" s="59" t="s">
        <v>421</v>
      </c>
      <c r="T36" s="57" t="s">
        <v>435</v>
      </c>
      <c r="U36" s="1">
        <v>3</v>
      </c>
      <c r="V36" s="64">
        <v>2500</v>
      </c>
      <c r="W36" s="56">
        <f t="shared" si="2"/>
        <v>7500</v>
      </c>
      <c r="AA36" s="398"/>
      <c r="AB36" s="24"/>
      <c r="AC36" s="24"/>
      <c r="AD36" s="24"/>
      <c r="AE36" s="24"/>
      <c r="AF36" s="385"/>
      <c r="AG36" s="400"/>
      <c r="AH36" s="400"/>
    </row>
    <row r="37" spans="2:34" s="282" customFormat="1" x14ac:dyDescent="0.25">
      <c r="B37" s="57">
        <v>34</v>
      </c>
      <c r="C37" s="57" t="s">
        <v>381</v>
      </c>
      <c r="D37" s="57" t="s">
        <v>351</v>
      </c>
      <c r="E37" s="57" t="s">
        <v>355</v>
      </c>
      <c r="F37" s="57" t="s">
        <v>374</v>
      </c>
      <c r="G37" s="56">
        <f t="shared" si="8"/>
        <v>125000</v>
      </c>
      <c r="J37" s="1">
        <v>31</v>
      </c>
      <c r="K37" s="59" t="s">
        <v>491</v>
      </c>
      <c r="L37" s="335" t="s">
        <v>427</v>
      </c>
      <c r="M37" s="333">
        <v>2</v>
      </c>
      <c r="N37" s="334">
        <v>9000</v>
      </c>
      <c r="O37" s="335"/>
      <c r="P37" s="336">
        <f t="shared" si="7"/>
        <v>18000</v>
      </c>
      <c r="R37" s="57">
        <v>20</v>
      </c>
      <c r="S37" s="59" t="s">
        <v>421</v>
      </c>
      <c r="T37" s="57" t="s">
        <v>436</v>
      </c>
      <c r="U37" s="1">
        <v>1</v>
      </c>
      <c r="V37" s="64">
        <v>2600</v>
      </c>
      <c r="W37" s="56">
        <f t="shared" si="2"/>
        <v>2600</v>
      </c>
      <c r="AA37" s="399"/>
      <c r="AB37" s="24"/>
      <c r="AC37" s="24"/>
      <c r="AD37" s="24"/>
      <c r="AE37" s="24"/>
      <c r="AF37" s="385"/>
      <c r="AG37" s="400"/>
      <c r="AH37" s="400"/>
    </row>
    <row r="38" spans="2:34" s="282" customFormat="1" x14ac:dyDescent="0.25">
      <c r="B38" s="57">
        <v>35</v>
      </c>
      <c r="C38" s="57" t="s">
        <v>44</v>
      </c>
      <c r="D38" s="57" t="s">
        <v>360</v>
      </c>
      <c r="E38" s="57" t="s">
        <v>355</v>
      </c>
      <c r="F38" s="57" t="s">
        <v>374</v>
      </c>
      <c r="G38" s="56">
        <f t="shared" si="8"/>
        <v>150000</v>
      </c>
      <c r="J38" s="1">
        <v>32</v>
      </c>
      <c r="K38" s="59" t="s">
        <v>491</v>
      </c>
      <c r="L38" s="335" t="s">
        <v>428</v>
      </c>
      <c r="M38" s="333">
        <v>1</v>
      </c>
      <c r="N38" s="334">
        <v>13400</v>
      </c>
      <c r="O38" s="335"/>
      <c r="P38" s="336">
        <f t="shared" si="7"/>
        <v>13400</v>
      </c>
      <c r="R38" s="57">
        <v>21</v>
      </c>
      <c r="S38" s="59" t="s">
        <v>421</v>
      </c>
      <c r="T38" s="57" t="s">
        <v>440</v>
      </c>
      <c r="U38" s="1">
        <v>1</v>
      </c>
      <c r="V38" s="64">
        <v>12500</v>
      </c>
      <c r="W38" s="56">
        <f t="shared" si="2"/>
        <v>12500</v>
      </c>
      <c r="AA38" s="398"/>
      <c r="AB38" s="24"/>
      <c r="AC38" s="24"/>
      <c r="AD38" s="24"/>
      <c r="AE38" s="24"/>
      <c r="AF38" s="385"/>
      <c r="AG38" s="400"/>
      <c r="AH38" s="385"/>
    </row>
    <row r="39" spans="2:34" s="282" customFormat="1" x14ac:dyDescent="0.25">
      <c r="B39" s="57">
        <v>36</v>
      </c>
      <c r="C39" s="57" t="s">
        <v>63</v>
      </c>
      <c r="D39" s="57" t="s">
        <v>360</v>
      </c>
      <c r="E39" s="57" t="s">
        <v>355</v>
      </c>
      <c r="F39" s="57" t="s">
        <v>374</v>
      </c>
      <c r="G39" s="56">
        <f t="shared" si="8"/>
        <v>150000</v>
      </c>
      <c r="J39" s="1">
        <v>33</v>
      </c>
      <c r="K39" s="59" t="s">
        <v>491</v>
      </c>
      <c r="L39" s="335" t="s">
        <v>429</v>
      </c>
      <c r="M39" s="333">
        <v>1</v>
      </c>
      <c r="N39" s="334">
        <v>5800</v>
      </c>
      <c r="O39" s="335"/>
      <c r="P39" s="336">
        <f t="shared" si="7"/>
        <v>5800</v>
      </c>
      <c r="R39" s="57">
        <v>22</v>
      </c>
      <c r="S39" s="59" t="s">
        <v>421</v>
      </c>
      <c r="T39" s="301" t="s">
        <v>488</v>
      </c>
      <c r="U39" s="133">
        <v>10</v>
      </c>
      <c r="V39" s="319">
        <v>8000</v>
      </c>
      <c r="W39" s="320">
        <f t="shared" si="2"/>
        <v>80000</v>
      </c>
      <c r="AA39" s="399"/>
      <c r="AB39" s="24"/>
      <c r="AC39" s="24"/>
      <c r="AD39" s="24"/>
      <c r="AE39" s="24"/>
      <c r="AF39" s="385"/>
      <c r="AG39" s="400"/>
      <c r="AH39" s="385"/>
    </row>
    <row r="40" spans="2:34" x14ac:dyDescent="0.25">
      <c r="B40" s="57">
        <v>37</v>
      </c>
      <c r="C40" s="57" t="s">
        <v>382</v>
      </c>
      <c r="D40" s="57" t="s">
        <v>369</v>
      </c>
      <c r="E40" s="57" t="s">
        <v>355</v>
      </c>
      <c r="F40" s="57" t="s">
        <v>374</v>
      </c>
      <c r="G40" s="56">
        <f t="shared" si="8"/>
        <v>100000</v>
      </c>
      <c r="J40" s="1">
        <v>34</v>
      </c>
      <c r="K40" s="59" t="s">
        <v>491</v>
      </c>
      <c r="L40" s="335" t="s">
        <v>431</v>
      </c>
      <c r="M40" s="333">
        <v>2</v>
      </c>
      <c r="N40" s="334">
        <v>4700</v>
      </c>
      <c r="O40" s="335"/>
      <c r="P40" s="336">
        <f t="shared" si="7"/>
        <v>9400</v>
      </c>
      <c r="R40" s="57">
        <v>23</v>
      </c>
      <c r="S40" s="59" t="s">
        <v>421</v>
      </c>
      <c r="T40" s="59" t="s">
        <v>511</v>
      </c>
      <c r="U40" s="1">
        <v>1</v>
      </c>
      <c r="V40" s="64">
        <v>50000</v>
      </c>
      <c r="W40" s="56">
        <f t="shared" si="2"/>
        <v>50000</v>
      </c>
      <c r="AA40" s="398"/>
      <c r="AB40" s="24"/>
      <c r="AC40" s="24"/>
      <c r="AD40" s="24"/>
      <c r="AE40" s="24"/>
      <c r="AF40" s="385"/>
      <c r="AG40" s="400"/>
      <c r="AH40" s="385"/>
    </row>
    <row r="41" spans="2:34" s="282" customFormat="1" x14ac:dyDescent="0.25">
      <c r="B41" s="57">
        <v>38</v>
      </c>
      <c r="C41" s="57" t="s">
        <v>41</v>
      </c>
      <c r="D41" s="57" t="s">
        <v>360</v>
      </c>
      <c r="E41" s="57" t="s">
        <v>352</v>
      </c>
      <c r="F41" s="57" t="s">
        <v>374</v>
      </c>
      <c r="G41" s="56">
        <f t="shared" si="8"/>
        <v>150000</v>
      </c>
      <c r="J41" s="1">
        <v>35</v>
      </c>
      <c r="K41" s="59" t="s">
        <v>491</v>
      </c>
      <c r="L41" s="335" t="s">
        <v>432</v>
      </c>
      <c r="M41" s="333">
        <v>2</v>
      </c>
      <c r="N41" s="334">
        <v>4400</v>
      </c>
      <c r="O41" s="335"/>
      <c r="P41" s="336">
        <f t="shared" si="7"/>
        <v>8800</v>
      </c>
      <c r="R41" s="141">
        <v>24</v>
      </c>
      <c r="S41" s="389" t="s">
        <v>421</v>
      </c>
      <c r="T41" s="389" t="s">
        <v>512</v>
      </c>
      <c r="U41" s="23">
        <v>3</v>
      </c>
      <c r="V41" s="67">
        <v>7000</v>
      </c>
      <c r="W41" s="61">
        <f t="shared" si="2"/>
        <v>21000</v>
      </c>
    </row>
    <row r="42" spans="2:34" s="282" customFormat="1" x14ac:dyDescent="0.25">
      <c r="B42" s="57">
        <v>39</v>
      </c>
      <c r="C42" s="57" t="s">
        <v>388</v>
      </c>
      <c r="D42" s="57" t="s">
        <v>351</v>
      </c>
      <c r="E42" s="57" t="s">
        <v>352</v>
      </c>
      <c r="F42" s="57" t="s">
        <v>374</v>
      </c>
      <c r="G42" s="56">
        <f t="shared" si="8"/>
        <v>125000</v>
      </c>
      <c r="J42" s="1">
        <v>36</v>
      </c>
      <c r="K42" s="59" t="s">
        <v>491</v>
      </c>
      <c r="L42" s="335" t="s">
        <v>430</v>
      </c>
      <c r="M42" s="333">
        <v>1</v>
      </c>
      <c r="N42" s="334">
        <v>20900</v>
      </c>
      <c r="O42" s="335"/>
      <c r="P42" s="336">
        <f t="shared" si="7"/>
        <v>20900</v>
      </c>
      <c r="R42" s="507" t="s">
        <v>15</v>
      </c>
      <c r="S42" s="507"/>
      <c r="T42" s="507"/>
      <c r="U42" s="507"/>
      <c r="V42" s="507"/>
      <c r="W42" s="56">
        <f ca="1">SUM(W18:W44)</f>
        <v>2862450</v>
      </c>
      <c r="AA42" s="316"/>
    </row>
    <row r="43" spans="2:34" x14ac:dyDescent="0.25">
      <c r="B43" s="57">
        <v>40</v>
      </c>
      <c r="C43" s="57" t="s">
        <v>136</v>
      </c>
      <c r="D43" s="57" t="s">
        <v>360</v>
      </c>
      <c r="E43" s="57" t="s">
        <v>352</v>
      </c>
      <c r="F43" s="57" t="s">
        <v>374</v>
      </c>
      <c r="G43" s="56">
        <f t="shared" si="8"/>
        <v>150000</v>
      </c>
      <c r="J43" s="1">
        <v>37</v>
      </c>
      <c r="K43" s="59" t="s">
        <v>491</v>
      </c>
      <c r="L43" s="335" t="s">
        <v>433</v>
      </c>
      <c r="M43" s="333">
        <v>2</v>
      </c>
      <c r="N43" s="334">
        <v>5400</v>
      </c>
      <c r="O43" s="335"/>
      <c r="P43" s="336">
        <f t="shared" si="7"/>
        <v>10800</v>
      </c>
      <c r="R43" s="24"/>
      <c r="S43" s="384"/>
      <c r="T43" s="24"/>
      <c r="U43" s="194"/>
      <c r="V43" s="406"/>
      <c r="W43" s="385"/>
      <c r="AB43" s="24"/>
      <c r="AC43" s="24"/>
      <c r="AD43" s="24"/>
      <c r="AE43" s="24"/>
      <c r="AF43" s="24"/>
      <c r="AG43" s="24"/>
      <c r="AH43" s="24"/>
    </row>
    <row r="44" spans="2:34" s="282" customFormat="1" x14ac:dyDescent="0.25">
      <c r="B44" s="57">
        <v>41</v>
      </c>
      <c r="C44" s="57" t="s">
        <v>389</v>
      </c>
      <c r="D44" s="57" t="s">
        <v>351</v>
      </c>
      <c r="E44" s="57" t="s">
        <v>352</v>
      </c>
      <c r="F44" s="57" t="s">
        <v>374</v>
      </c>
      <c r="G44" s="56">
        <f t="shared" si="8"/>
        <v>125000</v>
      </c>
      <c r="J44" s="1">
        <v>38</v>
      </c>
      <c r="K44" s="59" t="s">
        <v>491</v>
      </c>
      <c r="L44" s="335" t="s">
        <v>434</v>
      </c>
      <c r="M44" s="333">
        <v>2</v>
      </c>
      <c r="N44" s="334">
        <v>2500</v>
      </c>
      <c r="O44" s="335"/>
      <c r="P44" s="336">
        <f t="shared" si="7"/>
        <v>5000</v>
      </c>
      <c r="R44" s="24"/>
      <c r="S44" s="384"/>
      <c r="T44" s="24"/>
      <c r="U44" s="194"/>
      <c r="V44" s="406"/>
      <c r="W44" s="385"/>
      <c r="AA44" s="490" t="s">
        <v>482</v>
      </c>
      <c r="AB44" s="490"/>
      <c r="AC44" s="490"/>
      <c r="AD44" s="490"/>
      <c r="AE44" s="490"/>
      <c r="AF44" s="490"/>
      <c r="AG44" s="494" t="s">
        <v>489</v>
      </c>
      <c r="AH44" s="495"/>
    </row>
    <row r="45" spans="2:34" s="284" customFormat="1" x14ac:dyDescent="0.25">
      <c r="B45" s="57">
        <v>42</v>
      </c>
      <c r="C45" s="59" t="s">
        <v>134</v>
      </c>
      <c r="D45" s="59" t="s">
        <v>360</v>
      </c>
      <c r="E45" s="59" t="s">
        <v>352</v>
      </c>
      <c r="F45" s="59" t="s">
        <v>374</v>
      </c>
      <c r="G45" s="56">
        <f t="shared" si="8"/>
        <v>150000</v>
      </c>
      <c r="J45" s="1">
        <v>39</v>
      </c>
      <c r="K45" s="59" t="s">
        <v>491</v>
      </c>
      <c r="L45" s="335" t="s">
        <v>435</v>
      </c>
      <c r="M45" s="333">
        <v>3</v>
      </c>
      <c r="N45" s="334">
        <v>2500</v>
      </c>
      <c r="O45" s="335"/>
      <c r="P45" s="336">
        <f t="shared" si="7"/>
        <v>7500</v>
      </c>
      <c r="AA45" s="316"/>
      <c r="AB45" s="24"/>
      <c r="AC45" s="24"/>
      <c r="AD45" s="24"/>
      <c r="AE45" s="24"/>
      <c r="AF45" s="24"/>
      <c r="AG45" s="24"/>
      <c r="AH45" s="24"/>
    </row>
    <row r="46" spans="2:34" s="284" customFormat="1" x14ac:dyDescent="0.25">
      <c r="B46" s="57">
        <v>43</v>
      </c>
      <c r="C46" s="59" t="s">
        <v>393</v>
      </c>
      <c r="D46" s="59" t="s">
        <v>351</v>
      </c>
      <c r="E46" s="59" t="s">
        <v>352</v>
      </c>
      <c r="F46" s="59" t="s">
        <v>374</v>
      </c>
      <c r="G46" s="56">
        <f t="shared" si="8"/>
        <v>125000</v>
      </c>
      <c r="J46" s="1">
        <v>40</v>
      </c>
      <c r="K46" s="59" t="s">
        <v>491</v>
      </c>
      <c r="L46" s="335" t="s">
        <v>436</v>
      </c>
      <c r="M46" s="333">
        <v>1</v>
      </c>
      <c r="N46" s="334">
        <v>2600</v>
      </c>
      <c r="O46" s="335"/>
      <c r="P46" s="336">
        <f t="shared" si="7"/>
        <v>2600</v>
      </c>
      <c r="R46" s="288"/>
      <c r="S46" s="288"/>
      <c r="T46" s="288"/>
      <c r="U46" s="288"/>
      <c r="V46" s="288"/>
      <c r="W46" s="288"/>
      <c r="AA46" s="317" t="s">
        <v>1</v>
      </c>
      <c r="AB46" s="56" t="s">
        <v>348</v>
      </c>
      <c r="AC46" s="418" t="s">
        <v>474</v>
      </c>
      <c r="AD46" s="424" t="s">
        <v>516</v>
      </c>
      <c r="AE46" s="421" t="s">
        <v>483</v>
      </c>
      <c r="AF46" s="56" t="s">
        <v>15</v>
      </c>
      <c r="AG46" s="320" t="s">
        <v>348</v>
      </c>
      <c r="AH46" s="320" t="s">
        <v>490</v>
      </c>
    </row>
    <row r="47" spans="2:34" s="284" customFormat="1" x14ac:dyDescent="0.25">
      <c r="B47" s="57">
        <v>44</v>
      </c>
      <c r="C47" s="141" t="s">
        <v>45</v>
      </c>
      <c r="D47" s="141" t="s">
        <v>369</v>
      </c>
      <c r="E47" s="141" t="s">
        <v>352</v>
      </c>
      <c r="F47" s="141" t="s">
        <v>374</v>
      </c>
      <c r="G47" s="61">
        <f t="shared" si="8"/>
        <v>100000</v>
      </c>
      <c r="J47" s="1">
        <v>41</v>
      </c>
      <c r="K47" s="59" t="s">
        <v>491</v>
      </c>
      <c r="L47" s="335" t="s">
        <v>440</v>
      </c>
      <c r="M47" s="333">
        <v>1</v>
      </c>
      <c r="N47" s="334">
        <v>12500</v>
      </c>
      <c r="O47" s="335"/>
      <c r="P47" s="336">
        <f t="shared" si="7"/>
        <v>12500</v>
      </c>
      <c r="R47" s="288"/>
      <c r="S47" s="496" t="s">
        <v>412</v>
      </c>
      <c r="T47" s="497"/>
      <c r="U47" s="498"/>
      <c r="V47" s="508">
        <v>2764000</v>
      </c>
      <c r="W47" s="509"/>
      <c r="AA47" s="325">
        <v>1</v>
      </c>
      <c r="AB47" s="326" t="s">
        <v>53</v>
      </c>
      <c r="AC47" s="419">
        <v>90000</v>
      </c>
      <c r="AD47" s="326"/>
      <c r="AE47" s="422">
        <v>40000</v>
      </c>
      <c r="AF47" s="326">
        <f>AC47+AD47-AE47</f>
        <v>50000</v>
      </c>
      <c r="AG47" s="59" t="s">
        <v>24</v>
      </c>
      <c r="AH47" s="56">
        <v>300000</v>
      </c>
    </row>
    <row r="48" spans="2:34" s="284" customFormat="1" x14ac:dyDescent="0.25">
      <c r="B48" s="142">
        <v>45</v>
      </c>
      <c r="C48" s="57" t="s">
        <v>400</v>
      </c>
      <c r="D48" s="57" t="s">
        <v>351</v>
      </c>
      <c r="E48" s="57" t="s">
        <v>352</v>
      </c>
      <c r="F48" s="57" t="s">
        <v>374</v>
      </c>
      <c r="G48" s="61">
        <f t="shared" si="8"/>
        <v>125000</v>
      </c>
      <c r="J48" s="1">
        <v>42</v>
      </c>
      <c r="K48" s="59" t="s">
        <v>491</v>
      </c>
      <c r="L48" s="342" t="s">
        <v>418</v>
      </c>
      <c r="M48" s="343">
        <v>24</v>
      </c>
      <c r="N48" s="344">
        <v>5000</v>
      </c>
      <c r="O48" s="345"/>
      <c r="P48" s="346">
        <f t="shared" si="7"/>
        <v>120000</v>
      </c>
      <c r="R48" s="288"/>
      <c r="S48" s="496" t="s">
        <v>65</v>
      </c>
      <c r="T48" s="497"/>
      <c r="U48" s="498"/>
      <c r="V48" s="508">
        <f ca="1">W42</f>
        <v>2862450</v>
      </c>
      <c r="W48" s="509"/>
      <c r="AA48" s="325">
        <v>2</v>
      </c>
      <c r="AB48" s="327" t="s">
        <v>484</v>
      </c>
      <c r="AC48" s="419">
        <v>230000</v>
      </c>
      <c r="AD48" s="326"/>
      <c r="AE48" s="422">
        <v>52000</v>
      </c>
      <c r="AF48" s="326">
        <f t="shared" ref="AF48:AF63" si="9">AC48+AD48-AE48</f>
        <v>178000</v>
      </c>
    </row>
    <row r="49" spans="2:32" s="284" customFormat="1" x14ac:dyDescent="0.25">
      <c r="B49" s="57">
        <v>46</v>
      </c>
      <c r="C49" s="143" t="s">
        <v>55</v>
      </c>
      <c r="D49" s="143" t="s">
        <v>360</v>
      </c>
      <c r="E49" s="143" t="s">
        <v>352</v>
      </c>
      <c r="F49" s="143" t="s">
        <v>374</v>
      </c>
      <c r="G49" s="61">
        <f t="shared" si="8"/>
        <v>150000</v>
      </c>
      <c r="J49" s="1">
        <v>43</v>
      </c>
      <c r="K49" s="59" t="s">
        <v>491</v>
      </c>
      <c r="L49" s="342" t="s">
        <v>419</v>
      </c>
      <c r="M49" s="343">
        <v>4</v>
      </c>
      <c r="N49" s="344">
        <v>1200</v>
      </c>
      <c r="O49" s="345"/>
      <c r="P49" s="346">
        <f t="shared" si="7"/>
        <v>4800</v>
      </c>
      <c r="R49" s="288"/>
      <c r="S49" s="496" t="s">
        <v>413</v>
      </c>
      <c r="T49" s="497"/>
      <c r="U49" s="498"/>
      <c r="V49" s="508">
        <f ca="1">V47-V48</f>
        <v>-98450</v>
      </c>
      <c r="W49" s="509"/>
      <c r="AA49" s="325">
        <v>3</v>
      </c>
      <c r="AB49" s="327" t="s">
        <v>52</v>
      </c>
      <c r="AC49" s="419">
        <v>90000</v>
      </c>
      <c r="AD49" s="326">
        <v>21000</v>
      </c>
      <c r="AE49" s="422"/>
      <c r="AF49" s="326">
        <f t="shared" si="9"/>
        <v>111000</v>
      </c>
    </row>
    <row r="50" spans="2:32" s="284" customFormat="1" x14ac:dyDescent="0.25">
      <c r="B50" s="57">
        <v>47</v>
      </c>
      <c r="C50" s="57" t="s">
        <v>34</v>
      </c>
      <c r="D50" s="57" t="s">
        <v>360</v>
      </c>
      <c r="E50" s="57" t="s">
        <v>352</v>
      </c>
      <c r="F50" s="57" t="s">
        <v>374</v>
      </c>
      <c r="G50" s="56">
        <f t="shared" si="8"/>
        <v>150000</v>
      </c>
      <c r="J50" s="1">
        <v>44</v>
      </c>
      <c r="K50" s="59" t="s">
        <v>491</v>
      </c>
      <c r="L50" s="342" t="s">
        <v>442</v>
      </c>
      <c r="M50" s="347">
        <v>3</v>
      </c>
      <c r="N50" s="348">
        <v>13500</v>
      </c>
      <c r="O50" s="345"/>
      <c r="P50" s="346">
        <f t="shared" si="7"/>
        <v>40500</v>
      </c>
      <c r="S50" s="288"/>
      <c r="AA50" s="325">
        <v>4</v>
      </c>
      <c r="AB50" s="327" t="s">
        <v>467</v>
      </c>
      <c r="AC50" s="420">
        <v>400000</v>
      </c>
      <c r="AD50" s="326"/>
      <c r="AE50" s="423">
        <v>0</v>
      </c>
      <c r="AF50" s="326">
        <f t="shared" si="9"/>
        <v>400000</v>
      </c>
    </row>
    <row r="51" spans="2:32" s="284" customFormat="1" x14ac:dyDescent="0.25">
      <c r="B51" s="57">
        <v>48</v>
      </c>
      <c r="C51" s="57" t="s">
        <v>38</v>
      </c>
      <c r="D51" s="57" t="s">
        <v>360</v>
      </c>
      <c r="E51" s="57" t="s">
        <v>352</v>
      </c>
      <c r="F51" s="57" t="s">
        <v>374</v>
      </c>
      <c r="G51" s="56">
        <f t="shared" si="8"/>
        <v>150000</v>
      </c>
      <c r="J51" s="1">
        <v>45</v>
      </c>
      <c r="K51" s="59" t="s">
        <v>491</v>
      </c>
      <c r="L51" s="342" t="s">
        <v>420</v>
      </c>
      <c r="M51" s="347">
        <v>5</v>
      </c>
      <c r="N51" s="348">
        <v>7000</v>
      </c>
      <c r="O51" s="345"/>
      <c r="P51" s="346">
        <f t="shared" si="7"/>
        <v>35000</v>
      </c>
      <c r="AA51" s="325">
        <v>5</v>
      </c>
      <c r="AB51" s="327" t="s">
        <v>31</v>
      </c>
      <c r="AC51" s="419">
        <v>30000</v>
      </c>
      <c r="AD51" s="326"/>
      <c r="AE51" s="422"/>
      <c r="AF51" s="326">
        <f t="shared" si="9"/>
        <v>30000</v>
      </c>
    </row>
    <row r="52" spans="2:32" s="284" customFormat="1" x14ac:dyDescent="0.25">
      <c r="B52" s="57">
        <v>49</v>
      </c>
      <c r="C52" s="57" t="s">
        <v>52</v>
      </c>
      <c r="D52" s="57" t="s">
        <v>360</v>
      </c>
      <c r="E52" s="57" t="s">
        <v>355</v>
      </c>
      <c r="F52" s="57" t="s">
        <v>374</v>
      </c>
      <c r="G52" s="56">
        <f t="shared" si="8"/>
        <v>150000</v>
      </c>
      <c r="J52" s="1">
        <v>46</v>
      </c>
      <c r="K52" s="59" t="s">
        <v>491</v>
      </c>
      <c r="L52" s="349" t="s">
        <v>422</v>
      </c>
      <c r="M52" s="343">
        <v>1</v>
      </c>
      <c r="N52" s="344">
        <v>18000</v>
      </c>
      <c r="O52" s="345"/>
      <c r="P52" s="346">
        <f t="shared" si="7"/>
        <v>18000</v>
      </c>
      <c r="R52" s="510" t="s">
        <v>416</v>
      </c>
      <c r="S52" s="510"/>
      <c r="T52" s="510"/>
      <c r="U52" s="510"/>
      <c r="V52" s="510"/>
      <c r="W52" s="510"/>
      <c r="AA52" s="317">
        <v>6</v>
      </c>
      <c r="AB52" s="56"/>
      <c r="AC52" s="418"/>
      <c r="AD52" s="56"/>
      <c r="AE52" s="421"/>
      <c r="AF52" s="320">
        <f t="shared" si="9"/>
        <v>0</v>
      </c>
    </row>
    <row r="53" spans="2:32" s="284" customFormat="1" x14ac:dyDescent="0.25">
      <c r="B53" s="57">
        <v>50</v>
      </c>
      <c r="C53" s="57"/>
      <c r="D53" s="57"/>
      <c r="E53" s="57"/>
      <c r="F53" s="57"/>
      <c r="G53" s="56">
        <f t="shared" si="8"/>
        <v>0</v>
      </c>
      <c r="J53" s="1">
        <v>47</v>
      </c>
      <c r="K53" s="59" t="s">
        <v>491</v>
      </c>
      <c r="L53" s="342" t="s">
        <v>423</v>
      </c>
      <c r="M53" s="343">
        <v>2</v>
      </c>
      <c r="N53" s="344">
        <v>18000</v>
      </c>
      <c r="O53" s="345"/>
      <c r="P53" s="346">
        <f t="shared" si="7"/>
        <v>36000</v>
      </c>
      <c r="R53" s="290" t="s">
        <v>1</v>
      </c>
      <c r="S53" s="291" t="s">
        <v>301</v>
      </c>
      <c r="T53" s="290" t="s">
        <v>410</v>
      </c>
      <c r="U53" s="290" t="s">
        <v>75</v>
      </c>
      <c r="V53" s="290" t="s">
        <v>411</v>
      </c>
      <c r="W53" s="290" t="s">
        <v>15</v>
      </c>
      <c r="AA53" s="317">
        <v>7</v>
      </c>
      <c r="AB53" s="56"/>
      <c r="AC53" s="418"/>
      <c r="AD53" s="56"/>
      <c r="AE53" s="421"/>
      <c r="AF53" s="320">
        <f t="shared" si="9"/>
        <v>0</v>
      </c>
    </row>
    <row r="54" spans="2:32" s="284" customFormat="1" x14ac:dyDescent="0.25">
      <c r="B54" s="57">
        <v>51</v>
      </c>
      <c r="C54" s="57"/>
      <c r="D54" s="57"/>
      <c r="E54" s="57"/>
      <c r="F54" s="57"/>
      <c r="G54" s="56">
        <f t="shared" si="8"/>
        <v>0</v>
      </c>
      <c r="J54" s="1">
        <v>48</v>
      </c>
      <c r="K54" s="59" t="s">
        <v>491</v>
      </c>
      <c r="L54" s="342" t="s">
        <v>443</v>
      </c>
      <c r="M54" s="343">
        <v>1</v>
      </c>
      <c r="N54" s="344">
        <v>40000</v>
      </c>
      <c r="O54" s="345"/>
      <c r="P54" s="346">
        <f t="shared" si="7"/>
        <v>40000</v>
      </c>
      <c r="R54" s="57">
        <v>1</v>
      </c>
      <c r="S54" s="59" t="s">
        <v>417</v>
      </c>
      <c r="T54" s="292" t="s">
        <v>418</v>
      </c>
      <c r="U54" s="1">
        <v>24</v>
      </c>
      <c r="V54" s="64">
        <v>5000</v>
      </c>
      <c r="W54" s="56">
        <f>U54*V54</f>
        <v>120000</v>
      </c>
      <c r="AA54" s="317">
        <v>8</v>
      </c>
      <c r="AB54" s="56"/>
      <c r="AC54" s="418"/>
      <c r="AD54" s="56"/>
      <c r="AE54" s="421"/>
      <c r="AF54" s="320">
        <f t="shared" si="9"/>
        <v>0</v>
      </c>
    </row>
    <row r="55" spans="2:32" x14ac:dyDescent="0.25">
      <c r="B55" s="57">
        <v>52</v>
      </c>
      <c r="C55" s="57"/>
      <c r="D55" s="57"/>
      <c r="E55" s="57"/>
      <c r="F55" s="57"/>
      <c r="G55" s="56">
        <f t="shared" si="8"/>
        <v>0</v>
      </c>
      <c r="J55" s="1">
        <v>49</v>
      </c>
      <c r="K55" s="59" t="s">
        <v>491</v>
      </c>
      <c r="L55" s="345" t="s">
        <v>444</v>
      </c>
      <c r="M55" s="343">
        <v>2</v>
      </c>
      <c r="N55" s="344">
        <v>2000</v>
      </c>
      <c r="O55" s="345"/>
      <c r="P55" s="346">
        <f t="shared" si="7"/>
        <v>4000</v>
      </c>
      <c r="R55" s="57">
        <v>2</v>
      </c>
      <c r="S55" s="59" t="s">
        <v>417</v>
      </c>
      <c r="T55" s="292" t="s">
        <v>419</v>
      </c>
      <c r="U55" s="1">
        <v>4</v>
      </c>
      <c r="V55" s="64">
        <v>1200</v>
      </c>
      <c r="W55" s="56">
        <f t="shared" ref="W55:W60" si="10">U55*V55</f>
        <v>4800</v>
      </c>
      <c r="AA55" s="317">
        <v>9</v>
      </c>
      <c r="AB55" s="56"/>
      <c r="AC55" s="418"/>
      <c r="AD55" s="56"/>
      <c r="AE55" s="421"/>
      <c r="AF55" s="320">
        <f t="shared" si="9"/>
        <v>0</v>
      </c>
    </row>
    <row r="56" spans="2:32" ht="15.75" thickBot="1" x14ac:dyDescent="0.3">
      <c r="B56" s="57">
        <v>53</v>
      </c>
      <c r="C56" s="141"/>
      <c r="D56" s="141"/>
      <c r="E56" s="141"/>
      <c r="F56" s="141"/>
      <c r="G56" s="56">
        <f t="shared" si="8"/>
        <v>0</v>
      </c>
      <c r="J56" s="1">
        <v>50</v>
      </c>
      <c r="K56" s="59" t="s">
        <v>491</v>
      </c>
      <c r="L56" s="345" t="s">
        <v>445</v>
      </c>
      <c r="M56" s="343">
        <v>1</v>
      </c>
      <c r="N56" s="344">
        <v>2000</v>
      </c>
      <c r="O56" s="345"/>
      <c r="P56" s="346">
        <f t="shared" si="7"/>
        <v>2000</v>
      </c>
      <c r="R56" s="57">
        <v>3</v>
      </c>
      <c r="S56" s="59" t="s">
        <v>417</v>
      </c>
      <c r="T56" s="292" t="s">
        <v>442</v>
      </c>
      <c r="U56" s="295">
        <v>3</v>
      </c>
      <c r="V56" s="286">
        <v>13500</v>
      </c>
      <c r="W56" s="56">
        <f t="shared" si="10"/>
        <v>40500</v>
      </c>
      <c r="AA56" s="317">
        <v>10</v>
      </c>
      <c r="AB56" s="56"/>
      <c r="AC56" s="418"/>
      <c r="AD56" s="56"/>
      <c r="AE56" s="421"/>
      <c r="AF56" s="320">
        <f t="shared" si="9"/>
        <v>0</v>
      </c>
    </row>
    <row r="57" spans="2:32" ht="15.75" thickBot="1" x14ac:dyDescent="0.3">
      <c r="B57" s="504" t="s">
        <v>15</v>
      </c>
      <c r="C57" s="505"/>
      <c r="D57" s="505"/>
      <c r="E57" s="505"/>
      <c r="F57" s="506"/>
      <c r="G57" s="281">
        <f>SUM(G4:G56)</f>
        <v>6350000</v>
      </c>
      <c r="J57" s="1">
        <v>51</v>
      </c>
      <c r="K57" s="59" t="s">
        <v>491</v>
      </c>
      <c r="L57" s="345" t="s">
        <v>446</v>
      </c>
      <c r="M57" s="343">
        <v>1</v>
      </c>
      <c r="N57" s="344">
        <v>2000</v>
      </c>
      <c r="O57" s="345"/>
      <c r="P57" s="346">
        <f t="shared" si="7"/>
        <v>2000</v>
      </c>
      <c r="R57" s="57">
        <v>4</v>
      </c>
      <c r="S57" s="59" t="s">
        <v>417</v>
      </c>
      <c r="T57" s="292" t="s">
        <v>420</v>
      </c>
      <c r="U57" s="295">
        <v>5</v>
      </c>
      <c r="V57" s="286">
        <v>7000</v>
      </c>
      <c r="W57" s="56">
        <f t="shared" si="10"/>
        <v>35000</v>
      </c>
      <c r="AA57" s="317">
        <v>11</v>
      </c>
      <c r="AB57" s="56"/>
      <c r="AC57" s="418"/>
      <c r="AD57" s="56"/>
      <c r="AE57" s="421"/>
      <c r="AF57" s="320">
        <f t="shared" si="9"/>
        <v>0</v>
      </c>
    </row>
    <row r="58" spans="2:32" x14ac:dyDescent="0.25">
      <c r="J58" s="1">
        <v>52</v>
      </c>
      <c r="K58" s="59" t="s">
        <v>491</v>
      </c>
      <c r="L58" s="345" t="s">
        <v>447</v>
      </c>
      <c r="M58" s="343">
        <v>12</v>
      </c>
      <c r="N58" s="344">
        <v>3800</v>
      </c>
      <c r="O58" s="345"/>
      <c r="P58" s="346">
        <f t="shared" si="7"/>
        <v>45600</v>
      </c>
      <c r="R58" s="57">
        <v>5</v>
      </c>
      <c r="S58" s="59" t="s">
        <v>421</v>
      </c>
      <c r="T58" s="293" t="s">
        <v>422</v>
      </c>
      <c r="U58" s="1">
        <v>1</v>
      </c>
      <c r="V58" s="64">
        <v>18000</v>
      </c>
      <c r="W58" s="56">
        <f t="shared" si="10"/>
        <v>18000</v>
      </c>
      <c r="AA58" s="317">
        <v>12</v>
      </c>
      <c r="AB58" s="56"/>
      <c r="AC58" s="418"/>
      <c r="AD58" s="56"/>
      <c r="AE58" s="421"/>
      <c r="AF58" s="320">
        <f t="shared" si="9"/>
        <v>0</v>
      </c>
    </row>
    <row r="59" spans="2:32" x14ac:dyDescent="0.25">
      <c r="J59" s="1">
        <v>53</v>
      </c>
      <c r="K59" s="59" t="s">
        <v>491</v>
      </c>
      <c r="L59" s="345" t="s">
        <v>448</v>
      </c>
      <c r="M59" s="343">
        <v>1</v>
      </c>
      <c r="N59" s="344">
        <v>4208</v>
      </c>
      <c r="O59" s="345"/>
      <c r="P59" s="346">
        <f t="shared" si="7"/>
        <v>4208</v>
      </c>
      <c r="R59" s="57">
        <v>6</v>
      </c>
      <c r="S59" s="59" t="s">
        <v>421</v>
      </c>
      <c r="T59" s="292" t="s">
        <v>423</v>
      </c>
      <c r="U59" s="1">
        <v>2</v>
      </c>
      <c r="V59" s="64">
        <v>18000</v>
      </c>
      <c r="W59" s="56">
        <f t="shared" si="10"/>
        <v>36000</v>
      </c>
      <c r="AA59" s="317">
        <v>13</v>
      </c>
      <c r="AB59" s="56"/>
      <c r="AC59" s="418"/>
      <c r="AD59" s="56"/>
      <c r="AE59" s="421"/>
      <c r="AF59" s="320">
        <f t="shared" si="9"/>
        <v>0</v>
      </c>
    </row>
    <row r="60" spans="2:32" x14ac:dyDescent="0.25">
      <c r="J60" s="1">
        <v>54</v>
      </c>
      <c r="K60" s="59" t="s">
        <v>491</v>
      </c>
      <c r="L60" s="345" t="s">
        <v>449</v>
      </c>
      <c r="M60" s="343">
        <v>1</v>
      </c>
      <c r="N60" s="344">
        <v>26200</v>
      </c>
      <c r="O60" s="345"/>
      <c r="P60" s="346">
        <f t="shared" si="7"/>
        <v>26200</v>
      </c>
      <c r="R60" s="57">
        <v>7</v>
      </c>
      <c r="S60" s="59" t="s">
        <v>421</v>
      </c>
      <c r="T60" s="292" t="s">
        <v>443</v>
      </c>
      <c r="U60" s="1">
        <v>1</v>
      </c>
      <c r="V60" s="64">
        <v>40000</v>
      </c>
      <c r="W60" s="56">
        <f t="shared" si="10"/>
        <v>40000</v>
      </c>
      <c r="AA60" s="317">
        <v>14</v>
      </c>
      <c r="AB60" s="56"/>
      <c r="AC60" s="418"/>
      <c r="AD60" s="56"/>
      <c r="AE60" s="421"/>
      <c r="AF60" s="320">
        <f t="shared" si="9"/>
        <v>0</v>
      </c>
    </row>
    <row r="61" spans="2:32" x14ac:dyDescent="0.25">
      <c r="J61" s="1">
        <v>55</v>
      </c>
      <c r="K61" s="59" t="s">
        <v>491</v>
      </c>
      <c r="L61" s="345" t="s">
        <v>450</v>
      </c>
      <c r="M61" s="343">
        <v>1</v>
      </c>
      <c r="N61" s="344">
        <v>26274</v>
      </c>
      <c r="O61" s="345"/>
      <c r="P61" s="346">
        <f t="shared" si="7"/>
        <v>26274</v>
      </c>
      <c r="R61" s="57">
        <v>8</v>
      </c>
      <c r="S61" s="59" t="s">
        <v>421</v>
      </c>
      <c r="T61" s="57" t="s">
        <v>444</v>
      </c>
      <c r="U61" s="1">
        <v>2</v>
      </c>
      <c r="V61" s="64">
        <v>2000</v>
      </c>
      <c r="W61" s="56">
        <f t="shared" ref="W61:W69" si="11">U61*V61</f>
        <v>4000</v>
      </c>
      <c r="AA61" s="317">
        <v>15</v>
      </c>
      <c r="AB61" s="56"/>
      <c r="AC61" s="418"/>
      <c r="AD61" s="56"/>
      <c r="AE61" s="421"/>
      <c r="AF61" s="320">
        <f t="shared" si="9"/>
        <v>0</v>
      </c>
    </row>
    <row r="62" spans="2:32" x14ac:dyDescent="0.25">
      <c r="D62" s="394">
        <f>COUNTIF(D4:D52,"MABA")</f>
        <v>20</v>
      </c>
      <c r="J62" s="1">
        <v>56</v>
      </c>
      <c r="K62" s="59" t="s">
        <v>491</v>
      </c>
      <c r="L62" s="345" t="s">
        <v>451</v>
      </c>
      <c r="M62" s="343">
        <v>1</v>
      </c>
      <c r="N62" s="344">
        <v>50000</v>
      </c>
      <c r="O62" s="345"/>
      <c r="P62" s="346">
        <f t="shared" si="7"/>
        <v>50000</v>
      </c>
      <c r="R62" s="57">
        <v>9</v>
      </c>
      <c r="S62" s="59" t="s">
        <v>421</v>
      </c>
      <c r="T62" s="57" t="s">
        <v>445</v>
      </c>
      <c r="U62" s="1">
        <v>1</v>
      </c>
      <c r="V62" s="64">
        <v>2000</v>
      </c>
      <c r="W62" s="56">
        <f t="shared" si="11"/>
        <v>2000</v>
      </c>
      <c r="AA62" s="317">
        <v>16</v>
      </c>
      <c r="AB62" s="56"/>
      <c r="AC62" s="418"/>
      <c r="AD62" s="56"/>
      <c r="AE62" s="421"/>
      <c r="AF62" s="320">
        <f t="shared" si="9"/>
        <v>0</v>
      </c>
    </row>
    <row r="63" spans="2:32" ht="15.75" thickBot="1" x14ac:dyDescent="0.3">
      <c r="D63" s="396">
        <f>COUNTIF(D4:D52,"SENIOR")</f>
        <v>19</v>
      </c>
      <c r="J63" s="1">
        <v>57</v>
      </c>
      <c r="K63" s="59" t="s">
        <v>491</v>
      </c>
      <c r="L63" s="345" t="s">
        <v>481</v>
      </c>
      <c r="M63" s="343">
        <v>1</v>
      </c>
      <c r="N63" s="344">
        <v>5400</v>
      </c>
      <c r="O63" s="345"/>
      <c r="P63" s="346">
        <f t="shared" si="7"/>
        <v>5400</v>
      </c>
      <c r="R63" s="57">
        <v>10</v>
      </c>
      <c r="S63" s="59" t="s">
        <v>421</v>
      </c>
      <c r="T63" s="57" t="s">
        <v>446</v>
      </c>
      <c r="U63" s="1">
        <v>1</v>
      </c>
      <c r="V63" s="64">
        <v>2000</v>
      </c>
      <c r="W63" s="56">
        <f t="shared" si="11"/>
        <v>2000</v>
      </c>
      <c r="AA63" s="317">
        <v>17</v>
      </c>
      <c r="AB63" s="61"/>
      <c r="AC63" s="61"/>
      <c r="AD63" s="141"/>
      <c r="AE63" s="61"/>
      <c r="AF63" s="425">
        <f t="shared" si="9"/>
        <v>0</v>
      </c>
    </row>
    <row r="64" spans="2:32" ht="15.75" thickBot="1" x14ac:dyDescent="0.3">
      <c r="D64" s="395">
        <f>COUNTIF(D4:D52,"SENIOR DISKON")</f>
        <v>10</v>
      </c>
      <c r="J64" s="1">
        <v>58</v>
      </c>
      <c r="K64" s="59" t="s">
        <v>491</v>
      </c>
      <c r="L64" s="364" t="s">
        <v>476</v>
      </c>
      <c r="M64" s="365">
        <v>40</v>
      </c>
      <c r="N64" s="366">
        <v>3500</v>
      </c>
      <c r="O64" s="367"/>
      <c r="P64" s="368">
        <f t="shared" si="7"/>
        <v>140000</v>
      </c>
      <c r="R64" s="57">
        <v>11</v>
      </c>
      <c r="S64" s="59" t="s">
        <v>421</v>
      </c>
      <c r="T64" s="57" t="s">
        <v>447</v>
      </c>
      <c r="U64" s="1">
        <v>12</v>
      </c>
      <c r="V64" s="64">
        <v>3800</v>
      </c>
      <c r="W64" s="56">
        <f t="shared" si="11"/>
        <v>45600</v>
      </c>
      <c r="AB64" s="499" t="s">
        <v>15</v>
      </c>
      <c r="AC64" s="500"/>
      <c r="AD64" s="500"/>
      <c r="AE64" s="501"/>
      <c r="AF64" s="426">
        <f>SUM(AF47:AF63)</f>
        <v>769000</v>
      </c>
    </row>
    <row r="65" spans="10:31" x14ac:dyDescent="0.25">
      <c r="J65" s="1">
        <v>59</v>
      </c>
      <c r="K65" s="59" t="s">
        <v>491</v>
      </c>
      <c r="L65" s="364" t="s">
        <v>477</v>
      </c>
      <c r="M65" s="365">
        <v>1</v>
      </c>
      <c r="N65" s="366">
        <v>27000</v>
      </c>
      <c r="O65" s="367"/>
      <c r="P65" s="368">
        <f t="shared" si="7"/>
        <v>27000</v>
      </c>
      <c r="R65" s="57">
        <v>12</v>
      </c>
      <c r="S65" s="59" t="s">
        <v>421</v>
      </c>
      <c r="T65" s="57" t="s">
        <v>448</v>
      </c>
      <c r="U65" s="1">
        <v>1</v>
      </c>
      <c r="V65" s="64">
        <v>4208</v>
      </c>
      <c r="W65" s="56">
        <f t="shared" si="11"/>
        <v>4208</v>
      </c>
      <c r="AB65" s="215"/>
      <c r="AC65" s="215"/>
      <c r="AD65" s="215"/>
      <c r="AE65" s="215"/>
    </row>
    <row r="66" spans="10:31" x14ac:dyDescent="0.25">
      <c r="J66" s="1">
        <v>60</v>
      </c>
      <c r="K66" s="59" t="s">
        <v>491</v>
      </c>
      <c r="L66" s="364" t="s">
        <v>478</v>
      </c>
      <c r="M66" s="369">
        <v>1</v>
      </c>
      <c r="N66" s="370">
        <v>40000</v>
      </c>
      <c r="O66" s="367"/>
      <c r="P66" s="368">
        <f t="shared" si="7"/>
        <v>40000</v>
      </c>
      <c r="R66" s="57">
        <v>13</v>
      </c>
      <c r="S66" s="59" t="s">
        <v>421</v>
      </c>
      <c r="T66" s="57" t="s">
        <v>449</v>
      </c>
      <c r="U66" s="1">
        <v>1</v>
      </c>
      <c r="V66" s="64">
        <v>26200</v>
      </c>
      <c r="W66" s="56">
        <f t="shared" si="11"/>
        <v>26200</v>
      </c>
      <c r="AB66" s="215"/>
      <c r="AC66" s="215"/>
      <c r="AD66" s="215"/>
      <c r="AE66" s="215"/>
    </row>
    <row r="67" spans="10:31" x14ac:dyDescent="0.25">
      <c r="J67" s="1">
        <v>61</v>
      </c>
      <c r="K67" s="59" t="s">
        <v>491</v>
      </c>
      <c r="L67" s="364" t="s">
        <v>479</v>
      </c>
      <c r="M67" s="369">
        <v>50</v>
      </c>
      <c r="N67" s="370">
        <v>7200</v>
      </c>
      <c r="O67" s="367"/>
      <c r="P67" s="368">
        <f t="shared" si="7"/>
        <v>360000</v>
      </c>
      <c r="R67" s="57">
        <v>14</v>
      </c>
      <c r="S67" s="59" t="s">
        <v>421</v>
      </c>
      <c r="T67" s="57" t="s">
        <v>450</v>
      </c>
      <c r="U67" s="1">
        <v>1</v>
      </c>
      <c r="V67" s="64">
        <v>26274</v>
      </c>
      <c r="W67" s="56">
        <f t="shared" si="11"/>
        <v>26274</v>
      </c>
      <c r="AB67" s="215"/>
      <c r="AC67" s="215"/>
      <c r="AD67" s="215"/>
      <c r="AE67" s="215"/>
    </row>
    <row r="68" spans="10:31" x14ac:dyDescent="0.25">
      <c r="J68" s="1">
        <v>62</v>
      </c>
      <c r="K68" s="59" t="s">
        <v>491</v>
      </c>
      <c r="L68" s="371" t="s">
        <v>480</v>
      </c>
      <c r="M68" s="365">
        <v>1</v>
      </c>
      <c r="N68" s="366">
        <v>14000</v>
      </c>
      <c r="O68" s="367"/>
      <c r="P68" s="368">
        <f t="shared" si="7"/>
        <v>14000</v>
      </c>
      <c r="R68" s="57">
        <v>15</v>
      </c>
      <c r="S68" s="59" t="s">
        <v>421</v>
      </c>
      <c r="T68" s="57" t="s">
        <v>451</v>
      </c>
      <c r="U68" s="1">
        <v>1</v>
      </c>
      <c r="V68" s="64">
        <v>50000</v>
      </c>
      <c r="W68" s="56">
        <f t="shared" si="11"/>
        <v>50000</v>
      </c>
    </row>
    <row r="69" spans="10:31" x14ac:dyDescent="0.25">
      <c r="J69" s="1">
        <v>63</v>
      </c>
      <c r="K69" s="59" t="s">
        <v>491</v>
      </c>
      <c r="L69" s="380" t="s">
        <v>494</v>
      </c>
      <c r="M69" s="361">
        <v>1</v>
      </c>
      <c r="N69" s="379">
        <v>50000</v>
      </c>
      <c r="O69" s="362"/>
      <c r="P69" s="363">
        <f t="shared" ref="P69:P75" si="12">M69*N69</f>
        <v>50000</v>
      </c>
      <c r="R69" s="57">
        <v>16</v>
      </c>
      <c r="S69" s="59" t="s">
        <v>421</v>
      </c>
      <c r="T69" s="57" t="s">
        <v>481</v>
      </c>
      <c r="U69" s="1">
        <v>1</v>
      </c>
      <c r="V69" s="64">
        <v>5400</v>
      </c>
      <c r="W69" s="56">
        <f t="shared" si="11"/>
        <v>5400</v>
      </c>
    </row>
    <row r="70" spans="10:31" x14ac:dyDescent="0.25">
      <c r="J70" s="1">
        <v>64</v>
      </c>
      <c r="K70" s="59" t="s">
        <v>491</v>
      </c>
      <c r="L70" s="380" t="s">
        <v>495</v>
      </c>
      <c r="M70" s="361">
        <v>1</v>
      </c>
      <c r="N70" s="379">
        <v>178000</v>
      </c>
      <c r="O70" s="362"/>
      <c r="P70" s="363">
        <f t="shared" si="12"/>
        <v>178000</v>
      </c>
      <c r="R70" s="141">
        <v>17</v>
      </c>
      <c r="S70" s="389" t="s">
        <v>421</v>
      </c>
      <c r="T70" s="389" t="s">
        <v>489</v>
      </c>
      <c r="U70" s="23">
        <v>1</v>
      </c>
      <c r="V70" s="61">
        <v>300000</v>
      </c>
      <c r="W70" s="61">
        <f t="shared" ref="W70" si="13">U70*V70</f>
        <v>300000</v>
      </c>
    </row>
    <row r="71" spans="10:31" x14ac:dyDescent="0.25">
      <c r="J71" s="1">
        <v>65</v>
      </c>
      <c r="K71" s="59" t="s">
        <v>491</v>
      </c>
      <c r="L71" s="380" t="s">
        <v>496</v>
      </c>
      <c r="M71" s="361">
        <v>1</v>
      </c>
      <c r="N71" s="379">
        <v>111000</v>
      </c>
      <c r="O71" s="362"/>
      <c r="P71" s="363">
        <f t="shared" si="12"/>
        <v>111000</v>
      </c>
      <c r="R71" s="507" t="s">
        <v>15</v>
      </c>
      <c r="S71" s="507"/>
      <c r="T71" s="507"/>
      <c r="U71" s="507"/>
      <c r="V71" s="507"/>
      <c r="W71" s="56">
        <f ca="1">SUM(W54:W80)</f>
        <v>759982</v>
      </c>
    </row>
    <row r="72" spans="10:31" x14ac:dyDescent="0.25">
      <c r="J72" s="1">
        <v>66</v>
      </c>
      <c r="K72" s="59" t="s">
        <v>491</v>
      </c>
      <c r="L72" s="380" t="s">
        <v>497</v>
      </c>
      <c r="M72" s="361">
        <v>1</v>
      </c>
      <c r="N72" s="379">
        <v>400000</v>
      </c>
      <c r="O72" s="362"/>
      <c r="P72" s="363">
        <f t="shared" si="12"/>
        <v>400000</v>
      </c>
      <c r="R72" s="24"/>
      <c r="S72" s="384"/>
      <c r="T72" s="24"/>
      <c r="U72" s="194"/>
      <c r="V72" s="406"/>
      <c r="W72" s="385"/>
    </row>
    <row r="73" spans="10:31" x14ac:dyDescent="0.25">
      <c r="J73" s="1">
        <v>67</v>
      </c>
      <c r="K73" s="59" t="s">
        <v>491</v>
      </c>
      <c r="L73" s="380" t="s">
        <v>498</v>
      </c>
      <c r="M73" s="361">
        <v>1</v>
      </c>
      <c r="N73" s="379">
        <v>30000</v>
      </c>
      <c r="O73" s="362"/>
      <c r="P73" s="363">
        <f t="shared" si="12"/>
        <v>30000</v>
      </c>
      <c r="R73" s="24"/>
      <c r="S73" s="384"/>
      <c r="T73" s="24"/>
      <c r="U73" s="194"/>
      <c r="V73" s="406"/>
      <c r="W73" s="385"/>
    </row>
    <row r="74" spans="10:31" x14ac:dyDescent="0.25">
      <c r="J74" s="1">
        <v>68</v>
      </c>
      <c r="K74" s="59" t="s">
        <v>491</v>
      </c>
      <c r="L74" s="383" t="s">
        <v>489</v>
      </c>
      <c r="M74" s="392">
        <v>1</v>
      </c>
      <c r="N74" s="393">
        <v>300000</v>
      </c>
      <c r="O74" s="382"/>
      <c r="P74" s="390">
        <f t="shared" si="12"/>
        <v>300000</v>
      </c>
      <c r="R74" s="24"/>
      <c r="S74" s="384"/>
      <c r="T74" s="24"/>
      <c r="U74" s="194"/>
      <c r="V74" s="406"/>
      <c r="W74" s="385"/>
    </row>
    <row r="75" spans="10:31" x14ac:dyDescent="0.25">
      <c r="J75" s="432">
        <v>69</v>
      </c>
      <c r="K75" s="389" t="s">
        <v>491</v>
      </c>
      <c r="L75" s="389" t="s">
        <v>500</v>
      </c>
      <c r="M75" s="432">
        <v>1</v>
      </c>
      <c r="N75" s="61">
        <v>105000</v>
      </c>
      <c r="O75" s="141"/>
      <c r="P75" s="638">
        <f t="shared" si="12"/>
        <v>105000</v>
      </c>
      <c r="R75" s="24"/>
      <c r="S75" s="24"/>
      <c r="T75" s="24"/>
      <c r="U75" s="194"/>
      <c r="V75" s="406"/>
      <c r="W75" s="385"/>
    </row>
    <row r="76" spans="10:31" x14ac:dyDescent="0.25">
      <c r="J76" s="1">
        <v>70</v>
      </c>
      <c r="K76" s="59" t="s">
        <v>491</v>
      </c>
      <c r="L76" s="59" t="s">
        <v>517</v>
      </c>
      <c r="M76" s="1">
        <v>1</v>
      </c>
      <c r="N76" s="56">
        <v>20000</v>
      </c>
      <c r="O76" s="57"/>
      <c r="P76" s="381">
        <f>M76*N76</f>
        <v>20000</v>
      </c>
      <c r="R76" s="24"/>
      <c r="S76" s="24"/>
      <c r="T76" s="24"/>
      <c r="U76" s="194"/>
      <c r="V76" s="406"/>
      <c r="W76" s="385"/>
    </row>
    <row r="77" spans="10:31" x14ac:dyDescent="0.25">
      <c r="J77" s="432">
        <v>71</v>
      </c>
      <c r="K77" s="59" t="s">
        <v>519</v>
      </c>
      <c r="L77" s="57" t="s">
        <v>518</v>
      </c>
      <c r="M77" s="1">
        <v>1</v>
      </c>
      <c r="N77" s="56">
        <v>20000</v>
      </c>
      <c r="O77" s="57"/>
      <c r="P77" s="56">
        <f>M77*N77</f>
        <v>20000</v>
      </c>
      <c r="R77" s="24"/>
      <c r="S77" s="24"/>
      <c r="T77" s="24"/>
      <c r="U77" s="194"/>
      <c r="V77" s="406"/>
      <c r="W77" s="385"/>
    </row>
    <row r="78" spans="10:31" x14ac:dyDescent="0.25">
      <c r="J78" s="1">
        <v>72</v>
      </c>
      <c r="K78" s="59" t="s">
        <v>519</v>
      </c>
      <c r="L78" s="59" t="s">
        <v>520</v>
      </c>
      <c r="M78" s="1">
        <v>20</v>
      </c>
      <c r="N78" s="56">
        <v>15000</v>
      </c>
      <c r="O78" s="57"/>
      <c r="P78" s="56">
        <f>M78*N78</f>
        <v>300000</v>
      </c>
      <c r="R78" s="24"/>
      <c r="S78" s="24"/>
      <c r="T78" s="24"/>
      <c r="U78" s="194"/>
      <c r="V78" s="406"/>
      <c r="W78" s="385"/>
    </row>
    <row r="79" spans="10:31" x14ac:dyDescent="0.25">
      <c r="J79" s="432">
        <v>73</v>
      </c>
      <c r="K79" s="57"/>
      <c r="L79" s="57"/>
      <c r="M79" s="1"/>
      <c r="N79" s="56"/>
      <c r="O79" s="57"/>
      <c r="P79" s="57"/>
      <c r="R79" s="24"/>
      <c r="S79" s="24"/>
      <c r="T79" s="24"/>
      <c r="U79" s="194"/>
      <c r="V79" s="406"/>
      <c r="W79" s="385"/>
    </row>
    <row r="80" spans="10:31" x14ac:dyDescent="0.25">
      <c r="J80" s="1">
        <v>74</v>
      </c>
      <c r="K80" s="57"/>
      <c r="L80" s="57"/>
      <c r="M80" s="1"/>
      <c r="N80" s="56"/>
      <c r="O80" s="57"/>
      <c r="P80" s="56"/>
      <c r="R80" s="24"/>
      <c r="S80" s="24"/>
      <c r="T80" s="24"/>
      <c r="U80" s="194"/>
      <c r="V80" s="406"/>
      <c r="W80" s="385"/>
    </row>
    <row r="81" spans="10:23" x14ac:dyDescent="0.25">
      <c r="J81" s="432">
        <v>75</v>
      </c>
      <c r="K81" s="59"/>
      <c r="L81" s="57"/>
      <c r="M81" s="1"/>
      <c r="N81" s="56"/>
      <c r="O81" s="57"/>
      <c r="P81" s="381"/>
    </row>
    <row r="82" spans="10:23" x14ac:dyDescent="0.25">
      <c r="J82" s="1">
        <v>76</v>
      </c>
      <c r="K82" s="59"/>
      <c r="L82" s="57"/>
      <c r="M82" s="1"/>
      <c r="N82" s="56"/>
      <c r="O82" s="57"/>
      <c r="P82" s="381"/>
      <c r="R82" s="294"/>
      <c r="S82" s="294"/>
      <c r="T82" s="294"/>
      <c r="U82" s="294"/>
      <c r="V82" s="294"/>
      <c r="W82" s="294"/>
    </row>
    <row r="83" spans="10:23" x14ac:dyDescent="0.25">
      <c r="J83" s="1">
        <v>77</v>
      </c>
      <c r="K83" s="59"/>
      <c r="L83" s="57"/>
      <c r="M83" s="1"/>
      <c r="N83" s="56"/>
      <c r="O83" s="57"/>
      <c r="P83" s="381"/>
      <c r="R83" s="294"/>
      <c r="S83" s="496" t="s">
        <v>412</v>
      </c>
      <c r="T83" s="497"/>
      <c r="U83" s="498"/>
      <c r="V83" s="508">
        <v>500000</v>
      </c>
      <c r="W83" s="509"/>
    </row>
    <row r="84" spans="10:23" ht="15.75" thickBot="1" x14ac:dyDescent="0.3">
      <c r="J84" s="639" t="s">
        <v>299</v>
      </c>
      <c r="K84" s="640"/>
      <c r="L84" s="640"/>
      <c r="M84" s="640"/>
      <c r="N84" s="641"/>
      <c r="O84" s="642"/>
      <c r="P84" s="643">
        <v>393908</v>
      </c>
      <c r="R84" s="294"/>
      <c r="S84" s="496" t="s">
        <v>65</v>
      </c>
      <c r="T84" s="497"/>
      <c r="U84" s="498"/>
      <c r="V84" s="508">
        <f ca="1">W71</f>
        <v>759982</v>
      </c>
      <c r="W84" s="509"/>
    </row>
    <row r="85" spans="10:23" ht="15.75" thickBot="1" x14ac:dyDescent="0.3">
      <c r="J85" s="487" t="s">
        <v>364</v>
      </c>
      <c r="K85" s="488"/>
      <c r="L85" s="488"/>
      <c r="M85" s="488"/>
      <c r="N85" s="489"/>
      <c r="O85" s="388">
        <f>SUM(O7:O74)</f>
        <v>8350000</v>
      </c>
      <c r="P85" s="287">
        <f>SUM(P7:P84)</f>
        <v>7847990</v>
      </c>
      <c r="R85" s="294"/>
      <c r="S85" s="496" t="s">
        <v>413</v>
      </c>
      <c r="T85" s="497"/>
      <c r="U85" s="498"/>
      <c r="V85" s="508">
        <f ca="1">V83-V84</f>
        <v>-259982</v>
      </c>
      <c r="W85" s="509"/>
    </row>
    <row r="86" spans="10:23" x14ac:dyDescent="0.25">
      <c r="J86" s="487"/>
      <c r="K86" s="488"/>
      <c r="L86" s="488"/>
      <c r="M86" s="488"/>
      <c r="N86" s="489"/>
      <c r="O86" s="492">
        <f>O85-P85</f>
        <v>502010</v>
      </c>
      <c r="P86" s="477"/>
    </row>
    <row r="87" spans="10:23" ht="15.75" thickBot="1" x14ac:dyDescent="0.3">
      <c r="J87" s="483"/>
      <c r="K87" s="484"/>
      <c r="L87" s="484"/>
      <c r="M87" s="484"/>
      <c r="N87" s="485"/>
      <c r="O87" s="493"/>
      <c r="P87" s="479"/>
    </row>
    <row r="88" spans="10:23" x14ac:dyDescent="0.25">
      <c r="J88" s="194"/>
      <c r="K88" s="384"/>
      <c r="L88" s="24"/>
      <c r="M88" s="194"/>
      <c r="N88" s="385"/>
      <c r="O88" s="24"/>
      <c r="P88" s="386"/>
    </row>
    <row r="89" spans="10:23" x14ac:dyDescent="0.25">
      <c r="J89" s="194"/>
      <c r="K89" s="384"/>
      <c r="L89" s="24"/>
      <c r="M89" s="385"/>
      <c r="N89" s="391"/>
      <c r="O89" s="386"/>
      <c r="P89" s="386"/>
      <c r="R89" s="512" t="s">
        <v>473</v>
      </c>
      <c r="S89" s="512"/>
      <c r="T89" s="512"/>
      <c r="U89" s="512"/>
      <c r="V89" s="512"/>
      <c r="W89" s="512"/>
    </row>
    <row r="90" spans="10:23" x14ac:dyDescent="0.25">
      <c r="J90" s="194"/>
      <c r="K90" s="384"/>
      <c r="L90" s="24"/>
      <c r="M90" s="194"/>
      <c r="N90" s="385"/>
      <c r="O90" s="24"/>
      <c r="P90" s="386"/>
      <c r="R90" s="290" t="s">
        <v>1</v>
      </c>
      <c r="S90" s="291" t="s">
        <v>301</v>
      </c>
      <c r="T90" s="290" t="s">
        <v>410</v>
      </c>
      <c r="U90" s="290" t="s">
        <v>75</v>
      </c>
      <c r="V90" s="290" t="s">
        <v>411</v>
      </c>
      <c r="W90" s="290" t="s">
        <v>15</v>
      </c>
    </row>
    <row r="91" spans="10:23" x14ac:dyDescent="0.25">
      <c r="J91" s="194"/>
      <c r="K91" s="384"/>
      <c r="L91" s="24"/>
      <c r="M91" s="194"/>
      <c r="N91" s="385"/>
      <c r="O91" s="24"/>
      <c r="P91" s="387"/>
      <c r="R91" s="57">
        <v>1</v>
      </c>
      <c r="S91" s="59" t="s">
        <v>475</v>
      </c>
      <c r="T91" s="292" t="s">
        <v>476</v>
      </c>
      <c r="U91" s="1">
        <v>40</v>
      </c>
      <c r="V91" s="64">
        <v>3500</v>
      </c>
      <c r="W91" s="56">
        <f>U91*V91</f>
        <v>140000</v>
      </c>
    </row>
    <row r="92" spans="10:23" x14ac:dyDescent="0.25">
      <c r="J92" s="194"/>
      <c r="K92" s="384"/>
      <c r="L92" s="24"/>
      <c r="M92" s="194"/>
      <c r="N92" s="385"/>
      <c r="O92" s="24"/>
      <c r="P92" s="387"/>
      <c r="R92" s="57">
        <v>2</v>
      </c>
      <c r="S92" s="59" t="s">
        <v>475</v>
      </c>
      <c r="T92" s="292" t="s">
        <v>477</v>
      </c>
      <c r="U92" s="1">
        <v>1</v>
      </c>
      <c r="V92" s="64">
        <v>27000</v>
      </c>
      <c r="W92" s="56">
        <f t="shared" ref="W92:W96" si="14">U92*V92</f>
        <v>27000</v>
      </c>
    </row>
    <row r="93" spans="10:23" x14ac:dyDescent="0.25">
      <c r="J93" s="194"/>
      <c r="K93" s="384"/>
      <c r="L93" s="24"/>
      <c r="M93" s="194"/>
      <c r="N93" s="385"/>
      <c r="O93" s="24"/>
      <c r="P93" s="387"/>
      <c r="R93" s="57">
        <v>3</v>
      </c>
      <c r="S93" s="59" t="s">
        <v>475</v>
      </c>
      <c r="T93" s="292" t="s">
        <v>478</v>
      </c>
      <c r="U93" s="314">
        <v>1</v>
      </c>
      <c r="V93" s="286">
        <v>40000</v>
      </c>
      <c r="W93" s="56">
        <f t="shared" si="14"/>
        <v>40000</v>
      </c>
    </row>
    <row r="94" spans="10:23" x14ac:dyDescent="0.25">
      <c r="J94" s="194"/>
      <c r="K94" s="384"/>
      <c r="L94" s="24"/>
      <c r="M94" s="194"/>
      <c r="N94" s="385"/>
      <c r="O94" s="24"/>
      <c r="P94" s="387"/>
      <c r="R94" s="57">
        <v>4</v>
      </c>
      <c r="S94" s="59" t="s">
        <v>475</v>
      </c>
      <c r="T94" s="292" t="s">
        <v>479</v>
      </c>
      <c r="U94" s="314">
        <v>50</v>
      </c>
      <c r="V94" s="286">
        <v>7200</v>
      </c>
      <c r="W94" s="56">
        <f t="shared" si="14"/>
        <v>360000</v>
      </c>
    </row>
    <row r="95" spans="10:23" x14ac:dyDescent="0.25">
      <c r="J95" s="194"/>
      <c r="K95" s="384"/>
      <c r="L95" s="24"/>
      <c r="M95" s="194"/>
      <c r="N95" s="385"/>
      <c r="O95" s="24"/>
      <c r="P95" s="387"/>
      <c r="R95" s="57">
        <v>5</v>
      </c>
      <c r="S95" s="59" t="s">
        <v>475</v>
      </c>
      <c r="T95" s="293" t="s">
        <v>480</v>
      </c>
      <c r="U95" s="1">
        <v>1</v>
      </c>
      <c r="V95" s="64">
        <v>14000</v>
      </c>
      <c r="W95" s="56">
        <f t="shared" si="14"/>
        <v>14000</v>
      </c>
    </row>
    <row r="96" spans="10:23" x14ac:dyDescent="0.25">
      <c r="J96" s="194"/>
      <c r="K96" s="384"/>
      <c r="L96" s="24"/>
      <c r="M96" s="194"/>
      <c r="N96" s="385"/>
      <c r="O96" s="24"/>
      <c r="P96" s="387"/>
      <c r="R96" s="141">
        <v>6</v>
      </c>
      <c r="S96" s="389" t="s">
        <v>475</v>
      </c>
      <c r="T96" s="409" t="s">
        <v>452</v>
      </c>
      <c r="U96" s="23">
        <v>1</v>
      </c>
      <c r="V96" s="67">
        <v>70000</v>
      </c>
      <c r="W96" s="61">
        <f t="shared" si="14"/>
        <v>70000</v>
      </c>
    </row>
    <row r="97" spans="10:23" x14ac:dyDescent="0.25">
      <c r="J97" s="194"/>
      <c r="K97" s="384"/>
      <c r="L97" s="24"/>
      <c r="M97" s="194"/>
      <c r="N97" s="385"/>
      <c r="O97" s="24"/>
      <c r="P97" s="387"/>
      <c r="R97" s="507" t="s">
        <v>15</v>
      </c>
      <c r="S97" s="507"/>
      <c r="T97" s="507"/>
      <c r="U97" s="507"/>
      <c r="V97" s="507"/>
      <c r="W97" s="56">
        <f>SUM(W91:W96)</f>
        <v>651000</v>
      </c>
    </row>
    <row r="98" spans="10:23" x14ac:dyDescent="0.25">
      <c r="J98" s="194"/>
      <c r="K98" s="384"/>
      <c r="L98" s="24"/>
      <c r="M98" s="194"/>
      <c r="N98" s="385"/>
      <c r="O98" s="24"/>
      <c r="P98" s="387"/>
      <c r="R98" s="24"/>
      <c r="S98" s="384"/>
      <c r="T98" s="384"/>
      <c r="U98" s="194"/>
      <c r="V98" s="406"/>
      <c r="W98" s="385"/>
    </row>
    <row r="99" spans="10:23" x14ac:dyDescent="0.25">
      <c r="J99" s="194"/>
      <c r="K99" s="384"/>
      <c r="L99" s="24"/>
      <c r="M99" s="194"/>
      <c r="N99" s="385"/>
      <c r="O99" s="24"/>
      <c r="P99" s="387"/>
      <c r="R99" s="24"/>
      <c r="S99" s="384"/>
      <c r="T99" s="384"/>
      <c r="U99" s="194"/>
      <c r="V99" s="406"/>
      <c r="W99" s="385"/>
    </row>
    <row r="100" spans="10:23" x14ac:dyDescent="0.25">
      <c r="J100" s="194"/>
      <c r="K100" s="384"/>
      <c r="L100" s="24"/>
      <c r="M100" s="194"/>
      <c r="N100" s="385"/>
      <c r="O100" s="24"/>
      <c r="P100" s="387"/>
      <c r="R100" s="24"/>
      <c r="S100" s="384"/>
      <c r="T100" s="24"/>
      <c r="U100" s="194"/>
      <c r="V100" s="406"/>
      <c r="W100" s="385"/>
    </row>
    <row r="101" spans="10:23" x14ac:dyDescent="0.25">
      <c r="J101" s="194"/>
      <c r="K101" s="384"/>
      <c r="L101" s="24"/>
      <c r="M101" s="194"/>
      <c r="N101" s="385"/>
      <c r="O101" s="24"/>
      <c r="P101" s="387"/>
      <c r="R101" s="24"/>
      <c r="S101" s="384"/>
      <c r="T101" s="24"/>
      <c r="U101" s="194"/>
      <c r="V101" s="406"/>
      <c r="W101" s="385"/>
    </row>
    <row r="102" spans="10:23" x14ac:dyDescent="0.25">
      <c r="J102" s="194"/>
      <c r="K102" s="384"/>
      <c r="L102" s="24"/>
      <c r="M102" s="194"/>
      <c r="N102" s="385"/>
      <c r="O102" s="24"/>
      <c r="P102" s="387"/>
      <c r="R102" s="24"/>
      <c r="S102" s="384"/>
      <c r="T102" s="24"/>
      <c r="U102" s="194"/>
      <c r="V102" s="406"/>
      <c r="W102" s="385"/>
    </row>
    <row r="103" spans="10:23" x14ac:dyDescent="0.25">
      <c r="J103" s="194"/>
      <c r="K103" s="384"/>
      <c r="L103" s="24"/>
      <c r="M103" s="194"/>
      <c r="N103" s="385"/>
      <c r="O103" s="24"/>
      <c r="P103" s="387"/>
      <c r="R103" s="24"/>
      <c r="S103" s="384"/>
      <c r="T103" s="24"/>
      <c r="U103" s="194"/>
      <c r="V103" s="406"/>
      <c r="W103" s="385"/>
    </row>
    <row r="104" spans="10:23" x14ac:dyDescent="0.25">
      <c r="J104" s="194"/>
      <c r="K104" s="384"/>
      <c r="L104" s="24"/>
      <c r="M104" s="194"/>
      <c r="N104" s="385"/>
      <c r="O104" s="24"/>
      <c r="P104" s="387"/>
      <c r="R104" s="24"/>
      <c r="S104" s="384"/>
      <c r="T104" s="24"/>
      <c r="U104" s="194"/>
      <c r="V104" s="406"/>
      <c r="W104" s="385"/>
    </row>
    <row r="105" spans="10:23" x14ac:dyDescent="0.25">
      <c r="J105" s="194"/>
      <c r="K105" s="384"/>
      <c r="L105" s="24"/>
      <c r="M105" s="194"/>
      <c r="N105" s="385"/>
      <c r="O105" s="24"/>
      <c r="P105" s="387"/>
      <c r="R105" s="24"/>
      <c r="S105" s="384"/>
      <c r="T105" s="24"/>
      <c r="U105" s="194"/>
      <c r="V105" s="406"/>
      <c r="W105" s="385"/>
    </row>
    <row r="106" spans="10:23" x14ac:dyDescent="0.25">
      <c r="J106" s="194"/>
      <c r="K106" s="384"/>
      <c r="L106" s="24"/>
      <c r="M106" s="194"/>
      <c r="N106" s="385"/>
      <c r="O106" s="24"/>
      <c r="P106" s="387"/>
      <c r="R106" s="24"/>
      <c r="S106" s="384"/>
      <c r="T106" s="24"/>
      <c r="U106" s="194"/>
      <c r="V106" s="406"/>
      <c r="W106" s="385"/>
    </row>
    <row r="107" spans="10:23" x14ac:dyDescent="0.25">
      <c r="J107" s="194"/>
      <c r="K107" s="384"/>
      <c r="L107" s="24"/>
      <c r="M107" s="194"/>
      <c r="N107" s="385"/>
      <c r="O107" s="24"/>
      <c r="P107" s="387"/>
      <c r="R107" s="24"/>
      <c r="S107" s="384"/>
      <c r="T107" s="24"/>
      <c r="U107" s="194"/>
      <c r="V107" s="406"/>
      <c r="W107" s="385"/>
    </row>
    <row r="108" spans="10:23" x14ac:dyDescent="0.25">
      <c r="J108" s="194"/>
      <c r="K108" s="384"/>
      <c r="L108" s="24"/>
      <c r="M108" s="194"/>
      <c r="N108" s="385"/>
      <c r="O108" s="24"/>
      <c r="P108" s="387"/>
      <c r="R108" s="24"/>
      <c r="S108" s="384"/>
      <c r="T108" s="24"/>
      <c r="U108" s="194"/>
      <c r="V108" s="406"/>
      <c r="W108" s="385"/>
    </row>
    <row r="109" spans="10:23" x14ac:dyDescent="0.25">
      <c r="J109" s="194"/>
      <c r="K109" s="384"/>
      <c r="L109" s="24"/>
      <c r="M109" s="194"/>
      <c r="N109" s="385"/>
      <c r="O109" s="24"/>
      <c r="P109" s="387"/>
      <c r="R109" s="24"/>
      <c r="S109" s="384"/>
      <c r="T109" s="24"/>
      <c r="U109" s="194"/>
      <c r="V109" s="406"/>
      <c r="W109" s="385"/>
    </row>
    <row r="110" spans="10:23" x14ac:dyDescent="0.25">
      <c r="J110" s="194"/>
      <c r="K110" s="384"/>
      <c r="L110" s="24"/>
      <c r="M110" s="194"/>
      <c r="N110" s="385"/>
      <c r="O110" s="24"/>
      <c r="P110" s="387"/>
      <c r="R110" s="24"/>
      <c r="S110" s="384"/>
      <c r="T110" s="24"/>
      <c r="U110" s="194"/>
      <c r="V110" s="406"/>
      <c r="W110" s="385"/>
    </row>
    <row r="111" spans="10:23" x14ac:dyDescent="0.25">
      <c r="J111" s="194"/>
      <c r="K111" s="384"/>
      <c r="L111" s="24"/>
      <c r="M111" s="194"/>
      <c r="N111" s="385"/>
      <c r="O111" s="24"/>
      <c r="P111" s="387"/>
      <c r="R111" s="24"/>
      <c r="S111" s="384"/>
      <c r="T111" s="24"/>
      <c r="U111" s="194"/>
      <c r="V111" s="406"/>
      <c r="W111" s="385"/>
    </row>
    <row r="112" spans="10:23" x14ac:dyDescent="0.25">
      <c r="J112" s="194"/>
      <c r="K112" s="384"/>
      <c r="L112" s="24"/>
      <c r="M112" s="194"/>
      <c r="N112" s="385"/>
      <c r="O112" s="24"/>
      <c r="P112" s="387"/>
      <c r="R112" s="24"/>
      <c r="S112" s="384"/>
      <c r="T112" s="24"/>
      <c r="U112" s="194"/>
      <c r="V112" s="406"/>
      <c r="W112" s="385"/>
    </row>
    <row r="113" spans="10:23" x14ac:dyDescent="0.25">
      <c r="J113" s="194"/>
      <c r="K113" s="384"/>
      <c r="L113" s="24"/>
      <c r="M113" s="194"/>
      <c r="N113" s="385"/>
      <c r="O113" s="24"/>
      <c r="P113" s="387"/>
      <c r="R113" s="24"/>
      <c r="S113" s="384"/>
      <c r="T113" s="24"/>
      <c r="U113" s="194"/>
      <c r="V113" s="406"/>
      <c r="W113" s="385"/>
    </row>
    <row r="114" spans="10:23" x14ac:dyDescent="0.25">
      <c r="J114" s="194"/>
      <c r="K114" s="384"/>
      <c r="L114" s="24"/>
      <c r="M114" s="194"/>
      <c r="N114" s="385"/>
      <c r="O114" s="24"/>
      <c r="P114" s="387"/>
      <c r="R114" s="24"/>
      <c r="S114" s="384"/>
      <c r="T114" s="24"/>
      <c r="U114" s="194"/>
      <c r="V114" s="406"/>
      <c r="W114" s="385"/>
    </row>
    <row r="115" spans="10:23" x14ac:dyDescent="0.25">
      <c r="J115" s="194"/>
      <c r="K115" s="384"/>
      <c r="L115" s="24"/>
      <c r="M115" s="194"/>
      <c r="N115" s="385"/>
      <c r="O115" s="24"/>
      <c r="P115" s="387"/>
      <c r="R115" s="24"/>
      <c r="S115" s="384"/>
      <c r="T115" s="24"/>
      <c r="U115" s="194"/>
      <c r="V115" s="406"/>
      <c r="W115" s="385"/>
    </row>
    <row r="116" spans="10:23" x14ac:dyDescent="0.25">
      <c r="R116" s="24"/>
      <c r="S116" s="384"/>
      <c r="T116" s="24"/>
      <c r="U116" s="194"/>
      <c r="V116" s="406"/>
      <c r="W116" s="385"/>
    </row>
    <row r="117" spans="10:23" x14ac:dyDescent="0.25">
      <c r="R117" s="24"/>
      <c r="S117" s="384"/>
      <c r="T117" s="24"/>
      <c r="U117" s="194"/>
      <c r="V117" s="406"/>
      <c r="W117" s="385"/>
    </row>
    <row r="119" spans="10:23" x14ac:dyDescent="0.25">
      <c r="R119" s="313"/>
      <c r="S119" s="313"/>
      <c r="T119" s="313"/>
      <c r="U119" s="313"/>
      <c r="V119" s="313"/>
      <c r="W119" s="313"/>
    </row>
    <row r="120" spans="10:23" x14ac:dyDescent="0.25">
      <c r="R120" s="313"/>
      <c r="S120" s="496" t="s">
        <v>412</v>
      </c>
      <c r="T120" s="497"/>
      <c r="U120" s="498"/>
      <c r="V120" s="508">
        <v>410000</v>
      </c>
      <c r="W120" s="509"/>
    </row>
    <row r="121" spans="10:23" x14ac:dyDescent="0.25">
      <c r="R121" s="313"/>
      <c r="S121" s="496" t="s">
        <v>65</v>
      </c>
      <c r="T121" s="497"/>
      <c r="U121" s="498"/>
      <c r="V121" s="508">
        <f>W97</f>
        <v>651000</v>
      </c>
      <c r="W121" s="509"/>
    </row>
    <row r="122" spans="10:23" x14ac:dyDescent="0.25">
      <c r="R122" s="313"/>
      <c r="S122" s="496" t="s">
        <v>413</v>
      </c>
      <c r="T122" s="497"/>
      <c r="U122" s="498"/>
      <c r="V122" s="508">
        <f>V120-V121</f>
        <v>-241000</v>
      </c>
      <c r="W122" s="509"/>
    </row>
  </sheetData>
  <mergeCells count="36">
    <mergeCell ref="S85:U85"/>
    <mergeCell ref="V85:W85"/>
    <mergeCell ref="R71:V71"/>
    <mergeCell ref="S83:U83"/>
    <mergeCell ref="V83:W83"/>
    <mergeCell ref="S84:U84"/>
    <mergeCell ref="V84:W84"/>
    <mergeCell ref="S121:U121"/>
    <mergeCell ref="V121:W121"/>
    <mergeCell ref="S122:U122"/>
    <mergeCell ref="V122:W122"/>
    <mergeCell ref="R89:W89"/>
    <mergeCell ref="R97:V97"/>
    <mergeCell ref="S120:U120"/>
    <mergeCell ref="V120:W120"/>
    <mergeCell ref="I3:V4"/>
    <mergeCell ref="R6:Y12"/>
    <mergeCell ref="B57:F57"/>
    <mergeCell ref="R42:V42"/>
    <mergeCell ref="S47:U47"/>
    <mergeCell ref="V47:W47"/>
    <mergeCell ref="S48:U48"/>
    <mergeCell ref="V48:W48"/>
    <mergeCell ref="S49:U49"/>
    <mergeCell ref="V49:W49"/>
    <mergeCell ref="R52:W52"/>
    <mergeCell ref="R16:W16"/>
    <mergeCell ref="J85:N87"/>
    <mergeCell ref="J84:N84"/>
    <mergeCell ref="AA16:AH16"/>
    <mergeCell ref="AF25:AH25"/>
    <mergeCell ref="O86:P87"/>
    <mergeCell ref="AG44:AH44"/>
    <mergeCell ref="AA25:AE25"/>
    <mergeCell ref="AB64:AE64"/>
    <mergeCell ref="AA44:AF44"/>
  </mergeCells>
  <conditionalFormatting sqref="E4:E56">
    <cfRule type="containsText" dxfId="8" priority="7" operator="containsText" text="Tunai">
      <formula>NOT(ISERROR(SEARCH("Tunai",E4)))</formula>
    </cfRule>
    <cfRule type="containsText" dxfId="7" priority="8" operator="containsText" text="Transfer">
      <formula>NOT(ISERROR(SEARCH("Transfer",E4)))</formula>
    </cfRule>
  </conditionalFormatting>
  <conditionalFormatting sqref="G4:G56">
    <cfRule type="cellIs" dxfId="6" priority="2" operator="equal">
      <formula>150000</formula>
    </cfRule>
    <cfRule type="cellIs" dxfId="5" priority="3" operator="equal">
      <formula>100000</formula>
    </cfRule>
    <cfRule type="cellIs" dxfId="4" priority="4" operator="equal">
      <formula>125000</formula>
    </cfRule>
  </conditionalFormatting>
  <conditionalFormatting sqref="F4:F56">
    <cfRule type="cellIs" dxfId="3" priority="1" operator="equal">
      <formula>"LUNAS"</formula>
    </cfRule>
  </conditionalFormatting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2" priority="6" operator="containsText" text="SENIOR DISKON">
      <formula>NOT(ISERROR(SEARCH("SENIOR DISKON",D4)))</formula>
    </cfRule>
    <cfRule type="containsText" dxfId="1" priority="9" operator="containsText" text="SENIOR">
      <formula>NOT(ISERROR(SEARCH("SENIOR",D4)))</formula>
    </cfRule>
    <cfRule type="containsText" dxfId="0" priority="10" operator="containsText" text="MABA">
      <formula>NOT(ISERROR(SEARCH("MABA",D4)))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4"/>
  <sheetViews>
    <sheetView topLeftCell="F61" zoomScale="70" zoomScaleNormal="70" workbookViewId="0">
      <selection activeCell="L87" sqref="L87"/>
    </sheetView>
  </sheetViews>
  <sheetFormatPr defaultRowHeight="15" x14ac:dyDescent="0.25"/>
  <cols>
    <col min="2" max="2" width="4" customWidth="1"/>
    <col min="3" max="3" width="20" customWidth="1"/>
    <col min="4" max="4" width="18.7109375" customWidth="1"/>
    <col min="5" max="5" width="17.5703125" customWidth="1"/>
    <col min="6" max="6" width="17.85546875" customWidth="1"/>
    <col min="7" max="7" width="24.28515625" customWidth="1"/>
    <col min="8" max="8" width="17.28515625" customWidth="1"/>
    <col min="9" max="9" width="22.85546875" customWidth="1"/>
    <col min="10" max="10" width="9.140625" customWidth="1"/>
    <col min="12" max="12" width="26.7109375" customWidth="1"/>
    <col min="13" max="13" width="36.7109375" customWidth="1"/>
    <col min="14" max="14" width="16.85546875" customWidth="1"/>
    <col min="15" max="15" width="25.42578125" customWidth="1"/>
    <col min="16" max="16" width="22.140625" customWidth="1"/>
    <col min="17" max="17" width="27.140625" customWidth="1"/>
  </cols>
  <sheetData>
    <row r="3" spans="2:17" x14ac:dyDescent="0.25">
      <c r="B3" s="410" t="s">
        <v>1</v>
      </c>
      <c r="C3" s="410" t="s">
        <v>503</v>
      </c>
      <c r="D3" s="410" t="s">
        <v>504</v>
      </c>
      <c r="E3" s="410" t="s">
        <v>75</v>
      </c>
      <c r="F3" s="410" t="s">
        <v>505</v>
      </c>
      <c r="G3" s="410" t="s">
        <v>19</v>
      </c>
    </row>
    <row r="4" spans="2:17" x14ac:dyDescent="0.25">
      <c r="B4" s="523">
        <v>1</v>
      </c>
      <c r="C4" s="526" t="s">
        <v>506</v>
      </c>
      <c r="D4" s="56">
        <v>100000</v>
      </c>
      <c r="E4" s="57">
        <v>10</v>
      </c>
      <c r="F4" s="529">
        <f>(E4*D4)+(E5*D5)+(E6*D6)</f>
        <v>6350000</v>
      </c>
      <c r="G4" s="517"/>
    </row>
    <row r="5" spans="2:17" x14ac:dyDescent="0.25">
      <c r="B5" s="524"/>
      <c r="C5" s="527"/>
      <c r="D5" s="56">
        <v>125000</v>
      </c>
      <c r="E5" s="57">
        <v>20</v>
      </c>
      <c r="F5" s="530"/>
      <c r="G5" s="518"/>
    </row>
    <row r="6" spans="2:17" x14ac:dyDescent="0.25">
      <c r="B6" s="525"/>
      <c r="C6" s="528"/>
      <c r="D6" s="56">
        <v>150000</v>
      </c>
      <c r="E6" s="57">
        <v>19</v>
      </c>
      <c r="F6" s="531"/>
      <c r="G6" s="519"/>
    </row>
    <row r="7" spans="2:17" x14ac:dyDescent="0.25">
      <c r="B7" s="1">
        <v>2</v>
      </c>
      <c r="C7" s="304" t="s">
        <v>507</v>
      </c>
      <c r="D7" s="56">
        <v>2000000</v>
      </c>
      <c r="E7" s="57">
        <v>1</v>
      </c>
      <c r="F7" s="56">
        <f>E7*D7</f>
        <v>2000000</v>
      </c>
      <c r="G7" s="57" t="s">
        <v>509</v>
      </c>
    </row>
    <row r="8" spans="2:17" x14ac:dyDescent="0.25">
      <c r="B8" s="1">
        <v>3</v>
      </c>
      <c r="C8" s="304" t="s">
        <v>508</v>
      </c>
      <c r="D8" s="56"/>
      <c r="E8" s="57"/>
      <c r="F8" s="56" t="s">
        <v>123</v>
      </c>
      <c r="G8" s="57" t="s">
        <v>510</v>
      </c>
    </row>
    <row r="9" spans="2:17" x14ac:dyDescent="0.25">
      <c r="B9" s="520" t="s">
        <v>15</v>
      </c>
      <c r="C9" s="520"/>
      <c r="D9" s="520"/>
      <c r="E9" s="520"/>
      <c r="F9" s="521">
        <f>SUM(F4:F8)</f>
        <v>8350000</v>
      </c>
      <c r="G9" s="521"/>
    </row>
    <row r="10" spans="2:17" x14ac:dyDescent="0.25">
      <c r="B10" s="24"/>
      <c r="C10" s="24"/>
      <c r="D10" s="24"/>
      <c r="E10" s="24"/>
      <c r="F10" s="24"/>
      <c r="G10" s="24"/>
    </row>
    <row r="11" spans="2:17" x14ac:dyDescent="0.25">
      <c r="B11" s="24"/>
      <c r="C11" s="24"/>
      <c r="D11" s="24"/>
      <c r="E11" s="24"/>
      <c r="F11" s="24"/>
      <c r="G11" s="24"/>
    </row>
    <row r="12" spans="2:17" x14ac:dyDescent="0.25">
      <c r="B12" s="24"/>
      <c r="C12" s="24"/>
      <c r="D12" s="24"/>
      <c r="E12" s="24"/>
      <c r="F12" s="24"/>
      <c r="G12" s="24"/>
    </row>
    <row r="13" spans="2:17" x14ac:dyDescent="0.25">
      <c r="B13" s="522" t="s">
        <v>514</v>
      </c>
      <c r="C13" s="511"/>
      <c r="D13" s="511"/>
      <c r="E13" s="511"/>
      <c r="F13" s="511"/>
      <c r="G13" s="511"/>
    </row>
    <row r="14" spans="2:17" x14ac:dyDescent="0.25">
      <c r="B14" s="411" t="s">
        <v>1</v>
      </c>
      <c r="C14" s="412" t="s">
        <v>301</v>
      </c>
      <c r="D14" s="411" t="s">
        <v>410</v>
      </c>
      <c r="E14" s="411" t="s">
        <v>75</v>
      </c>
      <c r="F14" s="411" t="s">
        <v>411</v>
      </c>
      <c r="G14" s="411" t="s">
        <v>15</v>
      </c>
      <c r="K14" s="410" t="s">
        <v>1</v>
      </c>
      <c r="L14" s="415" t="s">
        <v>492</v>
      </c>
      <c r="M14" s="410" t="s">
        <v>19</v>
      </c>
      <c r="N14" s="410" t="s">
        <v>75</v>
      </c>
      <c r="O14" s="416" t="s">
        <v>276</v>
      </c>
      <c r="P14" s="410" t="s">
        <v>98</v>
      </c>
      <c r="Q14" s="416" t="s">
        <v>65</v>
      </c>
    </row>
    <row r="15" spans="2:17" x14ac:dyDescent="0.25">
      <c r="B15" s="57">
        <v>1</v>
      </c>
      <c r="C15" s="59" t="s">
        <v>403</v>
      </c>
      <c r="D15" s="292" t="s">
        <v>404</v>
      </c>
      <c r="E15" s="1">
        <v>53</v>
      </c>
      <c r="F15" s="64">
        <v>2250</v>
      </c>
      <c r="G15" s="56">
        <f>E15*F15</f>
        <v>119250</v>
      </c>
      <c r="K15" s="1">
        <v>1</v>
      </c>
      <c r="L15" s="278" t="s">
        <v>123</v>
      </c>
      <c r="M15" s="304" t="s">
        <v>363</v>
      </c>
      <c r="N15" s="1">
        <v>1</v>
      </c>
      <c r="O15" s="308"/>
      <c r="P15" s="210">
        <f>F7</f>
        <v>2000000</v>
      </c>
      <c r="Q15" s="211">
        <f>N15*O15</f>
        <v>0</v>
      </c>
    </row>
    <row r="16" spans="2:17" x14ac:dyDescent="0.25">
      <c r="B16" s="57">
        <v>2</v>
      </c>
      <c r="C16" s="59" t="s">
        <v>403</v>
      </c>
      <c r="D16" s="292" t="s">
        <v>441</v>
      </c>
      <c r="E16" s="1">
        <v>12</v>
      </c>
      <c r="F16" s="64">
        <v>18900</v>
      </c>
      <c r="G16" s="56">
        <f t="shared" ref="G16:G38" si="0">E16*F16</f>
        <v>226800</v>
      </c>
      <c r="K16" s="1">
        <v>2</v>
      </c>
      <c r="L16" s="328" t="s">
        <v>346</v>
      </c>
      <c r="M16" s="304" t="s">
        <v>347</v>
      </c>
      <c r="N16" s="1">
        <v>1</v>
      </c>
      <c r="O16" s="308">
        <v>500000</v>
      </c>
      <c r="P16" s="210"/>
      <c r="Q16" s="211">
        <f t="shared" ref="Q16:Q22" si="1">N16*O16</f>
        <v>500000</v>
      </c>
    </row>
    <row r="17" spans="2:17" x14ac:dyDescent="0.25">
      <c r="B17" s="57">
        <v>3</v>
      </c>
      <c r="C17" s="59" t="s">
        <v>403</v>
      </c>
      <c r="D17" s="292" t="s">
        <v>405</v>
      </c>
      <c r="E17" s="321">
        <v>2</v>
      </c>
      <c r="F17" s="286">
        <v>15500</v>
      </c>
      <c r="G17" s="56">
        <f t="shared" si="0"/>
        <v>31000</v>
      </c>
      <c r="K17" s="1">
        <v>3</v>
      </c>
      <c r="L17" s="275" t="s">
        <v>123</v>
      </c>
      <c r="M17" s="305" t="s">
        <v>357</v>
      </c>
      <c r="N17" s="321">
        <v>1</v>
      </c>
      <c r="O17" s="309"/>
      <c r="P17" s="210">
        <f>F4</f>
        <v>6350000</v>
      </c>
      <c r="Q17" s="211">
        <f t="shared" si="1"/>
        <v>0</v>
      </c>
    </row>
    <row r="18" spans="2:17" x14ac:dyDescent="0.25">
      <c r="B18" s="57">
        <v>4</v>
      </c>
      <c r="C18" s="59" t="s">
        <v>403</v>
      </c>
      <c r="D18" s="292" t="s">
        <v>406</v>
      </c>
      <c r="E18" s="321">
        <v>1</v>
      </c>
      <c r="F18" s="286">
        <v>15500</v>
      </c>
      <c r="G18" s="56">
        <f t="shared" si="0"/>
        <v>15500</v>
      </c>
      <c r="K18" s="1">
        <v>4</v>
      </c>
      <c r="L18" s="329" t="s">
        <v>383</v>
      </c>
      <c r="M18" s="305" t="s">
        <v>384</v>
      </c>
      <c r="N18" s="321">
        <v>1</v>
      </c>
      <c r="O18" s="309">
        <v>1500</v>
      </c>
      <c r="P18" s="210"/>
      <c r="Q18" s="211">
        <f t="shared" si="1"/>
        <v>1500</v>
      </c>
    </row>
    <row r="19" spans="2:17" x14ac:dyDescent="0.25">
      <c r="B19" s="57">
        <v>5</v>
      </c>
      <c r="C19" s="59" t="s">
        <v>403</v>
      </c>
      <c r="D19" s="293" t="s">
        <v>407</v>
      </c>
      <c r="E19" s="1">
        <v>2</v>
      </c>
      <c r="F19" s="64">
        <v>15500</v>
      </c>
      <c r="G19" s="56">
        <f t="shared" si="0"/>
        <v>31000</v>
      </c>
      <c r="K19" s="1">
        <v>5</v>
      </c>
      <c r="L19" s="329" t="s">
        <v>383</v>
      </c>
      <c r="M19" s="357" t="s">
        <v>385</v>
      </c>
      <c r="N19" s="347">
        <v>1</v>
      </c>
      <c r="O19" s="358">
        <v>25500</v>
      </c>
      <c r="P19" s="353"/>
      <c r="Q19" s="346">
        <f t="shared" si="1"/>
        <v>25500</v>
      </c>
    </row>
    <row r="20" spans="2:17" x14ac:dyDescent="0.25">
      <c r="B20" s="57">
        <v>6</v>
      </c>
      <c r="C20" s="59" t="s">
        <v>403</v>
      </c>
      <c r="D20" s="292" t="s">
        <v>439</v>
      </c>
      <c r="E20" s="1">
        <v>50</v>
      </c>
      <c r="F20" s="64">
        <v>15000</v>
      </c>
      <c r="G20" s="56">
        <f t="shared" si="0"/>
        <v>750000</v>
      </c>
      <c r="K20" s="1">
        <v>6</v>
      </c>
      <c r="L20" s="330" t="s">
        <v>386</v>
      </c>
      <c r="M20" s="354" t="s">
        <v>387</v>
      </c>
      <c r="N20" s="343">
        <v>1</v>
      </c>
      <c r="O20" s="355">
        <v>13000</v>
      </c>
      <c r="P20" s="356"/>
      <c r="Q20" s="346">
        <f t="shared" si="1"/>
        <v>13000</v>
      </c>
    </row>
    <row r="21" spans="2:17" x14ac:dyDescent="0.25">
      <c r="B21" s="57">
        <v>7</v>
      </c>
      <c r="C21" s="59" t="s">
        <v>403</v>
      </c>
      <c r="D21" s="292" t="s">
        <v>437</v>
      </c>
      <c r="E21" s="1">
        <v>50</v>
      </c>
      <c r="F21" s="64">
        <v>12000</v>
      </c>
      <c r="G21" s="56">
        <f t="shared" si="0"/>
        <v>600000</v>
      </c>
      <c r="K21" s="1">
        <v>7</v>
      </c>
      <c r="L21" s="331" t="s">
        <v>390</v>
      </c>
      <c r="M21" s="357" t="s">
        <v>493</v>
      </c>
      <c r="N21" s="347">
        <v>3</v>
      </c>
      <c r="O21" s="358">
        <v>750</v>
      </c>
      <c r="P21" s="356"/>
      <c r="Q21" s="346">
        <f t="shared" si="1"/>
        <v>2250</v>
      </c>
    </row>
    <row r="22" spans="2:17" x14ac:dyDescent="0.25">
      <c r="B22" s="57">
        <v>8</v>
      </c>
      <c r="C22" s="59" t="s">
        <v>421</v>
      </c>
      <c r="D22" s="57" t="s">
        <v>438</v>
      </c>
      <c r="E22" s="1">
        <v>50</v>
      </c>
      <c r="F22" s="64">
        <v>15000</v>
      </c>
      <c r="G22" s="56">
        <f t="shared" si="0"/>
        <v>750000</v>
      </c>
      <c r="K22" s="1">
        <v>8</v>
      </c>
      <c r="L22" s="331" t="s">
        <v>391</v>
      </c>
      <c r="M22" s="357" t="s">
        <v>392</v>
      </c>
      <c r="N22" s="343">
        <v>6</v>
      </c>
      <c r="O22" s="355">
        <v>15000</v>
      </c>
      <c r="P22" s="346"/>
      <c r="Q22" s="346">
        <f t="shared" si="1"/>
        <v>90000</v>
      </c>
    </row>
    <row r="23" spans="2:17" x14ac:dyDescent="0.25">
      <c r="B23" s="57">
        <v>9</v>
      </c>
      <c r="C23" s="59" t="s">
        <v>421</v>
      </c>
      <c r="D23" s="57" t="s">
        <v>425</v>
      </c>
      <c r="E23" s="1">
        <v>3</v>
      </c>
      <c r="F23" s="64">
        <v>18000</v>
      </c>
      <c r="G23" s="56">
        <f t="shared" si="0"/>
        <v>54000</v>
      </c>
      <c r="K23" s="1">
        <v>9</v>
      </c>
      <c r="L23" s="328" t="s">
        <v>394</v>
      </c>
      <c r="M23" s="357" t="s">
        <v>399</v>
      </c>
      <c r="N23" s="347">
        <v>8</v>
      </c>
      <c r="O23" s="358">
        <v>15000</v>
      </c>
      <c r="P23" s="346"/>
      <c r="Q23" s="346">
        <f>N23*O23</f>
        <v>120000</v>
      </c>
    </row>
    <row r="24" spans="2:17" x14ac:dyDescent="0.25">
      <c r="B24" s="57">
        <v>10</v>
      </c>
      <c r="C24" s="59" t="s">
        <v>421</v>
      </c>
      <c r="D24" s="57" t="s">
        <v>426</v>
      </c>
      <c r="E24" s="1">
        <v>4</v>
      </c>
      <c r="F24" s="64">
        <v>4800</v>
      </c>
      <c r="G24" s="56">
        <f t="shared" si="0"/>
        <v>19200</v>
      </c>
      <c r="K24" s="1">
        <v>10</v>
      </c>
      <c r="L24" s="328" t="s">
        <v>394</v>
      </c>
      <c r="M24" s="357" t="s">
        <v>398</v>
      </c>
      <c r="N24" s="347">
        <v>1</v>
      </c>
      <c r="O24" s="358">
        <v>3500</v>
      </c>
      <c r="P24" s="346"/>
      <c r="Q24" s="346">
        <f>N24*O24</f>
        <v>3500</v>
      </c>
    </row>
    <row r="25" spans="2:17" x14ac:dyDescent="0.25">
      <c r="B25" s="57">
        <v>11</v>
      </c>
      <c r="C25" s="59" t="s">
        <v>421</v>
      </c>
      <c r="D25" s="57" t="s">
        <v>427</v>
      </c>
      <c r="E25" s="1">
        <v>2</v>
      </c>
      <c r="F25" s="64">
        <v>9000</v>
      </c>
      <c r="G25" s="56">
        <f t="shared" si="0"/>
        <v>18000</v>
      </c>
      <c r="K25" s="1">
        <v>11</v>
      </c>
      <c r="L25" s="328" t="s">
        <v>401</v>
      </c>
      <c r="M25" s="357" t="s">
        <v>402</v>
      </c>
      <c r="N25" s="347">
        <v>1</v>
      </c>
      <c r="O25" s="358">
        <v>3000</v>
      </c>
      <c r="P25" s="346"/>
      <c r="Q25" s="346">
        <f>N25*O25</f>
        <v>3000</v>
      </c>
    </row>
    <row r="26" spans="2:17" x14ac:dyDescent="0.25">
      <c r="B26" s="57">
        <v>12</v>
      </c>
      <c r="C26" s="59" t="s">
        <v>421</v>
      </c>
      <c r="D26" s="57" t="s">
        <v>428</v>
      </c>
      <c r="E26" s="1">
        <v>1</v>
      </c>
      <c r="F26" s="64">
        <v>13400</v>
      </c>
      <c r="G26" s="56">
        <f t="shared" si="0"/>
        <v>13400</v>
      </c>
      <c r="K26" s="1">
        <v>12</v>
      </c>
      <c r="L26" s="329" t="s">
        <v>408</v>
      </c>
      <c r="M26" s="357" t="s">
        <v>414</v>
      </c>
      <c r="N26" s="347">
        <v>2</v>
      </c>
      <c r="O26" s="358">
        <v>31000</v>
      </c>
      <c r="P26" s="356"/>
      <c r="Q26" s="346">
        <f>N26*O26</f>
        <v>62000</v>
      </c>
    </row>
    <row r="27" spans="2:17" x14ac:dyDescent="0.25">
      <c r="B27" s="57">
        <v>13</v>
      </c>
      <c r="C27" s="59" t="s">
        <v>421</v>
      </c>
      <c r="D27" s="57" t="s">
        <v>429</v>
      </c>
      <c r="E27" s="1">
        <v>1</v>
      </c>
      <c r="F27" s="64">
        <v>5800</v>
      </c>
      <c r="G27" s="56">
        <f t="shared" si="0"/>
        <v>5800</v>
      </c>
      <c r="K27" s="1">
        <v>13</v>
      </c>
      <c r="L27" s="329" t="s">
        <v>408</v>
      </c>
      <c r="M27" s="357" t="s">
        <v>415</v>
      </c>
      <c r="N27" s="343">
        <v>1</v>
      </c>
      <c r="O27" s="355">
        <v>15900</v>
      </c>
      <c r="P27" s="356"/>
      <c r="Q27" s="346">
        <f>N27*O27</f>
        <v>15900</v>
      </c>
    </row>
    <row r="28" spans="2:17" x14ac:dyDescent="0.25">
      <c r="B28" s="57">
        <v>14</v>
      </c>
      <c r="C28" s="59" t="s">
        <v>421</v>
      </c>
      <c r="D28" s="57" t="s">
        <v>431</v>
      </c>
      <c r="E28" s="1">
        <v>2</v>
      </c>
      <c r="F28" s="64">
        <v>4700</v>
      </c>
      <c r="G28" s="56">
        <f t="shared" si="0"/>
        <v>9400</v>
      </c>
      <c r="K28" s="1">
        <v>14</v>
      </c>
      <c r="L28" s="59" t="s">
        <v>421</v>
      </c>
      <c r="M28" s="372" t="s">
        <v>452</v>
      </c>
      <c r="N28" s="365">
        <v>1</v>
      </c>
      <c r="O28" s="373">
        <v>70000</v>
      </c>
      <c r="P28" s="367"/>
      <c r="Q28" s="368">
        <f t="shared" ref="Q28:Q82" si="2">N28*O28</f>
        <v>70000</v>
      </c>
    </row>
    <row r="29" spans="2:17" x14ac:dyDescent="0.25">
      <c r="B29" s="57">
        <v>15</v>
      </c>
      <c r="C29" s="59" t="s">
        <v>421</v>
      </c>
      <c r="D29" s="57" t="s">
        <v>432</v>
      </c>
      <c r="E29" s="1">
        <v>2</v>
      </c>
      <c r="F29" s="64">
        <v>4400</v>
      </c>
      <c r="G29" s="56">
        <f t="shared" si="0"/>
        <v>8800</v>
      </c>
      <c r="K29" s="1">
        <v>15</v>
      </c>
      <c r="L29" s="59" t="s">
        <v>421</v>
      </c>
      <c r="M29" s="307" t="s">
        <v>453</v>
      </c>
      <c r="N29" s="1">
        <v>1</v>
      </c>
      <c r="O29" s="308">
        <v>1000000</v>
      </c>
      <c r="P29" s="57"/>
      <c r="Q29" s="211">
        <f t="shared" si="2"/>
        <v>1000000</v>
      </c>
    </row>
    <row r="30" spans="2:17" x14ac:dyDescent="0.25">
      <c r="B30" s="57">
        <v>16</v>
      </c>
      <c r="C30" s="59" t="s">
        <v>421</v>
      </c>
      <c r="D30" s="57" t="s">
        <v>430</v>
      </c>
      <c r="E30" s="1">
        <v>1</v>
      </c>
      <c r="F30" s="64">
        <v>20900</v>
      </c>
      <c r="G30" s="56">
        <f t="shared" si="0"/>
        <v>20900</v>
      </c>
      <c r="K30" s="1">
        <v>16</v>
      </c>
      <c r="L30" s="59" t="s">
        <v>487</v>
      </c>
      <c r="M30" s="374" t="s">
        <v>485</v>
      </c>
      <c r="N30" s="375">
        <v>1</v>
      </c>
      <c r="O30" s="376">
        <v>30000</v>
      </c>
      <c r="P30" s="377"/>
      <c r="Q30" s="378">
        <f t="shared" si="2"/>
        <v>30000</v>
      </c>
    </row>
    <row r="31" spans="2:17" x14ac:dyDescent="0.25">
      <c r="B31" s="57">
        <v>17</v>
      </c>
      <c r="C31" s="59" t="s">
        <v>421</v>
      </c>
      <c r="D31" s="57" t="s">
        <v>433</v>
      </c>
      <c r="E31" s="1">
        <v>2</v>
      </c>
      <c r="F31" s="64">
        <v>5400</v>
      </c>
      <c r="G31" s="56">
        <f t="shared" si="0"/>
        <v>10800</v>
      </c>
      <c r="K31" s="1">
        <v>17</v>
      </c>
      <c r="L31" s="59" t="s">
        <v>475</v>
      </c>
      <c r="M31" s="374" t="s">
        <v>486</v>
      </c>
      <c r="N31" s="375">
        <v>1</v>
      </c>
      <c r="O31" s="376">
        <v>100000</v>
      </c>
      <c r="P31" s="377"/>
      <c r="Q31" s="378">
        <f t="shared" si="2"/>
        <v>100000</v>
      </c>
    </row>
    <row r="32" spans="2:17" x14ac:dyDescent="0.25">
      <c r="B32" s="57">
        <v>18</v>
      </c>
      <c r="C32" s="59" t="s">
        <v>421</v>
      </c>
      <c r="D32" s="57" t="s">
        <v>434</v>
      </c>
      <c r="E32" s="1">
        <v>2</v>
      </c>
      <c r="F32" s="64">
        <v>2500</v>
      </c>
      <c r="G32" s="56">
        <f t="shared" si="0"/>
        <v>5000</v>
      </c>
      <c r="K32" s="1">
        <v>18</v>
      </c>
      <c r="L32" s="59" t="s">
        <v>487</v>
      </c>
      <c r="M32" s="340" t="s">
        <v>488</v>
      </c>
      <c r="N32" s="333">
        <v>10</v>
      </c>
      <c r="O32" s="341">
        <v>8000</v>
      </c>
      <c r="P32" s="324"/>
      <c r="Q32" s="336">
        <f t="shared" si="2"/>
        <v>80000</v>
      </c>
    </row>
    <row r="33" spans="2:17" x14ac:dyDescent="0.25">
      <c r="B33" s="57">
        <v>19</v>
      </c>
      <c r="C33" s="59" t="s">
        <v>421</v>
      </c>
      <c r="D33" s="57" t="s">
        <v>435</v>
      </c>
      <c r="E33" s="1">
        <v>3</v>
      </c>
      <c r="F33" s="64">
        <v>2500</v>
      </c>
      <c r="G33" s="56">
        <f t="shared" si="0"/>
        <v>7500</v>
      </c>
      <c r="K33" s="1">
        <v>19</v>
      </c>
      <c r="L33" s="59" t="s">
        <v>487</v>
      </c>
      <c r="M33" s="359" t="s">
        <v>424</v>
      </c>
      <c r="N33" s="347">
        <v>1</v>
      </c>
      <c r="O33" s="358">
        <v>50000</v>
      </c>
      <c r="P33" s="360"/>
      <c r="Q33" s="346">
        <f t="shared" si="2"/>
        <v>50000</v>
      </c>
    </row>
    <row r="34" spans="2:17" x14ac:dyDescent="0.25">
      <c r="B34" s="57">
        <v>20</v>
      </c>
      <c r="C34" s="59" t="s">
        <v>421</v>
      </c>
      <c r="D34" s="57" t="s">
        <v>436</v>
      </c>
      <c r="E34" s="1">
        <v>1</v>
      </c>
      <c r="F34" s="64">
        <v>2600</v>
      </c>
      <c r="G34" s="56">
        <f t="shared" si="0"/>
        <v>2600</v>
      </c>
      <c r="K34" s="1">
        <v>20</v>
      </c>
      <c r="L34" s="59" t="s">
        <v>487</v>
      </c>
      <c r="M34" s="359" t="s">
        <v>464</v>
      </c>
      <c r="N34" s="343">
        <v>3</v>
      </c>
      <c r="O34" s="355">
        <v>7000</v>
      </c>
      <c r="P34" s="345"/>
      <c r="Q34" s="346">
        <f t="shared" si="2"/>
        <v>21000</v>
      </c>
    </row>
    <row r="35" spans="2:17" x14ac:dyDescent="0.25">
      <c r="B35" s="57">
        <v>21</v>
      </c>
      <c r="C35" s="59" t="s">
        <v>421</v>
      </c>
      <c r="D35" s="57" t="s">
        <v>440</v>
      </c>
      <c r="E35" s="1">
        <v>1</v>
      </c>
      <c r="F35" s="64">
        <v>12500</v>
      </c>
      <c r="G35" s="56">
        <f t="shared" si="0"/>
        <v>12500</v>
      </c>
      <c r="K35" s="1">
        <v>21</v>
      </c>
      <c r="L35" s="59" t="s">
        <v>491</v>
      </c>
      <c r="M35" s="332" t="s">
        <v>404</v>
      </c>
      <c r="N35" s="333">
        <v>53</v>
      </c>
      <c r="O35" s="334">
        <v>2250</v>
      </c>
      <c r="P35" s="335"/>
      <c r="Q35" s="336">
        <f t="shared" si="2"/>
        <v>119250</v>
      </c>
    </row>
    <row r="36" spans="2:17" x14ac:dyDescent="0.25">
      <c r="B36" s="57">
        <v>22</v>
      </c>
      <c r="C36" s="59" t="s">
        <v>421</v>
      </c>
      <c r="D36" s="301" t="s">
        <v>488</v>
      </c>
      <c r="E36" s="133">
        <v>10</v>
      </c>
      <c r="F36" s="319">
        <v>8000</v>
      </c>
      <c r="G36" s="320">
        <f t="shared" si="0"/>
        <v>80000</v>
      </c>
      <c r="K36" s="1">
        <v>22</v>
      </c>
      <c r="L36" s="59" t="s">
        <v>491</v>
      </c>
      <c r="M36" s="332" t="s">
        <v>441</v>
      </c>
      <c r="N36" s="333">
        <v>12</v>
      </c>
      <c r="O36" s="334">
        <v>18900</v>
      </c>
      <c r="P36" s="335"/>
      <c r="Q36" s="336">
        <f t="shared" si="2"/>
        <v>226800</v>
      </c>
    </row>
    <row r="37" spans="2:17" x14ac:dyDescent="0.25">
      <c r="B37" s="57">
        <v>23</v>
      </c>
      <c r="C37" s="59" t="s">
        <v>421</v>
      </c>
      <c r="D37" s="59" t="s">
        <v>511</v>
      </c>
      <c r="E37" s="1">
        <v>1</v>
      </c>
      <c r="F37" s="64">
        <v>50000</v>
      </c>
      <c r="G37" s="56">
        <f t="shared" si="0"/>
        <v>50000</v>
      </c>
      <c r="K37" s="1">
        <v>23</v>
      </c>
      <c r="L37" s="59" t="s">
        <v>491</v>
      </c>
      <c r="M37" s="332" t="s">
        <v>405</v>
      </c>
      <c r="N37" s="337">
        <v>2</v>
      </c>
      <c r="O37" s="338">
        <v>15500</v>
      </c>
      <c r="P37" s="335"/>
      <c r="Q37" s="336">
        <f t="shared" si="2"/>
        <v>31000</v>
      </c>
    </row>
    <row r="38" spans="2:17" x14ac:dyDescent="0.25">
      <c r="B38" s="141">
        <v>24</v>
      </c>
      <c r="C38" s="389" t="s">
        <v>421</v>
      </c>
      <c r="D38" s="389" t="s">
        <v>512</v>
      </c>
      <c r="E38" s="23">
        <v>3</v>
      </c>
      <c r="F38" s="67">
        <v>7000</v>
      </c>
      <c r="G38" s="61">
        <f t="shared" si="0"/>
        <v>21000</v>
      </c>
      <c r="K38" s="1">
        <v>24</v>
      </c>
      <c r="L38" s="59" t="s">
        <v>491</v>
      </c>
      <c r="M38" s="332" t="s">
        <v>406</v>
      </c>
      <c r="N38" s="337">
        <v>1</v>
      </c>
      <c r="O38" s="338">
        <v>15500</v>
      </c>
      <c r="P38" s="335"/>
      <c r="Q38" s="336">
        <f t="shared" si="2"/>
        <v>15500</v>
      </c>
    </row>
    <row r="39" spans="2:17" x14ac:dyDescent="0.25">
      <c r="B39" s="532" t="s">
        <v>15</v>
      </c>
      <c r="C39" s="532"/>
      <c r="D39" s="532"/>
      <c r="E39" s="532"/>
      <c r="F39" s="532"/>
      <c r="G39" s="417">
        <f ca="1">SUM(G15:G41)</f>
        <v>2862450</v>
      </c>
      <c r="K39" s="1">
        <v>25</v>
      </c>
      <c r="L39" s="59" t="s">
        <v>491</v>
      </c>
      <c r="M39" s="339" t="s">
        <v>407</v>
      </c>
      <c r="N39" s="333">
        <v>2</v>
      </c>
      <c r="O39" s="334">
        <v>15500</v>
      </c>
      <c r="P39" s="335"/>
      <c r="Q39" s="336">
        <f t="shared" si="2"/>
        <v>31000</v>
      </c>
    </row>
    <row r="40" spans="2:17" x14ac:dyDescent="0.25">
      <c r="B40" s="24"/>
      <c r="C40" s="384"/>
      <c r="D40" s="24"/>
      <c r="E40" s="194"/>
      <c r="F40" s="406"/>
      <c r="G40" s="385"/>
      <c r="K40" s="1">
        <v>26</v>
      </c>
      <c r="L40" s="59" t="s">
        <v>491</v>
      </c>
      <c r="M40" s="332" t="s">
        <v>439</v>
      </c>
      <c r="N40" s="333">
        <v>50</v>
      </c>
      <c r="O40" s="334">
        <v>15000</v>
      </c>
      <c r="P40" s="335"/>
      <c r="Q40" s="336">
        <f t="shared" si="2"/>
        <v>750000</v>
      </c>
    </row>
    <row r="41" spans="2:17" x14ac:dyDescent="0.25">
      <c r="B41" s="533" t="s">
        <v>513</v>
      </c>
      <c r="C41" s="510"/>
      <c r="D41" s="510"/>
      <c r="E41" s="510"/>
      <c r="F41" s="510"/>
      <c r="G41" s="510"/>
      <c r="K41" s="1">
        <v>27</v>
      </c>
      <c r="L41" s="59" t="s">
        <v>491</v>
      </c>
      <c r="M41" s="332" t="s">
        <v>437</v>
      </c>
      <c r="N41" s="333">
        <v>50</v>
      </c>
      <c r="O41" s="334">
        <v>12000</v>
      </c>
      <c r="P41" s="335"/>
      <c r="Q41" s="336">
        <f t="shared" si="2"/>
        <v>600000</v>
      </c>
    </row>
    <row r="42" spans="2:17" x14ac:dyDescent="0.25">
      <c r="B42" s="411" t="s">
        <v>1</v>
      </c>
      <c r="C42" s="412" t="s">
        <v>301</v>
      </c>
      <c r="D42" s="411" t="s">
        <v>410</v>
      </c>
      <c r="E42" s="411" t="s">
        <v>75</v>
      </c>
      <c r="F42" s="411" t="s">
        <v>411</v>
      </c>
      <c r="G42" s="411" t="s">
        <v>15</v>
      </c>
      <c r="K42" s="1">
        <v>28</v>
      </c>
      <c r="L42" s="59" t="s">
        <v>491</v>
      </c>
      <c r="M42" s="335" t="s">
        <v>438</v>
      </c>
      <c r="N42" s="333">
        <v>50</v>
      </c>
      <c r="O42" s="334">
        <v>15000</v>
      </c>
      <c r="P42" s="335"/>
      <c r="Q42" s="336">
        <f t="shared" si="2"/>
        <v>750000</v>
      </c>
    </row>
    <row r="43" spans="2:17" x14ac:dyDescent="0.25">
      <c r="B43" s="57">
        <v>1</v>
      </c>
      <c r="C43" s="59" t="s">
        <v>417</v>
      </c>
      <c r="D43" s="292" t="s">
        <v>418</v>
      </c>
      <c r="E43" s="1">
        <v>24</v>
      </c>
      <c r="F43" s="64">
        <v>5000</v>
      </c>
      <c r="G43" s="56">
        <f>E43*F43</f>
        <v>120000</v>
      </c>
      <c r="K43" s="1">
        <v>29</v>
      </c>
      <c r="L43" s="59" t="s">
        <v>491</v>
      </c>
      <c r="M43" s="335" t="s">
        <v>425</v>
      </c>
      <c r="N43" s="333">
        <v>3</v>
      </c>
      <c r="O43" s="334">
        <v>18000</v>
      </c>
      <c r="P43" s="335"/>
      <c r="Q43" s="336">
        <f t="shared" si="2"/>
        <v>54000</v>
      </c>
    </row>
    <row r="44" spans="2:17" x14ac:dyDescent="0.25">
      <c r="B44" s="57">
        <v>2</v>
      </c>
      <c r="C44" s="59" t="s">
        <v>417</v>
      </c>
      <c r="D44" s="292" t="s">
        <v>419</v>
      </c>
      <c r="E44" s="1">
        <v>4</v>
      </c>
      <c r="F44" s="64">
        <v>1200</v>
      </c>
      <c r="G44" s="56">
        <f t="shared" ref="G44:G59" si="3">E44*F44</f>
        <v>4800</v>
      </c>
      <c r="K44" s="1">
        <v>30</v>
      </c>
      <c r="L44" s="59" t="s">
        <v>491</v>
      </c>
      <c r="M44" s="335" t="s">
        <v>426</v>
      </c>
      <c r="N44" s="333">
        <v>4</v>
      </c>
      <c r="O44" s="334">
        <v>4800</v>
      </c>
      <c r="P44" s="335"/>
      <c r="Q44" s="336">
        <f t="shared" si="2"/>
        <v>19200</v>
      </c>
    </row>
    <row r="45" spans="2:17" x14ac:dyDescent="0.25">
      <c r="B45" s="57">
        <v>3</v>
      </c>
      <c r="C45" s="59" t="s">
        <v>417</v>
      </c>
      <c r="D45" s="292" t="s">
        <v>442</v>
      </c>
      <c r="E45" s="321">
        <v>3</v>
      </c>
      <c r="F45" s="286">
        <v>13500</v>
      </c>
      <c r="G45" s="56">
        <f t="shared" si="3"/>
        <v>40500</v>
      </c>
      <c r="K45" s="1">
        <v>31</v>
      </c>
      <c r="L45" s="59" t="s">
        <v>491</v>
      </c>
      <c r="M45" s="335" t="s">
        <v>427</v>
      </c>
      <c r="N45" s="333">
        <v>2</v>
      </c>
      <c r="O45" s="334">
        <v>9000</v>
      </c>
      <c r="P45" s="335"/>
      <c r="Q45" s="336">
        <f t="shared" si="2"/>
        <v>18000</v>
      </c>
    </row>
    <row r="46" spans="2:17" x14ac:dyDescent="0.25">
      <c r="B46" s="57">
        <v>4</v>
      </c>
      <c r="C46" s="59" t="s">
        <v>417</v>
      </c>
      <c r="D46" s="292" t="s">
        <v>420</v>
      </c>
      <c r="E46" s="321">
        <v>5</v>
      </c>
      <c r="F46" s="286">
        <v>7000</v>
      </c>
      <c r="G46" s="56">
        <f t="shared" si="3"/>
        <v>35000</v>
      </c>
      <c r="K46" s="1">
        <v>32</v>
      </c>
      <c r="L46" s="59" t="s">
        <v>491</v>
      </c>
      <c r="M46" s="335" t="s">
        <v>428</v>
      </c>
      <c r="N46" s="333">
        <v>1</v>
      </c>
      <c r="O46" s="334">
        <v>13400</v>
      </c>
      <c r="P46" s="335"/>
      <c r="Q46" s="336">
        <f t="shared" si="2"/>
        <v>13400</v>
      </c>
    </row>
    <row r="47" spans="2:17" x14ac:dyDescent="0.25">
      <c r="B47" s="57">
        <v>5</v>
      </c>
      <c r="C47" s="59" t="s">
        <v>421</v>
      </c>
      <c r="D47" s="293" t="s">
        <v>422</v>
      </c>
      <c r="E47" s="1">
        <v>1</v>
      </c>
      <c r="F47" s="64">
        <v>18000</v>
      </c>
      <c r="G47" s="56">
        <f t="shared" si="3"/>
        <v>18000</v>
      </c>
      <c r="K47" s="1">
        <v>33</v>
      </c>
      <c r="L47" s="59" t="s">
        <v>491</v>
      </c>
      <c r="M47" s="335" t="s">
        <v>429</v>
      </c>
      <c r="N47" s="333">
        <v>1</v>
      </c>
      <c r="O47" s="334">
        <v>5800</v>
      </c>
      <c r="P47" s="335"/>
      <c r="Q47" s="336">
        <f t="shared" si="2"/>
        <v>5800</v>
      </c>
    </row>
    <row r="48" spans="2:17" x14ac:dyDescent="0.25">
      <c r="B48" s="57">
        <v>6</v>
      </c>
      <c r="C48" s="59" t="s">
        <v>421</v>
      </c>
      <c r="D48" s="292" t="s">
        <v>423</v>
      </c>
      <c r="E48" s="1">
        <v>2</v>
      </c>
      <c r="F48" s="64">
        <v>18000</v>
      </c>
      <c r="G48" s="56">
        <f t="shared" si="3"/>
        <v>36000</v>
      </c>
      <c r="K48" s="1">
        <v>34</v>
      </c>
      <c r="L48" s="59" t="s">
        <v>491</v>
      </c>
      <c r="M48" s="335" t="s">
        <v>431</v>
      </c>
      <c r="N48" s="333">
        <v>2</v>
      </c>
      <c r="O48" s="334">
        <v>4700</v>
      </c>
      <c r="P48" s="335"/>
      <c r="Q48" s="336">
        <f t="shared" si="2"/>
        <v>9400</v>
      </c>
    </row>
    <row r="49" spans="2:17" x14ac:dyDescent="0.25">
      <c r="B49" s="57">
        <v>7</v>
      </c>
      <c r="C49" s="59" t="s">
        <v>421</v>
      </c>
      <c r="D49" s="292" t="s">
        <v>443</v>
      </c>
      <c r="E49" s="1">
        <v>1</v>
      </c>
      <c r="F49" s="64">
        <v>40000</v>
      </c>
      <c r="G49" s="56">
        <f t="shared" si="3"/>
        <v>40000</v>
      </c>
      <c r="K49" s="1">
        <v>35</v>
      </c>
      <c r="L49" s="59" t="s">
        <v>491</v>
      </c>
      <c r="M49" s="335" t="s">
        <v>432</v>
      </c>
      <c r="N49" s="333">
        <v>2</v>
      </c>
      <c r="O49" s="334">
        <v>4400</v>
      </c>
      <c r="P49" s="335"/>
      <c r="Q49" s="336">
        <f t="shared" si="2"/>
        <v>8800</v>
      </c>
    </row>
    <row r="50" spans="2:17" x14ac:dyDescent="0.25">
      <c r="B50" s="57">
        <v>8</v>
      </c>
      <c r="C50" s="59" t="s">
        <v>421</v>
      </c>
      <c r="D50" s="57" t="s">
        <v>444</v>
      </c>
      <c r="E50" s="1">
        <v>2</v>
      </c>
      <c r="F50" s="64">
        <v>2000</v>
      </c>
      <c r="G50" s="56">
        <f t="shared" si="3"/>
        <v>4000</v>
      </c>
      <c r="K50" s="1">
        <v>36</v>
      </c>
      <c r="L50" s="59" t="s">
        <v>491</v>
      </c>
      <c r="M50" s="335" t="s">
        <v>430</v>
      </c>
      <c r="N50" s="333">
        <v>1</v>
      </c>
      <c r="O50" s="334">
        <v>20900</v>
      </c>
      <c r="P50" s="335"/>
      <c r="Q50" s="336">
        <f t="shared" si="2"/>
        <v>20900</v>
      </c>
    </row>
    <row r="51" spans="2:17" x14ac:dyDescent="0.25">
      <c r="B51" s="57">
        <v>9</v>
      </c>
      <c r="C51" s="59" t="s">
        <v>421</v>
      </c>
      <c r="D51" s="57" t="s">
        <v>445</v>
      </c>
      <c r="E51" s="1">
        <v>1</v>
      </c>
      <c r="F51" s="64">
        <v>2000</v>
      </c>
      <c r="G51" s="56">
        <f t="shared" si="3"/>
        <v>2000</v>
      </c>
      <c r="K51" s="1">
        <v>37</v>
      </c>
      <c r="L51" s="59" t="s">
        <v>491</v>
      </c>
      <c r="M51" s="335" t="s">
        <v>433</v>
      </c>
      <c r="N51" s="333">
        <v>2</v>
      </c>
      <c r="O51" s="334">
        <v>5400</v>
      </c>
      <c r="P51" s="335"/>
      <c r="Q51" s="336">
        <f t="shared" si="2"/>
        <v>10800</v>
      </c>
    </row>
    <row r="52" spans="2:17" x14ac:dyDescent="0.25">
      <c r="B52" s="57">
        <v>10</v>
      </c>
      <c r="C52" s="59" t="s">
        <v>421</v>
      </c>
      <c r="D52" s="57" t="s">
        <v>446</v>
      </c>
      <c r="E52" s="1">
        <v>1</v>
      </c>
      <c r="F52" s="64">
        <v>2000</v>
      </c>
      <c r="G52" s="56">
        <f t="shared" si="3"/>
        <v>2000</v>
      </c>
      <c r="K52" s="1">
        <v>38</v>
      </c>
      <c r="L52" s="59" t="s">
        <v>491</v>
      </c>
      <c r="M52" s="335" t="s">
        <v>434</v>
      </c>
      <c r="N52" s="333">
        <v>2</v>
      </c>
      <c r="O52" s="334">
        <v>2500</v>
      </c>
      <c r="P52" s="335"/>
      <c r="Q52" s="336">
        <f t="shared" si="2"/>
        <v>5000</v>
      </c>
    </row>
    <row r="53" spans="2:17" x14ac:dyDescent="0.25">
      <c r="B53" s="57">
        <v>11</v>
      </c>
      <c r="C53" s="59" t="s">
        <v>421</v>
      </c>
      <c r="D53" s="57" t="s">
        <v>447</v>
      </c>
      <c r="E53" s="1">
        <v>12</v>
      </c>
      <c r="F53" s="64">
        <v>3800</v>
      </c>
      <c r="G53" s="56">
        <f t="shared" si="3"/>
        <v>45600</v>
      </c>
      <c r="K53" s="1">
        <v>39</v>
      </c>
      <c r="L53" s="59" t="s">
        <v>491</v>
      </c>
      <c r="M53" s="335" t="s">
        <v>435</v>
      </c>
      <c r="N53" s="333">
        <v>3</v>
      </c>
      <c r="O53" s="334">
        <v>2500</v>
      </c>
      <c r="P53" s="335"/>
      <c r="Q53" s="336">
        <f t="shared" si="2"/>
        <v>7500</v>
      </c>
    </row>
    <row r="54" spans="2:17" x14ac:dyDescent="0.25">
      <c r="B54" s="57">
        <v>12</v>
      </c>
      <c r="C54" s="59" t="s">
        <v>421</v>
      </c>
      <c r="D54" s="57" t="s">
        <v>448</v>
      </c>
      <c r="E54" s="1">
        <v>1</v>
      </c>
      <c r="F54" s="64">
        <v>4208</v>
      </c>
      <c r="G54" s="56">
        <f t="shared" si="3"/>
        <v>4208</v>
      </c>
      <c r="K54" s="1">
        <v>40</v>
      </c>
      <c r="L54" s="59" t="s">
        <v>491</v>
      </c>
      <c r="M54" s="335" t="s">
        <v>436</v>
      </c>
      <c r="N54" s="333">
        <v>1</v>
      </c>
      <c r="O54" s="334">
        <v>2600</v>
      </c>
      <c r="P54" s="335"/>
      <c r="Q54" s="336">
        <f t="shared" si="2"/>
        <v>2600</v>
      </c>
    </row>
    <row r="55" spans="2:17" x14ac:dyDescent="0.25">
      <c r="B55" s="57">
        <v>13</v>
      </c>
      <c r="C55" s="59" t="s">
        <v>421</v>
      </c>
      <c r="D55" s="57" t="s">
        <v>449</v>
      </c>
      <c r="E55" s="1">
        <v>1</v>
      </c>
      <c r="F55" s="64">
        <v>26200</v>
      </c>
      <c r="G55" s="56">
        <f t="shared" si="3"/>
        <v>26200</v>
      </c>
      <c r="K55" s="1">
        <v>41</v>
      </c>
      <c r="L55" s="59" t="s">
        <v>491</v>
      </c>
      <c r="M55" s="335" t="s">
        <v>440</v>
      </c>
      <c r="N55" s="333">
        <v>1</v>
      </c>
      <c r="O55" s="334">
        <v>12500</v>
      </c>
      <c r="P55" s="335"/>
      <c r="Q55" s="336">
        <f t="shared" si="2"/>
        <v>12500</v>
      </c>
    </row>
    <row r="56" spans="2:17" x14ac:dyDescent="0.25">
      <c r="B56" s="57">
        <v>14</v>
      </c>
      <c r="C56" s="59" t="s">
        <v>421</v>
      </c>
      <c r="D56" s="57" t="s">
        <v>450</v>
      </c>
      <c r="E56" s="1">
        <v>1</v>
      </c>
      <c r="F56" s="64">
        <v>26274</v>
      </c>
      <c r="G56" s="56">
        <f t="shared" si="3"/>
        <v>26274</v>
      </c>
      <c r="K56" s="1">
        <v>42</v>
      </c>
      <c r="L56" s="59" t="s">
        <v>491</v>
      </c>
      <c r="M56" s="342" t="s">
        <v>418</v>
      </c>
      <c r="N56" s="343">
        <v>24</v>
      </c>
      <c r="O56" s="344">
        <v>5000</v>
      </c>
      <c r="P56" s="345"/>
      <c r="Q56" s="346">
        <f t="shared" si="2"/>
        <v>120000</v>
      </c>
    </row>
    <row r="57" spans="2:17" x14ac:dyDescent="0.25">
      <c r="B57" s="57">
        <v>15</v>
      </c>
      <c r="C57" s="59" t="s">
        <v>421</v>
      </c>
      <c r="D57" s="57" t="s">
        <v>451</v>
      </c>
      <c r="E57" s="1">
        <v>1</v>
      </c>
      <c r="F57" s="64">
        <v>50000</v>
      </c>
      <c r="G57" s="56">
        <f t="shared" si="3"/>
        <v>50000</v>
      </c>
      <c r="K57" s="1">
        <v>43</v>
      </c>
      <c r="L57" s="59" t="s">
        <v>491</v>
      </c>
      <c r="M57" s="342" t="s">
        <v>419</v>
      </c>
      <c r="N57" s="343">
        <v>4</v>
      </c>
      <c r="O57" s="344">
        <v>1200</v>
      </c>
      <c r="P57" s="345"/>
      <c r="Q57" s="346">
        <f t="shared" si="2"/>
        <v>4800</v>
      </c>
    </row>
    <row r="58" spans="2:17" x14ac:dyDescent="0.25">
      <c r="B58" s="57">
        <v>16</v>
      </c>
      <c r="C58" s="59" t="s">
        <v>421</v>
      </c>
      <c r="D58" s="57" t="s">
        <v>481</v>
      </c>
      <c r="E58" s="1">
        <v>1</v>
      </c>
      <c r="F58" s="64">
        <v>5400</v>
      </c>
      <c r="G58" s="56">
        <f t="shared" si="3"/>
        <v>5400</v>
      </c>
      <c r="K58" s="1">
        <v>44</v>
      </c>
      <c r="L58" s="59" t="s">
        <v>491</v>
      </c>
      <c r="M58" s="342" t="s">
        <v>442</v>
      </c>
      <c r="N58" s="347">
        <v>3</v>
      </c>
      <c r="O58" s="348">
        <v>13500</v>
      </c>
      <c r="P58" s="345"/>
      <c r="Q58" s="346">
        <f t="shared" si="2"/>
        <v>40500</v>
      </c>
    </row>
    <row r="59" spans="2:17" x14ac:dyDescent="0.25">
      <c r="B59" s="141">
        <v>17</v>
      </c>
      <c r="C59" s="389" t="s">
        <v>421</v>
      </c>
      <c r="D59" s="389" t="s">
        <v>489</v>
      </c>
      <c r="E59" s="23">
        <v>1</v>
      </c>
      <c r="F59" s="61">
        <v>300000</v>
      </c>
      <c r="G59" s="61">
        <f t="shared" si="3"/>
        <v>300000</v>
      </c>
      <c r="K59" s="1">
        <v>45</v>
      </c>
      <c r="L59" s="59" t="s">
        <v>491</v>
      </c>
      <c r="M59" s="342" t="s">
        <v>420</v>
      </c>
      <c r="N59" s="347">
        <v>5</v>
      </c>
      <c r="O59" s="348">
        <v>7000</v>
      </c>
      <c r="P59" s="345"/>
      <c r="Q59" s="346">
        <f t="shared" si="2"/>
        <v>35000</v>
      </c>
    </row>
    <row r="60" spans="2:17" x14ac:dyDescent="0.25">
      <c r="B60" s="532" t="s">
        <v>15</v>
      </c>
      <c r="C60" s="532"/>
      <c r="D60" s="532"/>
      <c r="E60" s="532"/>
      <c r="F60" s="532"/>
      <c r="G60" s="417">
        <f>SUM(G43:G59)</f>
        <v>759982</v>
      </c>
      <c r="K60" s="1">
        <v>46</v>
      </c>
      <c r="L60" s="59" t="s">
        <v>491</v>
      </c>
      <c r="M60" s="349" t="s">
        <v>422</v>
      </c>
      <c r="N60" s="343">
        <v>1</v>
      </c>
      <c r="O60" s="344">
        <v>18000</v>
      </c>
      <c r="P60" s="345"/>
      <c r="Q60" s="346">
        <f t="shared" si="2"/>
        <v>18000</v>
      </c>
    </row>
    <row r="61" spans="2:17" x14ac:dyDescent="0.25">
      <c r="B61" s="49"/>
      <c r="C61" s="407"/>
      <c r="D61" s="49"/>
      <c r="E61" s="408"/>
      <c r="F61" s="323"/>
      <c r="G61" s="68"/>
      <c r="K61" s="1">
        <v>47</v>
      </c>
      <c r="L61" s="59" t="s">
        <v>491</v>
      </c>
      <c r="M61" s="342" t="s">
        <v>423</v>
      </c>
      <c r="N61" s="343">
        <v>2</v>
      </c>
      <c r="O61" s="344">
        <v>18000</v>
      </c>
      <c r="P61" s="345"/>
      <c r="Q61" s="346">
        <f t="shared" si="2"/>
        <v>36000</v>
      </c>
    </row>
    <row r="62" spans="2:17" x14ac:dyDescent="0.25">
      <c r="B62" s="534" t="s">
        <v>515</v>
      </c>
      <c r="C62" s="512"/>
      <c r="D62" s="512"/>
      <c r="E62" s="512"/>
      <c r="F62" s="512"/>
      <c r="G62" s="512"/>
      <c r="K62" s="1">
        <v>48</v>
      </c>
      <c r="L62" s="59" t="s">
        <v>491</v>
      </c>
      <c r="M62" s="342" t="s">
        <v>443</v>
      </c>
      <c r="N62" s="343">
        <v>1</v>
      </c>
      <c r="O62" s="344">
        <v>40000</v>
      </c>
      <c r="P62" s="345"/>
      <c r="Q62" s="346">
        <f t="shared" si="2"/>
        <v>40000</v>
      </c>
    </row>
    <row r="63" spans="2:17" x14ac:dyDescent="0.25">
      <c r="B63" s="411" t="s">
        <v>1</v>
      </c>
      <c r="C63" s="412" t="s">
        <v>301</v>
      </c>
      <c r="D63" s="411" t="s">
        <v>410</v>
      </c>
      <c r="E63" s="411" t="s">
        <v>75</v>
      </c>
      <c r="F63" s="411" t="s">
        <v>411</v>
      </c>
      <c r="G63" s="411" t="s">
        <v>15</v>
      </c>
      <c r="K63" s="1">
        <v>49</v>
      </c>
      <c r="L63" s="59" t="s">
        <v>491</v>
      </c>
      <c r="M63" s="345" t="s">
        <v>444</v>
      </c>
      <c r="N63" s="343">
        <v>2</v>
      </c>
      <c r="O63" s="344">
        <v>2000</v>
      </c>
      <c r="P63" s="345"/>
      <c r="Q63" s="346">
        <f t="shared" si="2"/>
        <v>4000</v>
      </c>
    </row>
    <row r="64" spans="2:17" x14ac:dyDescent="0.25">
      <c r="B64" s="57">
        <v>1</v>
      </c>
      <c r="C64" s="59" t="s">
        <v>475</v>
      </c>
      <c r="D64" s="292" t="s">
        <v>476</v>
      </c>
      <c r="E64" s="1">
        <v>40</v>
      </c>
      <c r="F64" s="64">
        <v>3500</v>
      </c>
      <c r="G64" s="56">
        <f>E64*F64</f>
        <v>140000</v>
      </c>
      <c r="K64" s="1">
        <v>50</v>
      </c>
      <c r="L64" s="59" t="s">
        <v>491</v>
      </c>
      <c r="M64" s="345" t="s">
        <v>445</v>
      </c>
      <c r="N64" s="343">
        <v>1</v>
      </c>
      <c r="O64" s="344">
        <v>2000</v>
      </c>
      <c r="P64" s="345"/>
      <c r="Q64" s="346">
        <f t="shared" si="2"/>
        <v>2000</v>
      </c>
    </row>
    <row r="65" spans="2:17" x14ac:dyDescent="0.25">
      <c r="B65" s="57">
        <v>2</v>
      </c>
      <c r="C65" s="59" t="s">
        <v>475</v>
      </c>
      <c r="D65" s="292" t="s">
        <v>477</v>
      </c>
      <c r="E65" s="1">
        <v>1</v>
      </c>
      <c r="F65" s="64">
        <v>27000</v>
      </c>
      <c r="G65" s="56">
        <f t="shared" ref="G65:G69" si="4">E65*F65</f>
        <v>27000</v>
      </c>
      <c r="K65" s="1">
        <v>51</v>
      </c>
      <c r="L65" s="59" t="s">
        <v>491</v>
      </c>
      <c r="M65" s="345" t="s">
        <v>446</v>
      </c>
      <c r="N65" s="343">
        <v>1</v>
      </c>
      <c r="O65" s="344">
        <v>2000</v>
      </c>
      <c r="P65" s="345"/>
      <c r="Q65" s="346">
        <f t="shared" si="2"/>
        <v>2000</v>
      </c>
    </row>
    <row r="66" spans="2:17" x14ac:dyDescent="0.25">
      <c r="B66" s="57">
        <v>3</v>
      </c>
      <c r="C66" s="59" t="s">
        <v>475</v>
      </c>
      <c r="D66" s="292" t="s">
        <v>478</v>
      </c>
      <c r="E66" s="321">
        <v>1</v>
      </c>
      <c r="F66" s="286">
        <v>40000</v>
      </c>
      <c r="G66" s="56">
        <f t="shared" si="4"/>
        <v>40000</v>
      </c>
      <c r="K66" s="1">
        <v>52</v>
      </c>
      <c r="L66" s="59" t="s">
        <v>491</v>
      </c>
      <c r="M66" s="345" t="s">
        <v>447</v>
      </c>
      <c r="N66" s="343">
        <v>12</v>
      </c>
      <c r="O66" s="344">
        <v>3800</v>
      </c>
      <c r="P66" s="345"/>
      <c r="Q66" s="346">
        <f t="shared" si="2"/>
        <v>45600</v>
      </c>
    </row>
    <row r="67" spans="2:17" x14ac:dyDescent="0.25">
      <c r="B67" s="57">
        <v>4</v>
      </c>
      <c r="C67" s="59" t="s">
        <v>475</v>
      </c>
      <c r="D67" s="292" t="s">
        <v>479</v>
      </c>
      <c r="E67" s="321">
        <v>50</v>
      </c>
      <c r="F67" s="286">
        <v>7200</v>
      </c>
      <c r="G67" s="56">
        <f t="shared" si="4"/>
        <v>360000</v>
      </c>
      <c r="K67" s="1">
        <v>53</v>
      </c>
      <c r="L67" s="59" t="s">
        <v>491</v>
      </c>
      <c r="M67" s="345" t="s">
        <v>448</v>
      </c>
      <c r="N67" s="343">
        <v>1</v>
      </c>
      <c r="O67" s="344">
        <v>4208</v>
      </c>
      <c r="P67" s="345"/>
      <c r="Q67" s="346">
        <f t="shared" si="2"/>
        <v>4208</v>
      </c>
    </row>
    <row r="68" spans="2:17" x14ac:dyDescent="0.25">
      <c r="B68" s="57">
        <v>5</v>
      </c>
      <c r="C68" s="59" t="s">
        <v>475</v>
      </c>
      <c r="D68" s="293" t="s">
        <v>480</v>
      </c>
      <c r="E68" s="1">
        <v>1</v>
      </c>
      <c r="F68" s="64">
        <v>14000</v>
      </c>
      <c r="G68" s="56">
        <f t="shared" si="4"/>
        <v>14000</v>
      </c>
      <c r="K68" s="1">
        <v>54</v>
      </c>
      <c r="L68" s="59" t="s">
        <v>491</v>
      </c>
      <c r="M68" s="345" t="s">
        <v>449</v>
      </c>
      <c r="N68" s="343">
        <v>1</v>
      </c>
      <c r="O68" s="344">
        <v>26200</v>
      </c>
      <c r="P68" s="345"/>
      <c r="Q68" s="346">
        <f t="shared" si="2"/>
        <v>26200</v>
      </c>
    </row>
    <row r="69" spans="2:17" x14ac:dyDescent="0.25">
      <c r="B69" s="141">
        <v>6</v>
      </c>
      <c r="C69" s="389" t="s">
        <v>475</v>
      </c>
      <c r="D69" s="409" t="s">
        <v>452</v>
      </c>
      <c r="E69" s="23">
        <v>1</v>
      </c>
      <c r="F69" s="67">
        <v>70000</v>
      </c>
      <c r="G69" s="61">
        <f t="shared" si="4"/>
        <v>70000</v>
      </c>
      <c r="K69" s="1">
        <v>55</v>
      </c>
      <c r="L69" s="59" t="s">
        <v>491</v>
      </c>
      <c r="M69" s="345" t="s">
        <v>450</v>
      </c>
      <c r="N69" s="343">
        <v>1</v>
      </c>
      <c r="O69" s="344">
        <v>26274</v>
      </c>
      <c r="P69" s="345"/>
      <c r="Q69" s="346">
        <f t="shared" si="2"/>
        <v>26274</v>
      </c>
    </row>
    <row r="70" spans="2:17" x14ac:dyDescent="0.25">
      <c r="B70" s="532" t="s">
        <v>15</v>
      </c>
      <c r="C70" s="532"/>
      <c r="D70" s="532"/>
      <c r="E70" s="532"/>
      <c r="F70" s="532"/>
      <c r="G70" s="417">
        <f ca="1">SUM(G64:G90)</f>
        <v>601000</v>
      </c>
      <c r="K70" s="1">
        <v>56</v>
      </c>
      <c r="L70" s="59" t="s">
        <v>491</v>
      </c>
      <c r="M70" s="345" t="s">
        <v>451</v>
      </c>
      <c r="N70" s="343">
        <v>1</v>
      </c>
      <c r="O70" s="344">
        <v>50000</v>
      </c>
      <c r="P70" s="345"/>
      <c r="Q70" s="346">
        <f t="shared" si="2"/>
        <v>50000</v>
      </c>
    </row>
    <row r="71" spans="2:17" x14ac:dyDescent="0.25">
      <c r="B71" s="49"/>
      <c r="C71" s="49"/>
      <c r="D71" s="49"/>
      <c r="E71" s="408"/>
      <c r="F71" s="323"/>
      <c r="G71" s="68"/>
      <c r="K71" s="1">
        <v>57</v>
      </c>
      <c r="L71" s="59" t="s">
        <v>491</v>
      </c>
      <c r="M71" s="345" t="s">
        <v>481</v>
      </c>
      <c r="N71" s="343">
        <v>1</v>
      </c>
      <c r="O71" s="344">
        <v>5400</v>
      </c>
      <c r="P71" s="345"/>
      <c r="Q71" s="346">
        <f t="shared" si="2"/>
        <v>5400</v>
      </c>
    </row>
    <row r="72" spans="2:17" x14ac:dyDescent="0.25">
      <c r="B72" s="516" t="s">
        <v>474</v>
      </c>
      <c r="C72" s="490"/>
      <c r="D72" s="490"/>
      <c r="E72" s="490"/>
      <c r="F72" s="490"/>
      <c r="G72" s="490"/>
      <c r="H72" s="490"/>
      <c r="I72" s="490"/>
      <c r="K72" s="1">
        <v>58</v>
      </c>
      <c r="L72" s="59" t="s">
        <v>491</v>
      </c>
      <c r="M72" s="364" t="s">
        <v>476</v>
      </c>
      <c r="N72" s="365">
        <v>40</v>
      </c>
      <c r="O72" s="366">
        <v>3500</v>
      </c>
      <c r="P72" s="367"/>
      <c r="Q72" s="368">
        <f t="shared" si="2"/>
        <v>140000</v>
      </c>
    </row>
    <row r="73" spans="2:17" x14ac:dyDescent="0.25">
      <c r="B73" s="413" t="s">
        <v>1</v>
      </c>
      <c r="C73" s="410" t="s">
        <v>455</v>
      </c>
      <c r="D73" s="414" t="s">
        <v>458</v>
      </c>
      <c r="E73" s="414" t="s">
        <v>456</v>
      </c>
      <c r="F73" s="414" t="s">
        <v>457</v>
      </c>
      <c r="G73" s="414" t="s">
        <v>459</v>
      </c>
      <c r="H73" s="414" t="s">
        <v>460</v>
      </c>
      <c r="I73" s="414" t="s">
        <v>463</v>
      </c>
      <c r="K73" s="1">
        <v>59</v>
      </c>
      <c r="L73" s="59" t="s">
        <v>491</v>
      </c>
      <c r="M73" s="364" t="s">
        <v>477</v>
      </c>
      <c r="N73" s="365">
        <v>1</v>
      </c>
      <c r="O73" s="366">
        <v>27000</v>
      </c>
      <c r="P73" s="367"/>
      <c r="Q73" s="368">
        <f t="shared" si="2"/>
        <v>27000</v>
      </c>
    </row>
    <row r="74" spans="2:17" x14ac:dyDescent="0.25">
      <c r="B74" s="404">
        <v>1</v>
      </c>
      <c r="C74" s="59" t="s">
        <v>461</v>
      </c>
      <c r="D74" s="59" t="s">
        <v>462</v>
      </c>
      <c r="E74" s="1">
        <v>1</v>
      </c>
      <c r="F74" s="1">
        <v>2</v>
      </c>
      <c r="G74" s="56">
        <f>E74*30000</f>
        <v>30000</v>
      </c>
      <c r="H74" s="56">
        <f>F74*100000</f>
        <v>200000</v>
      </c>
      <c r="I74" s="56">
        <f>G74+H74</f>
        <v>230000</v>
      </c>
      <c r="K74" s="1">
        <v>60</v>
      </c>
      <c r="L74" s="59" t="s">
        <v>491</v>
      </c>
      <c r="M74" s="364" t="s">
        <v>478</v>
      </c>
      <c r="N74" s="369">
        <v>1</v>
      </c>
      <c r="O74" s="370">
        <v>40000</v>
      </c>
      <c r="P74" s="367"/>
      <c r="Q74" s="368">
        <f t="shared" si="2"/>
        <v>40000</v>
      </c>
    </row>
    <row r="75" spans="2:17" x14ac:dyDescent="0.25">
      <c r="B75" s="403">
        <v>2</v>
      </c>
      <c r="C75" s="302" t="s">
        <v>53</v>
      </c>
      <c r="D75" s="59" t="s">
        <v>416</v>
      </c>
      <c r="E75" s="1">
        <v>3</v>
      </c>
      <c r="F75" s="1">
        <v>0</v>
      </c>
      <c r="G75" s="303">
        <f>E75*30000</f>
        <v>90000</v>
      </c>
      <c r="H75" s="303">
        <f>F75*100000</f>
        <v>0</v>
      </c>
      <c r="I75" s="303">
        <f t="shared" ref="I75:I80" si="5">G75+H75</f>
        <v>90000</v>
      </c>
      <c r="K75" s="1">
        <v>61</v>
      </c>
      <c r="L75" s="59" t="s">
        <v>491</v>
      </c>
      <c r="M75" s="364" t="s">
        <v>479</v>
      </c>
      <c r="N75" s="369">
        <v>50</v>
      </c>
      <c r="O75" s="370">
        <v>7200</v>
      </c>
      <c r="P75" s="367"/>
      <c r="Q75" s="368">
        <f t="shared" si="2"/>
        <v>360000</v>
      </c>
    </row>
    <row r="76" spans="2:17" x14ac:dyDescent="0.25">
      <c r="B76" s="404">
        <v>3</v>
      </c>
      <c r="C76" s="401" t="s">
        <v>45</v>
      </c>
      <c r="D76" s="301" t="s">
        <v>465</v>
      </c>
      <c r="E76" s="133"/>
      <c r="F76" s="133">
        <v>1</v>
      </c>
      <c r="G76" s="402">
        <f t="shared" ref="G76:G80" si="6">E76*30000</f>
        <v>0</v>
      </c>
      <c r="H76" s="402">
        <f t="shared" ref="H76:H80" si="7">F76*100000</f>
        <v>100000</v>
      </c>
      <c r="I76" s="402">
        <f t="shared" si="5"/>
        <v>100000</v>
      </c>
      <c r="K76" s="1">
        <v>62</v>
      </c>
      <c r="L76" s="59" t="s">
        <v>491</v>
      </c>
      <c r="M76" s="371" t="s">
        <v>480</v>
      </c>
      <c r="N76" s="365">
        <v>1</v>
      </c>
      <c r="O76" s="366">
        <v>14000</v>
      </c>
      <c r="P76" s="367"/>
      <c r="Q76" s="368">
        <f t="shared" si="2"/>
        <v>14000</v>
      </c>
    </row>
    <row r="77" spans="2:17" x14ac:dyDescent="0.25">
      <c r="B77" s="403">
        <v>4</v>
      </c>
      <c r="C77" s="301" t="s">
        <v>44</v>
      </c>
      <c r="D77" s="301" t="s">
        <v>466</v>
      </c>
      <c r="E77" s="133">
        <v>1</v>
      </c>
      <c r="F77" s="133"/>
      <c r="G77" s="402">
        <f t="shared" si="6"/>
        <v>30000</v>
      </c>
      <c r="H77" s="402">
        <f t="shared" si="7"/>
        <v>0</v>
      </c>
      <c r="I77" s="402">
        <f t="shared" si="5"/>
        <v>30000</v>
      </c>
      <c r="K77" s="1">
        <v>63</v>
      </c>
      <c r="L77" s="59" t="s">
        <v>491</v>
      </c>
      <c r="M77" s="380" t="s">
        <v>494</v>
      </c>
      <c r="N77" s="361">
        <v>1</v>
      </c>
      <c r="O77" s="379">
        <v>50000</v>
      </c>
      <c r="P77" s="362"/>
      <c r="Q77" s="363">
        <f t="shared" si="2"/>
        <v>50000</v>
      </c>
    </row>
    <row r="78" spans="2:17" x14ac:dyDescent="0.25">
      <c r="B78" s="404">
        <v>5</v>
      </c>
      <c r="C78" s="59" t="s">
        <v>467</v>
      </c>
      <c r="D78" s="59" t="s">
        <v>468</v>
      </c>
      <c r="E78" s="1"/>
      <c r="F78" s="1">
        <v>4</v>
      </c>
      <c r="G78" s="303">
        <f t="shared" si="6"/>
        <v>0</v>
      </c>
      <c r="H78" s="303">
        <f t="shared" si="7"/>
        <v>400000</v>
      </c>
      <c r="I78" s="303">
        <f t="shared" si="5"/>
        <v>400000</v>
      </c>
      <c r="K78" s="1">
        <v>64</v>
      </c>
      <c r="L78" s="59" t="s">
        <v>491</v>
      </c>
      <c r="M78" s="380" t="s">
        <v>495</v>
      </c>
      <c r="N78" s="361">
        <v>1</v>
      </c>
      <c r="O78" s="379">
        <v>178000</v>
      </c>
      <c r="P78" s="362"/>
      <c r="Q78" s="363">
        <f t="shared" si="2"/>
        <v>178000</v>
      </c>
    </row>
    <row r="79" spans="2:17" x14ac:dyDescent="0.25">
      <c r="B79" s="403">
        <v>6</v>
      </c>
      <c r="C79" s="57" t="s">
        <v>31</v>
      </c>
      <c r="D79" s="57" t="s">
        <v>472</v>
      </c>
      <c r="E79" s="1">
        <v>1</v>
      </c>
      <c r="F79" s="1"/>
      <c r="G79" s="303">
        <f t="shared" si="6"/>
        <v>30000</v>
      </c>
      <c r="H79" s="303">
        <f t="shared" si="7"/>
        <v>0</v>
      </c>
      <c r="I79" s="303">
        <f t="shared" si="5"/>
        <v>30000</v>
      </c>
      <c r="K79" s="1">
        <v>65</v>
      </c>
      <c r="L79" s="59" t="s">
        <v>491</v>
      </c>
      <c r="M79" s="380" t="s">
        <v>496</v>
      </c>
      <c r="N79" s="361">
        <v>1</v>
      </c>
      <c r="O79" s="379">
        <v>111000</v>
      </c>
      <c r="P79" s="362"/>
      <c r="Q79" s="363">
        <f t="shared" si="2"/>
        <v>111000</v>
      </c>
    </row>
    <row r="80" spans="2:17" x14ac:dyDescent="0.25">
      <c r="B80" s="405">
        <v>7</v>
      </c>
      <c r="C80" s="141" t="s">
        <v>52</v>
      </c>
      <c r="D80" s="141" t="s">
        <v>473</v>
      </c>
      <c r="E80" s="23">
        <v>3</v>
      </c>
      <c r="F80" s="23"/>
      <c r="G80" s="397">
        <f t="shared" si="6"/>
        <v>90000</v>
      </c>
      <c r="H80" s="397">
        <f t="shared" si="7"/>
        <v>0</v>
      </c>
      <c r="I80" s="397">
        <f t="shared" si="5"/>
        <v>90000</v>
      </c>
      <c r="K80" s="1">
        <v>66</v>
      </c>
      <c r="L80" s="59" t="s">
        <v>491</v>
      </c>
      <c r="M80" s="380" t="s">
        <v>497</v>
      </c>
      <c r="N80" s="361">
        <v>1</v>
      </c>
      <c r="O80" s="379">
        <v>400000</v>
      </c>
      <c r="P80" s="362"/>
      <c r="Q80" s="363">
        <f t="shared" si="2"/>
        <v>400000</v>
      </c>
    </row>
    <row r="81" spans="2:17" x14ac:dyDescent="0.25">
      <c r="B81" s="535" t="s">
        <v>15</v>
      </c>
      <c r="C81" s="536"/>
      <c r="D81" s="536"/>
      <c r="E81" s="536"/>
      <c r="F81" s="537"/>
      <c r="G81" s="538">
        <f>SUM(I74:I96)</f>
        <v>970000</v>
      </c>
      <c r="H81" s="539"/>
      <c r="I81" s="539"/>
      <c r="K81" s="1">
        <v>67</v>
      </c>
      <c r="L81" s="59" t="s">
        <v>491</v>
      </c>
      <c r="M81" s="380" t="s">
        <v>498</v>
      </c>
      <c r="N81" s="361">
        <v>1</v>
      </c>
      <c r="O81" s="379">
        <v>30000</v>
      </c>
      <c r="P81" s="362"/>
      <c r="Q81" s="363">
        <f t="shared" si="2"/>
        <v>30000</v>
      </c>
    </row>
    <row r="82" spans="2:17" x14ac:dyDescent="0.25">
      <c r="K82" s="1">
        <v>68</v>
      </c>
      <c r="L82" s="59" t="s">
        <v>491</v>
      </c>
      <c r="M82" s="383" t="s">
        <v>489</v>
      </c>
      <c r="N82" s="392">
        <v>1</v>
      </c>
      <c r="O82" s="393">
        <v>300000</v>
      </c>
      <c r="P82" s="382"/>
      <c r="Q82" s="390">
        <f t="shared" si="2"/>
        <v>300000</v>
      </c>
    </row>
    <row r="83" spans="2:17" x14ac:dyDescent="0.25">
      <c r="K83" s="1">
        <v>69</v>
      </c>
      <c r="L83" s="59" t="s">
        <v>491</v>
      </c>
      <c r="M83" s="59" t="s">
        <v>517</v>
      </c>
      <c r="N83" s="1">
        <v>1</v>
      </c>
      <c r="O83" s="56">
        <v>20000</v>
      </c>
      <c r="P83" s="57"/>
      <c r="Q83" s="381">
        <f>N83*O83</f>
        <v>20000</v>
      </c>
    </row>
    <row r="84" spans="2:17" x14ac:dyDescent="0.25">
      <c r="K84" s="1">
        <v>70</v>
      </c>
      <c r="L84" s="59" t="s">
        <v>491</v>
      </c>
      <c r="M84" s="59" t="s">
        <v>500</v>
      </c>
      <c r="N84" s="1">
        <v>1</v>
      </c>
      <c r="O84" s="56">
        <v>105000</v>
      </c>
      <c r="P84" s="57"/>
      <c r="Q84" s="381">
        <f>N84*O84</f>
        <v>105000</v>
      </c>
    </row>
    <row r="85" spans="2:17" x14ac:dyDescent="0.25">
      <c r="B85" s="490" t="s">
        <v>482</v>
      </c>
      <c r="C85" s="490"/>
      <c r="D85" s="490"/>
      <c r="E85" s="490"/>
      <c r="F85" s="490"/>
      <c r="G85" s="490"/>
      <c r="K85" s="1">
        <v>71</v>
      </c>
      <c r="L85" s="59" t="s">
        <v>519</v>
      </c>
      <c r="M85" s="57" t="s">
        <v>518</v>
      </c>
      <c r="N85" s="1">
        <v>1</v>
      </c>
      <c r="O85" s="56">
        <v>20000</v>
      </c>
      <c r="P85" s="57"/>
      <c r="Q85" s="56">
        <f>N85*O85</f>
        <v>20000</v>
      </c>
    </row>
    <row r="86" spans="2:17" x14ac:dyDescent="0.25">
      <c r="B86" s="317" t="s">
        <v>1</v>
      </c>
      <c r="C86" s="56" t="s">
        <v>348</v>
      </c>
      <c r="D86" s="418" t="s">
        <v>474</v>
      </c>
      <c r="E86" s="424" t="s">
        <v>516</v>
      </c>
      <c r="F86" s="421" t="s">
        <v>483</v>
      </c>
      <c r="G86" s="56" t="s">
        <v>15</v>
      </c>
      <c r="K86" s="1">
        <v>72</v>
      </c>
      <c r="L86" s="59" t="s">
        <v>519</v>
      </c>
      <c r="M86" s="59" t="s">
        <v>520</v>
      </c>
      <c r="N86" s="1">
        <v>20</v>
      </c>
      <c r="O86" s="56">
        <v>15000</v>
      </c>
      <c r="P86" s="57"/>
      <c r="Q86" s="56">
        <f>N86*O86</f>
        <v>300000</v>
      </c>
    </row>
    <row r="87" spans="2:17" x14ac:dyDescent="0.25">
      <c r="B87" s="325">
        <v>1</v>
      </c>
      <c r="C87" s="326" t="s">
        <v>53</v>
      </c>
      <c r="D87" s="419">
        <v>90000</v>
      </c>
      <c r="E87" s="326"/>
      <c r="F87" s="422">
        <v>40000</v>
      </c>
      <c r="G87" s="326">
        <f>D87+E87-F87</f>
        <v>50000</v>
      </c>
      <c r="K87" s="1">
        <v>73</v>
      </c>
      <c r="L87" s="57"/>
      <c r="M87" s="57"/>
      <c r="N87" s="57"/>
      <c r="O87" s="57"/>
      <c r="P87" s="57"/>
      <c r="Q87" s="57"/>
    </row>
    <row r="88" spans="2:17" x14ac:dyDescent="0.25">
      <c r="B88" s="325">
        <v>2</v>
      </c>
      <c r="C88" s="327" t="s">
        <v>484</v>
      </c>
      <c r="D88" s="419">
        <v>230000</v>
      </c>
      <c r="E88" s="326"/>
      <c r="F88" s="422">
        <v>52000</v>
      </c>
      <c r="G88" s="326">
        <f t="shared" ref="G88:G91" si="8">D88+E88-F88</f>
        <v>178000</v>
      </c>
      <c r="K88" s="1">
        <v>74</v>
      </c>
      <c r="L88" s="57"/>
      <c r="M88" s="57"/>
      <c r="N88" s="57"/>
      <c r="O88" s="57"/>
      <c r="P88" s="57"/>
      <c r="Q88" s="57"/>
    </row>
    <row r="89" spans="2:17" x14ac:dyDescent="0.25">
      <c r="B89" s="325">
        <v>3</v>
      </c>
      <c r="C89" s="327" t="s">
        <v>52</v>
      </c>
      <c r="D89" s="419">
        <v>90000</v>
      </c>
      <c r="E89" s="326">
        <v>21000</v>
      </c>
      <c r="F89" s="422"/>
      <c r="G89" s="326">
        <f t="shared" si="8"/>
        <v>111000</v>
      </c>
      <c r="K89" s="1">
        <v>75</v>
      </c>
      <c r="L89" s="57"/>
      <c r="M89" s="57"/>
      <c r="N89" s="57"/>
      <c r="O89" s="57"/>
      <c r="P89" s="57"/>
      <c r="Q89" s="57"/>
    </row>
    <row r="90" spans="2:17" ht="15.75" thickBot="1" x14ac:dyDescent="0.3">
      <c r="B90" s="325">
        <v>4</v>
      </c>
      <c r="C90" s="327" t="s">
        <v>467</v>
      </c>
      <c r="D90" s="420">
        <v>400000</v>
      </c>
      <c r="E90" s="326"/>
      <c r="F90" s="423">
        <v>0</v>
      </c>
      <c r="G90" s="326">
        <f t="shared" si="8"/>
        <v>400000</v>
      </c>
      <c r="K90" s="639" t="s">
        <v>299</v>
      </c>
      <c r="L90" s="640"/>
      <c r="M90" s="640"/>
      <c r="N90" s="640"/>
      <c r="O90" s="641"/>
      <c r="P90" s="642"/>
      <c r="Q90" s="643">
        <v>393908</v>
      </c>
    </row>
    <row r="91" spans="2:17" ht="15.75" thickBot="1" x14ac:dyDescent="0.3">
      <c r="B91" s="325">
        <v>5</v>
      </c>
      <c r="C91" s="427" t="s">
        <v>31</v>
      </c>
      <c r="D91" s="428">
        <v>30000</v>
      </c>
      <c r="E91" s="429"/>
      <c r="F91" s="430"/>
      <c r="G91" s="326">
        <f t="shared" si="8"/>
        <v>30000</v>
      </c>
      <c r="K91" s="540" t="s">
        <v>364</v>
      </c>
      <c r="L91" s="541"/>
      <c r="M91" s="541"/>
      <c r="N91" s="541"/>
      <c r="O91" s="542"/>
      <c r="P91" s="388">
        <f>SUM(P15:P82)</f>
        <v>8350000</v>
      </c>
      <c r="Q91" s="287">
        <f>SUM(Q15:Q90)</f>
        <v>7847990</v>
      </c>
    </row>
    <row r="92" spans="2:17" ht="15.75" thickBot="1" x14ac:dyDescent="0.3">
      <c r="B92" s="431"/>
      <c r="C92" s="513" t="s">
        <v>15</v>
      </c>
      <c r="D92" s="514"/>
      <c r="E92" s="514"/>
      <c r="F92" s="515"/>
      <c r="G92" s="426">
        <f>SUM(G87:G91)</f>
        <v>769000</v>
      </c>
      <c r="K92" s="540"/>
      <c r="L92" s="541"/>
      <c r="M92" s="541"/>
      <c r="N92" s="541"/>
      <c r="O92" s="542"/>
      <c r="P92" s="492">
        <f>P91-Q91</f>
        <v>502010</v>
      </c>
      <c r="Q92" s="477"/>
    </row>
    <row r="93" spans="2:17" ht="15.75" thickBot="1" x14ac:dyDescent="0.3">
      <c r="B93" s="398"/>
      <c r="C93" s="385"/>
      <c r="D93" s="385"/>
      <c r="E93" s="385"/>
      <c r="F93" s="385"/>
      <c r="G93" s="68"/>
      <c r="K93" s="543"/>
      <c r="L93" s="544"/>
      <c r="M93" s="544"/>
      <c r="N93" s="544"/>
      <c r="O93" s="545"/>
      <c r="P93" s="493"/>
      <c r="Q93" s="479"/>
    </row>
    <row r="94" spans="2:17" x14ac:dyDescent="0.25">
      <c r="B94" s="398"/>
      <c r="C94" s="385"/>
      <c r="D94" s="385"/>
      <c r="E94" s="385"/>
      <c r="F94" s="385"/>
      <c r="G94" s="68"/>
    </row>
    <row r="95" spans="2:17" x14ac:dyDescent="0.25">
      <c r="B95" s="398"/>
      <c r="C95" s="385"/>
      <c r="D95" s="385"/>
      <c r="E95" s="385"/>
      <c r="F95" s="385"/>
      <c r="G95" s="68"/>
    </row>
    <row r="96" spans="2:17" x14ac:dyDescent="0.25">
      <c r="B96" s="398"/>
      <c r="C96" s="385"/>
      <c r="D96" s="385"/>
      <c r="E96" s="385"/>
      <c r="F96" s="385"/>
      <c r="G96" s="68"/>
    </row>
    <row r="97" spans="2:7" x14ac:dyDescent="0.25">
      <c r="B97" s="398"/>
      <c r="C97" s="385"/>
      <c r="D97" s="385"/>
      <c r="E97" s="385"/>
      <c r="F97" s="385"/>
      <c r="G97" s="68"/>
    </row>
    <row r="98" spans="2:7" x14ac:dyDescent="0.25">
      <c r="B98" s="398"/>
      <c r="C98" s="385"/>
      <c r="D98" s="385"/>
      <c r="E98" s="385"/>
      <c r="F98" s="385"/>
      <c r="G98" s="68"/>
    </row>
    <row r="99" spans="2:7" x14ac:dyDescent="0.25">
      <c r="B99" s="398"/>
      <c r="C99" s="385"/>
      <c r="D99" s="385"/>
      <c r="E99" s="385"/>
      <c r="F99" s="385"/>
      <c r="G99" s="68"/>
    </row>
    <row r="100" spans="2:7" x14ac:dyDescent="0.25">
      <c r="B100" s="398"/>
      <c r="C100" s="385"/>
      <c r="D100" s="385"/>
      <c r="E100" s="385"/>
      <c r="F100" s="385"/>
      <c r="G100" s="68"/>
    </row>
    <row r="101" spans="2:7" x14ac:dyDescent="0.25">
      <c r="B101" s="398"/>
      <c r="C101" s="385"/>
      <c r="D101" s="385"/>
      <c r="E101" s="385"/>
      <c r="F101" s="385"/>
      <c r="G101" s="68"/>
    </row>
    <row r="102" spans="2:7" x14ac:dyDescent="0.25">
      <c r="B102" s="398"/>
      <c r="C102" s="385"/>
      <c r="D102" s="385"/>
      <c r="E102" s="385"/>
      <c r="F102" s="385"/>
      <c r="G102" s="68"/>
    </row>
    <row r="103" spans="2:7" x14ac:dyDescent="0.25">
      <c r="B103" s="398"/>
      <c r="C103" s="385"/>
      <c r="D103" s="385"/>
      <c r="E103" s="24"/>
      <c r="F103" s="385"/>
      <c r="G103" s="68"/>
    </row>
    <row r="104" spans="2:7" x14ac:dyDescent="0.25">
      <c r="B104" s="316"/>
    </row>
  </sheetData>
  <mergeCells count="20">
    <mergeCell ref="P92:Q93"/>
    <mergeCell ref="B81:F81"/>
    <mergeCell ref="G81:I81"/>
    <mergeCell ref="K90:O90"/>
    <mergeCell ref="K91:O93"/>
    <mergeCell ref="B85:G85"/>
    <mergeCell ref="C92:F92"/>
    <mergeCell ref="B72:I72"/>
    <mergeCell ref="G4:G6"/>
    <mergeCell ref="B9:E9"/>
    <mergeCell ref="F9:G9"/>
    <mergeCell ref="B13:G13"/>
    <mergeCell ref="B4:B6"/>
    <mergeCell ref="C4:C6"/>
    <mergeCell ref="F4:F6"/>
    <mergeCell ref="B39:F39"/>
    <mergeCell ref="B41:G41"/>
    <mergeCell ref="B60:F60"/>
    <mergeCell ref="B62:G62"/>
    <mergeCell ref="B70:F70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H30" sqref="H30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599" t="s">
        <v>244</v>
      </c>
      <c r="E2" s="599"/>
      <c r="F2" s="599"/>
      <c r="G2" s="599"/>
      <c r="H2" s="599"/>
      <c r="I2" s="599"/>
      <c r="J2" s="599"/>
      <c r="K2" s="599"/>
      <c r="L2" s="599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546" t="s">
        <v>195</v>
      </c>
      <c r="V3" s="547"/>
      <c r="W3" s="548" t="s">
        <v>19</v>
      </c>
      <c r="X3" s="547"/>
      <c r="Y3" s="547"/>
      <c r="Z3" s="547"/>
      <c r="AA3" s="547"/>
      <c r="AB3" s="547"/>
      <c r="AC3" s="547"/>
      <c r="AD3" s="549"/>
    </row>
    <row r="4" spans="1:30" x14ac:dyDescent="0.25">
      <c r="A4" s="175"/>
      <c r="B4" s="603" t="s">
        <v>193</v>
      </c>
      <c r="C4" s="604"/>
      <c r="D4" s="604"/>
      <c r="E4" s="604"/>
      <c r="F4" s="604"/>
      <c r="G4" s="70">
        <v>1004200</v>
      </c>
      <c r="H4" s="24"/>
      <c r="I4" s="507" t="s">
        <v>194</v>
      </c>
      <c r="J4" s="466"/>
      <c r="K4" s="466"/>
      <c r="L4" s="466"/>
      <c r="M4" s="176"/>
      <c r="U4" s="566" t="s">
        <v>196</v>
      </c>
      <c r="V4" s="466"/>
      <c r="W4" s="507" t="s">
        <v>198</v>
      </c>
      <c r="X4" s="466"/>
      <c r="Y4" s="466"/>
      <c r="Z4" s="466"/>
      <c r="AA4" s="466"/>
      <c r="AB4" s="466"/>
      <c r="AC4" s="466"/>
      <c r="AD4" s="550"/>
    </row>
    <row r="5" spans="1:30" x14ac:dyDescent="0.25">
      <c r="A5" s="175"/>
      <c r="B5" s="571" t="s">
        <v>235</v>
      </c>
      <c r="C5" s="466"/>
      <c r="D5" s="466"/>
      <c r="E5" s="466"/>
      <c r="F5" s="466"/>
      <c r="G5" s="152">
        <v>568329.18000000005</v>
      </c>
      <c r="H5" s="24"/>
      <c r="I5" s="496" t="s">
        <v>72</v>
      </c>
      <c r="J5" s="498"/>
      <c r="K5" s="593">
        <f>G7</f>
        <v>2332529.1800000002</v>
      </c>
      <c r="L5" s="594"/>
      <c r="M5" s="176"/>
      <c r="U5" s="567" t="s">
        <v>231</v>
      </c>
      <c r="V5" s="568"/>
      <c r="W5" s="496" t="s">
        <v>232</v>
      </c>
      <c r="X5" s="497"/>
      <c r="Y5" s="497"/>
      <c r="Z5" s="497"/>
      <c r="AA5" s="497"/>
      <c r="AB5" s="497"/>
      <c r="AC5" s="497"/>
      <c r="AD5" s="573"/>
    </row>
    <row r="6" spans="1:30" x14ac:dyDescent="0.25">
      <c r="A6" s="175"/>
      <c r="B6" s="564" t="s">
        <v>236</v>
      </c>
      <c r="C6" s="565"/>
      <c r="D6" s="565"/>
      <c r="E6" s="565"/>
      <c r="F6" s="565"/>
      <c r="G6" s="152">
        <v>760000</v>
      </c>
      <c r="H6" s="24"/>
      <c r="I6" s="592" t="s">
        <v>65</v>
      </c>
      <c r="J6" s="588"/>
      <c r="K6" s="595">
        <f>Pengeluaran!F30</f>
        <v>903300</v>
      </c>
      <c r="L6" s="596"/>
      <c r="M6" s="176"/>
      <c r="U6" s="569"/>
      <c r="V6" s="570"/>
      <c r="W6" s="555" t="s">
        <v>233</v>
      </c>
      <c r="X6" s="556"/>
      <c r="Y6" s="556"/>
      <c r="Z6" s="556"/>
      <c r="AA6" s="556"/>
      <c r="AB6" s="556"/>
      <c r="AC6" s="556"/>
      <c r="AD6" s="557"/>
    </row>
    <row r="7" spans="1:30" x14ac:dyDescent="0.25">
      <c r="A7" s="175"/>
      <c r="B7" s="574" t="s">
        <v>15</v>
      </c>
      <c r="C7" s="575"/>
      <c r="D7" s="575"/>
      <c r="E7" s="575"/>
      <c r="F7" s="588"/>
      <c r="G7" s="152">
        <f>SUM(G4:G6)</f>
        <v>2332529.1800000002</v>
      </c>
      <c r="H7" s="24"/>
      <c r="I7" s="592" t="s">
        <v>98</v>
      </c>
      <c r="J7" s="588"/>
      <c r="K7" s="597">
        <f>Pemasukkan!F31</f>
        <v>222000</v>
      </c>
      <c r="L7" s="598"/>
      <c r="M7" s="176"/>
      <c r="U7" s="553"/>
      <c r="V7" s="554"/>
      <c r="W7" s="507" t="s">
        <v>234</v>
      </c>
      <c r="X7" s="466"/>
      <c r="Y7" s="466"/>
      <c r="Z7" s="466"/>
      <c r="AA7" s="466"/>
      <c r="AB7" s="466"/>
      <c r="AC7" s="466"/>
      <c r="AD7" s="550"/>
    </row>
    <row r="8" spans="1:30" ht="15.75" thickBot="1" x14ac:dyDescent="0.3">
      <c r="A8" s="175"/>
      <c r="B8" s="601" t="s">
        <v>192</v>
      </c>
      <c r="C8" s="602"/>
      <c r="D8" s="602"/>
      <c r="E8" s="602"/>
      <c r="F8" s="602"/>
      <c r="G8" s="153">
        <f>K8</f>
        <v>1651229.1800000002</v>
      </c>
      <c r="H8" s="24"/>
      <c r="I8" s="496" t="s">
        <v>191</v>
      </c>
      <c r="J8" s="498"/>
      <c r="K8" s="583">
        <f>(K5-K6)+K7</f>
        <v>1651229.1800000002</v>
      </c>
      <c r="L8" s="584"/>
      <c r="M8" s="176"/>
      <c r="U8" s="560" t="s">
        <v>197</v>
      </c>
      <c r="V8" s="561"/>
      <c r="W8" s="555" t="s">
        <v>199</v>
      </c>
      <c r="X8" s="556"/>
      <c r="Y8" s="556"/>
      <c r="Z8" s="556"/>
      <c r="AA8" s="556"/>
      <c r="AB8" s="556"/>
      <c r="AC8" s="556"/>
      <c r="AD8" s="557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562"/>
      <c r="V9" s="563"/>
      <c r="W9" s="555" t="s">
        <v>237</v>
      </c>
      <c r="X9" s="556"/>
      <c r="Y9" s="556"/>
      <c r="Z9" s="556"/>
      <c r="AA9" s="556"/>
      <c r="AB9" s="556"/>
      <c r="AC9" s="556"/>
      <c r="AD9" s="557"/>
    </row>
    <row r="10" spans="1:30" x14ac:dyDescent="0.25">
      <c r="A10" s="175"/>
      <c r="B10" s="466" t="s">
        <v>253</v>
      </c>
      <c r="C10" s="466"/>
      <c r="D10" s="466"/>
      <c r="E10" s="466"/>
      <c r="F10" s="466"/>
      <c r="G10" s="56">
        <f>G5</f>
        <v>568329.18000000005</v>
      </c>
      <c r="H10" s="24"/>
      <c r="I10" s="24"/>
      <c r="J10" s="24"/>
      <c r="K10" s="24"/>
      <c r="L10" s="24"/>
      <c r="M10" s="176"/>
      <c r="U10" s="564" t="s">
        <v>243</v>
      </c>
      <c r="V10" s="565"/>
      <c r="W10" s="466" t="s">
        <v>257</v>
      </c>
      <c r="X10" s="466"/>
      <c r="Y10" s="466"/>
      <c r="Z10" s="466"/>
      <c r="AA10" s="466"/>
      <c r="AB10" s="466"/>
      <c r="AC10" s="466"/>
      <c r="AD10" s="550"/>
    </row>
    <row r="11" spans="1:30" ht="15" customHeight="1" x14ac:dyDescent="0.25">
      <c r="A11" s="175"/>
      <c r="B11" s="466" t="s">
        <v>254</v>
      </c>
      <c r="C11" s="466"/>
      <c r="D11" s="466"/>
      <c r="E11" s="466"/>
      <c r="F11" s="466"/>
      <c r="G11" s="56">
        <v>1089400</v>
      </c>
      <c r="H11" s="24"/>
      <c r="I11" s="24"/>
      <c r="J11" s="24"/>
      <c r="K11" s="24"/>
      <c r="L11" s="24"/>
      <c r="M11" s="176"/>
      <c r="U11" s="564" t="s">
        <v>256</v>
      </c>
      <c r="V11" s="565"/>
      <c r="W11" s="558" t="s">
        <v>258</v>
      </c>
      <c r="X11" s="558"/>
      <c r="Y11" s="558"/>
      <c r="Z11" s="558"/>
      <c r="AA11" s="558"/>
      <c r="AB11" s="558"/>
      <c r="AC11" s="558"/>
      <c r="AD11" s="559"/>
    </row>
    <row r="12" spans="1:30" ht="15" customHeight="1" x14ac:dyDescent="0.25">
      <c r="A12" s="175"/>
      <c r="B12" s="600" t="s">
        <v>255</v>
      </c>
      <c r="C12" s="600"/>
      <c r="D12" s="600"/>
      <c r="E12" s="600"/>
      <c r="F12" s="600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564"/>
      <c r="V12" s="565"/>
      <c r="W12" s="466"/>
      <c r="X12" s="466"/>
      <c r="Y12" s="466"/>
      <c r="Z12" s="466"/>
      <c r="AA12" s="466"/>
      <c r="AB12" s="466"/>
      <c r="AC12" s="466"/>
      <c r="AD12" s="550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564"/>
      <c r="V13" s="565"/>
      <c r="W13" s="466"/>
      <c r="X13" s="466"/>
      <c r="Y13" s="466"/>
      <c r="Z13" s="466"/>
      <c r="AA13" s="466"/>
      <c r="AB13" s="466"/>
      <c r="AC13" s="466"/>
      <c r="AD13" s="550"/>
    </row>
    <row r="14" spans="1:30" ht="15.75" thickBot="1" x14ac:dyDescent="0.3">
      <c r="U14" s="577"/>
      <c r="V14" s="578"/>
      <c r="W14" s="551"/>
      <c r="X14" s="551"/>
      <c r="Y14" s="551"/>
      <c r="Z14" s="551"/>
      <c r="AA14" s="551"/>
      <c r="AB14" s="551"/>
      <c r="AC14" s="551"/>
      <c r="AD14" s="552"/>
    </row>
    <row r="17" spans="1:19" ht="15.75" thickBot="1" x14ac:dyDescent="0.3"/>
    <row r="18" spans="1:19" x14ac:dyDescent="0.25">
      <c r="A18" s="172"/>
      <c r="B18" s="173"/>
      <c r="C18" s="173"/>
      <c r="D18" s="599" t="s">
        <v>249</v>
      </c>
      <c r="E18" s="599"/>
      <c r="F18" s="599"/>
      <c r="G18" s="599"/>
      <c r="H18" s="599"/>
      <c r="I18" s="599"/>
      <c r="J18" s="599"/>
      <c r="K18" s="599"/>
      <c r="L18" s="599"/>
      <c r="M18" s="174"/>
      <c r="O18" s="579" t="s">
        <v>250</v>
      </c>
      <c r="P18" s="580"/>
      <c r="Q18" s="580"/>
      <c r="R18" s="580"/>
      <c r="S18" s="581"/>
    </row>
    <row r="19" spans="1:19" x14ac:dyDescent="0.25">
      <c r="A19" s="175"/>
      <c r="M19" s="176"/>
      <c r="O19" s="571" t="s">
        <v>251</v>
      </c>
      <c r="P19" s="466"/>
      <c r="Q19" s="466"/>
      <c r="R19" s="466"/>
      <c r="S19" s="550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507" t="s">
        <v>194</v>
      </c>
      <c r="J20" s="466"/>
      <c r="K20" s="466"/>
      <c r="L20" s="466"/>
      <c r="M20" s="176"/>
      <c r="O20" s="571" t="s">
        <v>252</v>
      </c>
      <c r="P20" s="466"/>
      <c r="Q20" s="466"/>
      <c r="R20" s="466"/>
      <c r="S20" s="550"/>
    </row>
    <row r="21" spans="1:19" x14ac:dyDescent="0.25">
      <c r="A21" s="175"/>
      <c r="B21" s="585" t="s">
        <v>296</v>
      </c>
      <c r="C21" s="586"/>
      <c r="D21" s="586"/>
      <c r="E21" s="586"/>
      <c r="F21" s="587"/>
      <c r="G21" s="70">
        <f>G12</f>
        <v>1657729.1800000002</v>
      </c>
      <c r="H21" s="24"/>
      <c r="I21" s="496" t="s">
        <v>72</v>
      </c>
      <c r="J21" s="498"/>
      <c r="K21" s="593">
        <f>G22</f>
        <v>1657729.1800000002</v>
      </c>
      <c r="L21" s="594"/>
      <c r="M21" s="176"/>
      <c r="N21" s="170"/>
      <c r="O21" s="582" t="s">
        <v>259</v>
      </c>
      <c r="P21" s="497"/>
      <c r="Q21" s="497"/>
      <c r="R21" s="497"/>
      <c r="S21" s="573"/>
    </row>
    <row r="22" spans="1:19" x14ac:dyDescent="0.25">
      <c r="A22" s="175"/>
      <c r="B22" s="574" t="s">
        <v>15</v>
      </c>
      <c r="C22" s="575"/>
      <c r="D22" s="575"/>
      <c r="E22" s="575"/>
      <c r="F22" s="588"/>
      <c r="G22" s="152">
        <f>G21</f>
        <v>1657729.1800000002</v>
      </c>
      <c r="H22" s="24"/>
      <c r="I22" s="592" t="s">
        <v>65</v>
      </c>
      <c r="J22" s="588"/>
      <c r="K22" s="595">
        <f>Pengeluaran!L30</f>
        <v>779000</v>
      </c>
      <c r="L22" s="596"/>
      <c r="M22" s="176"/>
      <c r="N22" s="170"/>
      <c r="O22" s="574" t="s">
        <v>260</v>
      </c>
      <c r="P22" s="575"/>
      <c r="Q22" s="575"/>
      <c r="R22" s="575"/>
      <c r="S22" s="576"/>
    </row>
    <row r="23" spans="1:19" ht="15.75" thickBot="1" x14ac:dyDescent="0.3">
      <c r="A23" s="175"/>
      <c r="B23" s="589" t="s">
        <v>192</v>
      </c>
      <c r="C23" s="590"/>
      <c r="D23" s="590"/>
      <c r="E23" s="590"/>
      <c r="F23" s="591"/>
      <c r="G23" s="153">
        <f>K24</f>
        <v>1568729.1800000002</v>
      </c>
      <c r="H23" s="24"/>
      <c r="I23" s="592" t="s">
        <v>98</v>
      </c>
      <c r="J23" s="588"/>
      <c r="K23" s="597">
        <f>Pemasukkan!L31</f>
        <v>690000</v>
      </c>
      <c r="L23" s="598"/>
      <c r="M23" s="176"/>
      <c r="N23" s="170"/>
      <c r="O23" s="574" t="s">
        <v>261</v>
      </c>
      <c r="P23" s="575"/>
      <c r="Q23" s="575"/>
      <c r="R23" s="575"/>
      <c r="S23" s="576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496" t="s">
        <v>191</v>
      </c>
      <c r="J24" s="498"/>
      <c r="K24" s="583">
        <f>(K21-K22)+K23</f>
        <v>1568729.1800000002</v>
      </c>
      <c r="L24" s="584"/>
      <c r="M24" s="176"/>
      <c r="N24" s="170"/>
      <c r="O24" s="574" t="s">
        <v>262</v>
      </c>
      <c r="P24" s="575"/>
      <c r="Q24" s="575"/>
      <c r="R24" s="575"/>
      <c r="S24" s="576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571" t="s">
        <v>267</v>
      </c>
      <c r="P25" s="466"/>
      <c r="Q25" s="466"/>
      <c r="R25" s="466"/>
      <c r="S25" s="550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572"/>
      <c r="P26" s="551"/>
      <c r="Q26" s="551"/>
      <c r="R26" s="551"/>
      <c r="S26" s="552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613" t="s">
        <v>186</v>
      </c>
      <c r="D2" s="614"/>
      <c r="E2" s="614"/>
      <c r="F2" s="614"/>
      <c r="G2" s="614"/>
      <c r="H2" s="614"/>
      <c r="I2" s="614"/>
      <c r="J2" s="614"/>
      <c r="K2" s="614"/>
    </row>
    <row r="3" spans="3:13" ht="15" customHeight="1" x14ac:dyDescent="0.25">
      <c r="C3" s="614"/>
      <c r="D3" s="614"/>
      <c r="E3" s="614"/>
      <c r="F3" s="614"/>
      <c r="G3" s="614"/>
      <c r="H3" s="614"/>
      <c r="I3" s="614"/>
      <c r="J3" s="614"/>
      <c r="K3" s="614"/>
    </row>
    <row r="5" spans="3:13" ht="15" customHeight="1" x14ac:dyDescent="0.25">
      <c r="C5" s="607" t="s">
        <v>247</v>
      </c>
      <c r="D5" s="607"/>
      <c r="E5" s="607"/>
      <c r="F5" s="607"/>
      <c r="G5" s="607"/>
      <c r="I5" s="607" t="s">
        <v>248</v>
      </c>
      <c r="J5" s="607"/>
      <c r="K5" s="607"/>
      <c r="L5" s="607"/>
      <c r="M5" s="607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603" t="s">
        <v>72</v>
      </c>
      <c r="E29" s="604"/>
      <c r="F29" s="608">
        <f>'Hitung Pemasukan Pengeluaran'!G6</f>
        <v>760000</v>
      </c>
      <c r="G29" s="609"/>
      <c r="I29" s="170"/>
      <c r="J29" s="603" t="s">
        <v>72</v>
      </c>
      <c r="K29" s="604"/>
      <c r="L29" s="608">
        <f>'Hitung Pemasukan Pengeluaran'!G22</f>
        <v>1657729.1800000002</v>
      </c>
      <c r="M29" s="609"/>
    </row>
    <row r="30" spans="3:13" ht="15.75" customHeight="1" x14ac:dyDescent="0.25">
      <c r="D30" s="566" t="s">
        <v>65</v>
      </c>
      <c r="E30" s="466"/>
      <c r="F30" s="610">
        <f>Pengeluaran!F30</f>
        <v>903300</v>
      </c>
      <c r="G30" s="611"/>
      <c r="I30" s="170"/>
      <c r="J30" s="566" t="s">
        <v>65</v>
      </c>
      <c r="K30" s="466"/>
      <c r="L30" s="610">
        <f>Pengeluaran!L30</f>
        <v>779000</v>
      </c>
      <c r="M30" s="611"/>
    </row>
    <row r="31" spans="3:13" ht="15.75" customHeight="1" x14ac:dyDescent="0.25">
      <c r="D31" s="571" t="s">
        <v>98</v>
      </c>
      <c r="E31" s="466"/>
      <c r="F31" s="521">
        <f>F27</f>
        <v>222000</v>
      </c>
      <c r="G31" s="612"/>
      <c r="I31" s="170"/>
      <c r="J31" s="571" t="s">
        <v>98</v>
      </c>
      <c r="K31" s="466"/>
      <c r="L31" s="521">
        <f>L27</f>
        <v>690000</v>
      </c>
      <c r="M31" s="612"/>
    </row>
    <row r="32" spans="3:13" ht="15.75" customHeight="1" thickBot="1" x14ac:dyDescent="0.3">
      <c r="D32" s="601" t="s">
        <v>190</v>
      </c>
      <c r="E32" s="602"/>
      <c r="F32" s="605">
        <f>'Hitung Pemasukan Pengeluaran'!G8</f>
        <v>1651229.1800000002</v>
      </c>
      <c r="G32" s="606"/>
      <c r="I32" s="170"/>
      <c r="J32" s="601" t="s">
        <v>190</v>
      </c>
      <c r="K32" s="602"/>
      <c r="L32" s="605">
        <f>'Hitung Pemasukan Pengeluaran'!G23</f>
        <v>1568729.1800000002</v>
      </c>
      <c r="M32" s="606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619" t="s">
        <v>179</v>
      </c>
      <c r="D2" s="620"/>
      <c r="E2" s="620"/>
      <c r="F2" s="620"/>
      <c r="G2" s="620"/>
      <c r="H2" s="620"/>
      <c r="I2" s="620"/>
      <c r="J2" s="620"/>
      <c r="K2" s="620"/>
    </row>
    <row r="3" spans="3:13" ht="15" customHeight="1" x14ac:dyDescent="0.25">
      <c r="C3" s="620"/>
      <c r="D3" s="620"/>
      <c r="E3" s="620"/>
      <c r="F3" s="620"/>
      <c r="G3" s="620"/>
      <c r="H3" s="620"/>
      <c r="I3" s="620"/>
      <c r="J3" s="620"/>
      <c r="K3" s="620"/>
    </row>
    <row r="5" spans="3:13" ht="15" customHeight="1" x14ac:dyDescent="0.25">
      <c r="C5" s="607" t="s">
        <v>245</v>
      </c>
      <c r="D5" s="607"/>
      <c r="E5" s="607"/>
      <c r="F5" s="607"/>
      <c r="G5" s="607"/>
      <c r="I5" s="607" t="s">
        <v>246</v>
      </c>
      <c r="J5" s="607"/>
      <c r="K5" s="607"/>
      <c r="L5" s="607"/>
      <c r="M5" s="607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546" t="s">
        <v>72</v>
      </c>
      <c r="E29" s="548"/>
      <c r="F29" s="617">
        <f>'Hitung Pemasukan Pengeluaran'!G6</f>
        <v>760000</v>
      </c>
      <c r="G29" s="618"/>
      <c r="I29" s="170"/>
      <c r="J29" s="546" t="s">
        <v>72</v>
      </c>
      <c r="K29" s="548"/>
      <c r="L29" s="617">
        <f>'Hitung Pemasukan Pengeluaran'!G22</f>
        <v>1657729.1800000002</v>
      </c>
      <c r="M29" s="618"/>
    </row>
    <row r="30" spans="3:13" ht="15.75" customHeight="1" x14ac:dyDescent="0.25">
      <c r="D30" s="571" t="s">
        <v>65</v>
      </c>
      <c r="E30" s="466"/>
      <c r="F30" s="610">
        <f>F27</f>
        <v>903300</v>
      </c>
      <c r="G30" s="611"/>
      <c r="I30" s="170"/>
      <c r="J30" s="571" t="s">
        <v>65</v>
      </c>
      <c r="K30" s="466"/>
      <c r="L30" s="610">
        <f>L27</f>
        <v>779000</v>
      </c>
      <c r="M30" s="611"/>
    </row>
    <row r="31" spans="3:13" ht="15.75" customHeight="1" x14ac:dyDescent="0.25">
      <c r="D31" s="571" t="s">
        <v>98</v>
      </c>
      <c r="E31" s="466"/>
      <c r="F31" s="521">
        <f>Pemasukkan!F27</f>
        <v>222000</v>
      </c>
      <c r="G31" s="612"/>
      <c r="I31" s="170"/>
      <c r="J31" s="571" t="s">
        <v>98</v>
      </c>
      <c r="K31" s="466"/>
      <c r="L31" s="521">
        <f>Pemasukkan!L27</f>
        <v>690000</v>
      </c>
      <c r="M31" s="612"/>
    </row>
    <row r="32" spans="3:13" ht="15.75" customHeight="1" thickBot="1" x14ac:dyDescent="0.3">
      <c r="D32" s="601" t="s">
        <v>191</v>
      </c>
      <c r="E32" s="602"/>
      <c r="F32" s="615">
        <f>'Hitung Pemasukan Pengeluaran'!G8</f>
        <v>1651229.1800000002</v>
      </c>
      <c r="G32" s="616"/>
      <c r="I32" s="170"/>
      <c r="J32" s="601" t="s">
        <v>191</v>
      </c>
      <c r="K32" s="602"/>
      <c r="L32" s="615">
        <f>'Hitung Pemasukan Pengeluaran'!G23</f>
        <v>1568729.1800000002</v>
      </c>
      <c r="M32" s="616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2018(NOT UPDATED)</vt:lpstr>
      <vt:lpstr>2019</vt:lpstr>
      <vt:lpstr>2020</vt:lpstr>
      <vt:lpstr>Sirkulasi</vt:lpstr>
      <vt:lpstr>Pembayaran Makrab 19</vt:lpstr>
      <vt:lpstr>Rangkuman Biaya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2020-03-29T08:15:26Z</dcterms:modified>
</cp:coreProperties>
</file>